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cmhernandezr\Desktop\PAA 2025\Varios\2025\Plan de Compras 2025\"/>
    </mc:Choice>
  </mc:AlternateContent>
  <xr:revisionPtr revIDLastSave="0" documentId="8_{89297272-8851-4B99-984E-599424C9E081}" xr6:coauthVersionLast="36" xr6:coauthVersionMax="36" xr10:uidLastSave="{00000000-0000-0000-0000-000000000000}"/>
  <bookViews>
    <workbookView xWindow="0" yWindow="0" windowWidth="24720" windowHeight="10125" tabRatio="601" xr2:uid="{00000000-000D-0000-FFFF-FFFF00000000}"/>
  </bookViews>
  <sheets>
    <sheet name="PAA V43 2025" sheetId="1" r:id="rId1"/>
    <sheet name="Modificación interna " sheetId="16" state="hidden" r:id="rId2"/>
    <sheet name="Hoja3" sheetId="11" state="hidden" r:id="rId3"/>
    <sheet name="Modificaciones" sheetId="9" r:id="rId4"/>
    <sheet name="Hoja5" sheetId="13" state="hidden" r:id="rId5"/>
    <sheet name="Hoja2 (2)" sheetId="10" state="hidden" r:id="rId6"/>
    <sheet name="Hoja1" sheetId="7" state="hidden" r:id="rId7"/>
  </sheets>
  <externalReferences>
    <externalReference r:id="rId8"/>
    <externalReference r:id="rId9"/>
  </externalReferences>
  <definedNames>
    <definedName name="_xlnm._FilterDatabase" localSheetId="0" hidden="1">'PAA V43 2025'!$A$16:$AP$447</definedName>
    <definedName name="_xlnm.Print_Area" localSheetId="0">'PAA V43 2025'!$A$1:$AJ$447</definedName>
    <definedName name="_xlnm.Print_Titles" localSheetId="0">'PAA V43 2025'!$16:$16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388" i="1" l="1"/>
  <c r="H146" i="1"/>
  <c r="H145" i="1" l="1"/>
  <c r="M232" i="1" l="1"/>
  <c r="I17" i="9"/>
  <c r="I16" i="9"/>
  <c r="H17" i="9"/>
  <c r="K17" i="9" s="1"/>
  <c r="H16" i="9"/>
  <c r="H437" i="1"/>
  <c r="H436" i="1"/>
  <c r="I20" i="9"/>
  <c r="J20" i="9"/>
  <c r="K19" i="9"/>
  <c r="H18" i="9"/>
  <c r="K18" i="9" s="1"/>
  <c r="H232" i="1"/>
  <c r="T232" i="1"/>
  <c r="U232" i="1" s="1"/>
  <c r="K16" i="9" l="1"/>
  <c r="H14" i="9"/>
  <c r="K14" i="9" s="1"/>
  <c r="K15" i="9"/>
  <c r="M445" i="1"/>
  <c r="U445" i="1"/>
  <c r="T445" i="1"/>
  <c r="H174" i="1"/>
  <c r="H301" i="1" l="1"/>
  <c r="H8" i="9"/>
  <c r="K8" i="9"/>
  <c r="H13" i="9"/>
  <c r="K13" i="9" s="1"/>
  <c r="H12" i="9"/>
  <c r="K12" i="9" s="1"/>
  <c r="H57" i="1"/>
  <c r="H11" i="9"/>
  <c r="K11" i="9" s="1"/>
  <c r="H56" i="1"/>
  <c r="H10" i="9"/>
  <c r="K10" i="9" s="1"/>
  <c r="H92" i="1"/>
  <c r="K9" i="9"/>
  <c r="H381" i="1"/>
  <c r="H435" i="1"/>
  <c r="K7" i="9" l="1"/>
  <c r="H6" i="9"/>
  <c r="K6" i="9" s="1"/>
  <c r="H5" i="9"/>
  <c r="H20" i="9" s="1"/>
  <c r="H192" i="1"/>
  <c r="K5" i="9" l="1"/>
  <c r="K20" i="9" s="1"/>
  <c r="T444" i="1"/>
  <c r="U444" i="1" s="1"/>
  <c r="M444" i="1"/>
  <c r="H409" i="1"/>
  <c r="M206" i="1" l="1"/>
  <c r="T443" i="1"/>
  <c r="U443" i="1" s="1"/>
  <c r="M443" i="1"/>
  <c r="H321" i="1"/>
  <c r="H207" i="1" l="1"/>
  <c r="H206" i="1"/>
  <c r="M442" i="1" l="1"/>
  <c r="T442" i="1"/>
  <c r="U442" i="1" s="1"/>
  <c r="H21" i="1"/>
  <c r="H20" i="1"/>
  <c r="H245" i="1" l="1"/>
  <c r="M441" i="1"/>
  <c r="M440" i="1"/>
  <c r="M167" i="1" l="1"/>
  <c r="H158" i="1"/>
  <c r="H365" i="1"/>
  <c r="H331" i="1"/>
  <c r="H46" i="1"/>
  <c r="H168" i="1"/>
  <c r="T167" i="1" s="1"/>
  <c r="U167" i="1" s="1"/>
  <c r="M439" i="1" l="1"/>
  <c r="T439" i="1"/>
  <c r="U439" i="1" s="1"/>
  <c r="H80" i="1"/>
  <c r="K22" i="9" l="1"/>
  <c r="H196" i="1"/>
  <c r="M438" i="1"/>
  <c r="T438" i="1"/>
  <c r="U438" i="1" s="1"/>
  <c r="H432" i="1" l="1"/>
  <c r="H431" i="1"/>
  <c r="T436" i="1"/>
  <c r="U436" i="1" s="1"/>
  <c r="M436" i="1"/>
  <c r="M429" i="1"/>
  <c r="T435" i="1" l="1"/>
  <c r="U435" i="1" s="1"/>
  <c r="T434" i="1"/>
  <c r="U434" i="1" s="1"/>
  <c r="M434" i="1"/>
  <c r="H300" i="1"/>
  <c r="H94" i="1" l="1"/>
  <c r="H37" i="1"/>
  <c r="H75" i="1"/>
  <c r="H323" i="1" l="1"/>
  <c r="T433" i="1"/>
  <c r="U433" i="1" s="1"/>
  <c r="H247" i="1" l="1"/>
  <c r="H248" i="1"/>
  <c r="M192" i="1" l="1"/>
  <c r="H285" i="1"/>
  <c r="H281" i="1" l="1"/>
  <c r="T278" i="1" s="1"/>
  <c r="U278" i="1" s="1"/>
  <c r="H74" i="1" l="1"/>
  <c r="H73" i="1"/>
  <c r="M433" i="1" l="1"/>
  <c r="M431" i="1" l="1"/>
  <c r="T431" i="1"/>
  <c r="U431" i="1" s="1"/>
  <c r="T430" i="1" l="1"/>
  <c r="U430" i="1" s="1"/>
  <c r="M430" i="1"/>
  <c r="H266" i="1" l="1"/>
  <c r="H264" i="1"/>
  <c r="H263" i="1"/>
  <c r="T429" i="1" l="1"/>
  <c r="U429" i="1" s="1"/>
  <c r="M428" i="1" l="1"/>
  <c r="T428" i="1" l="1"/>
  <c r="U428" i="1" s="1"/>
  <c r="H380" i="1"/>
  <c r="H426" i="1" l="1"/>
  <c r="H256" i="1"/>
  <c r="H154" i="1"/>
  <c r="H147" i="1"/>
  <c r="T427" i="1"/>
  <c r="U427" i="1" s="1"/>
  <c r="M427" i="1"/>
  <c r="T426" i="1"/>
  <c r="U426" i="1" s="1"/>
  <c r="M426" i="1"/>
  <c r="T80" i="1" l="1"/>
  <c r="U80" i="1" s="1"/>
  <c r="M81" i="1"/>
  <c r="T81" i="1"/>
  <c r="U81" i="1" s="1"/>
  <c r="M80" i="1"/>
  <c r="T425" i="1"/>
  <c r="U425" i="1" s="1"/>
  <c r="M425" i="1"/>
  <c r="T204" i="1" l="1"/>
  <c r="U204" i="1" s="1"/>
  <c r="M204" i="1"/>
  <c r="H205" i="1"/>
  <c r="H36" i="1"/>
  <c r="H262" i="1"/>
  <c r="H188" i="1"/>
  <c r="H349" i="1"/>
  <c r="H251" i="1" l="1"/>
  <c r="T424" i="1" l="1"/>
  <c r="U424" i="1" s="1"/>
  <c r="T423" i="1"/>
  <c r="U423" i="1" s="1"/>
  <c r="M424" i="1"/>
  <c r="M423" i="1"/>
  <c r="H387" i="1" l="1"/>
  <c r="T421" i="1"/>
  <c r="U421" i="1" s="1"/>
  <c r="M421" i="1"/>
  <c r="H391" i="1"/>
  <c r="H289" i="1"/>
  <c r="H287" i="1"/>
  <c r="H288" i="1"/>
  <c r="T206" i="1" l="1"/>
  <c r="U206" i="1" s="1"/>
  <c r="T420" i="1" l="1"/>
  <c r="U420" i="1" s="1"/>
  <c r="H284" i="1"/>
  <c r="T419" i="1" l="1"/>
  <c r="U419" i="1" s="1"/>
  <c r="H227" i="1"/>
  <c r="M400" i="1" l="1"/>
  <c r="H27" i="13"/>
  <c r="K27" i="13" s="1"/>
  <c r="H26" i="13"/>
  <c r="K26" i="13" s="1"/>
  <c r="J25" i="13"/>
  <c r="K25" i="13" s="1"/>
  <c r="J24" i="13"/>
  <c r="K24" i="13" s="1"/>
  <c r="H23" i="13"/>
  <c r="K23" i="13" s="1"/>
  <c r="H22" i="13"/>
  <c r="K22" i="13" s="1"/>
  <c r="H21" i="13"/>
  <c r="K21" i="13" s="1"/>
  <c r="H20" i="13"/>
  <c r="K20" i="13" s="1"/>
  <c r="H19" i="13"/>
  <c r="K19" i="13" s="1"/>
  <c r="K18" i="13"/>
  <c r="K17" i="13"/>
  <c r="K16" i="13"/>
  <c r="K15" i="13"/>
  <c r="H14" i="13"/>
  <c r="K14" i="13" s="1"/>
  <c r="K13" i="13"/>
  <c r="H12" i="13"/>
  <c r="K12" i="13" s="1"/>
  <c r="J11" i="13"/>
  <c r="H11" i="13"/>
  <c r="H10" i="13"/>
  <c r="K10" i="13" s="1"/>
  <c r="H9" i="13"/>
  <c r="K9" i="13" s="1"/>
  <c r="H8" i="13"/>
  <c r="K8" i="13" s="1"/>
  <c r="H7" i="13"/>
  <c r="K7" i="13" s="1"/>
  <c r="I6" i="13"/>
  <c r="I28" i="13" s="1"/>
  <c r="H6" i="13"/>
  <c r="H5" i="13"/>
  <c r="K5" i="13" s="1"/>
  <c r="H327" i="1"/>
  <c r="H231" i="1"/>
  <c r="H416" i="1"/>
  <c r="M416" i="1"/>
  <c r="H335" i="1"/>
  <c r="H236" i="1"/>
  <c r="H347" i="1"/>
  <c r="H235" i="1"/>
  <c r="H234" i="1"/>
  <c r="K11" i="13" l="1"/>
  <c r="T416" i="1"/>
  <c r="U416" i="1" s="1"/>
  <c r="J28" i="13"/>
  <c r="H28" i="13"/>
  <c r="K6" i="13"/>
  <c r="K28" i="13" s="1"/>
  <c r="K30" i="13" l="1"/>
  <c r="T415" i="1"/>
  <c r="U415" i="1" s="1"/>
  <c r="M415" i="1"/>
  <c r="H138" i="1"/>
  <c r="H357" i="1" l="1"/>
  <c r="T414" i="1"/>
  <c r="U414" i="1" s="1"/>
  <c r="M414" i="1"/>
  <c r="H397" i="1" l="1"/>
  <c r="H213" i="1"/>
  <c r="H400" i="1"/>
  <c r="T413" i="1" l="1"/>
  <c r="U413" i="1" s="1"/>
  <c r="M413" i="1"/>
  <c r="H398" i="1"/>
  <c r="H211" i="1"/>
  <c r="H209" i="1"/>
  <c r="T251" i="1"/>
  <c r="U406" i="1" l="1"/>
  <c r="M406" i="1"/>
  <c r="H45" i="7" l="1"/>
  <c r="G45" i="7"/>
  <c r="F45" i="7"/>
  <c r="I44" i="7"/>
  <c r="I43" i="7"/>
  <c r="I36" i="7"/>
  <c r="I31" i="7"/>
  <c r="I23" i="7"/>
  <c r="N18" i="7"/>
  <c r="M18" i="7"/>
  <c r="L18" i="7"/>
  <c r="O9" i="7"/>
  <c r="J9" i="7"/>
  <c r="I9" i="7"/>
  <c r="O8" i="7"/>
  <c r="J8" i="7"/>
  <c r="K8" i="7" s="1"/>
  <c r="N8" i="7" s="1"/>
  <c r="I8" i="7"/>
  <c r="K7" i="7"/>
  <c r="N7" i="7" s="1"/>
  <c r="K6" i="7"/>
  <c r="N6" i="7" s="1"/>
  <c r="P5" i="7"/>
  <c r="O5" i="7"/>
  <c r="J5" i="7"/>
  <c r="I5" i="7"/>
  <c r="H5" i="7"/>
  <c r="H10" i="7" s="1"/>
  <c r="K34" i="10"/>
  <c r="J30" i="10"/>
  <c r="K29" i="10"/>
  <c r="K28" i="10"/>
  <c r="H27" i="10"/>
  <c r="K27" i="10" s="1"/>
  <c r="H26" i="10"/>
  <c r="K26" i="10" s="1"/>
  <c r="K25" i="10"/>
  <c r="K24" i="10"/>
  <c r="K23" i="10"/>
  <c r="K22" i="10"/>
  <c r="K21" i="10"/>
  <c r="K20" i="10"/>
  <c r="H19" i="10"/>
  <c r="K19" i="10" s="1"/>
  <c r="H18" i="10"/>
  <c r="K18" i="10" s="1"/>
  <c r="H17" i="10"/>
  <c r="K17" i="10" s="1"/>
  <c r="I16" i="10"/>
  <c r="H16" i="10"/>
  <c r="K15" i="10"/>
  <c r="H14" i="10"/>
  <c r="K14" i="10" s="1"/>
  <c r="I13" i="10"/>
  <c r="K13" i="10" s="1"/>
  <c r="H12" i="10"/>
  <c r="K12" i="10" s="1"/>
  <c r="K11" i="10"/>
  <c r="K10" i="10"/>
  <c r="K9" i="10"/>
  <c r="K8" i="10"/>
  <c r="I7" i="10"/>
  <c r="H7" i="10"/>
  <c r="H6" i="10"/>
  <c r="K6" i="10" s="1"/>
  <c r="H5" i="10"/>
  <c r="I5" i="10" s="1"/>
  <c r="J17" i="11"/>
  <c r="I17" i="11"/>
  <c r="H17" i="11"/>
  <c r="K16" i="11"/>
  <c r="K15" i="11"/>
  <c r="K14" i="11"/>
  <c r="K13" i="11"/>
  <c r="K12" i="11"/>
  <c r="K11" i="11"/>
  <c r="K10" i="11"/>
  <c r="K9" i="11"/>
  <c r="K8" i="11"/>
  <c r="K7" i="11"/>
  <c r="K6" i="11"/>
  <c r="T412" i="1"/>
  <c r="U412" i="1" s="1"/>
  <c r="M412" i="1"/>
  <c r="T411" i="1"/>
  <c r="U411" i="1" s="1"/>
  <c r="M411" i="1"/>
  <c r="T410" i="1"/>
  <c r="U410" i="1" s="1"/>
  <c r="M410" i="1"/>
  <c r="T409" i="1"/>
  <c r="U409" i="1" s="1"/>
  <c r="M409" i="1"/>
  <c r="T408" i="1"/>
  <c r="U408" i="1" s="1"/>
  <c r="M408" i="1"/>
  <c r="T407" i="1"/>
  <c r="U407" i="1" s="1"/>
  <c r="M407" i="1"/>
  <c r="U405" i="1"/>
  <c r="M405" i="1"/>
  <c r="T403" i="1"/>
  <c r="U403" i="1" s="1"/>
  <c r="M403" i="1"/>
  <c r="T401" i="1"/>
  <c r="U401" i="1" s="1"/>
  <c r="M401" i="1"/>
  <c r="T400" i="1"/>
  <c r="U400" i="1" s="1"/>
  <c r="T398" i="1"/>
  <c r="U398" i="1" s="1"/>
  <c r="M398" i="1"/>
  <c r="T397" i="1"/>
  <c r="U397" i="1" s="1"/>
  <c r="M397" i="1"/>
  <c r="U394" i="1"/>
  <c r="T394" i="1"/>
  <c r="M394" i="1"/>
  <c r="T393" i="1"/>
  <c r="U393" i="1" s="1"/>
  <c r="M393" i="1"/>
  <c r="T392" i="1"/>
  <c r="U392" i="1" s="1"/>
  <c r="M392" i="1"/>
  <c r="T391" i="1"/>
  <c r="U391" i="1" s="1"/>
  <c r="M391" i="1"/>
  <c r="T390" i="1"/>
  <c r="U390" i="1" s="1"/>
  <c r="M390" i="1"/>
  <c r="T389" i="1"/>
  <c r="U389" i="1" s="1"/>
  <c r="M389" i="1"/>
  <c r="T388" i="1"/>
  <c r="U388" i="1" s="1"/>
  <c r="M388" i="1"/>
  <c r="M387" i="1"/>
  <c r="T387" i="1"/>
  <c r="U387" i="1" s="1"/>
  <c r="T386" i="1"/>
  <c r="U386" i="1" s="1"/>
  <c r="M386" i="1"/>
  <c r="T385" i="1"/>
  <c r="U385" i="1" s="1"/>
  <c r="M385" i="1"/>
  <c r="T382" i="1"/>
  <c r="U382" i="1" s="1"/>
  <c r="M382" i="1"/>
  <c r="T381" i="1"/>
  <c r="U381" i="1" s="1"/>
  <c r="M381" i="1"/>
  <c r="T380" i="1"/>
  <c r="U380" i="1" s="1"/>
  <c r="M380" i="1"/>
  <c r="T379" i="1"/>
  <c r="U379" i="1" s="1"/>
  <c r="M379" i="1"/>
  <c r="T378" i="1"/>
  <c r="U378" i="1" s="1"/>
  <c r="M378" i="1"/>
  <c r="T377" i="1"/>
  <c r="U377" i="1" s="1"/>
  <c r="M377" i="1"/>
  <c r="T376" i="1"/>
  <c r="U376" i="1" s="1"/>
  <c r="M376" i="1"/>
  <c r="T375" i="1"/>
  <c r="U375" i="1" s="1"/>
  <c r="T374" i="1"/>
  <c r="U374" i="1" s="1"/>
  <c r="M374" i="1"/>
  <c r="T370" i="1"/>
  <c r="U370" i="1" s="1"/>
  <c r="M370" i="1"/>
  <c r="H368" i="1"/>
  <c r="T368" i="1" s="1"/>
  <c r="U368" i="1" s="1"/>
  <c r="T366" i="1"/>
  <c r="U366" i="1" s="1"/>
  <c r="M366" i="1"/>
  <c r="T365" i="1"/>
  <c r="U365" i="1" s="1"/>
  <c r="M365" i="1"/>
  <c r="H364" i="1"/>
  <c r="T363" i="1" s="1"/>
  <c r="U363" i="1" s="1"/>
  <c r="M363" i="1"/>
  <c r="T362" i="1"/>
  <c r="U362" i="1" s="1"/>
  <c r="M362" i="1"/>
  <c r="T361" i="1"/>
  <c r="U361" i="1" s="1"/>
  <c r="M361" i="1"/>
  <c r="T360" i="1"/>
  <c r="U360" i="1" s="1"/>
  <c r="M360" i="1"/>
  <c r="T359" i="1"/>
  <c r="U359" i="1" s="1"/>
  <c r="M359" i="1"/>
  <c r="T358" i="1"/>
  <c r="U358" i="1" s="1"/>
  <c r="M358" i="1"/>
  <c r="T357" i="1"/>
  <c r="U357" i="1" s="1"/>
  <c r="M357" i="1"/>
  <c r="T356" i="1"/>
  <c r="U356" i="1" s="1"/>
  <c r="M356" i="1"/>
  <c r="H355" i="1"/>
  <c r="T355" i="1" s="1"/>
  <c r="U355" i="1" s="1"/>
  <c r="T354" i="1"/>
  <c r="U354" i="1" s="1"/>
  <c r="M354" i="1"/>
  <c r="T353" i="1"/>
  <c r="U353" i="1" s="1"/>
  <c r="M353" i="1"/>
  <c r="T350" i="1"/>
  <c r="U350" i="1" s="1"/>
  <c r="M350" i="1"/>
  <c r="T349" i="1"/>
  <c r="U349" i="1" s="1"/>
  <c r="M349" i="1"/>
  <c r="T348" i="1"/>
  <c r="U348" i="1" s="1"/>
  <c r="M348" i="1"/>
  <c r="T347" i="1"/>
  <c r="U347" i="1" s="1"/>
  <c r="M347" i="1"/>
  <c r="T346" i="1"/>
  <c r="U346" i="1" s="1"/>
  <c r="M346" i="1"/>
  <c r="T345" i="1"/>
  <c r="U345" i="1" s="1"/>
  <c r="M345" i="1"/>
  <c r="T342" i="1"/>
  <c r="U342" i="1" s="1"/>
  <c r="M342" i="1"/>
  <c r="M341" i="1"/>
  <c r="H341" i="1"/>
  <c r="T341" i="1" s="1"/>
  <c r="U341" i="1" s="1"/>
  <c r="T338" i="1"/>
  <c r="U338" i="1" s="1"/>
  <c r="M338" i="1"/>
  <c r="T337" i="1"/>
  <c r="U337" i="1" s="1"/>
  <c r="M337" i="1"/>
  <c r="T336" i="1"/>
  <c r="U336" i="1" s="1"/>
  <c r="M336" i="1"/>
  <c r="T335" i="1"/>
  <c r="U335" i="1" s="1"/>
  <c r="M335" i="1"/>
  <c r="T334" i="1"/>
  <c r="U334" i="1" s="1"/>
  <c r="M334" i="1"/>
  <c r="T333" i="1"/>
  <c r="U333" i="1" s="1"/>
  <c r="M333" i="1"/>
  <c r="T332" i="1"/>
  <c r="U332" i="1" s="1"/>
  <c r="M332" i="1"/>
  <c r="T331" i="1"/>
  <c r="U331" i="1" s="1"/>
  <c r="M331" i="1"/>
  <c r="T330" i="1"/>
  <c r="U330" i="1" s="1"/>
  <c r="M330" i="1"/>
  <c r="T329" i="1"/>
  <c r="U329" i="1" s="1"/>
  <c r="M329" i="1"/>
  <c r="T328" i="1"/>
  <c r="U328" i="1" s="1"/>
  <c r="M328" i="1"/>
  <c r="T327" i="1"/>
  <c r="U327" i="1" s="1"/>
  <c r="M327" i="1"/>
  <c r="T326" i="1"/>
  <c r="U326" i="1" s="1"/>
  <c r="G326" i="1"/>
  <c r="M326" i="1" s="1"/>
  <c r="T325" i="1"/>
  <c r="U325" i="1" s="1"/>
  <c r="M325" i="1"/>
  <c r="H324" i="1"/>
  <c r="M323" i="1"/>
  <c r="M322" i="1"/>
  <c r="H322" i="1"/>
  <c r="T322" i="1" s="1"/>
  <c r="U322" i="1" s="1"/>
  <c r="T321" i="1"/>
  <c r="U321" i="1" s="1"/>
  <c r="M321" i="1"/>
  <c r="T319" i="1"/>
  <c r="U319" i="1" s="1"/>
  <c r="M319" i="1"/>
  <c r="T318" i="1"/>
  <c r="U318" i="1" s="1"/>
  <c r="M318" i="1"/>
  <c r="T317" i="1"/>
  <c r="U317" i="1" s="1"/>
  <c r="M317" i="1"/>
  <c r="T316" i="1"/>
  <c r="U316" i="1" s="1"/>
  <c r="M316" i="1"/>
  <c r="T313" i="1"/>
  <c r="U313" i="1" s="1"/>
  <c r="M313" i="1"/>
  <c r="T312" i="1"/>
  <c r="U312" i="1" s="1"/>
  <c r="M312" i="1"/>
  <c r="T309" i="1"/>
  <c r="U309" i="1" s="1"/>
  <c r="M309" i="1"/>
  <c r="T305" i="1"/>
  <c r="U305" i="1" s="1"/>
  <c r="M305" i="1"/>
  <c r="T303" i="1"/>
  <c r="U303" i="1" s="1"/>
  <c r="M303" i="1"/>
  <c r="T302" i="1"/>
  <c r="U302" i="1" s="1"/>
  <c r="M302" i="1"/>
  <c r="T299" i="1"/>
  <c r="U299" i="1" s="1"/>
  <c r="M299" i="1"/>
  <c r="T298" i="1"/>
  <c r="U298" i="1" s="1"/>
  <c r="M298" i="1"/>
  <c r="M297" i="1"/>
  <c r="M296" i="1"/>
  <c r="M295" i="1"/>
  <c r="H295" i="1"/>
  <c r="T295" i="1" s="1"/>
  <c r="U295" i="1" s="1"/>
  <c r="T294" i="1"/>
  <c r="U294" i="1" s="1"/>
  <c r="M294" i="1"/>
  <c r="H293" i="1"/>
  <c r="H292" i="1"/>
  <c r="H291" i="1"/>
  <c r="M290" i="1"/>
  <c r="H290" i="1"/>
  <c r="T289" i="1"/>
  <c r="U289" i="1" s="1"/>
  <c r="M289" i="1"/>
  <c r="T288" i="1"/>
  <c r="U288" i="1" s="1"/>
  <c r="M288" i="1"/>
  <c r="T287" i="1"/>
  <c r="U287" i="1" s="1"/>
  <c r="M287" i="1"/>
  <c r="M286" i="1"/>
  <c r="H286" i="1"/>
  <c r="T286" i="1" s="1"/>
  <c r="U286" i="1" s="1"/>
  <c r="T285" i="1"/>
  <c r="U285" i="1" s="1"/>
  <c r="M285" i="1"/>
  <c r="T284" i="1"/>
  <c r="U284" i="1" s="1"/>
  <c r="M284" i="1"/>
  <c r="T283" i="1"/>
  <c r="U283" i="1" s="1"/>
  <c r="M283" i="1"/>
  <c r="T282" i="1"/>
  <c r="U282" i="1" s="1"/>
  <c r="M282" i="1"/>
  <c r="M278" i="1"/>
  <c r="T277" i="1"/>
  <c r="U277" i="1" s="1"/>
  <c r="M277" i="1"/>
  <c r="H276" i="1"/>
  <c r="T276" i="1" s="1"/>
  <c r="U276" i="1" s="1"/>
  <c r="T274" i="1"/>
  <c r="U274" i="1" s="1"/>
  <c r="T273" i="1"/>
  <c r="U273" i="1" s="1"/>
  <c r="H272" i="1"/>
  <c r="H271" i="1"/>
  <c r="H268" i="1"/>
  <c r="M267" i="1"/>
  <c r="H267" i="1"/>
  <c r="T263" i="1"/>
  <c r="U263" i="1" s="1"/>
  <c r="M263" i="1"/>
  <c r="T262" i="1"/>
  <c r="U262" i="1" s="1"/>
  <c r="M262" i="1"/>
  <c r="M261" i="1"/>
  <c r="H261" i="1"/>
  <c r="T261" i="1" s="1"/>
  <c r="U261" i="1" s="1"/>
  <c r="T260" i="1"/>
  <c r="U260" i="1" s="1"/>
  <c r="M260" i="1"/>
  <c r="H259" i="1"/>
  <c r="T259" i="1" s="1"/>
  <c r="U259" i="1" s="1"/>
  <c r="H258" i="1"/>
  <c r="T258" i="1" s="1"/>
  <c r="U258" i="1" s="1"/>
  <c r="M257" i="1"/>
  <c r="H257" i="1"/>
  <c r="T256" i="1"/>
  <c r="U256" i="1" s="1"/>
  <c r="M256" i="1"/>
  <c r="T255" i="1"/>
  <c r="U255" i="1" s="1"/>
  <c r="M255" i="1"/>
  <c r="T254" i="1"/>
  <c r="U254" i="1" s="1"/>
  <c r="M254" i="1"/>
  <c r="T253" i="1"/>
  <c r="U253" i="1" s="1"/>
  <c r="M253" i="1"/>
  <c r="M252" i="1"/>
  <c r="H252" i="1"/>
  <c r="T252" i="1" s="1"/>
  <c r="U252" i="1" s="1"/>
  <c r="U251" i="1"/>
  <c r="M251" i="1"/>
  <c r="T250" i="1"/>
  <c r="U250" i="1" s="1"/>
  <c r="M250" i="1"/>
  <c r="M249" i="1"/>
  <c r="H249" i="1"/>
  <c r="T249" i="1" s="1"/>
  <c r="U249" i="1" s="1"/>
  <c r="T248" i="1"/>
  <c r="U248" i="1" s="1"/>
  <c r="M248" i="1"/>
  <c r="T247" i="1"/>
  <c r="U247" i="1" s="1"/>
  <c r="M247" i="1"/>
  <c r="M246" i="1"/>
  <c r="H246" i="1"/>
  <c r="T246" i="1" s="1"/>
  <c r="U246" i="1" s="1"/>
  <c r="M245" i="1"/>
  <c r="T245" i="1"/>
  <c r="U245" i="1" s="1"/>
  <c r="M244" i="1"/>
  <c r="H244" i="1"/>
  <c r="T244" i="1" s="1"/>
  <c r="U244" i="1" s="1"/>
  <c r="T243" i="1"/>
  <c r="U243" i="1" s="1"/>
  <c r="M243" i="1"/>
  <c r="T242" i="1"/>
  <c r="U242" i="1" s="1"/>
  <c r="M242" i="1"/>
  <c r="M241" i="1"/>
  <c r="H241" i="1"/>
  <c r="T241" i="1" s="1"/>
  <c r="U241" i="1" s="1"/>
  <c r="M240" i="1"/>
  <c r="H240" i="1"/>
  <c r="T240" i="1" s="1"/>
  <c r="U240" i="1" s="1"/>
  <c r="H239" i="1"/>
  <c r="H238" i="1"/>
  <c r="M237" i="1"/>
  <c r="H237" i="1"/>
  <c r="T236" i="1"/>
  <c r="U236" i="1" s="1"/>
  <c r="M236" i="1"/>
  <c r="T234" i="1"/>
  <c r="U234" i="1" s="1"/>
  <c r="M234" i="1"/>
  <c r="T231" i="1"/>
  <c r="U231" i="1" s="1"/>
  <c r="M231" i="1"/>
  <c r="T230" i="1"/>
  <c r="U230" i="1" s="1"/>
  <c r="M230" i="1"/>
  <c r="M229" i="1"/>
  <c r="H229" i="1"/>
  <c r="T229" i="1" s="1"/>
  <c r="U229" i="1" s="1"/>
  <c r="T228" i="1"/>
  <c r="U228" i="1" s="1"/>
  <c r="M228" i="1"/>
  <c r="T227" i="1"/>
  <c r="U227" i="1" s="1"/>
  <c r="M227" i="1"/>
  <c r="M226" i="1"/>
  <c r="H226" i="1"/>
  <c r="T226" i="1" s="1"/>
  <c r="U226" i="1" s="1"/>
  <c r="T224" i="1"/>
  <c r="U224" i="1" s="1"/>
  <c r="T223" i="1"/>
  <c r="U223" i="1" s="1"/>
  <c r="M223" i="1"/>
  <c r="T222" i="1"/>
  <c r="U222" i="1" s="1"/>
  <c r="M222" i="1"/>
  <c r="H221" i="1"/>
  <c r="H219" i="1"/>
  <c r="H218" i="1"/>
  <c r="H217" i="1"/>
  <c r="H216" i="1"/>
  <c r="H215" i="1"/>
  <c r="M214" i="1"/>
  <c r="H214" i="1"/>
  <c r="H212" i="1"/>
  <c r="M210" i="1"/>
  <c r="H210" i="1"/>
  <c r="T209" i="1"/>
  <c r="U209" i="1" s="1"/>
  <c r="M209" i="1"/>
  <c r="H208" i="1"/>
  <c r="T208" i="1" s="1"/>
  <c r="U208" i="1" s="1"/>
  <c r="T207" i="1"/>
  <c r="U207" i="1" s="1"/>
  <c r="T205" i="1"/>
  <c r="U205" i="1" s="1"/>
  <c r="M203" i="1"/>
  <c r="H203" i="1"/>
  <c r="T203" i="1" s="1"/>
  <c r="U203" i="1" s="1"/>
  <c r="M201" i="1"/>
  <c r="H201" i="1"/>
  <c r="T201" i="1" s="1"/>
  <c r="U201" i="1" s="1"/>
  <c r="M200" i="1"/>
  <c r="H200" i="1"/>
  <c r="T200" i="1" s="1"/>
  <c r="U200" i="1" s="1"/>
  <c r="T199" i="1"/>
  <c r="U199" i="1" s="1"/>
  <c r="M199" i="1"/>
  <c r="M198" i="1"/>
  <c r="H198" i="1"/>
  <c r="T198" i="1" s="1"/>
  <c r="U198" i="1" s="1"/>
  <c r="T197" i="1"/>
  <c r="U197" i="1" s="1"/>
  <c r="M197" i="1"/>
  <c r="H195" i="1"/>
  <c r="T191" i="1"/>
  <c r="U191" i="1" s="1"/>
  <c r="M191" i="1"/>
  <c r="T190" i="1"/>
  <c r="U190" i="1" s="1"/>
  <c r="M190" i="1"/>
  <c r="T189" i="1"/>
  <c r="U189" i="1" s="1"/>
  <c r="M189" i="1"/>
  <c r="M187" i="1"/>
  <c r="H187" i="1"/>
  <c r="T187" i="1" s="1"/>
  <c r="U187" i="1" s="1"/>
  <c r="T186" i="1"/>
  <c r="U186" i="1" s="1"/>
  <c r="M186" i="1"/>
  <c r="T184" i="1"/>
  <c r="U184" i="1" s="1"/>
  <c r="M184" i="1"/>
  <c r="H183" i="1"/>
  <c r="H182" i="1"/>
  <c r="M181" i="1"/>
  <c r="H181" i="1"/>
  <c r="H180" i="1"/>
  <c r="M179" i="1"/>
  <c r="H179" i="1"/>
  <c r="T178" i="1"/>
  <c r="U178" i="1" s="1"/>
  <c r="M178" i="1"/>
  <c r="M177" i="1"/>
  <c r="T176" i="1"/>
  <c r="U176" i="1" s="1"/>
  <c r="M176" i="1"/>
  <c r="T175" i="1"/>
  <c r="U175" i="1" s="1"/>
  <c r="M175" i="1"/>
  <c r="T174" i="1"/>
  <c r="U174" i="1" s="1"/>
  <c r="M174" i="1"/>
  <c r="T173" i="1"/>
  <c r="U173" i="1" s="1"/>
  <c r="M173" i="1"/>
  <c r="T172" i="1"/>
  <c r="U172" i="1" s="1"/>
  <c r="M172" i="1"/>
  <c r="T171" i="1"/>
  <c r="U171" i="1" s="1"/>
  <c r="M171" i="1"/>
  <c r="T170" i="1"/>
  <c r="U170" i="1" s="1"/>
  <c r="M170" i="1"/>
  <c r="T169" i="1"/>
  <c r="U169" i="1" s="1"/>
  <c r="M169" i="1"/>
  <c r="T166" i="1"/>
  <c r="U166" i="1" s="1"/>
  <c r="M166" i="1"/>
  <c r="H165" i="1"/>
  <c r="T165" i="1" s="1"/>
  <c r="U165" i="1" s="1"/>
  <c r="T164" i="1"/>
  <c r="U164" i="1" s="1"/>
  <c r="H163" i="1"/>
  <c r="T163" i="1" s="1"/>
  <c r="U163" i="1" s="1"/>
  <c r="M162" i="1"/>
  <c r="H162" i="1"/>
  <c r="T162" i="1" s="1"/>
  <c r="U162" i="1" s="1"/>
  <c r="M161" i="1"/>
  <c r="H161" i="1"/>
  <c r="T161" i="1" s="1"/>
  <c r="U161" i="1" s="1"/>
  <c r="H160" i="1"/>
  <c r="T160" i="1" s="1"/>
  <c r="U160" i="1" s="1"/>
  <c r="T159" i="1"/>
  <c r="U159" i="1" s="1"/>
  <c r="M159" i="1"/>
  <c r="T158" i="1"/>
  <c r="U158" i="1" s="1"/>
  <c r="M158" i="1"/>
  <c r="T157" i="1"/>
  <c r="U157" i="1" s="1"/>
  <c r="M157" i="1"/>
  <c r="M156" i="1"/>
  <c r="H156" i="1"/>
  <c r="T156" i="1" s="1"/>
  <c r="U156" i="1" s="1"/>
  <c r="T155" i="1"/>
  <c r="U155" i="1" s="1"/>
  <c r="M155" i="1"/>
  <c r="T154" i="1"/>
  <c r="U154" i="1" s="1"/>
  <c r="M154" i="1"/>
  <c r="M153" i="1"/>
  <c r="H153" i="1"/>
  <c r="T153" i="1" s="1"/>
  <c r="U153" i="1" s="1"/>
  <c r="M152" i="1"/>
  <c r="H152" i="1"/>
  <c r="T152" i="1" s="1"/>
  <c r="U152" i="1" s="1"/>
  <c r="T151" i="1"/>
  <c r="U151" i="1" s="1"/>
  <c r="M151" i="1"/>
  <c r="M150" i="1"/>
  <c r="H150" i="1"/>
  <c r="T150" i="1" s="1"/>
  <c r="U150" i="1" s="1"/>
  <c r="T149" i="1"/>
  <c r="U149" i="1" s="1"/>
  <c r="M149" i="1"/>
  <c r="T148" i="1"/>
  <c r="U148" i="1" s="1"/>
  <c r="M148" i="1"/>
  <c r="T147" i="1"/>
  <c r="U147" i="1" s="1"/>
  <c r="M147" i="1"/>
  <c r="T146" i="1"/>
  <c r="U146" i="1" s="1"/>
  <c r="T145" i="1"/>
  <c r="U145" i="1" s="1"/>
  <c r="M144" i="1"/>
  <c r="H144" i="1"/>
  <c r="T144" i="1" s="1"/>
  <c r="U144" i="1" s="1"/>
  <c r="M143" i="1"/>
  <c r="H143" i="1"/>
  <c r="T143" i="1" s="1"/>
  <c r="U143" i="1" s="1"/>
  <c r="T142" i="1"/>
  <c r="U142" i="1" s="1"/>
  <c r="M142" i="1"/>
  <c r="T141" i="1"/>
  <c r="U141" i="1" s="1"/>
  <c r="M141" i="1"/>
  <c r="T140" i="1"/>
  <c r="U140" i="1" s="1"/>
  <c r="M140" i="1"/>
  <c r="M139" i="1"/>
  <c r="H139" i="1"/>
  <c r="T139" i="1" s="1"/>
  <c r="U139" i="1" s="1"/>
  <c r="T138" i="1"/>
  <c r="U138" i="1" s="1"/>
  <c r="M138" i="1"/>
  <c r="T137" i="1"/>
  <c r="U137" i="1" s="1"/>
  <c r="M137" i="1"/>
  <c r="M136" i="1"/>
  <c r="H136" i="1"/>
  <c r="T136" i="1" s="1"/>
  <c r="U136" i="1" s="1"/>
  <c r="T135" i="1"/>
  <c r="U135" i="1" s="1"/>
  <c r="M135" i="1"/>
  <c r="T134" i="1"/>
  <c r="U134" i="1" s="1"/>
  <c r="M134" i="1"/>
  <c r="T133" i="1"/>
  <c r="U133" i="1" s="1"/>
  <c r="M133" i="1"/>
  <c r="M132" i="1"/>
  <c r="H132" i="1"/>
  <c r="T132" i="1" s="1"/>
  <c r="U132" i="1" s="1"/>
  <c r="T131" i="1"/>
  <c r="U131" i="1" s="1"/>
  <c r="M131" i="1"/>
  <c r="T130" i="1"/>
  <c r="U130" i="1" s="1"/>
  <c r="M130" i="1"/>
  <c r="T129" i="1"/>
  <c r="U129" i="1" s="1"/>
  <c r="M129" i="1"/>
  <c r="T128" i="1"/>
  <c r="U128" i="1" s="1"/>
  <c r="M128" i="1"/>
  <c r="T127" i="1"/>
  <c r="U127" i="1" s="1"/>
  <c r="M127" i="1"/>
  <c r="T126" i="1"/>
  <c r="U126" i="1" s="1"/>
  <c r="M126" i="1"/>
  <c r="T125" i="1"/>
  <c r="U125" i="1" s="1"/>
  <c r="M125" i="1"/>
  <c r="T124" i="1"/>
  <c r="U124" i="1" s="1"/>
  <c r="M124" i="1"/>
  <c r="T123" i="1"/>
  <c r="U123" i="1" s="1"/>
  <c r="M123" i="1"/>
  <c r="T122" i="1"/>
  <c r="U122" i="1" s="1"/>
  <c r="M122" i="1"/>
  <c r="T121" i="1"/>
  <c r="U121" i="1" s="1"/>
  <c r="M121" i="1"/>
  <c r="T120" i="1"/>
  <c r="U120" i="1" s="1"/>
  <c r="M120" i="1"/>
  <c r="M119" i="1"/>
  <c r="H119" i="1"/>
  <c r="T119" i="1" s="1"/>
  <c r="U119" i="1" s="1"/>
  <c r="M118" i="1"/>
  <c r="H118" i="1"/>
  <c r="T118" i="1" s="1"/>
  <c r="U118" i="1" s="1"/>
  <c r="M117" i="1"/>
  <c r="H117" i="1"/>
  <c r="T117" i="1" s="1"/>
  <c r="U117" i="1" s="1"/>
  <c r="M116" i="1"/>
  <c r="H116" i="1"/>
  <c r="T116" i="1" s="1"/>
  <c r="U116" i="1" s="1"/>
  <c r="M115" i="1"/>
  <c r="H115" i="1"/>
  <c r="T115" i="1" s="1"/>
  <c r="U115" i="1" s="1"/>
  <c r="M114" i="1"/>
  <c r="H114" i="1"/>
  <c r="T114" i="1" s="1"/>
  <c r="U114" i="1" s="1"/>
  <c r="M113" i="1"/>
  <c r="H113" i="1"/>
  <c r="T113" i="1" s="1"/>
  <c r="U113" i="1" s="1"/>
  <c r="M112" i="1"/>
  <c r="H112" i="1"/>
  <c r="T112" i="1" s="1"/>
  <c r="U112" i="1" s="1"/>
  <c r="M111" i="1"/>
  <c r="H111" i="1"/>
  <c r="T111" i="1" s="1"/>
  <c r="U111" i="1" s="1"/>
  <c r="M110" i="1"/>
  <c r="H110" i="1"/>
  <c r="T110" i="1" s="1"/>
  <c r="U110" i="1" s="1"/>
  <c r="M109" i="1"/>
  <c r="H109" i="1"/>
  <c r="T109" i="1" s="1"/>
  <c r="U109" i="1" s="1"/>
  <c r="M108" i="1"/>
  <c r="H108" i="1"/>
  <c r="T108" i="1" s="1"/>
  <c r="U108" i="1" s="1"/>
  <c r="T107" i="1"/>
  <c r="U107" i="1" s="1"/>
  <c r="M107" i="1"/>
  <c r="T106" i="1"/>
  <c r="U106" i="1" s="1"/>
  <c r="M106" i="1"/>
  <c r="T105" i="1"/>
  <c r="U105" i="1" s="1"/>
  <c r="M105" i="1"/>
  <c r="M104" i="1"/>
  <c r="H104" i="1"/>
  <c r="T104" i="1" s="1"/>
  <c r="U104" i="1" s="1"/>
  <c r="T103" i="1"/>
  <c r="U103" i="1" s="1"/>
  <c r="M103" i="1"/>
  <c r="T102" i="1"/>
  <c r="U102" i="1" s="1"/>
  <c r="M102" i="1"/>
  <c r="T101" i="1"/>
  <c r="U101" i="1" s="1"/>
  <c r="M101" i="1"/>
  <c r="T100" i="1"/>
  <c r="U100" i="1" s="1"/>
  <c r="M100" i="1"/>
  <c r="M99" i="1"/>
  <c r="H99" i="1"/>
  <c r="T99" i="1" s="1"/>
  <c r="U99" i="1" s="1"/>
  <c r="T98" i="1"/>
  <c r="U98" i="1" s="1"/>
  <c r="M98" i="1"/>
  <c r="M97" i="1"/>
  <c r="H97" i="1"/>
  <c r="T97" i="1" s="1"/>
  <c r="U97" i="1" s="1"/>
  <c r="M96" i="1"/>
  <c r="H96" i="1"/>
  <c r="T96" i="1" s="1"/>
  <c r="U96" i="1" s="1"/>
  <c r="M95" i="1"/>
  <c r="H95" i="1"/>
  <c r="T95" i="1" s="1"/>
  <c r="U95" i="1" s="1"/>
  <c r="T94" i="1"/>
  <c r="U94" i="1" s="1"/>
  <c r="M94" i="1"/>
  <c r="M93" i="1"/>
  <c r="H93" i="1"/>
  <c r="T93" i="1" s="1"/>
  <c r="U93" i="1" s="1"/>
  <c r="T92" i="1"/>
  <c r="U92" i="1" s="1"/>
  <c r="M92" i="1"/>
  <c r="T91" i="1"/>
  <c r="U91" i="1" s="1"/>
  <c r="M91" i="1"/>
  <c r="T90" i="1"/>
  <c r="U90" i="1" s="1"/>
  <c r="M90" i="1"/>
  <c r="T89" i="1"/>
  <c r="U89" i="1" s="1"/>
  <c r="M89" i="1"/>
  <c r="M88" i="1"/>
  <c r="H88" i="1"/>
  <c r="U88" i="1" s="1"/>
  <c r="M87" i="1"/>
  <c r="H87" i="1"/>
  <c r="T87" i="1" s="1"/>
  <c r="U87" i="1" s="1"/>
  <c r="S86" i="1"/>
  <c r="H86" i="1"/>
  <c r="H296" i="1" s="1"/>
  <c r="T296" i="1" s="1"/>
  <c r="U296" i="1" s="1"/>
  <c r="T85" i="1"/>
  <c r="U85" i="1" s="1"/>
  <c r="M84" i="1"/>
  <c r="T83" i="1"/>
  <c r="U83" i="1" s="1"/>
  <c r="M83" i="1"/>
  <c r="M82" i="1"/>
  <c r="T82" i="1"/>
  <c r="U82" i="1" s="1"/>
  <c r="M79" i="1"/>
  <c r="H79" i="1"/>
  <c r="T79" i="1" s="1"/>
  <c r="U79" i="1" s="1"/>
  <c r="T78" i="1"/>
  <c r="U78" i="1" s="1"/>
  <c r="M78" i="1"/>
  <c r="M77" i="1"/>
  <c r="H77" i="1"/>
  <c r="T77" i="1" s="1"/>
  <c r="U77" i="1" s="1"/>
  <c r="T76" i="1"/>
  <c r="U76" i="1" s="1"/>
  <c r="M76" i="1"/>
  <c r="M75" i="1"/>
  <c r="T75" i="1"/>
  <c r="U75" i="1" s="1"/>
  <c r="T73" i="1"/>
  <c r="U73" i="1" s="1"/>
  <c r="M73" i="1"/>
  <c r="M72" i="1"/>
  <c r="H72" i="1"/>
  <c r="T72" i="1" s="1"/>
  <c r="U72" i="1" s="1"/>
  <c r="T71" i="1"/>
  <c r="U71" i="1" s="1"/>
  <c r="M71" i="1"/>
  <c r="T70" i="1"/>
  <c r="U70" i="1" s="1"/>
  <c r="M69" i="1"/>
  <c r="H69" i="1"/>
  <c r="T69" i="1" s="1"/>
  <c r="U69" i="1" s="1"/>
  <c r="T68" i="1"/>
  <c r="U68" i="1" s="1"/>
  <c r="M68" i="1"/>
  <c r="T66" i="1"/>
  <c r="U66" i="1" s="1"/>
  <c r="M66" i="1"/>
  <c r="T65" i="1"/>
  <c r="U65" i="1" s="1"/>
  <c r="M65" i="1"/>
  <c r="T62" i="1"/>
  <c r="U62" i="1" s="1"/>
  <c r="T60" i="1"/>
  <c r="U60" i="1" s="1"/>
  <c r="M60" i="1"/>
  <c r="H59" i="1"/>
  <c r="M58" i="1"/>
  <c r="H58" i="1"/>
  <c r="T57" i="1"/>
  <c r="U57" i="1" s="1"/>
  <c r="M57" i="1"/>
  <c r="M56" i="1"/>
  <c r="T56" i="1"/>
  <c r="U56" i="1" s="1"/>
  <c r="M55" i="1"/>
  <c r="H55" i="1"/>
  <c r="T55" i="1" s="1"/>
  <c r="U55" i="1" s="1"/>
  <c r="T52" i="1"/>
  <c r="U52" i="1" s="1"/>
  <c r="M52" i="1"/>
  <c r="T50" i="1"/>
  <c r="U50" i="1" s="1"/>
  <c r="M50" i="1"/>
  <c r="M47" i="1"/>
  <c r="H47" i="1"/>
  <c r="T47" i="1" s="1"/>
  <c r="U47" i="1" s="1"/>
  <c r="T46" i="1"/>
  <c r="U46" i="1" s="1"/>
  <c r="M46" i="1"/>
  <c r="T45" i="1"/>
  <c r="U45" i="1" s="1"/>
  <c r="M45" i="1"/>
  <c r="T44" i="1"/>
  <c r="U44" i="1" s="1"/>
  <c r="M44" i="1"/>
  <c r="T43" i="1"/>
  <c r="U43" i="1" s="1"/>
  <c r="M43" i="1"/>
  <c r="T42" i="1"/>
  <c r="U42" i="1" s="1"/>
  <c r="M42" i="1"/>
  <c r="T41" i="1"/>
  <c r="U41" i="1" s="1"/>
  <c r="M41" i="1"/>
  <c r="T40" i="1"/>
  <c r="U40" i="1" s="1"/>
  <c r="M40" i="1"/>
  <c r="T39" i="1"/>
  <c r="U39" i="1" s="1"/>
  <c r="M39" i="1"/>
  <c r="T38" i="1"/>
  <c r="U38" i="1" s="1"/>
  <c r="M38" i="1"/>
  <c r="M37" i="1"/>
  <c r="T37" i="1"/>
  <c r="U37" i="1" s="1"/>
  <c r="M36" i="1"/>
  <c r="T36" i="1"/>
  <c r="U36" i="1" s="1"/>
  <c r="T35" i="1"/>
  <c r="U35" i="1" s="1"/>
  <c r="M35" i="1"/>
  <c r="T34" i="1"/>
  <c r="U34" i="1" s="1"/>
  <c r="M34" i="1"/>
  <c r="T33" i="1"/>
  <c r="U33" i="1" s="1"/>
  <c r="M33" i="1"/>
  <c r="T32" i="1"/>
  <c r="U32" i="1" s="1"/>
  <c r="M32" i="1"/>
  <c r="T31" i="1"/>
  <c r="U31" i="1" s="1"/>
  <c r="M31" i="1"/>
  <c r="T30" i="1"/>
  <c r="U30" i="1" s="1"/>
  <c r="M30" i="1"/>
  <c r="T29" i="1"/>
  <c r="U29" i="1" s="1"/>
  <c r="M29" i="1"/>
  <c r="T28" i="1"/>
  <c r="U28" i="1" s="1"/>
  <c r="M28" i="1"/>
  <c r="T27" i="1"/>
  <c r="U27" i="1" s="1"/>
  <c r="M27" i="1"/>
  <c r="T26" i="1"/>
  <c r="U26" i="1" s="1"/>
  <c r="M26" i="1"/>
  <c r="T25" i="1"/>
  <c r="U25" i="1" s="1"/>
  <c r="M25" i="1"/>
  <c r="T24" i="1"/>
  <c r="U24" i="1" s="1"/>
  <c r="M24" i="1"/>
  <c r="T23" i="1"/>
  <c r="U23" i="1" s="1"/>
  <c r="M23" i="1"/>
  <c r="T22" i="1"/>
  <c r="U22" i="1" s="1"/>
  <c r="M22" i="1"/>
  <c r="T21" i="1"/>
  <c r="U21" i="1" s="1"/>
  <c r="M21" i="1"/>
  <c r="T20" i="1"/>
  <c r="U20" i="1" s="1"/>
  <c r="M20" i="1"/>
  <c r="T19" i="1"/>
  <c r="U19" i="1" s="1"/>
  <c r="M19" i="1"/>
  <c r="T18" i="1"/>
  <c r="U18" i="1" s="1"/>
  <c r="M18" i="1"/>
  <c r="M17" i="1"/>
  <c r="H17" i="1"/>
  <c r="T17" i="1" s="1"/>
  <c r="U17" i="1" s="1"/>
  <c r="K9" i="7" l="1"/>
  <c r="N9" i="7" s="1"/>
  <c r="H84" i="1"/>
  <c r="T84" i="1" s="1"/>
  <c r="U84" i="1" s="1"/>
  <c r="T88" i="1"/>
  <c r="K7" i="10"/>
  <c r="T291" i="1"/>
  <c r="U291" i="1" s="1"/>
  <c r="T192" i="1"/>
  <c r="U192" i="1" s="1"/>
  <c r="T257" i="1"/>
  <c r="U257" i="1" s="1"/>
  <c r="T267" i="1"/>
  <c r="U267" i="1" s="1"/>
  <c r="J10" i="7"/>
  <c r="T58" i="1"/>
  <c r="U58" i="1" s="1"/>
  <c r="T179" i="1"/>
  <c r="U179" i="1" s="1"/>
  <c r="K16" i="10"/>
  <c r="T181" i="1"/>
  <c r="U181" i="1" s="1"/>
  <c r="T214" i="1"/>
  <c r="T237" i="1"/>
  <c r="U237" i="1" s="1"/>
  <c r="I10" i="7"/>
  <c r="I45" i="7"/>
  <c r="T210" i="1"/>
  <c r="U210" i="1" s="1"/>
  <c r="T290" i="1"/>
  <c r="U290" i="1" s="1"/>
  <c r="K17" i="11"/>
  <c r="T300" i="1"/>
  <c r="U300" i="1" s="1"/>
  <c r="T323" i="1"/>
  <c r="U323" i="1" s="1"/>
  <c r="K5" i="10"/>
  <c r="I30" i="10"/>
  <c r="O11" i="7"/>
  <c r="T86" i="1"/>
  <c r="U86" i="1" s="1"/>
  <c r="H30" i="10"/>
  <c r="K5" i="7"/>
  <c r="K30" i="10" l="1"/>
  <c r="K32" i="10" s="1"/>
  <c r="K35" i="10" s="1"/>
  <c r="N5" i="7"/>
  <c r="K10" i="7"/>
  <c r="Q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CASTILLO</author>
    <author>CLAUDIA MARCELA HERNANDEZ REYES</author>
    <author>ANDRES FELIPE CASTILLO BECERRA</author>
    <author>Santiago Quevedo Hernandez</author>
  </authors>
  <commentList>
    <comment ref="J16" authorId="0" shapeId="0" xr:uid="{00000000-0006-0000-0000-000001000000}">
      <text>
        <r>
          <rPr>
            <sz val="9"/>
            <color indexed="81"/>
            <rFont val="Tahoma"/>
            <family val="2"/>
          </rPr>
          <t xml:space="preserve">
SI: Modificación
NUEVO: Agregar ITEM
ELIMINAR</t>
        </r>
      </text>
    </comment>
    <comment ref="H33" authorId="1" shapeId="0" xr:uid="{00000000-0006-0000-0000-000002000000}">
      <text>
        <r>
          <rPr>
            <b/>
            <sz val="9"/>
            <color indexed="81"/>
            <rFont val="Tahoma"/>
            <family val="2"/>
          </rPr>
          <t>CLAUDIA MARCELA HERNANDEZ REYES:</t>
        </r>
        <r>
          <rPr>
            <sz val="9"/>
            <color indexed="81"/>
            <rFont val="Tahoma"/>
            <family val="2"/>
          </rPr>
          <t xml:space="preserve">
Se realiza reducción para programar en caja menor, correo de fecha 150124 de la SBU</t>
        </r>
      </text>
    </comment>
    <comment ref="H35" authorId="1" shapeId="0" xr:uid="{00000000-0006-0000-0000-000003000000}">
      <text>
        <r>
          <rPr>
            <b/>
            <sz val="9"/>
            <color indexed="81"/>
            <rFont val="Tahoma"/>
            <family val="2"/>
          </rPr>
          <t>CLAUDIA MARCELA HERNANDEZ REYES:</t>
        </r>
        <r>
          <rPr>
            <sz val="9"/>
            <color indexed="81"/>
            <rFont val="Tahoma"/>
            <family val="2"/>
          </rPr>
          <t xml:space="preserve">
Se realiza reducción para programar en caja menor, correo de fecha 150124 de la SBU</t>
        </r>
      </text>
    </comment>
    <comment ref="H41" authorId="1" shapeId="0" xr:uid="{00000000-0006-0000-0000-000004000000}">
      <text>
        <r>
          <rPr>
            <b/>
            <sz val="9"/>
            <color indexed="81"/>
            <rFont val="Tahoma"/>
            <family val="2"/>
          </rPr>
          <t>CLAUDIA MARCELA HERNANDEZ REYES:</t>
        </r>
        <r>
          <rPr>
            <sz val="9"/>
            <color indexed="81"/>
            <rFont val="Tahoma"/>
            <family val="2"/>
          </rPr>
          <t xml:space="preserve">
Se realiza reducción para programar en caja menor, correo de fecha 150124 de la SBU</t>
        </r>
      </text>
    </comment>
    <comment ref="T58" authorId="2" shapeId="0" xr:uid="{6F40D437-8EA5-496A-B508-81A1CBFFD65E}">
      <text>
        <r>
          <rPr>
            <b/>
            <sz val="9"/>
            <color indexed="81"/>
            <rFont val="Tahoma"/>
            <family val="2"/>
          </rPr>
          <t xml:space="preserve">CTO 820 DE 2025 EJECUTADO
$ 118.830.947 </t>
        </r>
      </text>
    </comment>
    <comment ref="U58" authorId="2" shapeId="0" xr:uid="{1574C574-E853-4C4A-846C-6FE9F3518057}">
      <text>
        <r>
          <rPr>
            <b/>
            <sz val="9"/>
            <color indexed="81"/>
            <rFont val="Tahoma"/>
            <family val="2"/>
          </rPr>
          <t xml:space="preserve">CTO 820 DE 2025 EJECUTADO
$ 118.830.947 </t>
        </r>
      </text>
    </comment>
    <comment ref="L67" authorId="1" shapeId="0" xr:uid="{00000000-0006-0000-0000-000005000000}">
      <text>
        <r>
          <rPr>
            <b/>
            <sz val="9"/>
            <color indexed="81"/>
            <rFont val="Tahoma"/>
            <family val="2"/>
          </rPr>
          <t>CLAUDIA MARCELA HERNANDEZ REYES:</t>
        </r>
        <r>
          <rPr>
            <sz val="9"/>
            <color indexed="81"/>
            <rFont val="Tahoma"/>
            <family val="2"/>
          </rPr>
          <t xml:space="preserve">
Contratación</t>
        </r>
      </text>
    </comment>
    <comment ref="L75" authorId="1" shapeId="0" xr:uid="{00000000-0006-0000-0000-000006000000}">
      <text>
        <r>
          <rPr>
            <b/>
            <sz val="9"/>
            <color indexed="81"/>
            <rFont val="Tahoma"/>
            <family val="2"/>
          </rPr>
          <t>CLAUDIA MARCELA HERNANDEZ REYES:</t>
        </r>
        <r>
          <rPr>
            <sz val="9"/>
            <color indexed="81"/>
            <rFont val="Tahoma"/>
            <family val="2"/>
          </rPr>
          <t xml:space="preserve">
Contratación</t>
        </r>
      </text>
    </comment>
    <comment ref="H88" authorId="1" shapeId="0" xr:uid="{00000000-0006-0000-0000-000008000000}">
      <text>
        <r>
          <rPr>
            <b/>
            <sz val="9"/>
            <color indexed="81"/>
            <rFont val="Tahoma"/>
            <family val="2"/>
          </rPr>
          <t>CLAUDIA MARCELA HERNANDEZ REYES:</t>
        </r>
        <r>
          <rPr>
            <sz val="9"/>
            <color indexed="81"/>
            <rFont val="Tahoma"/>
            <family val="2"/>
          </rPr>
          <t xml:space="preserve">
Se realiza adición de servicios públicos, para garantizar avance.</t>
        </r>
      </text>
    </comment>
    <comment ref="L103" authorId="1" shapeId="0" xr:uid="{00000000-0006-0000-0000-00000A000000}">
      <text>
        <r>
          <rPr>
            <b/>
            <sz val="9"/>
            <color indexed="81"/>
            <rFont val="Tahoma"/>
            <family val="2"/>
          </rPr>
          <t>CLAUDIA MARCELA HERNANDEZ REYES:</t>
        </r>
        <r>
          <rPr>
            <sz val="9"/>
            <color indexed="81"/>
            <rFont val="Tahoma"/>
            <family val="2"/>
          </rPr>
          <t xml:space="preserve">
Contratación</t>
        </r>
      </text>
    </comment>
    <comment ref="H144" authorId="1" shapeId="0" xr:uid="{00000000-0006-0000-0000-00000C000000}">
      <text>
        <r>
          <rPr>
            <b/>
            <sz val="9"/>
            <color indexed="81"/>
            <rFont val="Tahoma"/>
            <family val="2"/>
          </rPr>
          <t>CLAUDIA MARCELA HERNANDEZ REYES:Se adicionado la apropiación del fun 132 y se adiciono en el 132 otro objeto</t>
        </r>
      </text>
    </comment>
    <comment ref="L186" authorId="1" shapeId="0" xr:uid="{00000000-0006-0000-0000-00000E000000}">
      <text>
        <r>
          <rPr>
            <b/>
            <sz val="9"/>
            <color indexed="81"/>
            <rFont val="Tahoma"/>
            <family val="2"/>
          </rPr>
          <t>CLAUDIA MARCELA HERNANDEZ REYES:</t>
        </r>
        <r>
          <rPr>
            <sz val="9"/>
            <color indexed="81"/>
            <rFont val="Tahoma"/>
            <family val="2"/>
          </rPr>
          <t xml:space="preserve">
Contratación</t>
        </r>
      </text>
    </comment>
    <comment ref="T192" authorId="2" shapeId="0" xr:uid="{C93BF0B4-675D-43A3-91A5-8FECB78E5BB8}">
      <text>
        <r>
          <rPr>
            <b/>
            <sz val="9"/>
            <color indexed="81"/>
            <rFont val="Tahoma"/>
            <family val="2"/>
          </rPr>
          <t>CTO INTERADMINISTRATIVO 797 DE 2025
 $ 904.994.278</t>
        </r>
      </text>
    </comment>
    <comment ref="U192" authorId="2" shapeId="0" xr:uid="{A7BF620E-65AA-483F-9071-DB394FA598D1}">
      <text>
        <r>
          <rPr>
            <b/>
            <sz val="9"/>
            <color indexed="81"/>
            <rFont val="Tahoma"/>
            <family val="2"/>
          </rPr>
          <t>CTO INTERADMINISTRATIVO 797 DE 2025
 $ 904.994.278</t>
        </r>
      </text>
    </comment>
    <comment ref="L199" authorId="1" shapeId="0" xr:uid="{00000000-0006-0000-0000-00000F000000}">
      <text>
        <r>
          <rPr>
            <b/>
            <sz val="9"/>
            <color indexed="81"/>
            <rFont val="Tahoma"/>
            <family val="2"/>
          </rPr>
          <t>CLAUDIA MARCELA HERNANDEZ REYES:</t>
        </r>
        <r>
          <rPr>
            <sz val="9"/>
            <color indexed="81"/>
            <rFont val="Tahoma"/>
            <family val="2"/>
          </rPr>
          <t xml:space="preserve">
Contratación</t>
        </r>
      </text>
    </comment>
    <comment ref="L206" authorId="1" shapeId="0" xr:uid="{F93AFA85-BE7C-45B4-8655-54E14E2E8CEF}">
      <text>
        <r>
          <rPr>
            <b/>
            <sz val="9"/>
            <color indexed="81"/>
            <rFont val="Tahoma"/>
            <family val="2"/>
          </rPr>
          <t>CLAUDIA MARCELA HERNANDEZ REYES:</t>
        </r>
        <r>
          <rPr>
            <sz val="9"/>
            <color indexed="81"/>
            <rFont val="Tahoma"/>
            <family val="2"/>
          </rPr>
          <t xml:space="preserve">
Contratación</t>
        </r>
      </text>
    </comment>
    <comment ref="L207" authorId="1" shapeId="0" xr:uid="{00000000-0006-0000-0000-000010000000}">
      <text>
        <r>
          <rPr>
            <b/>
            <sz val="9"/>
            <color indexed="81"/>
            <rFont val="Tahoma"/>
            <family val="2"/>
          </rPr>
          <t>CLAUDIA MARCELA HERNANDEZ REYES:</t>
        </r>
        <r>
          <rPr>
            <sz val="9"/>
            <color indexed="81"/>
            <rFont val="Tahoma"/>
            <family val="2"/>
          </rPr>
          <t xml:space="preserve">
Contratación</t>
        </r>
      </text>
    </comment>
    <comment ref="L210" authorId="1" shapeId="0" xr:uid="{00000000-0006-0000-0000-000011000000}">
      <text>
        <r>
          <rPr>
            <b/>
            <sz val="9"/>
            <color indexed="81"/>
            <rFont val="Tahoma"/>
            <family val="2"/>
          </rPr>
          <t>CLAUDIA MARCELA HERNANDEZ REYES:</t>
        </r>
        <r>
          <rPr>
            <sz val="9"/>
            <color indexed="81"/>
            <rFont val="Tahoma"/>
            <family val="2"/>
          </rPr>
          <t xml:space="preserve">
Contratación</t>
        </r>
      </text>
    </comment>
    <comment ref="L211" authorId="1" shapeId="0" xr:uid="{00000000-0006-0000-0000-000012000000}">
      <text>
        <r>
          <rPr>
            <b/>
            <sz val="9"/>
            <color indexed="81"/>
            <rFont val="Tahoma"/>
            <family val="2"/>
          </rPr>
          <t>CLAUDIA MARCELA HERNANDEZ REYES:</t>
        </r>
        <r>
          <rPr>
            <sz val="9"/>
            <color indexed="81"/>
            <rFont val="Tahoma"/>
            <family val="2"/>
          </rPr>
          <t xml:space="preserve">
Contratación</t>
        </r>
      </text>
    </comment>
    <comment ref="L212" authorId="1" shapeId="0" xr:uid="{00000000-0006-0000-0000-000013000000}">
      <text>
        <r>
          <rPr>
            <b/>
            <sz val="9"/>
            <color indexed="81"/>
            <rFont val="Tahoma"/>
            <family val="2"/>
          </rPr>
          <t>CLAUDIA MARCELA HERNANDEZ REYES:</t>
        </r>
        <r>
          <rPr>
            <sz val="9"/>
            <color indexed="81"/>
            <rFont val="Tahoma"/>
            <family val="2"/>
          </rPr>
          <t xml:space="preserve">
Contratación</t>
        </r>
      </text>
    </comment>
    <comment ref="L213" authorId="1" shapeId="0" xr:uid="{00000000-0006-0000-0000-000014000000}">
      <text>
        <r>
          <rPr>
            <b/>
            <sz val="9"/>
            <color indexed="81"/>
            <rFont val="Tahoma"/>
            <family val="2"/>
          </rPr>
          <t>CLAUDIA MARCELA HERNANDEZ REYES:</t>
        </r>
        <r>
          <rPr>
            <sz val="9"/>
            <color indexed="81"/>
            <rFont val="Tahoma"/>
            <family val="2"/>
          </rPr>
          <t xml:space="preserve">
Contratación</t>
        </r>
      </text>
    </comment>
    <comment ref="H214" authorId="1" shapeId="0" xr:uid="{00000000-0006-0000-0000-000015000000}">
      <text>
        <r>
          <rPr>
            <b/>
            <sz val="9"/>
            <color indexed="81"/>
            <rFont val="Tahoma"/>
            <family val="2"/>
          </rPr>
          <t>CLAUDIA MARCELA HERNANDEZ REYES:</t>
        </r>
        <r>
          <rPr>
            <sz val="9"/>
            <color indexed="81"/>
            <rFont val="Tahoma"/>
            <family val="2"/>
          </rPr>
          <t xml:space="preserve">
Se realiza reducción para programar en caja menor, correo de fecha 150124 de la SBU</t>
        </r>
      </text>
    </comment>
    <comment ref="H215" authorId="1" shapeId="0" xr:uid="{00000000-0006-0000-0000-000016000000}">
      <text>
        <r>
          <rPr>
            <b/>
            <sz val="9"/>
            <color indexed="81"/>
            <rFont val="Tahoma"/>
            <family val="2"/>
          </rPr>
          <t>CLAUDIA MARCELA HERNANDEZ REYES:</t>
        </r>
        <r>
          <rPr>
            <sz val="9"/>
            <color indexed="81"/>
            <rFont val="Tahoma"/>
            <family val="2"/>
          </rPr>
          <t xml:space="preserve">
Se realiza reducción para programar en caja menor, correo de fecha 150124 de la SBU</t>
        </r>
      </text>
    </comment>
    <comment ref="H219" authorId="1" shapeId="0" xr:uid="{00000000-0006-0000-0000-000017000000}">
      <text>
        <r>
          <rPr>
            <b/>
            <sz val="9"/>
            <color indexed="81"/>
            <rFont val="Tahoma"/>
            <family val="2"/>
          </rPr>
          <t>CLAUDIA MARCELA HERNANDEZ REYES:</t>
        </r>
        <r>
          <rPr>
            <sz val="9"/>
            <color indexed="81"/>
            <rFont val="Tahoma"/>
            <family val="2"/>
          </rPr>
          <t xml:space="preserve">
Se realiza reducción para programar en caja menor, correo de fecha 150124 de la SBU</t>
        </r>
      </text>
    </comment>
    <comment ref="L223" authorId="1" shapeId="0" xr:uid="{00000000-0006-0000-0000-000018000000}">
      <text>
        <r>
          <rPr>
            <b/>
            <sz val="9"/>
            <color indexed="81"/>
            <rFont val="Tahoma"/>
            <family val="2"/>
          </rPr>
          <t>CLAUDIA MARCELA HERNANDEZ REYES:</t>
        </r>
        <r>
          <rPr>
            <sz val="9"/>
            <color indexed="81"/>
            <rFont val="Tahoma"/>
            <family val="2"/>
          </rPr>
          <t xml:space="preserve">
Contratación</t>
        </r>
      </text>
    </comment>
    <comment ref="L224" authorId="1" shapeId="0" xr:uid="{00000000-0006-0000-0000-000019000000}">
      <text>
        <r>
          <rPr>
            <b/>
            <sz val="9"/>
            <color indexed="81"/>
            <rFont val="Tahoma"/>
            <family val="2"/>
          </rPr>
          <t>CLAUDIA MARCELA HERNANDEZ REYES:</t>
        </r>
        <r>
          <rPr>
            <sz val="9"/>
            <color indexed="81"/>
            <rFont val="Tahoma"/>
            <family val="2"/>
          </rPr>
          <t xml:space="preserve">
Contratación</t>
        </r>
      </text>
    </comment>
    <comment ref="L226" authorId="1" shapeId="0" xr:uid="{00000000-0006-0000-0000-00001A000000}">
      <text>
        <r>
          <rPr>
            <b/>
            <sz val="9"/>
            <color indexed="81"/>
            <rFont val="Tahoma"/>
            <family val="2"/>
          </rPr>
          <t>CLAUDIA MARCELA HERNANDEZ REYES:</t>
        </r>
        <r>
          <rPr>
            <sz val="9"/>
            <color indexed="81"/>
            <rFont val="Tahoma"/>
            <family val="2"/>
          </rPr>
          <t xml:space="preserve">
Contratación</t>
        </r>
      </text>
    </comment>
    <comment ref="L236" authorId="1" shapeId="0" xr:uid="{00000000-0006-0000-0000-00001B000000}">
      <text>
        <r>
          <rPr>
            <b/>
            <sz val="9"/>
            <color indexed="81"/>
            <rFont val="Tahoma"/>
            <family val="2"/>
          </rPr>
          <t>CLAUDIA MARCELA HERNANDEZ REYES:</t>
        </r>
        <r>
          <rPr>
            <sz val="9"/>
            <color indexed="81"/>
            <rFont val="Tahoma"/>
            <family val="2"/>
          </rPr>
          <t xml:space="preserve">
Contratación</t>
        </r>
      </text>
    </comment>
    <comment ref="G248" authorId="1" shapeId="0" xr:uid="{14DB0DE7-BC69-41D3-83E7-82491F6AE936}">
      <text>
        <r>
          <rPr>
            <b/>
            <sz val="9"/>
            <color indexed="81"/>
            <rFont val="Tahoma"/>
            <family val="2"/>
          </rPr>
          <t>CLAUDIA MARCELA HERNANDEZ REYES:</t>
        </r>
        <r>
          <rPr>
            <sz val="9"/>
            <color indexed="81"/>
            <rFont val="Tahoma"/>
            <family val="2"/>
          </rPr>
          <t xml:space="preserve">
Prestar el servicio para la elaboración e impresión del material de divulgación requerido por la Universidad Pedagógica Nacional, para espacios institucionales a cargo del Centro de Egresados.</t>
        </r>
      </text>
    </comment>
    <comment ref="L252" authorId="1" shapeId="0" xr:uid="{00000000-0006-0000-0000-00001D000000}">
      <text>
        <r>
          <rPr>
            <b/>
            <sz val="9"/>
            <color indexed="81"/>
            <rFont val="Tahoma"/>
            <family val="2"/>
          </rPr>
          <t>CLAUDIA MARCELA HERNANDEZ REYES:</t>
        </r>
        <r>
          <rPr>
            <sz val="9"/>
            <color indexed="81"/>
            <rFont val="Tahoma"/>
            <family val="2"/>
          </rPr>
          <t xml:space="preserve">
Contratación</t>
        </r>
      </text>
    </comment>
    <comment ref="L254" authorId="1" shapeId="0" xr:uid="{00000000-0006-0000-0000-00001E000000}">
      <text>
        <r>
          <rPr>
            <b/>
            <sz val="9"/>
            <color indexed="81"/>
            <rFont val="Tahoma"/>
            <family val="2"/>
          </rPr>
          <t>CLAUDIA MARCELA HERNANDEZ REYES:</t>
        </r>
        <r>
          <rPr>
            <sz val="9"/>
            <color indexed="81"/>
            <rFont val="Tahoma"/>
            <family val="2"/>
          </rPr>
          <t xml:space="preserve">
Contratación</t>
        </r>
      </text>
    </comment>
    <comment ref="L255" authorId="1" shapeId="0" xr:uid="{00000000-0006-0000-0000-00001F000000}">
      <text>
        <r>
          <rPr>
            <b/>
            <sz val="9"/>
            <color indexed="81"/>
            <rFont val="Tahoma"/>
            <family val="2"/>
          </rPr>
          <t>CLAUDIA MARCELA HERNANDEZ REYES:</t>
        </r>
        <r>
          <rPr>
            <sz val="9"/>
            <color indexed="81"/>
            <rFont val="Tahoma"/>
            <family val="2"/>
          </rPr>
          <t xml:space="preserve">
Contratación</t>
        </r>
      </text>
    </comment>
    <comment ref="L274" authorId="1" shapeId="0" xr:uid="{00000000-0006-0000-0000-000020000000}">
      <text>
        <r>
          <rPr>
            <b/>
            <sz val="9"/>
            <color indexed="81"/>
            <rFont val="Tahoma"/>
            <family val="2"/>
          </rPr>
          <t>CLAUDIA MARCELA HERNANDEZ REYES:</t>
        </r>
        <r>
          <rPr>
            <sz val="9"/>
            <color indexed="81"/>
            <rFont val="Tahoma"/>
            <family val="2"/>
          </rPr>
          <t xml:space="preserve">
Contratación</t>
        </r>
      </text>
    </comment>
    <comment ref="L275" authorId="1" shapeId="0" xr:uid="{00000000-0006-0000-0000-000021000000}">
      <text>
        <r>
          <rPr>
            <b/>
            <sz val="9"/>
            <color indexed="81"/>
            <rFont val="Tahoma"/>
            <family val="2"/>
          </rPr>
          <t>CLAUDIA MARCELA HERNANDEZ REYES:</t>
        </r>
        <r>
          <rPr>
            <sz val="9"/>
            <color indexed="81"/>
            <rFont val="Tahoma"/>
            <family val="2"/>
          </rPr>
          <t xml:space="preserve">
Contratación</t>
        </r>
      </text>
    </comment>
    <comment ref="L276" authorId="1" shapeId="0" xr:uid="{00000000-0006-0000-0000-000022000000}">
      <text>
        <r>
          <rPr>
            <b/>
            <sz val="9"/>
            <color indexed="81"/>
            <rFont val="Tahoma"/>
            <family val="2"/>
          </rPr>
          <t>CLAUDIA MARCELA HERNANDEZ REYES:</t>
        </r>
        <r>
          <rPr>
            <sz val="9"/>
            <color indexed="81"/>
            <rFont val="Tahoma"/>
            <family val="2"/>
          </rPr>
          <t xml:space="preserve">
Contratación</t>
        </r>
      </text>
    </comment>
    <comment ref="L284" authorId="1" shapeId="0" xr:uid="{00000000-0006-0000-0000-000023000000}">
      <text>
        <r>
          <rPr>
            <b/>
            <sz val="9"/>
            <color indexed="81"/>
            <rFont val="Tahoma"/>
            <family val="2"/>
          </rPr>
          <t>CLAUDIA MARCELA HERNANDEZ REYES:</t>
        </r>
        <r>
          <rPr>
            <sz val="9"/>
            <color indexed="81"/>
            <rFont val="Tahoma"/>
            <family val="2"/>
          </rPr>
          <t xml:space="preserve">
Contratación</t>
        </r>
      </text>
    </comment>
    <comment ref="L287" authorId="1" shapeId="0" xr:uid="{00000000-0006-0000-0000-000024000000}">
      <text>
        <r>
          <rPr>
            <b/>
            <sz val="9"/>
            <color indexed="81"/>
            <rFont val="Tahoma"/>
            <family val="2"/>
          </rPr>
          <t>CLAUDIA MARCELA HERNANDEZ REYES:</t>
        </r>
        <r>
          <rPr>
            <sz val="9"/>
            <color indexed="81"/>
            <rFont val="Tahoma"/>
            <family val="2"/>
          </rPr>
          <t xml:space="preserve">
Contratación</t>
        </r>
      </text>
    </comment>
    <comment ref="L288" authorId="1" shapeId="0" xr:uid="{00000000-0006-0000-0000-000025000000}">
      <text>
        <r>
          <rPr>
            <b/>
            <sz val="9"/>
            <color indexed="81"/>
            <rFont val="Tahoma"/>
            <family val="2"/>
          </rPr>
          <t>CLAUDIA MARCELA HERNANDEZ REYES:</t>
        </r>
        <r>
          <rPr>
            <sz val="9"/>
            <color indexed="81"/>
            <rFont val="Tahoma"/>
            <family val="2"/>
          </rPr>
          <t xml:space="preserve">
Contratación</t>
        </r>
      </text>
    </comment>
    <comment ref="L297" authorId="1" shapeId="0" xr:uid="{00000000-0006-0000-0000-000026000000}">
      <text>
        <r>
          <rPr>
            <b/>
            <sz val="9"/>
            <color indexed="81"/>
            <rFont val="Tahoma"/>
            <family val="2"/>
          </rPr>
          <t>CLAUDIA MARCELA HERNANDEZ REYES:</t>
        </r>
        <r>
          <rPr>
            <sz val="9"/>
            <color indexed="81"/>
            <rFont val="Tahoma"/>
            <family val="2"/>
          </rPr>
          <t xml:space="preserve">
Contratación</t>
        </r>
      </text>
    </comment>
    <comment ref="H341" authorId="3" shapeId="0" xr:uid="{00000000-0006-0000-0000-000027000000}">
      <text>
        <r>
          <rPr>
            <b/>
            <sz val="9"/>
            <color indexed="81"/>
            <rFont val="Tahoma"/>
            <family val="2"/>
          </rPr>
          <t>Santiago Quevedo Hernández:</t>
        </r>
        <r>
          <rPr>
            <sz val="9"/>
            <color indexed="81"/>
            <rFont val="Tahoma"/>
            <family val="2"/>
          </rPr>
          <t xml:space="preserve">
Se realiza reducción entre POA para garantizar avance se adiciona al FUN Avance</t>
        </r>
      </text>
    </comment>
    <comment ref="L346" authorId="1" shapeId="0" xr:uid="{00000000-0006-0000-0000-000028000000}">
      <text>
        <r>
          <rPr>
            <b/>
            <sz val="9"/>
            <color indexed="81"/>
            <rFont val="Tahoma"/>
            <family val="2"/>
          </rPr>
          <t>CLAUDIA MARCELA HERNANDEZ REYES:</t>
        </r>
        <r>
          <rPr>
            <sz val="9"/>
            <color indexed="81"/>
            <rFont val="Tahoma"/>
            <family val="2"/>
          </rPr>
          <t xml:space="preserve">
Contratación</t>
        </r>
      </text>
    </comment>
    <comment ref="H361" authorId="3" shapeId="0" xr:uid="{EC8333CE-D219-47E1-8549-40A63C7B675B}">
      <text>
        <r>
          <rPr>
            <b/>
            <sz val="9"/>
            <color indexed="81"/>
            <rFont val="Tahoma"/>
            <family val="2"/>
          </rPr>
          <t>Santiago Quevedo Hernández:</t>
        </r>
        <r>
          <rPr>
            <sz val="9"/>
            <color indexed="81"/>
            <rFont val="Tahoma"/>
            <family val="2"/>
          </rPr>
          <t xml:space="preserve">
Se realiza reducción entre POA para garantizar avance se adiciona al FUN Avance</t>
        </r>
      </text>
    </comment>
    <comment ref="H362" authorId="3" shapeId="0" xr:uid="{FAAECEF2-3200-449D-87E3-AFE94EE6DD64}">
      <text>
        <r>
          <rPr>
            <b/>
            <sz val="9"/>
            <color indexed="81"/>
            <rFont val="Tahoma"/>
            <family val="2"/>
          </rPr>
          <t>Santiago Quevedo Hernández:</t>
        </r>
        <r>
          <rPr>
            <sz val="9"/>
            <color indexed="81"/>
            <rFont val="Tahoma"/>
            <family val="2"/>
          </rPr>
          <t xml:space="preserve">
Se realiza reducción entre POA para garantizar avance se adiciona al FUN Avance</t>
        </r>
      </text>
    </comment>
    <comment ref="K413" authorId="1" shapeId="0" xr:uid="{C9B56C9D-2999-4834-97E3-C8F54F6AE5A4}">
      <text>
        <r>
          <rPr>
            <b/>
            <sz val="9"/>
            <color indexed="81"/>
            <rFont val="Tahoma"/>
            <family val="2"/>
          </rPr>
          <t>CLAUDIA MARCELA HERNANDEZ REYES:</t>
        </r>
        <r>
          <rPr>
            <sz val="9"/>
            <color indexed="81"/>
            <rFont val="Tahoma"/>
            <family val="2"/>
          </rPr>
          <t xml:space="preserve">
se debe realizar modificación por cambiar auxiliar en el goobi
</t>
        </r>
      </text>
    </comment>
    <comment ref="L413" authorId="1" shapeId="0" xr:uid="{ED11933F-AF76-4D0A-BDA3-936831BC3929}">
      <text>
        <r>
          <rPr>
            <b/>
            <sz val="9"/>
            <color indexed="81"/>
            <rFont val="Tahoma"/>
            <family val="2"/>
          </rPr>
          <t>CLAUDIA MARCELA HERNANDEZ REYES:</t>
        </r>
        <r>
          <rPr>
            <sz val="9"/>
            <color indexed="81"/>
            <rFont val="Tahoma"/>
            <family val="2"/>
          </rPr>
          <t xml:space="preserve">
Contratación</t>
        </r>
      </text>
    </comment>
    <comment ref="M413" authorId="1" shapeId="0" xr:uid="{CEE42CB1-B56F-4C4C-821B-394BDBA55BD3}">
      <text>
        <r>
          <rPr>
            <b/>
            <sz val="9"/>
            <color indexed="81"/>
            <rFont val="Tahoma"/>
            <family val="2"/>
          </rPr>
          <t>CLAUDIA MARCELA HERNANDEZ REYES:</t>
        </r>
        <r>
          <rPr>
            <sz val="9"/>
            <color indexed="81"/>
            <rFont val="Tahoma"/>
            <family val="2"/>
          </rPr>
          <t xml:space="preserve">
Contratación</t>
        </r>
      </text>
    </comment>
    <comment ref="L419" authorId="1" shapeId="0" xr:uid="{06C20993-E093-4BB7-8F03-BC8A2A7D2BBA}">
      <text>
        <r>
          <rPr>
            <b/>
            <sz val="9"/>
            <color indexed="81"/>
            <rFont val="Tahoma"/>
            <family val="2"/>
          </rPr>
          <t>CLAUDIA MARCELA HERNANDEZ REYES:</t>
        </r>
        <r>
          <rPr>
            <sz val="9"/>
            <color indexed="81"/>
            <rFont val="Tahoma"/>
            <family val="2"/>
          </rPr>
          <t xml:space="preserve">
Contratación</t>
        </r>
      </text>
    </comment>
    <comment ref="L420" authorId="1" shapeId="0" xr:uid="{EB136105-CBAF-41B2-94E5-02D3451B41C2}">
      <text>
        <r>
          <rPr>
            <b/>
            <sz val="9"/>
            <color indexed="81"/>
            <rFont val="Tahoma"/>
            <family val="2"/>
          </rPr>
          <t>CLAUDIA MARCELA HERNANDEZ REYES:</t>
        </r>
        <r>
          <rPr>
            <sz val="9"/>
            <color indexed="81"/>
            <rFont val="Tahoma"/>
            <family val="2"/>
          </rPr>
          <t xml:space="preserve">
Contratación</t>
        </r>
      </text>
    </comment>
    <comment ref="L422" authorId="1" shapeId="0" xr:uid="{402E4DBC-DEF9-4FA4-A01D-56B2DF272284}">
      <text>
        <r>
          <rPr>
            <b/>
            <sz val="9"/>
            <color indexed="81"/>
            <rFont val="Tahoma"/>
            <family val="2"/>
          </rPr>
          <t>CLAUDIA MARCELA HERNANDEZ REYES:</t>
        </r>
        <r>
          <rPr>
            <sz val="9"/>
            <color indexed="81"/>
            <rFont val="Tahoma"/>
            <family val="2"/>
          </rPr>
          <t xml:space="preserve">
Contratación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CLAUDIA MARCELA HERNANDEZ REYES</author>
  </authors>
  <commentList>
    <comment ref="K7" authorId="0" shapeId="0" xr:uid="{0EA9332A-2D91-4727-8E57-1C2175A6C89C}">
      <text>
        <r>
          <rPr>
            <b/>
            <sz val="9"/>
            <color indexed="81"/>
            <rFont val="Tahoma"/>
            <family val="2"/>
          </rPr>
          <t>CLAUDIA MARCELA HERNANDEZ REYES:</t>
        </r>
        <r>
          <rPr>
            <sz val="9"/>
            <color indexed="81"/>
            <rFont val="Tahoma"/>
            <family val="2"/>
          </rPr>
          <t xml:space="preserve">
se debe realizar modificación por cambiar auxiliar en el goobi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ANDRES CASTILLO</author>
  </authors>
  <commentList>
    <comment ref="J5" authorId="0" shapeId="0" xr:uid="{B0CF4878-2F85-4BB5-92BC-7F25CBF2F727}">
      <text>
        <r>
          <rPr>
            <sz val="9"/>
            <color indexed="81"/>
            <rFont val="Tahoma"/>
            <family val="2"/>
          </rPr>
          <t xml:space="preserve">
SI: Modificación
NUEVO: Agregar ITEM
ELIMINAR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Santiago Quevedo Hernandez</author>
  </authors>
  <commentList>
    <comment ref="H14" authorId="0" shapeId="0" xr:uid="{DE4537A5-DF51-42D7-AE9B-FBE7596B9D3C}">
      <text>
        <r>
          <rPr>
            <b/>
            <sz val="9"/>
            <color indexed="81"/>
            <rFont val="Tahoma"/>
            <family val="2"/>
          </rPr>
          <t>Santiago Quevedo Hernández:</t>
        </r>
        <r>
          <rPr>
            <sz val="9"/>
            <color indexed="81"/>
            <rFont val="Tahoma"/>
            <family val="2"/>
          </rPr>
          <t xml:space="preserve">
Se realiza reducción entre POA para garantizar avance se adiciona al FUN Avance</t>
        </r>
      </text>
    </comment>
    <comment ref="P14" authorId="0" shapeId="0" xr:uid="{DBBB2564-D262-46F2-88B6-2756C70F53DD}">
      <text>
        <r>
          <rPr>
            <b/>
            <sz val="9"/>
            <color indexed="81"/>
            <rFont val="Tahoma"/>
            <family val="2"/>
          </rPr>
          <t>Santiago Quevedo Hernández:</t>
        </r>
        <r>
          <rPr>
            <sz val="9"/>
            <color indexed="81"/>
            <rFont val="Tahoma"/>
            <family val="2"/>
          </rPr>
          <t xml:space="preserve">
Se realiza reducción entre POA para garantizar avance se adiciona al FUN Avance</t>
        </r>
      </text>
    </comment>
  </commentList>
</comments>
</file>

<file path=xl/sharedStrings.xml><?xml version="1.0" encoding="utf-8"?>
<sst xmlns="http://schemas.openxmlformats.org/spreadsheetml/2006/main" count="12648" uniqueCount="978">
  <si>
    <t xml:space="preserve"> PLAN ANUAL DE ADQUISICIONES VIGENCIA  2025</t>
  </si>
  <si>
    <t xml:space="preserve">UNIVERSIDAD PEDAGÓGICA NACIONAL </t>
  </si>
  <si>
    <t>NIT 899999124-4</t>
  </si>
  <si>
    <t>Dirección: Calle  72 #11-86</t>
  </si>
  <si>
    <t>Teléfono: 5941894</t>
  </si>
  <si>
    <t>Página Web: www.pedagogica.edu.co</t>
  </si>
  <si>
    <t>CARACTERIZACION POBLACIONES</t>
  </si>
  <si>
    <t>TRAZADOR EQUIDAD DE GENERO</t>
  </si>
  <si>
    <t>CENTRO RESPONSABILIDAD</t>
  </si>
  <si>
    <t>CENTRO DE COSTOS</t>
  </si>
  <si>
    <t>ÁREA</t>
  </si>
  <si>
    <t>Código Completo</t>
  </si>
  <si>
    <t>CONCEPTO</t>
  </si>
  <si>
    <t>DESCRIPCIÓN</t>
  </si>
  <si>
    <t>PRESUPUESTO 2025</t>
  </si>
  <si>
    <t>Incluir en el PAA SECOP</t>
  </si>
  <si>
    <t>ITEM SECOP</t>
  </si>
  <si>
    <t>Código UNSPSC (cada código separado por ;)</t>
  </si>
  <si>
    <t>Descripción (Objeto)</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</si>
  <si>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</si>
  <si>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</si>
  <si>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</si>
  <si>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</si>
  <si>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</si>
  <si>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</si>
  <si>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</si>
  <si>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</si>
  <si>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</si>
  <si>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</si>
  <si>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</si>
  <si>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</si>
  <si>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</si>
  <si>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</si>
  <si>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</si>
  <si>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</si>
  <si>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</si>
  <si>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</si>
  <si>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</si>
  <si>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</si>
  <si>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</si>
  <si>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</si>
  <si>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VICERRECTORÍA ADMINISTRATIVA Y FINANCIERA</t>
  </si>
  <si>
    <t xml:space="preserve">Subdirección de Servicios Generales </t>
  </si>
  <si>
    <t>2.1.2.02.02.010</t>
  </si>
  <si>
    <t>Viáticos de los funcionarios en comisión</t>
  </si>
  <si>
    <t>Gastos por Caja Menor</t>
  </si>
  <si>
    <t>No</t>
  </si>
  <si>
    <t>COMISIÓN</t>
  </si>
  <si>
    <t>No  Aplica</t>
  </si>
  <si>
    <t>Meses</t>
  </si>
  <si>
    <t>20.01</t>
  </si>
  <si>
    <t>NO</t>
  </si>
  <si>
    <t>NA</t>
  </si>
  <si>
    <t>GRUPO DE CONTRATACION UNIVERSIDAD PEDAGOGICA NACIONAL</t>
  </si>
  <si>
    <t>CO-DC</t>
  </si>
  <si>
    <t>601 5941894</t>
  </si>
  <si>
    <t>contratacion@pedagogica.edu.co</t>
  </si>
  <si>
    <t>SI</t>
  </si>
  <si>
    <t>Directo</t>
  </si>
  <si>
    <t>Todas</t>
  </si>
  <si>
    <t>Todos</t>
  </si>
  <si>
    <t>No Aplica</t>
  </si>
  <si>
    <t>1331 CAJA MENOR</t>
  </si>
  <si>
    <t>2.1.2.01.01.003.02.07</t>
  </si>
  <si>
    <t>Aparatos de uso doméstico y sus partes y piezas</t>
  </si>
  <si>
    <t>CAJA MENOR</t>
  </si>
  <si>
    <t>2.1.2.01.01.003.02.08</t>
  </si>
  <si>
    <t>Otra maquinaria para usos especiales y sus partes y piezas</t>
  </si>
  <si>
    <t>2.1.2.01.01.003.03.01</t>
  </si>
  <si>
    <t>Máquinas para oficina y contabilidad, y sus partes y accesorios</t>
  </si>
  <si>
    <t>2.1.2.01.01.003.03.02</t>
  </si>
  <si>
    <t>Maquinaria de informática y sus partes, piezas y accesorios</t>
  </si>
  <si>
    <t>2.1.2.01.01.003.05.02</t>
  </si>
  <si>
    <t>Aparatos transmisores de televisión y radio; televisión, video y cámaras digitales; teléfonos</t>
  </si>
  <si>
    <t>2.1.2.01.01.003.04.02</t>
  </si>
  <si>
    <t>Aparatos de control eléctrico y distribución de electricidad y sus partes y piezas</t>
  </si>
  <si>
    <t>2.1.2.01.01.003.05.03</t>
  </si>
  <si>
    <t>Radiorreceptores y receptores de televisión; aparatos para la grabación y reproducción de sonido y video; micrófonos, altavoces, amplificadores, etc.</t>
  </si>
  <si>
    <t>2.1.2.01.01.003.05.04</t>
  </si>
  <si>
    <t>Partes y piezas de los productos de las clases 4721 a 4733 y 4822</t>
  </si>
  <si>
    <t>2.1.2.01.01.003.05.05</t>
  </si>
  <si>
    <t>Discos, cintas, dispositivos de almacenamiento en estado sólido no volátiles y otros medios, no grabados</t>
  </si>
  <si>
    <t>2.1.2.01.01.003.06.02</t>
  </si>
  <si>
    <t>Instrumentos y aparatos de medición, verificación, análisis, de navegación y para otros fines (excepto instrumentos ópticos); instrumentos de control de procesos industriales, sus partes, piezas y accesorios</t>
  </si>
  <si>
    <t>2.1.2.01.01.004.01.01.01</t>
  </si>
  <si>
    <t>Asientos</t>
  </si>
  <si>
    <t>2.1.2.01.01.004.01.01.02</t>
  </si>
  <si>
    <t>Muebles del tipo utilizado en la oficina</t>
  </si>
  <si>
    <t>2.1.2.01.01.004.01.01.04</t>
  </si>
  <si>
    <t>Otros muebles N.C.P.</t>
  </si>
  <si>
    <t>2.1.2.01.01.004.01.01.06</t>
  </si>
  <si>
    <t>Partes y piezas de muebles</t>
  </si>
  <si>
    <t>2.1.2.02.01.003</t>
  </si>
  <si>
    <t>Otros bienes transportables (excepto productos metálicos, maquinaria y equipo)</t>
  </si>
  <si>
    <t>2.1.2.02.01.004</t>
  </si>
  <si>
    <t xml:space="preserve"> Productos metálicos y paquetes de software</t>
  </si>
  <si>
    <t>2.1.2.02.02.006</t>
  </si>
  <si>
    <t>Servicios de alojamiento; servicios de suministro de comidas y bebidas; servicios de transporte; y servicios de distribución de electricidad, gas y agua</t>
  </si>
  <si>
    <t>2.1.2.02.02.007</t>
  </si>
  <si>
    <t>Servicios financieros y servicios conexos, servicios inmobiliarios y servicios de leasing</t>
  </si>
  <si>
    <t>2.1.2.02.02.008</t>
  </si>
  <si>
    <t xml:space="preserve">Servicios prestados a las empresas y servicios de producción </t>
  </si>
  <si>
    <t>2.1.2.02.02.009</t>
  </si>
  <si>
    <t>Servicios para la comunidad, sociales y personales</t>
  </si>
  <si>
    <t>2.1.2.02.01.002</t>
  </si>
  <si>
    <t>Productos alimenticios, bebidas y tabaco; textiles, prendas de vestir y productos de cuero</t>
  </si>
  <si>
    <t>2.1.8.05.01.004</t>
  </si>
  <si>
    <t>Sanciones administrativas</t>
  </si>
  <si>
    <t>1325 SGSI</t>
  </si>
  <si>
    <t xml:space="preserve">Subdirección de Gestión de Sistemas </t>
  </si>
  <si>
    <t>Adquirir partes, piezas, accesorios y periféricos en tecnología informática para los equipos de cómputo de la Universidad Pedagógica Nacional</t>
  </si>
  <si>
    <t>FUN-001</t>
  </si>
  <si>
    <t>1320 SOPORTE INSTITUCIONAL GG</t>
  </si>
  <si>
    <t>2.1.2.02.01.001</t>
  </si>
  <si>
    <t>Minerales; electricidad, gas y agua</t>
  </si>
  <si>
    <t>Suministrar materiales de construcción, ferretería y plomería para las adecuaciones y mantenimientos que se realizan en las diferentes instalaciones de la Universidad Pedagógica Nacional.</t>
  </si>
  <si>
    <t>FUN-002</t>
  </si>
  <si>
    <t>30131500;30131600;30131700;30102400;30103600;31201600; 11111600; 11111700; 11111800; 11101500</t>
  </si>
  <si>
    <t>30131500;30131600;30131700;30102400;30103600;31201600;  40171500; 40171600; 40171700; 40171800; 40171900; 40173000; 40174000;40175000</t>
  </si>
  <si>
    <t xml:space="preserve"> 27111700; 30131500;30131600;30131700;30102400;30103600;31201600;  40171500; 40171600; 40171700; 40171800; 40171900; 40173000; 40174000;40175000;</t>
  </si>
  <si>
    <t>Suministrar  pinturas y materiales necesarios para realizar las labores de mantenimiento locativo en las diferentes instalaciones de la Universidad Pedagógica Nacional.</t>
  </si>
  <si>
    <t>FUN-003</t>
  </si>
  <si>
    <t>31211500; 31211600;31211700;31211800;31211900</t>
  </si>
  <si>
    <t>Suministrar pinturas y materiales necesarios para realizar las labores de mantenimiento locativo en las diferentes instalaciones de la Universidad Pedagógica Nacional.</t>
  </si>
  <si>
    <t>Suministrar elementos de aseo y desinfección para los diferentes predios de la Universidad Pedagógica Nacional.</t>
  </si>
  <si>
    <t>FUN-004</t>
  </si>
  <si>
    <t>14111700;47131500;47131600;47131700;47131800;47131900; 47132100</t>
  </si>
  <si>
    <t>p</t>
  </si>
  <si>
    <t>FUN-005</t>
  </si>
  <si>
    <t>53101600;53101900;53101902;53101904</t>
  </si>
  <si>
    <t>FUN-006</t>
  </si>
  <si>
    <t>53101600;53101500;53101800;53103000;53102500;53102100;53102700</t>
  </si>
  <si>
    <t>FUN-007</t>
  </si>
  <si>
    <t>53111600;53111500</t>
  </si>
  <si>
    <t xml:space="preserve">Adquirir la dotación de implementos de seguridad para los trabajadores oficiales y personal que presta servicio en el área de restaurante </t>
  </si>
  <si>
    <t>FUN-008</t>
  </si>
  <si>
    <t>46181500;42131600</t>
  </si>
  <si>
    <t>Suministrar elementos e insumos de cafetería para los diferentes predios de la Universidad Pedagógica Nacional.</t>
  </si>
  <si>
    <t>FUN-009</t>
  </si>
  <si>
    <t>50201700;50161800;52151500; 52152100;40101800;40161500; 50161500;90101700</t>
  </si>
  <si>
    <t>1510 SEGURIDAD Y SALUD EN EL TRABAJO</t>
  </si>
  <si>
    <t xml:space="preserve">Subdirección de Personal </t>
  </si>
  <si>
    <t>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t>
  </si>
  <si>
    <t>FUN-010</t>
  </si>
  <si>
    <t>46181500;46181600;46181700;46181800;46181900</t>
  </si>
  <si>
    <t>31211900;53111500;53102700;53103100;46182300;46181800;46181700;46181600;46181500;42131600;</t>
  </si>
  <si>
    <t>53111500;53102700;53103100;46181500;46181600;46181700;46181800;46181900;46182000</t>
  </si>
  <si>
    <t>FUN-011</t>
  </si>
  <si>
    <t>47101500;47101568;49241700;49241712;47101600</t>
  </si>
  <si>
    <t>Suministrar materiales eléctricos para adecuaciones y mantenimientos que se realizan en las diferentes instalaciones de la Universidad Pedagógica Nacional.</t>
  </si>
  <si>
    <t>FUN-012</t>
  </si>
  <si>
    <t>Suministrar combustible (GASOLINA Y ACPM) para los vehículos que conforman el parque automotor de la Universidad
Pedagógica Nacional</t>
  </si>
  <si>
    <t>FUN-013</t>
  </si>
  <si>
    <t>Amparar el Pago del grupo de pólizas de la Universidad Pedagógica Nacional: Póliza Todo Riesgo Daño Material, Póliza Manejo Global, Póliza Transporte de Valores, Póliza Responsabilidad Civil Extracontractual, Póliza de Automóviles y Responsabilidad Civil Servidores Públicos  de la vigencia 2024. según el Acuerdo 0017 del 11 de septiembre del 2024, del Consejo Superior - Vigencia futura 2025</t>
  </si>
  <si>
    <t>21.20.01</t>
  </si>
  <si>
    <t>VICERRECTORÍA ACADÉMICA</t>
  </si>
  <si>
    <t xml:space="preserve">1322 SUBDIRECCIÓN DE ADMISIONES Y REGISTRO </t>
  </si>
  <si>
    <t xml:space="preserve">Subdirección de Admisiones y Registros </t>
  </si>
  <si>
    <t>Amparar los aportes a riesgos laborales -ARL de los estudiantes que realizarán práctica educativa o pedagógica durante la vigencia 2025.</t>
  </si>
  <si>
    <t xml:space="preserve">OTROS </t>
  </si>
  <si>
    <t>FUN-014</t>
  </si>
  <si>
    <t>2.1.2.02.02.005</t>
  </si>
  <si>
    <t>Servicios de construcción</t>
  </si>
  <si>
    <t>FUN-015</t>
  </si>
  <si>
    <t>Realizar el suministro e instalación de vidrios, divisiones, espejos, y películas en las diferentes instalaciones de la Universidad Pedagógica Nacional.</t>
  </si>
  <si>
    <t>FUN-016</t>
  </si>
  <si>
    <t>72153002;72152400</t>
  </si>
  <si>
    <t xml:space="preserve">Servicios Públicos
</t>
  </si>
  <si>
    <t>Prestar el servicio de transporte terrestre para las salidas académicas y administrativas de la Universidad Pedagógica Nacional</t>
  </si>
  <si>
    <t>FUN-017</t>
  </si>
  <si>
    <t>78111500; 90121500</t>
  </si>
  <si>
    <t xml:space="preserve">Servicios Públicos </t>
  </si>
  <si>
    <t xml:space="preserve">20.01 </t>
  </si>
  <si>
    <t>1312 Recursos Balance PIC 2024</t>
  </si>
  <si>
    <t>21.10.01</t>
  </si>
  <si>
    <t>1327 S. RECURSOS EDUCATIVOS</t>
  </si>
  <si>
    <t>Subdirección de Recursos educativos</t>
  </si>
  <si>
    <t>FUN-020</t>
  </si>
  <si>
    <t xml:space="preserve">Subdirección de Recursos educativos </t>
  </si>
  <si>
    <t>FUN-021</t>
  </si>
  <si>
    <t xml:space="preserve">RECTORIA </t>
  </si>
  <si>
    <t>1326 SECRETARIA GENERAL</t>
  </si>
  <si>
    <t>Prestar el servicio para publicar los actos administrativos de carácter general dentro de las fechas
establecidas para cada actuación, en cumplimiento al artículo 65 de la ley 1437 de 2011.</t>
  </si>
  <si>
    <t>FUN-022</t>
  </si>
  <si>
    <t>RECTORÍA</t>
  </si>
  <si>
    <t>Realizar la recarga y mantenimiento de los equipos de extinción de incendios que se encuentran en las diferentes instalaciones de la Universidad Pedagógica Nacional.</t>
  </si>
  <si>
    <t>FUN-023</t>
  </si>
  <si>
    <t>Realizar el mantenimiento preventivo y correctivo de las calderas del restaurante y la piscina de la Universidad Pedagógica Nacional.</t>
  </si>
  <si>
    <t>FUN-024</t>
  </si>
  <si>
    <t>72151000;72151001</t>
  </si>
  <si>
    <t>Realizar el mantenimiento preventivo y correctivo de los aires acondicionados de las diferentes instalaciones de la Universidad Pedagógica Nacional.</t>
  </si>
  <si>
    <t>FUN-025</t>
  </si>
  <si>
    <t>72101500;72101511</t>
  </si>
  <si>
    <t>Realizar el mantenimiento preventivo y correctivo de las Plantas Eléctricas y UPS de las diferentes instalaciones  de la Universidad Pedagógica Nacional.</t>
  </si>
  <si>
    <t>FUN-026</t>
  </si>
  <si>
    <t>73152100;72101500</t>
  </si>
  <si>
    <t>Realizar la limpieza y mantenimiento de las trampas de grasa, pozos sépticos, cajas de inspección y redes de aguas negras de las diferentes instalaciones de la Universidad Pedagógica Nacional.</t>
  </si>
  <si>
    <t>FUN-027</t>
  </si>
  <si>
    <t>Realizar mantenimiento de los equipos de hidropresión de las diferentes instalaciones de la UPN</t>
  </si>
  <si>
    <t>FUN-028</t>
  </si>
  <si>
    <t>Realizar el control integrado de Plagas de las diferentes instalaciones de la Universidad Pedagógica Nacional</t>
  </si>
  <si>
    <t>FUN-029</t>
  </si>
  <si>
    <t>70141600;72102100;78141600</t>
  </si>
  <si>
    <t>Realizar el mantenimiento preventivo y correctivo de los ascensores y equipos de transporte vertical  de las diferentes instalaciones de la Universidad Pedagógica Nacional.</t>
  </si>
  <si>
    <t>FUN-030</t>
  </si>
  <si>
    <t>72101500;72101506</t>
  </si>
  <si>
    <t>Realizar el lavado de tanques de agua potable y el análisis físico-químico, biológico e IRCA de agua cruda para consumo de las diferentes instalaciones de la Universidad Pedagógica Nacional.</t>
  </si>
  <si>
    <t>FUN-031</t>
  </si>
  <si>
    <t>1321 GESTIÓN AMBIENTAL</t>
  </si>
  <si>
    <t xml:space="preserve">Grupo interno de Infraestructura - Sistema Gestión ambiental </t>
  </si>
  <si>
    <t xml:space="preserve">Prestar el servicio para realizar los análisis fisicoquímicos y microbiológicos del agua de la piscina de calle 72.  </t>
  </si>
  <si>
    <t>FUN-032</t>
  </si>
  <si>
    <t>70171600;70171602</t>
  </si>
  <si>
    <t>Realizar la recolección, transporte y disposición final de los residuos especiales generados en las diferentes instalaciones de la UPN</t>
  </si>
  <si>
    <t>FUN-033</t>
  </si>
  <si>
    <t>76121900;76121600</t>
  </si>
  <si>
    <t>Realizar la recolección, transporte y disposición final de los residuos peligrosos generados en las diferentes instalaciones de la UPN</t>
  </si>
  <si>
    <t>FUN-034</t>
  </si>
  <si>
    <t>Oficina de Relaciones Internacionales</t>
  </si>
  <si>
    <t>2.1.3.03.03.001</t>
  </si>
  <si>
    <t>Membresías</t>
  </si>
  <si>
    <t>MEMBRESÍA</t>
  </si>
  <si>
    <t>Amparar el pago de la membresía del Consejo Latinoamericano de Ciencias Sociales - CLACSO</t>
  </si>
  <si>
    <t>2.1.3.04.05.001</t>
  </si>
  <si>
    <t>Amparar el pago de la cuota de sostenimiento anual de la Asociación Colombiana de Facultades de Humanidades y de Ciencias Sociales</t>
  </si>
  <si>
    <t xml:space="preserve">Amparar el pago de la cuota de ACAC </t>
  </si>
  <si>
    <t>Amparar el pago de la membresía del año 2025 de la Facultad de Bellas Artes en la Asociación Colombiana de Programas y Facultades de Artes ACOFARTES.</t>
  </si>
  <si>
    <t>Amparar el pago de la cuota de afiliación con el Instituto Colombiano de Normas Técnicas y Certificación ICONTEC, correspondiente al año 2025.</t>
  </si>
  <si>
    <t>Amparar el pago de la membresía de la Asociación Colombiana de Facultades de Educación- ASCOFADE, correspondiente a la cuota de sostenimiento anual 2025.</t>
  </si>
  <si>
    <t>Amparar el pago de la cuota de membresía de la Asociación Red Colombiana de Facultades de Deporte, Educación Física y Recreación - ARCOFADER, correspondiente al año 2025.</t>
  </si>
  <si>
    <t xml:space="preserve">Amparar el pago de la cuota de sostenimiento de la Asociación Colombiana de Universidades  - ASCUN, correspondiente al año 2025.
</t>
  </si>
  <si>
    <t xml:space="preserve">Amparar el pago cuota anual de las actividades de Bienestar Universitario de la Universidad Pedagógica Nacional a la Asociación Colombiana de Universidades “ASCUN” correspondiente al año 2025.
</t>
  </si>
  <si>
    <t>Amparar el pago en la participación en las actividades deportivas - torneos estudiantiles, a la Asociación Colombiana de Universidades “ASCUN” correspondiente al año 2025</t>
  </si>
  <si>
    <t>Amparar el pago de la cuota de la membresía de la Red Colombiana de Formación Ambiental - RCFA, correspondiente al año 2025.</t>
  </si>
  <si>
    <t>Amparar el pago de la cuota de sostenimiento de la Red Colombiana de Posgrados- RCP, correspondiente al año 2025.</t>
  </si>
  <si>
    <t>Amparar el pago de suscripción a la Sociedad de Autores y Compositores SAYCO, necesario para el funcionamiento de la Emisora Pedagógica Radio.</t>
  </si>
  <si>
    <t>Amparar el pago de suscripción a la Asociación Colombiana de Intérpretes y Productores Fonográficos ACINPRO, necesario para el funcionamiento de la Emisora Pedagógica Radio.</t>
  </si>
  <si>
    <t>2.1.3.07.02.030</t>
  </si>
  <si>
    <t>Auxilio sindical (no de pensiones)</t>
  </si>
  <si>
    <t xml:space="preserve">Auxilios Sindicales
</t>
  </si>
  <si>
    <t>BIENESTAR SOCIAL Y ESTÍMULOS</t>
  </si>
  <si>
    <t xml:space="preserve">2.1.1.01.03.093 </t>
  </si>
  <si>
    <t>Prima o auxilio de Maternidad</t>
  </si>
  <si>
    <t>2.1.3.07.02.012.02</t>
  </si>
  <si>
    <t>Auxilios funerarios a cargo de la entidad</t>
  </si>
  <si>
    <t>2.1.3.07.02.089</t>
  </si>
  <si>
    <t>Auxilio de Incapacidad</t>
  </si>
  <si>
    <t xml:space="preserve">2.1.3.07.02.094 </t>
  </si>
  <si>
    <t>Auxilios Salud Visual</t>
  </si>
  <si>
    <t xml:space="preserve">2.1.3.07.02.097 </t>
  </si>
  <si>
    <t>Auxilios Médicos</t>
  </si>
  <si>
    <t xml:space="preserve">2.1.3.07.02.098 </t>
  </si>
  <si>
    <t>Auxilios Educativos</t>
  </si>
  <si>
    <t>2.1.3.08.02</t>
  </si>
  <si>
    <t>Apoyo socioeconómico a estudiantes</t>
  </si>
  <si>
    <t>OTROS</t>
  </si>
  <si>
    <t>2.1.3.13.01.001</t>
  </si>
  <si>
    <t>Sentencias</t>
  </si>
  <si>
    <t>2.1.3.13.01.002</t>
  </si>
  <si>
    <t>Conciliaciones</t>
  </si>
  <si>
    <t>2.1.8.01.51</t>
  </si>
  <si>
    <t>Impuesto sobre vehículos automotores</t>
  </si>
  <si>
    <t>IMPUESTO</t>
  </si>
  <si>
    <t>10.01</t>
  </si>
  <si>
    <t>2.1.8.01.52</t>
  </si>
  <si>
    <t>Impuesto predial unificado</t>
  </si>
  <si>
    <t>PREDIAL</t>
  </si>
  <si>
    <t>Subdirección Financiera</t>
  </si>
  <si>
    <t>2.1.8.01.54</t>
  </si>
  <si>
    <t>Impuesto de industria y comercio</t>
  </si>
  <si>
    <t>Amparar el pago del impuesto de Industria y Comercio (ICA) de la Universidad Pedagógica Nacional.</t>
  </si>
  <si>
    <t>ICA</t>
  </si>
  <si>
    <t>2.1.8.04.01</t>
  </si>
  <si>
    <t>Cuota de fiscalización y auditaje</t>
  </si>
  <si>
    <t>Pago de la cuota de fiscalización y auditaje</t>
  </si>
  <si>
    <t>2.1.8.01.14</t>
  </si>
  <si>
    <t>Gravamen a los movimientos financieros</t>
  </si>
  <si>
    <t>Suministrar papel higiénico para las diferentes instalaciones de la Universidad Pedagógica Nacional.</t>
  </si>
  <si>
    <t>FUN-035</t>
  </si>
  <si>
    <t>Prestar el servicio de impresión, fotocopiado y scanner mediante el alquiler e instalación de equipos de última tecnología en las diferentes instalaciones de la Universidad Pedagógica Nacional</t>
  </si>
  <si>
    <t>FUN-036</t>
  </si>
  <si>
    <t xml:space="preserve">Realizar el mantenimiento  preventivo y correctivo a la flota vehicular de la Universidad Pedagógica Nacional </t>
  </si>
  <si>
    <t>FUN-037</t>
  </si>
  <si>
    <t>Prestar el servicio para la elaboración e impresión del material de divulgación requerido por la Universidad Pedagógica Nacional para atender los diferentes eventos y/o requerimientos institucionales.</t>
  </si>
  <si>
    <t>FUN-038</t>
  </si>
  <si>
    <t>Adquirir buzos, camisetas y gorras institucionales en el marco de la participación de la UPN en la Feria internacional del libro de Bogotá y librería</t>
  </si>
  <si>
    <t>FUN-039</t>
  </si>
  <si>
    <t>53101600;53101700;53101800;53102500;53121600</t>
  </si>
  <si>
    <t>Realizar mantenimiento correctivo y preventivo de los tractores de la Universidad Pedagógica Nacional</t>
  </si>
  <si>
    <t>FUN-040</t>
  </si>
  <si>
    <t>Prestar el servicio de ambulancia en las diferentes actividades académicas y administrativas de la Universidad Pedagógica Nacional.</t>
  </si>
  <si>
    <t>FUN-041</t>
  </si>
  <si>
    <t>Amparar el canon de arrendamiento del Contrato No.899 de 2003 - ubicado en la Cra 22#73-45. (Sección Educación Inicial del Instituto Pedagógico Nacional) . Según  Acuerdo 026 del 24 de octubre  de 2023, del Consejo Superior - Vigencia futura 2024.</t>
  </si>
  <si>
    <t>ARRIENDOS</t>
  </si>
  <si>
    <t>Amparar el canon de arrendamiento del Contrato No. 898 de 2003 - ubicado en la Cra 22#73-31 (Sección Educación Inicial del Instituto Pedagógico Nacional). Según Acuerdo 026 del 24 de octubre  de 2023, del Consejo Superior - Vigencia futura 2024.</t>
  </si>
  <si>
    <t>Prestar el servicio para la ejecución de  las autorizaciones técnicas emitidas por la CAR para poda y tala en las instalaciones fuera de Bogotá</t>
  </si>
  <si>
    <t>FUN-042</t>
  </si>
  <si>
    <t>70151900;70111500</t>
  </si>
  <si>
    <t>Realizar la recolección, transporte y disposición final de los residuos biológicos  generados en las diferentes instalaciones de la UPN</t>
  </si>
  <si>
    <t>FUN-043</t>
  </si>
  <si>
    <t>76121900;76121600;72121901</t>
  </si>
  <si>
    <t>Prestar el servicio de toma de muestras y análisis para determinación del contenido de PCBs de la subestación ubicada
en las instalaciones de calle 72 de la UPN.</t>
  </si>
  <si>
    <t>FUN-044</t>
  </si>
  <si>
    <t>Pago de sanciones generadas por acto administrativo por la Secretaría de Salud, Secretaría de Ambiente y demás autoridades.</t>
  </si>
  <si>
    <t xml:space="preserve">2.1.8.05.02 </t>
  </si>
  <si>
    <t>Intereses de Mora</t>
  </si>
  <si>
    <t>Realizar el pago de los intereses de mora a la Secretaria Distrital De Salud</t>
  </si>
  <si>
    <t>FUN-045</t>
  </si>
  <si>
    <t>70151900; 70111500</t>
  </si>
  <si>
    <t>FUN-046</t>
  </si>
  <si>
    <t>FUN-047</t>
  </si>
  <si>
    <t>1322 SUBDIRECCIÓN DE ADMISIONES Y REGISTRO</t>
  </si>
  <si>
    <t>Prestar el servicio  de elaboración e impresión de los insumos que se requieren para cubrir las necesidades de la Subdirección de Admisiones y Registro de la Universidad Pedagógica Nacional.</t>
  </si>
  <si>
    <t>FUN-048</t>
  </si>
  <si>
    <t>Adquirir carnés para la comunidad universitaria, atendiendo los requerimientos establecidos por la UPN</t>
  </si>
  <si>
    <t>FUN-049</t>
  </si>
  <si>
    <t>Amparar el pago de suscripción de la membresía del prefijo IPV6., en el marco del protocolo establecido por MinTIC en mediante Resolución 2710 de 2017.</t>
  </si>
  <si>
    <t>Prestar los servicios de soporte para el Sistema Académico CLASS</t>
  </si>
  <si>
    <t>FUN-050</t>
  </si>
  <si>
    <t>81111800;81111812</t>
  </si>
  <si>
    <t>Prestar los servicios de soporte y mantenimiento para el sistema de notas en uso del Instituto Pedagógico Nacional INTEGRA PLATAFORMA ACADEMICA</t>
  </si>
  <si>
    <t>FUN-051</t>
  </si>
  <si>
    <t xml:space="preserve">Prestar los servicios de soporte para el Sistema Softland HCM software QUERYX 7" </t>
  </si>
  <si>
    <t>Si</t>
  </si>
  <si>
    <t>FUN-052</t>
  </si>
  <si>
    <t xml:space="preserve">Prestar los servicios de soporte para el Sistema Softland HCM software QUERYX 7 </t>
  </si>
  <si>
    <t>Prestar los servicios de soporte y desarrollo para el Sistema de Gestión Documental software  Papiro Cloud en Nube</t>
  </si>
  <si>
    <t>FUN-053</t>
  </si>
  <si>
    <t>FUN-054</t>
  </si>
  <si>
    <t>FUN-055</t>
  </si>
  <si>
    <t>Prestar los servicios de soporte para la Plataforma Software GOOBI</t>
  </si>
  <si>
    <t>Prestar los servicios de soporte y mantenimiento para la planta telefónica de la Universidad Pedagógica Nacional</t>
  </si>
  <si>
    <t>FUN-056</t>
  </si>
  <si>
    <t xml:space="preserve"> Prestar los servicios de soporte para la Plataforma de Investigación para Maestros y Estudiantes PRIME</t>
  </si>
  <si>
    <t>FUN-057</t>
  </si>
  <si>
    <t>Prestar los servicios de soporte para la Plataforma de Investigación para Maestros y Estudiantes PRIME</t>
  </si>
  <si>
    <t xml:space="preserve">Prestar los servicios de operación para la facturación electrónica de venta de la Universidad Pedagógica Nacional. </t>
  </si>
  <si>
    <t>FUN-058</t>
  </si>
  <si>
    <t xml:space="preserve">Prestar el Servicios de mantenimiento y reparación de  maquinaria y otro equipo DATACENTER </t>
  </si>
  <si>
    <t>FUN-059</t>
  </si>
  <si>
    <t>1328 CAPACITACIÓN</t>
  </si>
  <si>
    <t>CAPACITACIÓN</t>
  </si>
  <si>
    <t>1329 DIRECIÓN NACIONAL DOCTORADO</t>
  </si>
  <si>
    <t>Dirección Nacional Doctorado</t>
  </si>
  <si>
    <t>FUN-060</t>
  </si>
  <si>
    <t>90101500;90101700;90111500;90111800</t>
  </si>
  <si>
    <t>1330 FACULTAD DE BELLAS ARTES</t>
  </si>
  <si>
    <t>Facultad de Bellas Artes</t>
  </si>
  <si>
    <t xml:space="preserve">Realizar el mantenimiento de  equipos (luces y sonido) LAE de la Facultad de Bellas Artes - UPN. </t>
  </si>
  <si>
    <t>FUN-061</t>
  </si>
  <si>
    <t>72151500;73152100</t>
  </si>
  <si>
    <t>Prestar el servicio de Lavado de Vestuario LAE de la Facultad de Bellas Artes - UPN.</t>
  </si>
  <si>
    <t>FUN-062</t>
  </si>
  <si>
    <t>Prestar los servicios de mantenimiento para los  instrumentos musicales de la Facultad de Bellas Artes</t>
  </si>
  <si>
    <t>FUN-063</t>
  </si>
  <si>
    <t>Prestar el servicio de mantenimiento para los equipos de laboratorios y talleres de los programas de la Facultad de Bellas Artes de la Universidad Pedagógica 
Nacional.</t>
  </si>
  <si>
    <t>FUN-064</t>
  </si>
  <si>
    <t>FUN-065</t>
  </si>
  <si>
    <t>Contratar la adquisición de materiales y suministros necesarios para el desarrollo de las actividades académicas (Teatro 
Circular, Semana LAV, Curadurías, Interludios, Semana LAE y Prácticas Pedagógicas) de los programas de la Facultad de Bellas Artes de la Universidad Pedagógica Nacional.</t>
  </si>
  <si>
    <t>FUN-066</t>
  </si>
  <si>
    <t>39121300;23101500;27112800;27112833;27113200;27113201;14111828</t>
  </si>
  <si>
    <t>Contratar la adquisición de materiales y suministros necesarios para el desarrollo de la actividades  de la Facultad de Bellas Artes de la Universidad Pedagógica 
Nacional.</t>
  </si>
  <si>
    <t>FUN-067</t>
  </si>
  <si>
    <t>39121300;23101500;27112800;
27112833;27113200;27113201;14111828</t>
  </si>
  <si>
    <t>1340 FACULTAD DE CIENCIAS Y TECNOLOGÍA</t>
  </si>
  <si>
    <t>Suministrar materiales y reactivos para el Laboratorio del Departamento de Química de la Universidad Pedagógica Nacional.</t>
  </si>
  <si>
    <t>FUN-068</t>
  </si>
  <si>
    <t>12352200; 41121700; 41121800</t>
  </si>
  <si>
    <t>Suministrar materiales y reactivos para Laboratorio Bioclinico del Departamento de Biología de la Universidad Pedagógica Nacional.</t>
  </si>
  <si>
    <t>FUN-069</t>
  </si>
  <si>
    <t>Productos alimenticios bebidas y tabaco textiles prendas de vestir y productos de cuero</t>
  </si>
  <si>
    <t>Suministrar materiales para el Departamento de Matemáticas de la Universidad Pedagógica Nacional.</t>
  </si>
  <si>
    <t>FUN-070</t>
  </si>
  <si>
    <t>Prestar el servicio de mantenimiento para los equipos del  Laboratorio del Departamento de Física de la Universidad Pedagógica Nacional.</t>
  </si>
  <si>
    <t>FUN-071</t>
  </si>
  <si>
    <t>73152100; 81101700</t>
  </si>
  <si>
    <t>1410 CAFETERÍA</t>
  </si>
  <si>
    <t>Subdirección de Bienestar Universitario</t>
  </si>
  <si>
    <t>Suministrar los elementos de limpieza y cafetería requeridos para los restaurantes y cafeterías de la Universidad Pedagógica Nacional</t>
  </si>
  <si>
    <t>FUN-072</t>
  </si>
  <si>
    <t>47121800;52151600;52151700</t>
  </si>
  <si>
    <t>1420 RESTAURANTE</t>
  </si>
  <si>
    <t>Prestar el servicio de transporte de alimentos, para los restaurantes y cafeterías de la Universidad Pedagógica Nacional.</t>
  </si>
  <si>
    <t>FUN-073</t>
  </si>
  <si>
    <t>78101800;93131600</t>
  </si>
  <si>
    <t>Prestar el servicio para la recolección, transporte y disposición final de residuos sólidos orgánicos generados en los restaurantes y cafeterías de acuerdo a los horarios establecidos por la Universidad en las instalaciones de la UPN</t>
  </si>
  <si>
    <t>FUN-074</t>
  </si>
  <si>
    <t>Realizar el mantenimiento preventivo y correctivo para los equipos del Restaurante</t>
  </si>
  <si>
    <t>FUN-075</t>
  </si>
  <si>
    <t xml:space="preserve">2.1.2.02.01.000 </t>
  </si>
  <si>
    <t>Agricultura, silvicultura y productos de la pesca</t>
  </si>
  <si>
    <t>FUN-076</t>
  </si>
  <si>
    <t>50101700; 50111500; 50112000; 50112000; 50121500; 50131600; 50131700; 50131800; 50151500; 50161500; 50171700; 50171800; 50181700; 50181900; 50192400; 50192900; 50193000; 50201700; 50221000; 50221100; 50221200; 50221300; 50301500; 50301700; 50302000; 50303700; 50304100; 50304400; 50304500; 50304600; 50305000; 50305100; 50305200; 50305400; 50305600; 50305900; 50307000; 50316700; 50401700; 50401800; 50401900; 50402000; 50402300; 50402500; 50402600; 50402700; 50402800; 50403200; 50403500; 50403800; 50404100; 50404101; 50404600; 50404800; 50405300; 50405600; 50405700; 50406200; 50406300; 50406500; 50407000; 50407200; 50415400; 93131600; 93131602; 93131607; 93131608; 93131609; 93131611</t>
  </si>
  <si>
    <t>FUN-077</t>
  </si>
  <si>
    <t>Adquirir menaje para el restaurante  de la Universidad Pedagógica Nacional.</t>
  </si>
  <si>
    <t>FUN-078</t>
  </si>
  <si>
    <t>Prestar el servicio de catering para eventos institucionales de la Universidad Pedagógica Nacional.</t>
  </si>
  <si>
    <t>FUN-079</t>
  </si>
  <si>
    <t>1430 DEPORTE</t>
  </si>
  <si>
    <t>Adquirir los uniformes para los estudiantes y funcionarios que representan a la Universidad Pedagógica Nacional en los
encuentros deportivos.</t>
  </si>
  <si>
    <t>FUN-080</t>
  </si>
  <si>
    <t>53121500;53101600;53102700;53102900</t>
  </si>
  <si>
    <t>Amparar el pago de la inscripción juegos Distritales  -  ASCUN.</t>
  </si>
  <si>
    <t>FUN-081</t>
  </si>
  <si>
    <t>Amparar el pago de la inscripción juegos Nacionales -  ASCUN.</t>
  </si>
  <si>
    <t>FUN-082</t>
  </si>
  <si>
    <t>FUN-083</t>
  </si>
  <si>
    <t>FUN-084</t>
  </si>
  <si>
    <t>1470 SALUD</t>
  </si>
  <si>
    <t>Realizar el mantenimiento preventivo y Correctivo de Equipos de la Unidad Odontológica y de salud de la universidad Pedagógica Nacional.</t>
  </si>
  <si>
    <t>FUN-085</t>
  </si>
  <si>
    <t>73152100;81101700;81141500;85161500</t>
  </si>
  <si>
    <t>Adquirir insumos odontológicos, requeridos para el normal funcionamiento y prestación del servicio del Programa de Salud de la Subdirección de Bienestar Universitario</t>
  </si>
  <si>
    <t>FUN-086</t>
  </si>
  <si>
    <t xml:space="preserve">Adquirir insumos médicos y de fisioterapia, requeridos para el normal funcionamiento y prestación del servicio del Programa de Salud de la Subdirección de Bienestar Universitario </t>
  </si>
  <si>
    <t>FUN-087</t>
  </si>
  <si>
    <t>51211600;51142100;42141500;42142500;42142600;42192600;42132200</t>
  </si>
  <si>
    <t>51211600; 51142100;42141500;42142500;42142600; 42192600;42132200</t>
  </si>
  <si>
    <t>2.1.2.01.01.003.06.01</t>
  </si>
  <si>
    <t>Aparatos médicos y quirúrgicos y aparatos ortésicos y protésicos</t>
  </si>
  <si>
    <t>42192210;42171600</t>
  </si>
  <si>
    <t>2.1.2.01.01.003.01.06</t>
  </si>
  <si>
    <t>Otras máquinas para usos generales y sus partes y piezas</t>
  </si>
  <si>
    <t>2.1.2.01.01.004.01.03</t>
  </si>
  <si>
    <t>Artículos de deporte</t>
  </si>
  <si>
    <t>1480 OTROS DE BIENESTAR</t>
  </si>
  <si>
    <t>FUN-088</t>
  </si>
  <si>
    <t>Prestar los servicios profesionales para la realización de los exámenes médicos ocupacionales para los funcionarios, docentes y trabajadores de la UPN, así como para el curso de Manipulación de Alimentos y Exámenes de laboratorio requeridos para la certificación médica apta para manipular alimentos de funcionarios de la SBU-Restaurante y la aplicación de vacunas de influenza para la población trabajadora de la UPN, dando cumplimiento a la política de SST institucional</t>
  </si>
  <si>
    <t>FUN-089</t>
  </si>
  <si>
    <t>VICERRECTORÍA DE GESTIÓN UNIVERSITARIA</t>
  </si>
  <si>
    <t>1630 CENTRO DE LENGUAS</t>
  </si>
  <si>
    <t>Centro de Lenguas</t>
  </si>
  <si>
    <t>2.1.5.01.04</t>
  </si>
  <si>
    <t>Productos metálicos, maquinaria y equipo</t>
  </si>
  <si>
    <t>Adquirir elementos de papelería y oficina para el desarrollo de las actividades administrativas y académicas del Centro de Lenguas.</t>
  </si>
  <si>
    <t>FUN-090</t>
  </si>
  <si>
    <t>2.1.5.01.03</t>
  </si>
  <si>
    <t>FUN-091</t>
  </si>
  <si>
    <t>FUN-092</t>
  </si>
  <si>
    <t xml:space="preserve">31211501;31211502;31211505;31211803;31211904;31211906 </t>
  </si>
  <si>
    <t>2.1.5.02.06</t>
  </si>
  <si>
    <t>Comercio y distribución; alojamiento; servicios de suministro de comidas y bebidas; servicios de transporte; y servicios de distribución de electricidad, gas y agua</t>
  </si>
  <si>
    <t>Pago servicio energía de  las instalaciones del Centro de Lenguas</t>
  </si>
  <si>
    <t>2.1.5.02.07</t>
  </si>
  <si>
    <t>Servicios financieros y servicios conexos; servicios inmobiliarios; y servicios de arrendamiento y leasing</t>
  </si>
  <si>
    <t>2.1.5.02.08</t>
  </si>
  <si>
    <t>Pago de servicio telefonía de las instalaciones del Centro de Lenguas</t>
  </si>
  <si>
    <t>2.1.2.01.01.005.02.05</t>
  </si>
  <si>
    <t>Otros productos de propiedad intelectual</t>
  </si>
  <si>
    <t>FUN-093</t>
  </si>
  <si>
    <t>1640 IPN</t>
  </si>
  <si>
    <t>IPN</t>
  </si>
  <si>
    <t xml:space="preserve">Prestar el servicio de la elaboración e impresión de  agendas entre otros elementos institucionales de acuerdo a las necesidades del Instituto Pedagógico Nacional
</t>
  </si>
  <si>
    <t>FUN-094</t>
  </si>
  <si>
    <t>82101500;44111500</t>
  </si>
  <si>
    <t>FUN-095</t>
  </si>
  <si>
    <t>Adquirir equipos de comunicación para las aulas académicas y sus respectivos soportes y bases para su instalación con el fin de contribuir con el bienestar de los estudiantes del Instituto Pedagógico Nacional</t>
  </si>
  <si>
    <t>FUN-096</t>
  </si>
  <si>
    <t>52161500; 52161505</t>
  </si>
  <si>
    <t>FUN-097</t>
  </si>
  <si>
    <t>Adquirir elementos para el tamizaje de talla y peso para los niños y niñas de la Sección de Educación Inicial IPN (Escuela Maternal)</t>
  </si>
  <si>
    <t>41111500; 27111800</t>
  </si>
  <si>
    <t> Otra maquinaria para usos especiales y sus partes y piezas.</t>
  </si>
  <si>
    <t xml:space="preserve">1650 EMISORA </t>
  </si>
  <si>
    <t xml:space="preserve">Prestar el servicio de transmisión continua de música y audio por internet que permita automatizar la emisora 
</t>
  </si>
  <si>
    <t>FUN-099</t>
  </si>
  <si>
    <t>FUN-100</t>
  </si>
  <si>
    <t>1390 ETICT</t>
  </si>
  <si>
    <t xml:space="preserve">ETICT </t>
  </si>
  <si>
    <t>PAGOS ETICT</t>
  </si>
  <si>
    <t>Prestar el servicio de montaje del stand de la Universidad Pedagógica Nacional en Expo Estudiante 2025 y montaje Stand. - SAD</t>
  </si>
  <si>
    <t>FUN-102</t>
  </si>
  <si>
    <t>Minerales, electricidad gas y agua</t>
  </si>
  <si>
    <t xml:space="preserve">2.1.2.02.02.005 </t>
  </si>
  <si>
    <t>Amparar el pago de seguimiento y evaluación requeridos para la ejecución de conceptos técnicos forestales.</t>
  </si>
  <si>
    <t>1324 CENTRO DE EGRESADOS</t>
  </si>
  <si>
    <t>Centro de Egresados</t>
  </si>
  <si>
    <t>Amparar el pago de la inscripción del Centro de Egresados de la UPN al Encuentro Nacional de Egresados.</t>
  </si>
  <si>
    <t>FUN-103</t>
  </si>
  <si>
    <t>FUN-104</t>
  </si>
  <si>
    <t>Prestar el servicio de mantenimiento para los equipos del Laboratorio Bioclinico del Departamento de Biología de la Universidad Pedagógica Nacional.</t>
  </si>
  <si>
    <t>FUN-105</t>
  </si>
  <si>
    <t>Prestar el servicio de mantenimiento para los equipos del Laboratorio del Departamento de Biología de la Universidad Pedagógica Nacional.</t>
  </si>
  <si>
    <t>FUN-106</t>
  </si>
  <si>
    <t>1440 CULTURA</t>
  </si>
  <si>
    <t>FUN-107</t>
  </si>
  <si>
    <t>FUN-108</t>
  </si>
  <si>
    <t xml:space="preserve">2.1.2.02.02.006 </t>
  </si>
  <si>
    <t>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t>
  </si>
  <si>
    <t>FUN-109</t>
  </si>
  <si>
    <t>78101500;78101800</t>
  </si>
  <si>
    <t>FUN-110</t>
  </si>
  <si>
    <t>FUN-111</t>
  </si>
  <si>
    <t>Prestar el servicio siembra de árboles de compensación  en cumplimiento de los conceptos técnicos emitidos por la Secretaría Distrital de Ambiente</t>
  </si>
  <si>
    <t>FUN-112</t>
  </si>
  <si>
    <t xml:space="preserve">2.1.2.02.01.003 </t>
  </si>
  <si>
    <t>FUN-113</t>
  </si>
  <si>
    <t>43211600; 43211700; 27111700; 12352100;39121400</t>
  </si>
  <si>
    <t xml:space="preserve">2.1.2.01.01.003.01.02 </t>
  </si>
  <si>
    <t>Bombas, compresores, motores de fuerza hidráulica y motores de potencia neumática y válvulas y sus partes y piezas</t>
  </si>
  <si>
    <t xml:space="preserve">2.1.2.01.01.003.03.02 </t>
  </si>
  <si>
    <t>Prestar el servicio de mantenimiento preventivo y/o correctivo a equipos mecánicos y electrónicos de tecnología clásica y a cabinas de extracción de vapores ubicados en el Laboratorio del Departamento de Química de la Universidad Pedagógica Nacional.</t>
  </si>
  <si>
    <t>FUN-114</t>
  </si>
  <si>
    <t>FUN-115</t>
  </si>
  <si>
    <t>Radiorreceptores y receptores de televisión; aparatos para la grabación y reproducción de sonido y video; micrófonos, altavoces,
amplificadores, etc.</t>
  </si>
  <si>
    <t>Adquisición de equipos y accesorios para la realización de las diferentes actividades de los programas de la Subdirección de Bienestar Universitario</t>
  </si>
  <si>
    <t>FUN-116</t>
  </si>
  <si>
    <t>39112500;52161500;45111700;52161600;45111500;39121400</t>
  </si>
  <si>
    <t>Suministrar materiales, reactivos y equipos para el Laboratorio del Departamento de Física de la Universidad Pedagógica Nacional.</t>
  </si>
  <si>
    <t>FUN-117</t>
  </si>
  <si>
    <t>2.1.2.01.01.003.01.04</t>
  </si>
  <si>
    <t>Hornos, quemadores para alimentación de hogar y sus partes y piezas</t>
  </si>
  <si>
    <t>2.1.2.01.01.003.02.02</t>
  </si>
  <si>
    <t xml:space="preserve">Máquinas, herramientas y sus partes, piezas y accesorio. </t>
  </si>
  <si>
    <t>Suministrar materiales, reactivos y equipos para el Laboratorio del Departamento de Biología de la Universidad Pedagógica Nacional.</t>
  </si>
  <si>
    <t>FUN-118</t>
  </si>
  <si>
    <t>2.1.2.01.01.003.06.03</t>
  </si>
  <si>
    <t>Instrumentos ópticos y equipos fotográficos, partes, piezas y accesorios</t>
  </si>
  <si>
    <t xml:space="preserve"> Instrumentos y aparatos de medición, verificación, análisis, de navegación y para otros fines (excepto instrumentos ópticos): instrumentos de control de procesos industriales, sus partes, piezas y accesorios</t>
  </si>
  <si>
    <t>Adquirir los elementos de protección personal de tipo confección de prendas de seguridad y protección  para los funcionarios de la Universidad Pedagógica Nacional, en cumplimiento a la política de seguridad y salud en el trabajo de la UPN y la normatividad nacional vigente en Seguridad y Salud en el Trabajo Decreto 1072 de 2015.</t>
  </si>
  <si>
    <t>FUN-119</t>
  </si>
  <si>
    <t>FUN-120</t>
  </si>
  <si>
    <t>Prestar el servicio de internet fibra óptica, para las instalaciones de San José de Villeta de la Universidad Pedagógica Nacional. </t>
  </si>
  <si>
    <t>FUN-121</t>
  </si>
  <si>
    <t>Prestar el servicio de internet fibra óptica, para las instalaciones de San José de Vil leta de la Universidad Pedagógica Nacional. </t>
  </si>
  <si>
    <t>2.1.2.01.01.003.01.02</t>
  </si>
  <si>
    <t>Adquirir herramientas y equipo para las actividades de mantenimiento en las instalaciones de la UPN</t>
  </si>
  <si>
    <t>FUN-122</t>
  </si>
  <si>
    <t>Amparar la Inscripción de la participación en Expo Estudiante 2025</t>
  </si>
  <si>
    <t>FUN-123</t>
  </si>
  <si>
    <t>Prestar el servicio de mantenimiento de equipos médicos del IPN</t>
  </si>
  <si>
    <t>FUN-124</t>
  </si>
  <si>
    <t>73152100;81101700</t>
  </si>
  <si>
    <t>Adquirir matamalezas para las instalaciones de la UPN.</t>
  </si>
  <si>
    <t>FUN-125</t>
  </si>
  <si>
    <t xml:space="preserve">Prestar el Servicio de mantenimiento ventiladores depósitos de archivo (GDO) 
</t>
  </si>
  <si>
    <t xml:space="preserve">Prestar el Servicio de
Mantenimiento Deshumidificadores (GDO) </t>
  </si>
  <si>
    <t xml:space="preserve">Prestar el Servicio de mantenimiento o reparación de alarma contra incendios (GDO) </t>
  </si>
  <si>
    <t xml:space="preserve">Apoyo económico estudiantes </t>
  </si>
  <si>
    <t>YANETH ROMERO COCA
Vicerrectora Administrativa y Financiera</t>
  </si>
  <si>
    <t>Adquirir la dotación de confección para los trabajadores oficiales y personal que presta servicio en el área de restaurante vigencia 2025</t>
  </si>
  <si>
    <t>Adquirir la dotación de calzado para los trabajadores oficiales y personal que presta servicio en el área de restaurante vigencia 2025</t>
  </si>
  <si>
    <t>Adquirir la dotación de implementos de seguridad para los trabajadores oficiales y personal que presta servicio en el área de restaurante vigencia 2025.</t>
  </si>
  <si>
    <t>Adquirir Papelería y útiles de oficina, con el fin de atender las necesidades básicas de las diferentes dependencias de la Universidad vigencia 2025.</t>
  </si>
  <si>
    <t>Pago de impuesto sobre vehículos automotores de propiedad de la Universidad Pedagógica Nacional correspondientes a la vigencia 2025</t>
  </si>
  <si>
    <t>Pago de los impuestos prediales de la vigencia 2025 de los predios ubicados de la UPN</t>
  </si>
  <si>
    <t>Pago de las cuotas de administración de los lotes 26 y 29 del Condominio Campestre Los Tulipanes propiedad de la UPN de la vigencia 2025.</t>
  </si>
  <si>
    <t>Plan de capacitación para la vigencia 2025</t>
  </si>
  <si>
    <t>Contratar el servicio de logística, preproducción y creación teatral con el fin de amparar las actividades de los Montajes correspondientes a los Procesos Autónomos de Creación - Teatro Circular 2025, de la Licenciatura en Artes Escénicas de la Facultad de Bellas Artes de la Universidad Pedagógica Nacional.</t>
  </si>
  <si>
    <t>Prestar el servicio de impresión de diplomas, placa, copa y demás menciones de honor de acuerdo a los archivos finales aprobados por el Instituto Pedagógico Nacional para la promoción de graduandos 2025 del IPN.</t>
  </si>
  <si>
    <t>Adquirir la dotación para los funcionarios administrativos planta, provisionales y supernumerarios (caballeros) vigencia  2025</t>
  </si>
  <si>
    <t>Adquirir la dotación para los funcionarios administrativos planta, provisionales y supernumerarios (damas) vigencia   2025. </t>
  </si>
  <si>
    <t>Amparar los gastos bancarios vigencia 2025 de las operaciones que debe realizar la Universidad Pedagógica Nacional y que cobran las entidades bancarias que no se contemplan en la reciprocidad.</t>
  </si>
  <si>
    <t>Amparar los apoyos económicos  vigencia 2025</t>
  </si>
  <si>
    <t xml:space="preserve">Amparar el canon de arrendamiento del Contrato No.899 de 2003 - ubicado en la Cra 22#73-45. (Sección Educación Inicial del Instituto Pedagógico Nacional) . </t>
  </si>
  <si>
    <t xml:space="preserve">Amparar el canon de arrendamiento del Contrato No. 898 de 2003 - ubicado en la Cra 22#73-31 (Sección Educación Inicial del Instituto Pedagógico Nacional). </t>
  </si>
  <si>
    <t>Adquirir pupitres para las instalaciones del IPN</t>
  </si>
  <si>
    <t>Prestar el servicio de lavandería de los uniformes y trajes de los grupos representativos del programa de cultura.</t>
  </si>
  <si>
    <t>Adquirir elementos de señalización, seguridad industrial y botiquines de primeros auxilios para las instalaciones de la Universidad Pedagógica Nacional</t>
  </si>
  <si>
    <t>Suministrar materiales y herramientas para el Departamento de Tecnología de la Universidad Pedagógica Nacional</t>
  </si>
  <si>
    <t>Adquirir equipos para el restaurante y cafeterías  de la Universidad Pedagógica Nacional.</t>
  </si>
  <si>
    <t>Prestar el servicio de soporte del sitio Web WordPress de la emisora.  - EMISORA</t>
  </si>
  <si>
    <t xml:space="preserve">Adquirir materiales, elementos y otros suministros para las diferentes necesidades de las instalaciones de la UPN </t>
  </si>
  <si>
    <t>Adquirir los pasajes aéreos en rutas nacionales e internacionales, según requerimiento de la Universidad Pedagógica Nacional</t>
  </si>
  <si>
    <t>AVANCE</t>
  </si>
  <si>
    <t>Adquirir equipos para las diferentes instalaciones de acuerdo a las necesidades de la Universidad Pedagógica Nacional.</t>
  </si>
  <si>
    <t xml:space="preserve">Amparar el arrendamiento de espacios físicos para las actividades académicas y administrativas de la UPN  </t>
  </si>
  <si>
    <t>Amparar el pago de la cuota anual del Consejo de Educación Popular de América Latina y el Caribe - CEAAL, correspondiente al año 2025</t>
  </si>
  <si>
    <t>Amparar el pago de la cuota anual de la Unión de Universidades de América Latina y el Caribe - UDUAL, correspondiente al año 2025</t>
  </si>
  <si>
    <t>Amparar el pago de la cuota anual de la Asociación Universitaria Iberoamericana de Postgrados - AUIP, correspondiente al año 2025</t>
  </si>
  <si>
    <t>FUN-018</t>
  </si>
  <si>
    <t>FUN-019</t>
  </si>
  <si>
    <t xml:space="preserve">FUN-098  - ICT  </t>
  </si>
  <si>
    <t>FUN-101</t>
  </si>
  <si>
    <t>Amparar el Pago del grupo de pólizas de la Universidad Pedagógica Nacional: Póliza Todo Riesgo Daño Material, Póliza Manejo Global, Póliza Transporte de Valores, Póliza Responsabilidad Civil Extracontractual, Póliza de Automóviles y Responsabilidad Civil Servidores Públicos  de la vigencia 2025. según el Acuerdo 0017 del 11 de septiembre del 2024, del Consejo Superior - Vigencia futura 2025</t>
  </si>
  <si>
    <t>Amparar el Pago de las pólizas correspondientes a los contratos y convenios que se tramitan desde la Subdirección de Asesorías y Extensión - Vicerrectoría de Gestión Universitaria. según el Acuerdo 0017 del 11 de septiembre del 2024, del Consejo Superior - Vigencia futura 2025</t>
  </si>
  <si>
    <t>Prestar el servicio integral de conectividad (Canal de Datos, Internet y Wifi dedicado) con los equipos necesarios instalados y configurados sobre la plataforma tecnológica de la Universidad Pedagógica Nacional. según el Acuerdo 025 del 11 de octubre del 2024, del Consejo Superior - Vigencia futura 2025</t>
  </si>
  <si>
    <t>Amparar la prestación del servicio de vigilancia y seguridad privada para las personas y bienes muebles e inmuebles de la Universidad Pedagógica Nacional”. según el Acuerdo 0017 del 11 de septiembre del 2024, del Consejo Superior - Vigencia futura 2025</t>
  </si>
  <si>
    <t>Amparar la prestación del servicio de aseo  de la Universidad Pedagógica Nacional”. según el Acuerdo 024 del 11 de octubre del 2024, del Consejo Superior - Vigencia futura 2025</t>
  </si>
  <si>
    <t>Amparar el pago de las pólizas del convenio 314-2023 suscrito con ATENEA "Programa Jóvenes a la U"  según el Acuerdo 0017 del 11 de septiembre del 2024, del Consejo Superior - Vigencia futura 2025</t>
  </si>
  <si>
    <t xml:space="preserve">Amparar el pago para el mantenimiento correctivo y adecuaciones para la entrega de los espacios en arrendamiento. </t>
  </si>
  <si>
    <t>FUN-126</t>
  </si>
  <si>
    <t>Amparar el canon de arrendamiento del Edificio Centro de Lenguas de la Universidad Pedagógica Nacional</t>
  </si>
  <si>
    <t>VIGENCIA FUTURA</t>
  </si>
  <si>
    <t>SERVICIOS PÚBLICOS</t>
  </si>
  <si>
    <t>39131700;39131600;32141000; 32141100; 39101800,39111505; 39111521; 30151703;39131714</t>
  </si>
  <si>
    <t xml:space="preserve">39131700;39131600;32101600;32141000;32141100;39101900;39111505; 39111521;30151703;39131714; 39121529; 39122200; 39121602; 39101600; </t>
  </si>
  <si>
    <t>72101500;72101509</t>
  </si>
  <si>
    <t>60111400;44121604;44121700;52152100;24121500;44121800;44121600;53102500;53121600;53103000;24122000;82101500</t>
  </si>
  <si>
    <t>77131700;77121500;77121600;77121700</t>
  </si>
  <si>
    <t>73152100; 81101700;81101706</t>
  </si>
  <si>
    <t>47121800;52151600;52151700;52152000</t>
  </si>
  <si>
    <t>81141600;90101500;90101700;90111500;90111800</t>
  </si>
  <si>
    <t>51212100;42151600;42151900;42152400;42152500</t>
  </si>
  <si>
    <t>85101500;85151500</t>
  </si>
  <si>
    <t>82101500;82101502;82101505;14111815</t>
  </si>
  <si>
    <t>53101600;53101900;53101902</t>
  </si>
  <si>
    <t>53101600;53101900;53101904</t>
  </si>
  <si>
    <t>60131200;72154200</t>
  </si>
  <si>
    <t>76111600;72151200</t>
  </si>
  <si>
    <t xml:space="preserve">Prestar el servicio de ejecución del mantenimiento de  los árboles sembrados por compensación en las diferentes instalaciones de la UPN </t>
  </si>
  <si>
    <t>CCE-15II03</t>
  </si>
  <si>
    <t>CCE-02</t>
  </si>
  <si>
    <t>FUN-127</t>
  </si>
  <si>
    <t>55121700; 46191600;42171600; 56121200; 42241700; 42131500;51102700</t>
  </si>
  <si>
    <t>Amparar el pago de los SOAT "Seguro Obligatorio De Automóviles" de los vehículos de placas LIS934, OJX774
y JQV202 de propiedad de la Universidad Pedagógica Nacional para la vigencia 2025.</t>
  </si>
  <si>
    <t>Amparar el pago de los gastos necesarios para realizar los mantenimientos correctivos y las adecuaciones de los espacios físicos donde la Universidad Pedagógica Nacional (UPN) preste sus servicios académicos, en atención a la urgencia del requerimiento</t>
  </si>
  <si>
    <t>Amparar el pago de los gastos requeridos para las reparaciones locativas en el marco de la
entrega del inmueble ubicado en la Calle 78 No. 9-53, de acuerdo a lo establecido en numeral 4
de la CLÁUSULA CUARTA del Contrato de Arrendamiento No. 401 del 2022.</t>
  </si>
  <si>
    <t>FUN-128</t>
  </si>
  <si>
    <t>Amparar el Pago de las pólizas correspondientes a los contratos y convenios que se tramitan desde la Rectoría, Vicerrectoría Académica y Vicerrectoría Administrativa y Financiera de la Universidad Pedagógica Nacional para la vigencia 2025</t>
  </si>
  <si>
    <t>Productos metálicos y paquetes de software</t>
  </si>
  <si>
    <t>Amparar el pago por concepto de compra de equipos audiovisuales y otros elementos necesarios para la sala de Juntas del piso 9° del edificio Administrativo de la Universidad Pedagógica Nacional.</t>
  </si>
  <si>
    <t>Secretaría General</t>
  </si>
  <si>
    <t>Facultad De Ciencias Y Tecnología</t>
  </si>
  <si>
    <t>Emisora</t>
  </si>
  <si>
    <t>Prestar los servicios logísticos para el desarrollo de las actividades lúdico -deportivas en el marco de la Bienvenida para el Semestre  2025-I</t>
  </si>
  <si>
    <r>
      <rPr>
        <sz val="7"/>
        <rFont val="Arial MT"/>
        <family val="2"/>
      </rPr>
      <t>VICERRECTORÍA ADMINISTRATIVA Y FINANCIERA</t>
    </r>
  </si>
  <si>
    <r>
      <rPr>
        <sz val="7"/>
        <rFont val="Arial MT"/>
        <family val="2"/>
      </rPr>
      <t>Subdirección de Bienestar Universitario</t>
    </r>
  </si>
  <si>
    <t xml:space="preserve"> AVANCE</t>
  </si>
  <si>
    <t>Amparar el pago de los gastos relacionados con la bienvenida de los estudiantes nuevos del semestre 2025-1, con el objetivo de facilitar su integración al entorno académico y social de la institución.</t>
  </si>
  <si>
    <t>Adquirir pupitres y mobiliario para dotar las aulas de las nuevas instalaciones del Centro de Lenguas de la Universidad Pedagógica Nacional, con el fin de proporcionar los elementos necesarios para el adecuado desarrollo de las actividades académicas</t>
  </si>
  <si>
    <t>FUN-129</t>
  </si>
  <si>
    <t>Adquirir pupitres para el Centro de Lenguas de la Universidad Pedagógica Nacional.</t>
  </si>
  <si>
    <t>Adición</t>
  </si>
  <si>
    <t>Reducción</t>
  </si>
  <si>
    <t>si</t>
  </si>
  <si>
    <t>90151800;80141900</t>
  </si>
  <si>
    <t>Adquirir tableros para las nuevas instalaciones del Centro de Lenguas de la Universidad Pedagógica Nacional, destinados a equipar los espacios académicos para el desarrollo de actividades pedagógicas</t>
  </si>
  <si>
    <t>Adquirir muebles para la dotación de diferentes espacios académico/administrativos en las nuevas instalaciones del Centro de Lenguas de la Universidad Pedagógica Nacional ubicado en la Cra. 15 No. 80-52, con el fin de brindar confort, funcionalidad y bienestar tanto a estudiantes como funcionarios.</t>
  </si>
  <si>
    <t>FUN-130</t>
  </si>
  <si>
    <t>FUN-131</t>
  </si>
  <si>
    <t>56121500;56112100;56101500;56121500</t>
  </si>
  <si>
    <t>FUN-132</t>
  </si>
  <si>
    <t>FUN-133</t>
  </si>
  <si>
    <t>56101500;50101700</t>
  </si>
  <si>
    <t>FUN-134</t>
  </si>
  <si>
    <t>Adquirir sillas plásticas sin brazos para las instalaciones de la Universidad Pedagógica Nacional, en el marco del desarrollo de eventos académicos y administrativos.</t>
  </si>
  <si>
    <t>Adquirir mesas plegables  para las instalaciones de la Universidad Pedagógica Nacional, en el marco del desarrollo de eventos académicos y administrativos.</t>
  </si>
  <si>
    <t>Adquirir discos duros para equipos Mac, en el marco del desarrollo de las actividades del Grupo Interno de Trabajo Editorial de la UPN</t>
  </si>
  <si>
    <t>2.1.2.02.01.000 </t>
  </si>
  <si>
    <t>Adición al Contrato No. 296 del 2024 cuyo objeto es "Adquirir y abastecer los insumos requeridos, para prestar el servicio de restaurantes y cafeterías de la Universidad Pedagógica Nacional" </t>
  </si>
  <si>
    <t>FUN-135</t>
  </si>
  <si>
    <t>2.1.2.02.02.008 </t>
  </si>
  <si>
    <t>Servicios prestados a las empresas y servicios de producción</t>
  </si>
  <si>
    <t>Prestar los servicios de soporte, administración y almacenamiento en nube de los backups de información de la Universidad Pedagógica Nacional.</t>
  </si>
  <si>
    <t>FUN-136</t>
  </si>
  <si>
    <t>FUN-137</t>
  </si>
  <si>
    <t>FUN-138</t>
  </si>
  <si>
    <t>Adquirir carnés y adhesivos atendiendo los requerimientos establecidos por el Centro de Lenguas.</t>
  </si>
  <si>
    <t>44121708 - 31201500  -  44121622 - 44121701 - 30266501 - 44121801</t>
  </si>
  <si>
    <t>44121500;44121700;44121800;44121900;44122000;44122100;44111912;44102402;31201600;31201500;44111600;14121700;60102800;14111500;44121600;31163200;26111700;43211600;44102800;  26121600;39121700</t>
  </si>
  <si>
    <t xml:space="preserve">2.1.2.01.01.003.02.07 </t>
  </si>
  <si>
    <t>2.1.3.05.09.009</t>
  </si>
  <si>
    <t>Transferencia fondo de desarrollo de la educación superior FODESEP - artículo 91 Ley 30 de 1992</t>
  </si>
  <si>
    <t>CCE-15II04</t>
  </si>
  <si>
    <t>Servicios prestados a las empresas y servicios de producción </t>
  </si>
  <si>
    <t>FUN-139</t>
  </si>
  <si>
    <t>FUN-140</t>
  </si>
  <si>
    <t>Prestar el servicio de mantenimiento preventivo y correctivo de  televisores ubicados en el Instituto Pedagógico Nacional con el fin de contribuir con el bienestar de los estudiantes</t>
  </si>
  <si>
    <t>FUN-141</t>
  </si>
  <si>
    <t>Realizar sesiones de reflexión sobre la poesía en espacios al aire libre para la comunidad universitaria de la UPN, como parte de la estrategia de resignificación de espacios que se implementará a largo de la vigencia 2025.</t>
  </si>
  <si>
    <t>Adquirir químicos e insumos para el mantenimiento y limpieza de la piscina de Calle 72  de la Universidad Pedagógica Nacional</t>
  </si>
  <si>
    <t>Prestar los servicios para la demarcación y mantenimiento de las canchas deportivas de las Instalaciones de Valmaría - UPN.</t>
  </si>
  <si>
    <t>FUN-142</t>
  </si>
  <si>
    <t>Suministrar químicos de desinfección y limpieza requeridos para los restaurantes y cafeterías de la Universidad Pedagógica Nacional.</t>
  </si>
  <si>
    <t>50101700; 50111500; 50112000; 50112000; 50121500; 50131600; 50131700; 50131800; 50151500; 50161500; 50171700; 50171800; 50181700; 50181900; 50192400; 50192900; 50193000; 50201700; 50221000; 50221100; 50221200; 50221300; 50301500; 50301700; 50302000; 50303700; 50304100; 50304400; 50304500; 50304600; 50305000; 50305100; 50305200; 50305400; 50305600; 50305900; 50307000; 50316700; 50401700; 50401800; 50401900; 50402000; 50402300; 50402500; 50402600; 50402700; 50402800; 50403200; 50403500; 50403800; 50404100; 50404101; 50404600; 50404800; 50405300; 50405600; 50405700; 50406200; 50406300; 50406500; 50407000; 50407200; 50415400; 93131600; 93131602; 93131607; 93131608; 93131609; 93131611;78101800;73152100</t>
  </si>
  <si>
    <t>Amparar el canon de arrendamiento del Contrato de Arriendo No 536 de 2021 - Edificio Posgrados Ubicado en la carrera 9 No. 70- 69 de la ciudad de Bogotá D.C, hasta el 31 de diciembre de 2025.</t>
  </si>
  <si>
    <t>Adquirir equipos de cómputo para atender los requerimientos prioritarios de las dependencias administrativas de la Universidad Pedagógica Nacional.</t>
  </si>
  <si>
    <t>FUN-143</t>
  </si>
  <si>
    <t>FUN-144</t>
  </si>
  <si>
    <t>FUN-145</t>
  </si>
  <si>
    <t>Adquirir equipo de motobomba con manguera, para las instalaciones de Valmaria, en el marco del mantenimiento de los espacios académicos afectados por las lluvias.</t>
  </si>
  <si>
    <t>Adquirir el servicio  de GPS para el parque automotor de la Universidad Pedagógica Nacional</t>
  </si>
  <si>
    <t>Modificaciones o ITEM nuevos</t>
  </si>
  <si>
    <t>32101600;32101656</t>
  </si>
  <si>
    <t>26101500;26101700;26101100;20121400</t>
  </si>
  <si>
    <t>Suministrar materiales de carpintería para la reparación, renovación y mantenimiento de muebles, puertas, ventanas, estructuras y otros elementos de carpintería que se realizan en las diferentes instalaciones de la Universidad Pedagógica Nacional</t>
  </si>
  <si>
    <t>Adquirir manteles y faldón, para garantizar la adecuada presentación de eventos y actividades institucionales de la UPN.</t>
  </si>
  <si>
    <t>FUN-146</t>
  </si>
  <si>
    <t>Adquirir maquinas para el taller de maderas de la Sección de Aprendizajes Inclusivos y Ocupacionales del Instituto Pedagógico Nacional.</t>
  </si>
  <si>
    <t> Máquinas herramientas y sus partes, piezas y accesorios</t>
  </si>
  <si>
    <t>FUN-147</t>
  </si>
  <si>
    <t>Adquirir un equipo amplificador de sonido y prestar el servicio de mantenimiento
preventivo y correctivo de los equipos requeridos para el desarrollo de las actividades del
Programa de Cultura de la Subdirección de Bienestar Universitario-UPN.</t>
  </si>
  <si>
    <t>Adquirir bolsas  institucionales en el marco de la participación de la UPN en la Feria Internacional del libro de Bogotá</t>
  </si>
  <si>
    <t> Otros bienes transportables (excepto productos metálicos, maquinaria y equipo)</t>
  </si>
  <si>
    <t>Adquirir materiales institucionales en el marco de la participación de la Universidad Pedagógica Nacional en la “Feria Internacional del Libro de Bogotá” </t>
  </si>
  <si>
    <t>FUN-148</t>
  </si>
  <si>
    <t>FUN-149</t>
  </si>
  <si>
    <t>44121700;53121600;53102500</t>
  </si>
  <si>
    <t>72153000;72101500;52131600;30266300</t>
  </si>
  <si>
    <t xml:space="preserve">Prestar el servicio de ejecución de Planes de poda de las instalaciones de la Universidad Pedagógica
Nacional de acuerdo a los conceptos técnicos de la SDA.
</t>
  </si>
  <si>
    <t>Adquirir los insumos necesarios para las adecuaciones y mantenimiento de los espacios físicos del edificio del Centro de Lenguas</t>
  </si>
  <si>
    <t>Adquirir códigos de acceso necesarios para la realización de los cursos de inglés con metodología a distancia con estrategia de educación virtual a desarrollar por parte del Centro de Lenguas para la vigencia 2025</t>
  </si>
  <si>
    <t>60103700; 60103704;43232400</t>
  </si>
  <si>
    <t>Prestar el servicio de internet dedicado para el stand de la Feria del Libro Filbo 2025.</t>
  </si>
  <si>
    <t>GASTO DIRECTO - SERVICIOS PÚBLICOS</t>
  </si>
  <si>
    <t>Suscribir contrato interadministrativo entre la Universidad Pedagógica Nacional, UPN, y el Fondo de Desarrollo de la Educación Superior-FODESEP, para fortalecer el programa de apoyos socioeconómicos de bienestar universitario a través del suministro de insumos para la operación del restaurante y cafetería de la UPN.</t>
  </si>
  <si>
    <t>FUN-150</t>
  </si>
  <si>
    <t>FUN-151</t>
  </si>
  <si>
    <t>Prestar el servicio de mantenimiento preventivo y/o correctivo a equipos del Departamento de Tecnología de la Universidad Pedagógica Nacional.</t>
  </si>
  <si>
    <t>FUN-152</t>
  </si>
  <si>
    <t>20.01 y 21.20.01</t>
  </si>
  <si>
    <t>Adquirir vestuario y utilería destinados a los estudiantes del IPN, para su participación en eventos culturales y artísticos</t>
  </si>
  <si>
    <t>Aparatos de Uso Domestico</t>
  </si>
  <si>
    <t>Prestar el servicio de logística y suministro de material pedagógico para el desarrollo de la actividad académica y cultural del día del maestro en la vigencia 2025</t>
  </si>
  <si>
    <t>FUN-153</t>
  </si>
  <si>
    <t>Unidad</t>
  </si>
  <si>
    <t>Código auxiliar</t>
  </si>
  <si>
    <t>Código recurso</t>
  </si>
  <si>
    <t>Concepto</t>
  </si>
  <si>
    <t>Valor inicial</t>
  </si>
  <si>
    <t>Valor modificaciones</t>
  </si>
  <si>
    <t>Valor programado</t>
  </si>
  <si>
    <t>Valor solicitudes</t>
  </si>
  <si>
    <t>Valor disponible</t>
  </si>
  <si>
    <t>132-Presupuesto VAD</t>
  </si>
  <si>
    <t>$0.00</t>
  </si>
  <si>
    <t>Sección-CICP-Auxiliar-Recurso</t>
  </si>
  <si>
    <t>Aparatos médicos y quirúrgicos y aparatos ortésicos y protésicos.</t>
  </si>
  <si>
    <t>Adquirir consola de sonido para la emisora del Instituto Pedagógico Nacional (IPN), con el fin de fortalecer su infraestructura técnica y operativa.</t>
  </si>
  <si>
    <t>Prestar el servicio de mantenimiento para los equipos Espectrofotómetro UV-1800, Espectrofotómetro Infrarrojo FTIR, Cromatógrafo de Líquidos HPLC, 
Espectrofotómetro de Absorción Atómica AA-7000 con Generador de Hidruros y purificador de agua milliQ   ubicados en el Laboratorio del Departamento de Química de la Universidad Pedagógica Nacional.</t>
  </si>
  <si>
    <t>Prestar el servicio de mantenimiento para el equipo Cromatógrafo de Gases ubicado en el Laboratorio del Departamento de Química de la Universidad Pedagógica Nacional.</t>
  </si>
  <si>
    <t>FUN-154</t>
  </si>
  <si>
    <t>FUN-155</t>
  </si>
  <si>
    <t>Adquirir libros que serán utilizados en el desarrollo del curso de inglés para emprendedores con énfasis en turismo, ofrecido por el Centro de Lenguas.</t>
  </si>
  <si>
    <t>60101704;55101523</t>
  </si>
  <si>
    <t>27112700;27112000;27111700;30191500;23101500; 27131500; 22101900</t>
  </si>
  <si>
    <t>Radiorreceptores y receptores de televisión; aparatos para la grabación y reproducción de sonido y video; micrófonos, altavoces, amplificadores, etc.</t>
  </si>
  <si>
    <t>Instrumentos  y aparatos de medición, verificación,  análisis, de navegación y para otros fines (excepto instrumentos ópticos); instrumentos de control de procesos industriales, sus partes, piezas y accesorios.</t>
  </si>
  <si>
    <t>Adquirir dos lavadora para las Fincas de Siete Cueros y Sanjosé de Villeta ( Fidel Caballero), en el marco de la programación de las salidas académicas vigencia 2025.</t>
  </si>
  <si>
    <t>Amparar el pago del concepto técnico de atención de emergencias silviculturales No. SSFFS-05644 del 31 de mayo de 2024 del IPN y el SSFFS-01356 del 2025 en Calle 72</t>
  </si>
  <si>
    <t>Amparar el pago por concepto de compra de motobombas de alta presión para las instalaciones de la calle 72 de la UPN, teniendo la urgencia de realizar las adecuaciones de los espacios académicos y administrativos afectados por el servicio de suministro de agua.</t>
  </si>
  <si>
    <t>Bombas, compresores, motores de fuerza hidráulica y motores de potencia neumática y válvulas y sus partes y piezas Soporte Institucional</t>
  </si>
  <si>
    <t>Prestar el servicio de la elaboración e impresión de libretas de acuerdo a las necesidades de la Dirección Nacional Doctorado Interinstitucional En Educación, para el primer Congreso Internacional sobre Formación Doctoral en Educación.</t>
  </si>
  <si>
    <t>Amparar el pago del Pico y Placa Solidario del vehículo de placas HRR945, de acuerdo con la Resolución No. 855 del 17 de octubre de 2024, “Por medio de la cual se entrega en destinación provisional a la UPN”, con el fin de garantizar el cumplimiento de las actividades asignadas en función del transporte institucional.</t>
  </si>
  <si>
    <t>Amparar el pago correspondiente a la compra de una motobomba de alta presión para las instalaciones de la finca San José de Villeta – Fidel Caballero, con el fin de garantizar el adecuado funcionamiento de la piscina y la constante recirculación del agua.</t>
  </si>
  <si>
    <t>FUN-156</t>
  </si>
  <si>
    <t>Adición al contrato 575 del 2025 cuyo objeto es “Adquirir carnés para la comunidad universitaria, atendiendo los requerimientos establecidos por la UPN”</t>
  </si>
  <si>
    <t xml:space="preserve"> Realizar el mantenimiento preventivo de los equipos de audio y video del Auditorio Multipropósito Simón Rodríguez y de la emisora "la Pedagógica Radio"</t>
  </si>
  <si>
    <t>Prestar el servicio para la emisión de los capítulos del programa institucional "Historia con Futuro" de la Universidad Pedagógica Nacional y de la promoción del mismo a través de canales digitales.  </t>
  </si>
  <si>
    <t>Adquirir insumos, para realizar el mantenimiento preventivo y correctivo de los equipos de cómputo de la Universidad Pedagógica Nacional</t>
  </si>
  <si>
    <t>Prestar el servicio de certificado para firmas digitales en token virtual para uso de la Universidad Pedagógica Nacional. </t>
  </si>
  <si>
    <t>Valor Rubro</t>
  </si>
  <si>
    <t>0102 -- 2.1.2.02.01.000 -- 1420 -- 20.01</t>
  </si>
  <si>
    <t>0102 -- 2.1.2.02.01.001 -- 1420 -- 20.01</t>
  </si>
  <si>
    <t>0102 -- 2.1.2.02.01.002 -- 1420 -- 20.01</t>
  </si>
  <si>
    <t>0102 -- 2.1.2.02.02.006 -- 1420 -- 20.01</t>
  </si>
  <si>
    <t>0102 -- 2.1.2.02.02.008 -- 1420 -- 20.01</t>
  </si>
  <si>
    <t>Poa</t>
  </si>
  <si>
    <t>Código seccion</t>
  </si>
  <si>
    <t>Código concepto</t>
  </si>
  <si>
    <t>POA  1420- FUN-074</t>
  </si>
  <si>
    <t>2.1.2.02.01.000</t>
  </si>
  <si>
    <t>$790,815,150.00</t>
  </si>
  <si>
    <t>($491,297,666.00)</t>
  </si>
  <si>
    <t>$209,000,000.00</t>
  </si>
  <si>
    <t>$90,517,484.00</t>
  </si>
  <si>
    <t>$8,400,000.00</t>
  </si>
  <si>
    <t>($278,080.00)</t>
  </si>
  <si>
    <t>$1,000,000.00</t>
  </si>
  <si>
    <t>$7,121,920.00</t>
  </si>
  <si>
    <t>$1,254,400,000.00</t>
  </si>
  <si>
    <t>$363,000,000.00</t>
  </si>
  <si>
    <t>$144,762,372.00</t>
  </si>
  <si>
    <t>$242,348,468.00</t>
  </si>
  <si>
    <t>$91,953,025.00</t>
  </si>
  <si>
    <t>Inicial</t>
  </si>
  <si>
    <t>Total</t>
  </si>
  <si>
    <t>Goobi</t>
  </si>
  <si>
    <t xml:space="preserve">Adición </t>
  </si>
  <si>
    <t>No. Documento</t>
  </si>
  <si>
    <t>Inicial - 105</t>
  </si>
  <si>
    <t>Agricultura, silvicultura y productos 
de la pesca</t>
  </si>
  <si>
    <t>Reducción 105-02</t>
  </si>
  <si>
    <t>Reducción 105-03</t>
  </si>
  <si>
    <t>Total a la fecha 
en Goobi</t>
  </si>
  <si>
    <t>Servicios de alojamiento; servicios de suministro de comidas y 
bebidas; servicios de transporte; y servicios de distribución de electricidad, gas y agua</t>
  </si>
  <si>
    <t>Adicion 105-04</t>
  </si>
  <si>
    <t>Reducción 105-05</t>
  </si>
  <si>
    <t>Reducción 105-06</t>
  </si>
  <si>
    <t>Reducción 105-07</t>
  </si>
  <si>
    <t>Reducción 105-08</t>
  </si>
  <si>
    <t>Adición105-09</t>
  </si>
  <si>
    <t>Totales</t>
  </si>
  <si>
    <t>FUN</t>
  </si>
  <si>
    <t>PAA V21</t>
  </si>
  <si>
    <t>FUN-157</t>
  </si>
  <si>
    <t>Realizar la verificación y solicitud de permiso de aprovechamiento forestal de 35 árboles con riesgo de volcamiento ubicados dentro de las instalaciones del Castillo Marroquín de la Universidad Pedagógica Nacional</t>
  </si>
  <si>
    <t>Máquinas herramientas y sus partes,
 piezas y accesorios</t>
  </si>
  <si>
    <t>Amparar la adición al Contrato de Prestación de Servicios No. 351 de 2025 cuyo objeto es "Realizar el mantenimiento preventivo y correctivo a la flota vehicular de la Universidad Pedagógica Nacional"</t>
  </si>
  <si>
    <t>FUN-158</t>
  </si>
  <si>
    <t>FUN-159</t>
  </si>
  <si>
    <t>Prestar el servicio de mantenimiento preventivo y/o correctivo de los sistemas de extracción de vapores químicos del Departamento de Química de la Universidad Pedagógica Nacional.</t>
  </si>
  <si>
    <t>Amparar la compra de los insumos requeridos para el funcionamiento del restaurante y cafetería de la Universidad Pedagógica Nacional.</t>
  </si>
  <si>
    <t>Amparar la adquisición de insumos necesarios para garantizar la prestación del servicio del restaurante y la cafetería a la comunidad de la UPN de forma prioritaria en el marco de los programas de bienestar universitario.</t>
  </si>
  <si>
    <t>Amparar la compra de los insumos prioritarios para garantizar a la Comunidad de la UPN el servicio del restaurante y la cafetería, en el marco de los programas de bienestar universitario</t>
  </si>
  <si>
    <t>80141900;80141600</t>
  </si>
  <si>
    <t>FUN-160</t>
  </si>
  <si>
    <t>Prestar el servicio para 30 llamadas simultaneas de troncales SIP IP en nube con disponibilidad de salida de llamadas a destinos locales, con licenciamiento perpetuo.</t>
  </si>
  <si>
    <t>Amparar la adición a la orden de compra No. 037 del 2025 cuyo objeto es “Adquirir partes, piezas, accesorios y periféricos en tecnología informática para los equipos de cómputo de la Universidad Pedagógica Nacional”</t>
  </si>
  <si>
    <t>FUN-161</t>
  </si>
  <si>
    <t>43231500;83111500</t>
  </si>
  <si>
    <t>Amparar adición al contrato No. 378 DE 2025 cuyo objeto es " Suministrar elementos de aseo y desinfección para los diferentes predios de la Universidad Pedagógica Nacional".</t>
  </si>
  <si>
    <t>Amparar adición al contrato No. 291 DE 2025 cuyo objeto es "Suministrar elementos e insumos de cafetería para los diferentes predios de la Universidad Pedagógica Nacional".</t>
  </si>
  <si>
    <t>FUN-162</t>
  </si>
  <si>
    <t>FUN-163</t>
  </si>
  <si>
    <t>FUN-164</t>
  </si>
  <si>
    <t>FUN-165</t>
  </si>
  <si>
    <t>Prestar el servicio de mantenimiento preventivo y correctivo, así como el suministro de repuestos, accesorios y elementos necesarios para el adecuado funcionamiento de los equipos del laboratorio de la Facultad de Educación Física de la Universidad Pedagógica</t>
  </si>
  <si>
    <t> Productos metálicos y paquetes de software</t>
  </si>
  <si>
    <t>39121400;26111700;43223300</t>
  </si>
  <si>
    <t>Prestar los servicios especializados para la prevención del consumo de sustancias psicoactivas licitas e ilícitas, con el fin de fortalecer las estrategias de prevención en la universidad Pedagógica Nacional.</t>
  </si>
  <si>
    <t>85121700; 80111600</t>
  </si>
  <si>
    <t>Adquirir los insumos necesarios para asegurar el correcto funcionamiento del Desfibrilador Externo Automático (DEA) ubicado en la Oficina de Orientación en Salud del IPN, con el fin de garantizar su funcionamiento.</t>
  </si>
  <si>
    <t>FUN-166</t>
  </si>
  <si>
    <t>Aparatos médicos y quirúrgicos y aparatos atrésicos y protésicos</t>
  </si>
  <si>
    <t>1332 - ARRENDAMIENTOS</t>
  </si>
  <si>
    <t>FUN-167</t>
  </si>
  <si>
    <t>Servicios financieros y servicios conexos; servicios inmobiliarios; y servicios de
arrendamiento y leasing</t>
  </si>
  <si>
    <t>Amparar el canon de arrendamiento del Contrato Arriendo No. 002 de 2025 AK 15 No. 80- 52- CENTRO DE LENGUAS</t>
  </si>
  <si>
    <t>Amparar el canon de arrendamiento Contrato de arriendo No. 536 de 2021 CARRERA 9 No. 70-69</t>
  </si>
  <si>
    <t>Amparar el canon de arrendamiento Contrato de arrendamiento No. 898 de 2003 Sección de Educación Inicial - IPN Carrera 22 No. 73-43 y carrera 22 No. 73 -45.</t>
  </si>
  <si>
    <t>Amparar el canon de arrendamiento Contrato de arrendamiento No. 899 de 2003 Carrera 22 No. 73-31/33</t>
  </si>
  <si>
    <t>Adquirir elementos para el  desarrollo de las actividades deportivas en el Programa de Deportes de la SBU</t>
  </si>
  <si>
    <t>42172100;42172105</t>
  </si>
  <si>
    <t xml:space="preserve">21.20.01 </t>
  </si>
  <si>
    <t>FUN-168</t>
  </si>
  <si>
    <t>Avance</t>
  </si>
  <si>
    <t>Amparar el pago de los gastos relacionados con la bienvenida de los estudiantes nuevos del semestre 2025-II, con el objetivo de facilitar su integración al entorno académico y social de la institución</t>
  </si>
  <si>
    <t>FUN-169</t>
  </si>
  <si>
    <t xml:space="preserve">Apropiación Final </t>
  </si>
  <si>
    <t>FUN-170</t>
  </si>
  <si>
    <t>Prestar el servicio de realización de sesiones de escritura creativa en la Biblioteca Central de la Universidad Pedagógica Nacional, dirigidas a la comunidad universitaria, como parte de la estrategia de resignificación de espacios que se desarrollará durante la vigencia 2025.</t>
  </si>
  <si>
    <t>FUN-171</t>
  </si>
  <si>
    <t>Amparar la adición al Contrato No. 542 de 2024 - inmueble ubicado en la CALLE 73 No. 14 - 21/27/29 INTERIORES 1 y 2  de la ciudad de Bogotá D.C</t>
  </si>
  <si>
    <t>Prestar el servicio de transporte terrestre requerido para el desarrollo de las salidas académicas y administrativas programadas por la Universidad Pedagógica Nacional durante el segundo semestre del año 2025.</t>
  </si>
  <si>
    <t>Adición al Contrato No. 128 del 2024 cuyo objeto es "Prestar el servicio de transporte de alimentos, para los restaurantes y cafeterías de la Universidad Pedagógica Nacional"</t>
  </si>
  <si>
    <t>Adición al Contrato No. 391 de 2025 cuyo objeto es "Realizar el mantenimiento preventivo y correctivo para los equipos del restaurante"</t>
  </si>
  <si>
    <t>FUN-172</t>
  </si>
  <si>
    <t>FUN-173</t>
  </si>
  <si>
    <t>Resolución 0727 del 21 
de julio del 2025</t>
  </si>
  <si>
    <t>Observación</t>
  </si>
  <si>
    <t>Adquirir libros de francés que sirvan como material de apoyo complementario para facilitar el aprendizaje del idioma en el curso ofrecido por el Centro de Lenguas, dirigido a los funcionarios del Idartes</t>
  </si>
  <si>
    <t>FUN-174</t>
  </si>
  <si>
    <t>FUN-175</t>
  </si>
  <si>
    <t>Suministrar e instalar blackouts y persianas en las  casas ubicadas en el Condominio los Tulipanes de propiedad de la Universidad Pedagógica Nacional</t>
  </si>
  <si>
    <t>Adición a la orden de servicio No. 002 del 2025 cuyo objeto es "Realizar el suministro e instalación de vidrios, divisiones, espejos, y películas en las diferentes instalaciones de la Universidad Pedagógica Nacional".</t>
  </si>
  <si>
    <t>Adición al contrao No. 550 del 2025 cuyo objeto es "Realizar el mantenimiento preventivo y correctivo de las calderas del restaurante y la piscina de la Universidad Pedagógica Nacional".</t>
  </si>
  <si>
    <t>Adicionar el contrato No. 497 del 2025 cuyo objeto es "Suministrar materiales de construcción, ferretería y plomería para las adecuaciones y mantenimientos que se realizan en las diferentes instalaciones de la Universidad Pedagógica Nacional".</t>
  </si>
  <si>
    <t>FUN-176</t>
  </si>
  <si>
    <t>FUN-177</t>
  </si>
  <si>
    <t>Adquirir elementos para promover e incentivar la participación de la comunidad estudiantil en las actividades culturales realizadas desde el Programa de Cultura de la SBU.</t>
  </si>
  <si>
    <t>Adquirir instrumentos para Programa de Cultura de la SBU, con el fin de garantizar la realización de sus talleres artísticos.</t>
  </si>
  <si>
    <t>Adquirir prendas de carácter institucional para los grupos representativos del Programa Cultura de la Subdirección de Bienestar Universitario.</t>
  </si>
  <si>
    <t>60131000; 60131100; 60131600</t>
  </si>
  <si>
    <t>FUN-178</t>
  </si>
  <si>
    <t>FUN-179</t>
  </si>
  <si>
    <t>FUN-180</t>
  </si>
  <si>
    <t>FUN-181</t>
  </si>
  <si>
    <t>2.1.2.01.01.004.01.02</t>
  </si>
  <si>
    <t>Instrumentos musicales</t>
  </si>
  <si>
    <t>30131500;30131600;30131700;30102400;30103600;31201600;11111600;11111700;11111800;11101500</t>
  </si>
  <si>
    <t>80111600;81101500</t>
  </si>
  <si>
    <t>Adicionar el Contrato No 291 de 2025 cuyo Objeto es "Suministrar elementos e insumos de cafetería para los diferentes predios de la Universidad Pedagógica Nacional".</t>
  </si>
  <si>
    <t>Adicionar el Contrato No 378 de 2025 cuyo Objeto es "Suministrar elementos de aseo y desinfección para los diferentes predios de la Universidad Pedagógica Nacional".</t>
  </si>
  <si>
    <t>Adicionar el Contrato No 537 de 2025 cuyo Objeto es "Suministrar papel higiénico para las diferentes instalaciones de la Universidad Pedagógica Nacional".</t>
  </si>
  <si>
    <t>FUN-182</t>
  </si>
  <si>
    <t>FUN-183</t>
  </si>
  <si>
    <t>Adquirir códigos de acceso a plataforma para el fortalecimiento del inglés como segunda lengua en instituciones educativas de media técnica y en transición a modelo bilingüe, focalizadas en siete municipios del departamento de Cundinamarca.</t>
  </si>
  <si>
    <t>20.04</t>
  </si>
  <si>
    <t xml:space="preserve"> Comercio y distribución; alojamiento; servicios de suministro de comidas y bebidas; servicios de transporte; y servicios de distribución de electricidad, gas y agua.</t>
  </si>
  <si>
    <t>Amparar los gastos de desplazamiento, estadía (servicios de alojamiento y suministro de comidas) y transporte del equipo de trabajo para el fortalecimiento del inglés como segunda lengua en instituciones educativas de media técnica y en transición a modelo bilingüe, focalizadas en siete municipios del departamento de Cundinamarca.</t>
  </si>
  <si>
    <t>N/A</t>
  </si>
  <si>
    <t>Adquirir los materiales pedagógicos necesarios para el desarrollo del fortalecimiento del inglés como segunda lengua en instituciones educativas de media técnica y en transición a modelo bilingüe, focalizadas en siete municipios del departamento de Cundinamarca.</t>
  </si>
  <si>
    <t>Amparar el pago de las pólizas requeridas para la ejecución del convenio suscrito entre el Centro de Lenguas – Vicerrectoría de Gestión Universitaria y la Gobernación de Cundinamarca.</t>
  </si>
  <si>
    <t xml:space="preserve">Gravamen a los Movimientos Financieros con cargo al Centro de Lenguas en el marco del Convenio suscrito con la Gobernación de Cundinamarca </t>
  </si>
  <si>
    <t>FUN 1630 - 01 - Convenio Interadministrativo</t>
  </si>
  <si>
    <t>FUN 1630 - 02 - Convenio Interadministrativo</t>
  </si>
  <si>
    <t>FUN 1630 - 03 - Convenio Interadministrativo</t>
  </si>
  <si>
    <t>FUN 1630 - 04 - Convenio Interadministrativo</t>
  </si>
  <si>
    <t>FUN 1630 - 05 - Convenio Interadministrativo</t>
  </si>
  <si>
    <t>FUN 1630 - 06 - Convenio Interadministrativo</t>
  </si>
  <si>
    <t>Resolución 0744 del 28 de julio del 2025</t>
  </si>
  <si>
    <t>Prestar los servicios de soporte y
parametrización para el sistema
GLPI.</t>
  </si>
  <si>
    <t>60131000;60131100;60131200;60131300;60131400;60131600;60131800;72154200</t>
  </si>
  <si>
    <t xml:space="preserve">Gravamen a los Movimientos Financieros </t>
  </si>
  <si>
    <t>90101500;90101600;90111500;78111500;78111800</t>
  </si>
  <si>
    <t>14101500;44121900</t>
  </si>
  <si>
    <t>Adición al Contrato No. 128 del 2025 cuyo objeto es "Prestar el servicio de transporte de alimentos, para los restaurantes y cafeterías de la Universidad Pedagógica Nacional"</t>
  </si>
  <si>
    <t>Adquirir un equipo amplificador de sonido y prestar el servicio de mantenimiento preventivo y correctivo de los equipos requeridos para el desarrollo de las actividades del
Programa de Cultura de la Subdirección de Bienestar Universitario-UPN.</t>
  </si>
  <si>
    <t>Adquirir un comprensor para el consultorio de odontología del Programa de Salud de la Subdirección de Bienestar Universitario, con el fin de prestar atención de calidad a los integrantes de la comunidad universitaria que participan de los servicios de odontología.</t>
  </si>
  <si>
    <t>2.1.2.01.01.003.01.02  </t>
  </si>
  <si>
    <t>FUN-184</t>
  </si>
  <si>
    <t>Modificación Interna no. 056 y 
modificación entre poa</t>
  </si>
  <si>
    <t>Prestar los servicios  de peritaje evaluador y realizar el levantamiento topográfico de áreas específicas del inmueble denominado Valmaría, en el marco de los procesos judiciales que se adelantan en el predio Valmaría de la Universidad Pedagógica Nacional</t>
  </si>
  <si>
    <t>FUN-185</t>
  </si>
  <si>
    <t>Suministrar reactivos para el Laboratorio del Departamento de Química de la Universidad Pedagógica Nacional.</t>
  </si>
  <si>
    <t>FUN-186</t>
  </si>
  <si>
    <t>Modificación entre POA</t>
  </si>
  <si>
    <t>Solicitud Quimica 
Recursos</t>
  </si>
  <si>
    <t>Amparar el pago de la poliza de accidentes personales estudiantiles para 25 estudiantes beneficiarios del "Programa Nacional Jóvenes en Paz</t>
  </si>
  <si>
    <t>Modificación interna no. 057 y 
modificación entre POA</t>
  </si>
  <si>
    <t>Prestar el servicio de mantenimiento y suministro de filtros para los purificadores de agua, con el fin de garantizar su correcto funcionamiento y contribuir al bienestar de la comunidad del IPN.</t>
  </si>
  <si>
    <t>ipn</t>
  </si>
  <si>
    <t>Crear POA</t>
  </si>
  <si>
    <t>Amparar el pago de la póliza de accidentes personales estudiantiles para 25 estudiantes beneficiarios del "Programa Nacional Jóvenes en Paz</t>
  </si>
  <si>
    <t>81141600;53101500;53101900;53102200;53102700;53102900</t>
  </si>
  <si>
    <t>12352200;41121700;41121800</t>
  </si>
  <si>
    <t>Prestar el servicio de caracterización de vertimientos de los diferentes laboratorios de las instalaciones de la Universidad Pedagógica Nacional".</t>
  </si>
  <si>
    <t>FUN-187</t>
  </si>
  <si>
    <t>Amparar la adición a la orden de compra No. 005 del 2025 cuyo objeto es “Adquirir carnés y adhesivos atendiendo los
requerimientos establecidos por el Centro de Lenguas”</t>
  </si>
  <si>
    <t>Prestar el servicio de mantenimiento de las marimbas de la sala de música de bachillerato del Instituto Pedagógico Nacional</t>
  </si>
  <si>
    <t>Prestar el servicio de mantenimiento de instrumentos de percusión y cuerda de las salas de música del Instituto Pedagógico Nacional</t>
  </si>
  <si>
    <t>FUN-188</t>
  </si>
  <si>
    <t>Prestar los servicios de acompañamiento, dinamización y logística en el desarrollo del proyecto "Parches pedagógicos 2025" de los Programas de la Subdirección de Bienestar Universitario.</t>
  </si>
  <si>
    <t>77101902;77101904;76121900</t>
  </si>
  <si>
    <t>60131200;72154200;60131448</t>
  </si>
  <si>
    <t>40151600;42151600;42151900;42152500</t>
  </si>
  <si>
    <t>Amparar la adición a la orden de compra No. 005 del 2025 cuyo objeto es “Adquirir carnés y adhesivos atendiendo los requerimientos establecidos por el Centro de Lenguas”</t>
  </si>
  <si>
    <t>48101716;40161500;73152101</t>
  </si>
  <si>
    <t>80111600;72154200;60131400;60131300</t>
  </si>
  <si>
    <t>Adquirir un compresor para el consultorio de odontología del Programa de Salud de la Subdirección de Bienestar Universitario, con el fin de prestar atención de calidad a los integrantes de la comunidad universitaria que participan de los servicios de odontología.</t>
  </si>
  <si>
    <t>Prestar los servicios como operador logístico para atender el desplazamiento, alojamiento y alimentación de la delegación de la Universidad Pedagógica
Nacional. (Participación deportiva organizada por ASCUN).</t>
  </si>
  <si>
    <t>Amparar adición al contrato 335 del 2025 cuyo objeto es "Suministrar materiales eléctricos para adecuaciones y mantenimientos que se realizan en las diferentes instalaciones de la Universidad Pedagógica Nacional".</t>
  </si>
  <si>
    <t>FUN-189</t>
  </si>
  <si>
    <t>GASTO DIRECTO</t>
  </si>
  <si>
    <t>1380 - PLAN DE CONTRATISTAS FUNCIONAMIENTO.</t>
  </si>
  <si>
    <t>Vicerrectoría Acaémica</t>
  </si>
  <si>
    <t>Amparar el pago de los gastos relacionados con el desarrollo del evento Exposiciones año FALS Borda en la Universidad Pedagógica Nacional</t>
  </si>
  <si>
    <t>1335 SERVICIOS PÚBLICOS</t>
  </si>
  <si>
    <t>Realizar el suministro e instalación de vidrios, divisiones, espejos y películas, de acuerdo con las necesidades en las  instalaciones de la Universidad Pedagógica Nacional.</t>
  </si>
  <si>
    <t>Adicionar el Contrato de Prestación de Servicios No. 807 de 2025 cuyo objeto contractual es "Prestar el servicio de ejecución de Planes de poda de las instalaciones de la Universidad Pedagógica Nacional de acuerdo a los conceptos técnicos de la SDA".</t>
  </si>
  <si>
    <t>FUN-190</t>
  </si>
  <si>
    <t>FUN-191</t>
  </si>
  <si>
    <t>FUN-192</t>
  </si>
  <si>
    <t>Prestar los servicios para la realización del torneo deportivo SUE en Natación 2025 para la comunidad universitaria de la UPN</t>
  </si>
  <si>
    <t>FUN-193</t>
  </si>
  <si>
    <r>
      <rPr>
        <sz val="7"/>
        <color theme="1"/>
        <rFont val="Arial MT"/>
        <family val="2"/>
      </rPr>
      <t>SI</t>
    </r>
  </si>
  <si>
    <t>Realizar la compensación de árboles correspondientes a los conceptos técnicos SSFFS-08580 y SSFFS-08581 dentro de las instalaciones del Instituto Pedagógico Nacional</t>
  </si>
  <si>
    <t>40101701;72154100</t>
  </si>
  <si>
    <t>FUN-194</t>
  </si>
  <si>
    <t>Prestar los servicios de soporte, administración y almacenamiento en la nube de los backups de información institucional.</t>
  </si>
  <si>
    <t>Adquirir máquinas laminadoras para la comunidad 1 del Instituto Pedagógico Nacional.</t>
  </si>
  <si>
    <t>FUN-195</t>
  </si>
  <si>
    <t>Amparar el pago de las pólizas requeridas para la ejecución del contrato interadministrativo suscrito entre el Centro de Lenguas – Vicerrectoría de Gestión Universitaria y el IDARTES</t>
  </si>
  <si>
    <t>Máquinas herramientas y sus partes, 
piezas y accesorios</t>
  </si>
  <si>
    <t>44121500;44121700;44121800;44121900;44122000;44122100;44111912;44102402;31201600;31201500;44111600;14121700;60102800;14111500;44121600;31163200;26111700;43211600;44102800</t>
  </si>
  <si>
    <t>Adquirir e instalar los dispositivos de  Telefonía IP compatibles con la Planta Telefónica existente, para soportar los sistemas de comunicación telefónica de la
Universidad Pedagógica Nacional.</t>
  </si>
  <si>
    <t>Prestar el servicio para la elaboración e impresión del material de divulgación requerido por la Universidad Pedagógica Nacional, para espacios institucionales a cargo del Centro de Egresados.</t>
  </si>
  <si>
    <t>Suministrar café para las diferentes instalaciones de la  Universidad Pedagógica Nacional</t>
  </si>
  <si>
    <t>FUN-196</t>
  </si>
  <si>
    <t>Adquirir lonas impermeables para los parasoles ubicados en el edificio P del campus Calle 72 de la Universidad Pedagógica Nacional.</t>
  </si>
  <si>
    <t>Amparar los gastos relacionados a la adquisición de máquinas laminadoras e insumos para el Instituto Pedagógico Nacional. </t>
  </si>
  <si>
    <t>Prestar el servicio de transporte diario de insumos y alimentos entre las instalaciones de la Universidad Pedagógica Nacional, requerido para la finalización del segundo semestre del 2025.</t>
  </si>
  <si>
    <t>FUN-197</t>
  </si>
  <si>
    <t>FUN-198</t>
  </si>
  <si>
    <t>Realizar el mantenimiento preventivo y correctivo de las canales y bajantes de los edificios de las instalaciones de Calle 72 y Parque Nacional de la Universidad Pedagógica Nacional</t>
  </si>
  <si>
    <t>Realizar talleres de sensibilización en Educación Socioemocional dirigidos a docentes, estudiantes y personal administrativo de la Universidad Pedagógica Nacional</t>
  </si>
  <si>
    <t>Realizar socialización de los resultados y abordajes correspondientes a los tamizajes en salud mental aplicados en el Departamento de Química a la comunidad académica.</t>
  </si>
  <si>
    <t xml:space="preserve">2.1.2.02.01.004 </t>
  </si>
  <si>
    <t>Amparar el canon de arrendamiento del Contrato de Arrendamiento No 898 del 2003, ubicado en la Carrera 22 # 73-31 de la ciudad de Bogotá D.C del 1 de enero de 2026 al 31 de enero de 2026. </t>
  </si>
  <si>
    <t>Amparar el canon de arrendamiento del Contrato de Arrendamiento No 899 del 2003, ubicado en la 22 # 73-45 de la ciudad de Bogotá D.C, del 1 de enero de 2026 al 31 de enero de 2026. </t>
  </si>
  <si>
    <t>Prestar los servicios para atender todas las actividades relacionadas con la participación de la delegación deportiva de la Universidad Pedagógica Nacional, en la final de los juegos Universitarios Cerros 2025</t>
  </si>
  <si>
    <t>FUN-199</t>
  </si>
  <si>
    <t>FUN-200</t>
  </si>
  <si>
    <t>Amparar la adición al contrato No. 590 de 2025, cuyo objeto es Prestar los servicios de soporte, administración y almacenamiento en nube de los backups de información de la Universidad Pedagógica Nacional</t>
  </si>
  <si>
    <t>Versión No. 43</t>
  </si>
  <si>
    <t>Adquirir dispositivos de almacenamiento para resguardar la  documentación relacionada con el fortalecimiento del inglés como segunda lengua en instituciones educativas de media técnica y en transición al modelo bilingüe, focalizadas en siete municipios del departamento de Cundinamarca, en el marco del convenio interinstitucional vigente.</t>
  </si>
  <si>
    <t>FUN-201</t>
  </si>
  <si>
    <t>Se adiciona a inversión</t>
  </si>
  <si>
    <t>Inversión</t>
  </si>
  <si>
    <t>Se había efectuado una reducción presupuestal en la Modificación Interna No. 075, correspondiente al suministro de café, la cual fue gestionada junto con otros requerimientos, quedando pendiente únicamente este concepto.
En la actualidad, se requiere adelantar un proceso de menor cuantía para la adquisición de café; por lo tanto, se realiza la adición a los fondos correspondientes, utilizando la apropiación que no fue ejecutada en su momento.</t>
  </si>
  <si>
    <t>FUN-202</t>
  </si>
  <si>
    <t>Hornos y quemadores para alimentación de hogares y sus partes y piezas</t>
  </si>
  <si>
    <t>Adquirir un horno eléctrico industrial de cerámica con el propósito de dotar y mejorar las condiciones de los laboratorios y talleres de los programas de la Facultad de Bellas Artes de la Universidad Pedagógica.</t>
  </si>
  <si>
    <t>"Prestar el servicio de impresión de diplomas, placa, copa y demás menciones de honor de acuerdo a los archivos finales aprobados por el Instituto Pedagógico Nacional para la promoción de graduandos 2025 del IPN</t>
  </si>
  <si>
    <t>Prestar el servicio de impresión de diplomas, placa, copa y demás menciones de honor de acuerdo a los archivos finales aprobados por el Instituto Pedagógico Nacional para la promoción de graduandos 2025 del IPN</t>
  </si>
  <si>
    <t>Recurso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</si>
</sst>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 #,##0;\-&quot;$&quot;\ #,##0"/>
    <numFmt numFmtId="6" formatCode="&quot;$&quot;\ #,##0;[Red]\-&quot;$&quot;\ #,##0"/>
    <numFmt numFmtId="7" formatCode="&quot;$&quot;\ #,##0.00;\-&quot;$&quot;\ #,##0.00"/>
    <numFmt numFmtId="42" formatCode="_-&quot;$&quot;\ * #,##0_-;\-&quot;$&quot;\ * #,##0_-;_-&quot;$&quot;\ * &quot;-&quot;_-;_-@_-"/>
    <numFmt numFmtId="44" formatCode="_-&quot;$&quot;\ * #,##0.00_-;\-&quot;$&quot;\ * #,##0.00_-;_-&quot;$&quot;\ * &quot;-&quot;??_-;_-@_-"/>
    <numFmt numFmtId="164" formatCode="&quot;$&quot;\ #,##0;[Red]&quot;$&quot;\ #,##0"/>
    <numFmt numFmtId="165" formatCode="&quot;$&quot;\ #,##0"/>
    <numFmt numFmtId="166" formatCode="&quot;$&quot;\ #,##0.00;[Red]&quot;$&quot;\ #,##0.00"/>
    <numFmt numFmtId="167" formatCode="#,##0.00_ ;\-#,##0.00\ "/>
  </numFmts>
  <fonts count="36" x14ac:knownFonts="1">
    <font>
      <sz val="11"/>
      <color theme="1"/>
      <name val="Calibri"/>
      <family val="2"/>
      <scheme val="minor"/>
    </font>
    <font>
      <sz val="11"/>
      <color theme="1"/>
      <name val="Calibri"/>
      <family val="2"/>
      <scheme val="minor"/>
    </font>
    <font>
      <sz val="7"/>
      <color rgb="FFFF0000"/>
      <name val="Arial"/>
      <family val="2"/>
    </font>
    <font>
      <sz val="7"/>
      <name val="Arial"/>
      <family val="2"/>
    </font>
    <font>
      <sz val="7"/>
      <color theme="1"/>
      <name val="Arial"/>
      <family val="2"/>
    </font>
    <font>
      <b/>
      <sz val="7"/>
      <color theme="0"/>
      <name val="Arial"/>
      <family val="2"/>
    </font>
    <font>
      <b/>
      <sz val="10"/>
      <color theme="1"/>
      <name val="Verdana"/>
      <family val="2"/>
    </font>
    <font>
      <sz val="7"/>
      <color theme="0"/>
      <name val="Arial"/>
      <family val="2"/>
    </font>
    <font>
      <sz val="12"/>
      <color theme="1"/>
      <name val="Calibri"/>
      <family val="2"/>
      <scheme val="minor"/>
    </font>
    <font>
      <b/>
      <sz val="7"/>
      <name val="Arial"/>
      <family val="2"/>
    </font>
    <font>
      <sz val="10"/>
      <color theme="1"/>
      <name val="Verdana"/>
      <family val="2"/>
    </font>
    <font>
      <u/>
      <sz val="11"/>
      <color theme="10"/>
      <name val="Calibri"/>
      <family val="2"/>
      <scheme val="minor"/>
    </font>
    <font>
      <u/>
      <sz val="7"/>
      <color theme="10"/>
      <name val="Arial"/>
      <family val="2"/>
    </font>
    <font>
      <sz val="7"/>
      <color theme="9" tint="-0.499984740745262"/>
      <name val="Arial"/>
      <family val="2"/>
    </font>
    <font>
      <b/>
      <sz val="9"/>
      <color indexed="81"/>
      <name val="Tahoma"/>
      <family val="2"/>
    </font>
    <font>
      <sz val="9"/>
      <color indexed="81"/>
      <name val="Tahoma"/>
      <family val="2"/>
    </font>
    <font>
      <b/>
      <sz val="14"/>
      <color theme="0"/>
      <name val="Arial"/>
      <family val="2"/>
    </font>
    <font>
      <b/>
      <sz val="12"/>
      <color theme="0"/>
      <name val="Arial"/>
      <family val="2"/>
    </font>
    <font>
      <b/>
      <sz val="8"/>
      <name val="Arial"/>
      <family val="2"/>
    </font>
    <font>
      <sz val="7"/>
      <name val="Arial MT"/>
      <family val="2"/>
    </font>
    <font>
      <b/>
      <sz val="11"/>
      <color theme="1"/>
      <name val="Calibri"/>
      <family val="2"/>
      <scheme val="minor"/>
    </font>
    <font>
      <b/>
      <sz val="7"/>
      <color rgb="FFFF0000"/>
      <name val="Arial"/>
      <family val="2"/>
    </font>
    <font>
      <sz val="11"/>
      <color rgb="FFFF0000"/>
      <name val="Calibri"/>
      <family val="2"/>
      <scheme val="minor"/>
    </font>
    <font>
      <b/>
      <sz val="11"/>
      <color theme="0"/>
      <name val="Calibri"/>
      <family val="2"/>
      <scheme val="minor"/>
    </font>
    <font>
      <b/>
      <sz val="14"/>
      <color theme="1"/>
      <name val="Arial"/>
      <family val="2"/>
    </font>
    <font>
      <sz val="8"/>
      <name val="Arial"/>
      <family val="2"/>
    </font>
    <font>
      <b/>
      <sz val="7"/>
      <color theme="1"/>
      <name val="Arial"/>
      <family val="2"/>
    </font>
    <font>
      <b/>
      <sz val="8"/>
      <color theme="1"/>
      <name val="Arial"/>
      <family val="2"/>
    </font>
    <font>
      <sz val="7"/>
      <color theme="1"/>
      <name val="Arial MT"/>
      <family val="2"/>
    </font>
    <font>
      <sz val="10"/>
      <color theme="1"/>
      <name val="Calibri"/>
      <family val="2"/>
      <scheme val="minor"/>
    </font>
    <font>
      <b/>
      <sz val="10"/>
      <color theme="0"/>
      <name val="Arial"/>
      <family val="2"/>
    </font>
    <font>
      <sz val="11"/>
      <color indexed="8"/>
      <name val="Calibri"/>
      <family val="2"/>
    </font>
    <font>
      <sz val="7"/>
      <color indexed="8"/>
      <name val="Arial"/>
      <family val="2"/>
    </font>
    <font>
      <u/>
      <sz val="7"/>
      <color indexed="30"/>
      <name val="Arial"/>
      <family val="2"/>
    </font>
    <font>
      <b/>
      <sz val="9"/>
      <color theme="1"/>
      <name val="Arial"/>
      <family val="2"/>
    </font>
    <font>
      <sz val="10"/>
      <color rgb="FFFF0000"/>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8" tint="-0.499984740745262"/>
        <bgColor indexed="64"/>
      </patternFill>
    </fill>
    <fill>
      <patternFill patternType="solid">
        <fgColor rgb="FFDBE5F1"/>
        <bgColor indexed="64"/>
      </patternFill>
    </fill>
    <fill>
      <patternFill patternType="solid">
        <fgColor theme="5" tint="-0.249977111117893"/>
        <bgColor indexed="64"/>
      </patternFill>
    </fill>
    <fill>
      <patternFill patternType="solid">
        <fgColor rgb="FF00B050"/>
        <bgColor indexed="64"/>
      </patternFill>
    </fill>
    <fill>
      <patternFill patternType="solid">
        <fgColor theme="8" tint="-0.249977111117893"/>
        <bgColor indexed="64"/>
      </patternFill>
    </fill>
    <fill>
      <patternFill patternType="solid">
        <fgColor theme="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2"/>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rgb="FFA5A5A5"/>
      </patternFill>
    </fill>
    <fill>
      <patternFill patternType="solid">
        <fgColor rgb="FFE2EFDA"/>
        <bgColor indexed="64"/>
      </patternFill>
    </fill>
    <fill>
      <patternFill patternType="solid">
        <fgColor rgb="FFF2F2F2"/>
        <bgColor indexed="64"/>
      </patternFill>
    </fill>
    <fill>
      <patternFill patternType="solid">
        <fgColor rgb="FFFFD966"/>
        <bgColor indexed="64"/>
      </patternFill>
    </fill>
    <fill>
      <patternFill patternType="solid">
        <fgColor rgb="FFFFFFFF"/>
        <bgColor indexed="64"/>
      </patternFill>
    </fill>
    <fill>
      <patternFill patternType="solid">
        <fgColor rgb="FFD9D9D9"/>
        <bgColor indexed="64"/>
      </patternFill>
    </fill>
    <fill>
      <patternFill patternType="solid">
        <fgColor rgb="FFFFE699"/>
        <bgColor indexed="64"/>
      </patternFill>
    </fill>
  </fills>
  <borders count="35">
    <border>
      <left/>
      <right/>
      <top/>
      <bottom/>
      <diagonal/>
    </border>
    <border>
      <left style="thick">
        <color rgb="FF002060"/>
      </left>
      <right/>
      <top style="thick">
        <color rgb="FF002060"/>
      </top>
      <bottom/>
      <diagonal/>
    </border>
    <border>
      <left/>
      <right/>
      <top style="thick">
        <color rgb="FF002060"/>
      </top>
      <bottom/>
      <diagonal/>
    </border>
    <border>
      <left/>
      <right style="thick">
        <color rgb="FF002060"/>
      </right>
      <top style="thick">
        <color rgb="FF002060"/>
      </top>
      <bottom/>
      <diagonal/>
    </border>
    <border>
      <left style="thick">
        <color rgb="FF002060"/>
      </left>
      <right/>
      <top/>
      <bottom/>
      <diagonal/>
    </border>
    <border>
      <left/>
      <right style="thick">
        <color rgb="FF002060"/>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right/>
      <top style="thin">
        <color indexed="64"/>
      </top>
      <bottom/>
      <diagonal/>
    </border>
    <border>
      <left style="thin">
        <color indexed="64"/>
      </left>
      <right style="thin">
        <color auto="1"/>
      </right>
      <top style="thin">
        <color indexed="64"/>
      </top>
      <bottom/>
      <diagonal/>
    </border>
    <border>
      <left style="thin">
        <color auto="1"/>
      </left>
      <right/>
      <top style="medium">
        <color indexed="64"/>
      </top>
      <bottom/>
      <diagonal/>
    </border>
    <border>
      <left style="thin">
        <color auto="1"/>
      </left>
      <right/>
      <top style="thin">
        <color auto="1"/>
      </top>
      <bottom style="thin">
        <color auto="1"/>
      </bottom>
      <diagonal/>
    </border>
    <border>
      <left/>
      <right style="thin">
        <color auto="1"/>
      </right>
      <top style="medium">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s>
  <cellStyleXfs count="11">
    <xf numFmtId="0" fontId="0" fillId="0" borderId="0"/>
    <xf numFmtId="44" fontId="1" fillId="0" borderId="0" applyFont="0" applyFill="0" applyBorder="0" applyAlignment="0" applyProtection="0"/>
    <xf numFmtId="0" fontId="6" fillId="4" borderId="0" applyNumberFormat="0" applyBorder="0" applyProtection="0">
      <alignment horizontal="center" vertical="center"/>
    </xf>
    <xf numFmtId="0" fontId="8" fillId="0" borderId="0"/>
    <xf numFmtId="44" fontId="1" fillId="0" borderId="0" applyFont="0" applyFill="0" applyBorder="0" applyAlignment="0" applyProtection="0"/>
    <xf numFmtId="49" fontId="10" fillId="0" borderId="0" applyFill="0" applyBorder="0" applyProtection="0">
      <alignment horizontal="left" vertical="center"/>
    </xf>
    <xf numFmtId="0" fontId="11" fillId="0" borderId="0" applyNumberFormat="0" applyFill="0" applyBorder="0" applyAlignment="0" applyProtection="0"/>
    <xf numFmtId="0" fontId="23" fillId="19" borderId="22"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cellStyleXfs>
  <cellXfs count="374">
    <xf numFmtId="0" fontId="0" fillId="0" borderId="0" xfId="0"/>
    <xf numFmtId="0" fontId="2" fillId="2" borderId="0" xfId="0" applyFont="1" applyFill="1" applyAlignment="1">
      <alignment vertical="center" wrapText="1"/>
    </xf>
    <xf numFmtId="0" fontId="3" fillId="2" borderId="1" xfId="0" applyFont="1" applyFill="1" applyBorder="1" applyAlignment="1">
      <alignment wrapText="1"/>
    </xf>
    <xf numFmtId="0" fontId="3" fillId="2" borderId="2" xfId="0" applyFont="1" applyFill="1" applyBorder="1" applyAlignment="1">
      <alignment wrapText="1"/>
    </xf>
    <xf numFmtId="0" fontId="3" fillId="2" borderId="2" xfId="0" applyFont="1" applyFill="1" applyBorder="1" applyAlignment="1">
      <alignment horizontal="center" wrapText="1"/>
    </xf>
    <xf numFmtId="0" fontId="3" fillId="2" borderId="2" xfId="0" applyFont="1" applyFill="1" applyBorder="1" applyAlignment="1">
      <alignment horizontal="center" vertical="center" wrapText="1"/>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0" xfId="0" applyFont="1" applyFill="1" applyAlignment="1">
      <alignment wrapText="1"/>
    </xf>
    <xf numFmtId="0" fontId="4" fillId="0" borderId="0" xfId="0" applyFont="1" applyAlignment="1">
      <alignment wrapText="1"/>
    </xf>
    <xf numFmtId="0" fontId="3" fillId="2" borderId="4" xfId="0" applyFont="1" applyFill="1" applyBorder="1" applyAlignment="1">
      <alignment wrapText="1"/>
    </xf>
    <xf numFmtId="0" fontId="3" fillId="2" borderId="0" xfId="0" applyFont="1" applyFill="1" applyAlignment="1">
      <alignment horizontal="center" wrapText="1"/>
    </xf>
    <xf numFmtId="0" fontId="3" fillId="2" borderId="0" xfId="0" applyFont="1" applyFill="1" applyAlignment="1">
      <alignment horizontal="center" vertical="center" wrapText="1"/>
    </xf>
    <xf numFmtId="0" fontId="3" fillId="2" borderId="0" xfId="0" applyFont="1" applyFill="1" applyAlignment="1">
      <alignment vertical="center" wrapText="1"/>
    </xf>
    <xf numFmtId="0" fontId="3" fillId="2" borderId="5" xfId="0" applyFont="1" applyFill="1" applyBorder="1" applyAlignment="1">
      <alignment vertical="center" wrapText="1"/>
    </xf>
    <xf numFmtId="0" fontId="5" fillId="3" borderId="4" xfId="2" applyFont="1" applyFill="1" applyBorder="1" applyAlignment="1" applyProtection="1">
      <alignment horizontal="center" vertical="center" wrapText="1"/>
    </xf>
    <xf numFmtId="0" fontId="7" fillId="3" borderId="0" xfId="0" applyFont="1" applyFill="1" applyAlignment="1">
      <alignment vertical="center" wrapText="1"/>
    </xf>
    <xf numFmtId="0" fontId="7" fillId="3" borderId="0" xfId="0" applyFont="1" applyFill="1" applyAlignment="1">
      <alignment horizontal="center" vertical="center" wrapText="1"/>
    </xf>
    <xf numFmtId="0" fontId="3" fillId="3" borderId="0" xfId="0" applyFont="1" applyFill="1" applyAlignment="1">
      <alignment horizontal="center" vertical="center" wrapText="1"/>
    </xf>
    <xf numFmtId="0" fontId="3" fillId="3" borderId="5" xfId="0" applyFont="1" applyFill="1" applyBorder="1" applyAlignment="1">
      <alignment horizontal="center" vertical="center" wrapText="1"/>
    </xf>
    <xf numFmtId="0" fontId="5" fillId="2" borderId="4" xfId="2" applyFont="1" applyFill="1" applyBorder="1" applyAlignment="1" applyProtection="1">
      <alignment horizontal="center" vertical="center" wrapText="1"/>
    </xf>
    <xf numFmtId="0" fontId="7" fillId="2" borderId="0" xfId="0" applyFont="1" applyFill="1" applyAlignment="1">
      <alignment vertical="center" wrapText="1"/>
    </xf>
    <xf numFmtId="0" fontId="7" fillId="2" borderId="0" xfId="0" applyFont="1" applyFill="1" applyAlignment="1">
      <alignment horizontal="center" vertical="center" wrapText="1"/>
    </xf>
    <xf numFmtId="0" fontId="4" fillId="2" borderId="0" xfId="0" applyFont="1" applyFill="1" applyAlignment="1">
      <alignment wrapText="1"/>
    </xf>
    <xf numFmtId="0" fontId="7" fillId="2" borderId="5" xfId="0" applyFont="1" applyFill="1" applyBorder="1" applyAlignment="1">
      <alignment vertical="center" wrapText="1"/>
    </xf>
    <xf numFmtId="0" fontId="7" fillId="2" borderId="4" xfId="0" applyFont="1" applyFill="1" applyBorder="1" applyAlignment="1">
      <alignment wrapText="1"/>
    </xf>
    <xf numFmtId="0" fontId="7" fillId="2" borderId="0" xfId="0" applyFont="1" applyFill="1" applyAlignment="1">
      <alignment wrapText="1"/>
    </xf>
    <xf numFmtId="0" fontId="7" fillId="2" borderId="0" xfId="0" applyFont="1" applyFill="1" applyAlignment="1">
      <alignment horizontal="center" wrapText="1"/>
    </xf>
    <xf numFmtId="0" fontId="7" fillId="0" borderId="0" xfId="0" applyFont="1" applyAlignment="1">
      <alignment wrapText="1"/>
    </xf>
    <xf numFmtId="164" fontId="3" fillId="2" borderId="0" xfId="0" applyNumberFormat="1" applyFont="1" applyFill="1" applyAlignment="1">
      <alignment horizontal="center" vertical="center" wrapText="1"/>
    </xf>
    <xf numFmtId="0" fontId="3" fillId="0" borderId="0" xfId="0" applyFont="1" applyAlignment="1">
      <alignment wrapText="1"/>
    </xf>
    <xf numFmtId="0" fontId="3" fillId="10" borderId="6" xfId="1" applyNumberFormat="1" applyFont="1" applyFill="1" applyBorder="1" applyAlignment="1" applyProtection="1">
      <alignment horizontal="center" vertical="center" wrapText="1"/>
    </xf>
    <xf numFmtId="0" fontId="3" fillId="10" borderId="6" xfId="0" applyFont="1" applyFill="1" applyBorder="1" applyAlignment="1">
      <alignment horizontal="center" vertical="center" wrapText="1"/>
    </xf>
    <xf numFmtId="0" fontId="3" fillId="11" borderId="6"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11" borderId="6" xfId="0" applyFont="1" applyFill="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11" borderId="6" xfId="0" applyFont="1" applyFill="1" applyBorder="1" applyAlignment="1">
      <alignment horizontal="center" vertical="center" wrapText="1"/>
    </xf>
    <xf numFmtId="165" fontId="3" fillId="0" borderId="6" xfId="0" applyNumberFormat="1" applyFont="1" applyBorder="1" applyAlignment="1">
      <alignment horizontal="center" vertical="center" wrapText="1"/>
    </xf>
    <xf numFmtId="49" fontId="4" fillId="0" borderId="6" xfId="5" applyFont="1" applyBorder="1" applyAlignment="1" applyProtection="1">
      <alignment horizontal="center" vertical="center" wrapText="1"/>
    </xf>
    <xf numFmtId="0" fontId="4" fillId="12" borderId="6" xfId="0" applyFont="1" applyFill="1" applyBorder="1" applyAlignment="1">
      <alignment horizontal="center" vertical="center" wrapText="1"/>
    </xf>
    <xf numFmtId="0" fontId="12" fillId="0" borderId="6" xfId="6" applyFont="1" applyFill="1" applyBorder="1" applyAlignment="1" applyProtection="1">
      <alignment horizontal="center" vertical="center" wrapText="1"/>
    </xf>
    <xf numFmtId="3" fontId="3" fillId="13" borderId="6" xfId="0" applyNumberFormat="1" applyFont="1" applyFill="1" applyBorder="1" applyAlignment="1">
      <alignment horizontal="center" vertical="center" wrapText="1"/>
    </xf>
    <xf numFmtId="0" fontId="4" fillId="14" borderId="0" xfId="0" applyFont="1" applyFill="1" applyAlignment="1">
      <alignment wrapText="1"/>
    </xf>
    <xf numFmtId="0" fontId="3" fillId="11" borderId="0" xfId="0" applyFont="1" applyFill="1" applyAlignment="1">
      <alignment wrapText="1"/>
    </xf>
    <xf numFmtId="0" fontId="4" fillId="11" borderId="0" xfId="0" applyFont="1" applyFill="1" applyAlignment="1">
      <alignment wrapText="1"/>
    </xf>
    <xf numFmtId="0" fontId="13" fillId="11" borderId="0" xfId="0" applyFont="1" applyFill="1" applyAlignment="1">
      <alignment wrapText="1"/>
    </xf>
    <xf numFmtId="0" fontId="4" fillId="0" borderId="0" xfId="0" applyFont="1" applyAlignment="1">
      <alignment horizontal="center" wrapText="1"/>
    </xf>
    <xf numFmtId="0" fontId="3" fillId="0" borderId="0" xfId="0" applyFont="1" applyAlignment="1">
      <alignment horizontal="center" vertical="center" wrapText="1"/>
    </xf>
    <xf numFmtId="0" fontId="2" fillId="2" borderId="0" xfId="0" applyFont="1" applyFill="1" applyAlignment="1">
      <alignment wrapText="1"/>
    </xf>
    <xf numFmtId="0" fontId="2" fillId="2" borderId="0" xfId="0" applyFont="1" applyFill="1" applyAlignment="1">
      <alignment horizontal="center" vertical="center" wrapText="1"/>
    </xf>
    <xf numFmtId="164" fontId="3" fillId="10" borderId="6" xfId="1" applyNumberFormat="1" applyFont="1" applyFill="1" applyBorder="1" applyAlignment="1" applyProtection="1">
      <alignment vertical="center" wrapText="1"/>
    </xf>
    <xf numFmtId="164" fontId="2" fillId="2" borderId="0" xfId="0" applyNumberFormat="1" applyFont="1" applyFill="1" applyAlignment="1">
      <alignment vertical="center" wrapText="1"/>
    </xf>
    <xf numFmtId="0" fontId="4" fillId="9" borderId="6" xfId="0" applyFont="1" applyFill="1" applyBorder="1" applyAlignment="1">
      <alignment horizontal="center" vertical="center" wrapText="1"/>
    </xf>
    <xf numFmtId="0" fontId="5" fillId="3" borderId="18" xfId="2" applyFont="1" applyFill="1" applyBorder="1" applyAlignment="1" applyProtection="1">
      <alignment horizontal="center" vertical="center" wrapText="1"/>
    </xf>
    <xf numFmtId="0" fontId="5" fillId="3" borderId="19" xfId="2" applyFont="1" applyFill="1" applyBorder="1" applyAlignment="1" applyProtection="1">
      <alignment horizontal="center" vertical="center" wrapText="1"/>
    </xf>
    <xf numFmtId="0" fontId="9" fillId="6" borderId="19" xfId="2" applyFont="1" applyFill="1" applyBorder="1" applyAlignment="1" applyProtection="1">
      <alignment horizontal="center" vertical="center" wrapText="1"/>
    </xf>
    <xf numFmtId="0" fontId="5" fillId="6" borderId="19" xfId="2" applyFont="1" applyFill="1" applyBorder="1" applyAlignment="1" applyProtection="1">
      <alignment horizontal="center" vertical="center" wrapText="1"/>
    </xf>
    <xf numFmtId="0" fontId="7" fillId="6" borderId="19" xfId="2" applyFont="1" applyFill="1" applyBorder="1" applyAlignment="1" applyProtection="1">
      <alignment horizontal="center" vertical="center" wrapText="1"/>
    </xf>
    <xf numFmtId="3" fontId="5" fillId="7" borderId="19" xfId="0" applyNumberFormat="1" applyFont="1" applyFill="1" applyBorder="1" applyAlignment="1">
      <alignment horizontal="center" vertical="center" wrapText="1"/>
    </xf>
    <xf numFmtId="3" fontId="5" fillId="8" borderId="19" xfId="0" applyNumberFormat="1" applyFont="1" applyFill="1" applyBorder="1" applyAlignment="1">
      <alignment horizontal="center" vertical="center" wrapText="1"/>
    </xf>
    <xf numFmtId="3" fontId="5" fillId="8" borderId="20" xfId="0" applyNumberFormat="1" applyFont="1" applyFill="1" applyBorder="1" applyAlignment="1">
      <alignment horizontal="center" vertical="center" wrapText="1"/>
    </xf>
    <xf numFmtId="0" fontId="3" fillId="15" borderId="6" xfId="4" applyNumberFormat="1" applyFont="1" applyFill="1" applyBorder="1" applyAlignment="1" applyProtection="1">
      <alignment horizontal="center" vertical="center" wrapText="1"/>
    </xf>
    <xf numFmtId="0" fontId="3" fillId="0" borderId="0" xfId="0" applyFont="1" applyAlignment="1">
      <alignment vertical="center" wrapText="1"/>
    </xf>
    <xf numFmtId="0" fontId="16" fillId="0" borderId="0" xfId="0" applyFont="1" applyAlignment="1">
      <alignment horizontal="center" vertical="center" wrapText="1"/>
    </xf>
    <xf numFmtId="0" fontId="7" fillId="0" borderId="0" xfId="0" applyFont="1" applyAlignment="1">
      <alignment vertical="center" wrapText="1"/>
    </xf>
    <xf numFmtId="0" fontId="5" fillId="0" borderId="0" xfId="0" applyFont="1" applyAlignment="1">
      <alignment horizontal="center" vertical="center" wrapText="1"/>
    </xf>
    <xf numFmtId="3" fontId="5" fillId="0" borderId="0" xfId="0" applyNumberFormat="1" applyFont="1" applyAlignment="1">
      <alignment horizontal="center" vertical="center" wrapText="1"/>
    </xf>
    <xf numFmtId="3" fontId="3" fillId="0" borderId="0" xfId="0" applyNumberFormat="1" applyFont="1" applyAlignment="1">
      <alignment horizontal="center" vertical="center" wrapText="1"/>
    </xf>
    <xf numFmtId="0" fontId="13" fillId="0" borderId="0" xfId="0" applyFont="1" applyAlignment="1">
      <alignment wrapText="1"/>
    </xf>
    <xf numFmtId="0" fontId="4" fillId="0" borderId="0" xfId="0" applyFont="1" applyAlignment="1">
      <alignment horizontal="center" vertical="center" wrapText="1"/>
    </xf>
    <xf numFmtId="164" fontId="3" fillId="0" borderId="0" xfId="0" applyNumberFormat="1" applyFont="1" applyAlignment="1">
      <alignment horizontal="center" vertical="center" wrapText="1"/>
    </xf>
    <xf numFmtId="164" fontId="0" fillId="0" borderId="0" xfId="0" applyNumberFormat="1"/>
    <xf numFmtId="3" fontId="3" fillId="2" borderId="0" xfId="0" applyNumberFormat="1" applyFont="1" applyFill="1" applyAlignment="1">
      <alignment horizontal="center" vertical="center" wrapText="1"/>
    </xf>
    <xf numFmtId="3" fontId="0" fillId="0" borderId="0" xfId="0" applyNumberFormat="1"/>
    <xf numFmtId="0" fontId="3" fillId="10" borderId="17" xfId="1" applyNumberFormat="1" applyFont="1" applyFill="1" applyBorder="1" applyAlignment="1" applyProtection="1">
      <alignment horizontal="center" vertical="center" wrapText="1"/>
    </xf>
    <xf numFmtId="164" fontId="3" fillId="2" borderId="0" xfId="1" applyNumberFormat="1" applyFont="1" applyFill="1" applyBorder="1" applyAlignment="1" applyProtection="1">
      <alignment vertical="center" wrapText="1"/>
    </xf>
    <xf numFmtId="164" fontId="2" fillId="10" borderId="6" xfId="1" applyNumberFormat="1" applyFont="1" applyFill="1" applyBorder="1" applyAlignment="1" applyProtection="1">
      <alignment vertical="center" wrapText="1"/>
    </xf>
    <xf numFmtId="22" fontId="0" fillId="0" borderId="0" xfId="0" applyNumberFormat="1"/>
    <xf numFmtId="0" fontId="4" fillId="10" borderId="21" xfId="0" applyFont="1" applyFill="1" applyBorder="1" applyAlignment="1">
      <alignment horizontal="center" vertical="center" wrapText="1"/>
    </xf>
    <xf numFmtId="0" fontId="4" fillId="9" borderId="21" xfId="0" applyFont="1" applyFill="1" applyBorder="1" applyAlignment="1">
      <alignment horizontal="center" vertical="center" wrapText="1"/>
    </xf>
    <xf numFmtId="0" fontId="3" fillId="10" borderId="21" xfId="1" applyNumberFormat="1" applyFont="1" applyFill="1" applyBorder="1" applyAlignment="1" applyProtection="1">
      <alignment horizontal="center" vertical="center" wrapText="1"/>
    </xf>
    <xf numFmtId="0" fontId="3" fillId="11" borderId="21" xfId="0" applyFont="1" applyFill="1" applyBorder="1" applyAlignment="1" applyProtection="1">
      <alignment horizontal="center" vertical="center" wrapText="1"/>
      <protection locked="0"/>
    </xf>
    <xf numFmtId="0" fontId="4" fillId="11" borderId="21" xfId="0" applyFont="1" applyFill="1" applyBorder="1" applyAlignment="1">
      <alignment horizontal="center" vertical="center" wrapText="1"/>
    </xf>
    <xf numFmtId="165" fontId="3" fillId="0" borderId="21" xfId="0" applyNumberFormat="1" applyFont="1" applyBorder="1" applyAlignment="1">
      <alignment horizontal="center" vertical="center" wrapText="1"/>
    </xf>
    <xf numFmtId="49" fontId="4" fillId="0" borderId="21" xfId="5" applyFont="1" applyBorder="1" applyAlignment="1" applyProtection="1">
      <alignment horizontal="center" vertical="center" wrapText="1"/>
    </xf>
    <xf numFmtId="0" fontId="4" fillId="12" borderId="21" xfId="0" applyFont="1" applyFill="1" applyBorder="1" applyAlignment="1">
      <alignment horizontal="center" vertical="center" wrapText="1"/>
    </xf>
    <xf numFmtId="0" fontId="4" fillId="0" borderId="21" xfId="0" applyFont="1" applyBorder="1" applyAlignment="1">
      <alignment horizontal="center" vertical="center" wrapText="1"/>
    </xf>
    <xf numFmtId="0" fontId="12" fillId="0" borderId="21" xfId="6" applyFont="1" applyFill="1" applyBorder="1" applyAlignment="1" applyProtection="1">
      <alignment horizontal="center" vertical="center" wrapText="1"/>
    </xf>
    <xf numFmtId="3" fontId="3" fillId="13" borderId="21" xfId="0" applyNumberFormat="1" applyFont="1" applyFill="1" applyBorder="1" applyAlignment="1">
      <alignment horizontal="center" vertical="center" wrapText="1"/>
    </xf>
    <xf numFmtId="164" fontId="3" fillId="10" borderId="6" xfId="1" applyNumberFormat="1" applyFont="1" applyFill="1" applyBorder="1" applyAlignment="1" applyProtection="1">
      <alignment horizontal="center" vertical="center" wrapText="1"/>
    </xf>
    <xf numFmtId="0" fontId="4" fillId="16" borderId="6" xfId="0" applyFont="1" applyFill="1" applyBorder="1" applyAlignment="1">
      <alignment horizontal="center" vertical="center" wrapText="1"/>
    </xf>
    <xf numFmtId="164" fontId="3" fillId="2" borderId="0" xfId="1" applyNumberFormat="1" applyFont="1" applyFill="1" applyBorder="1" applyAlignment="1" applyProtection="1">
      <alignment horizontal="center" vertical="center" wrapText="1"/>
    </xf>
    <xf numFmtId="164" fontId="3" fillId="14" borderId="6" xfId="1" applyNumberFormat="1" applyFont="1" applyFill="1" applyBorder="1" applyAlignment="1" applyProtection="1">
      <alignment vertical="center" wrapText="1"/>
    </xf>
    <xf numFmtId="164" fontId="0" fillId="0" borderId="0" xfId="0" applyNumberFormat="1" applyAlignment="1">
      <alignment horizontal="center" vertical="center"/>
    </xf>
    <xf numFmtId="0" fontId="4" fillId="10" borderId="6" xfId="0" applyFont="1" applyFill="1" applyBorder="1" applyAlignment="1">
      <alignment horizontal="center" vertical="center" wrapText="1"/>
    </xf>
    <xf numFmtId="0" fontId="0" fillId="0" borderId="6" xfId="0" applyBorder="1"/>
    <xf numFmtId="0" fontId="0" fillId="0" borderId="6" xfId="0" applyBorder="1" applyAlignment="1">
      <alignment horizontal="right"/>
    </xf>
    <xf numFmtId="0" fontId="0" fillId="0" borderId="6" xfId="0" applyBorder="1" applyAlignment="1">
      <alignment horizontal="center" vertical="center" wrapText="1"/>
    </xf>
    <xf numFmtId="0" fontId="0" fillId="0" borderId="6" xfId="0" applyBorder="1" applyAlignment="1">
      <alignment horizontal="center" vertical="center"/>
    </xf>
    <xf numFmtId="5" fontId="0" fillId="0" borderId="6" xfId="0" applyNumberFormat="1" applyBorder="1" applyAlignment="1">
      <alignment horizontal="right" vertical="center"/>
    </xf>
    <xf numFmtId="5" fontId="0" fillId="0" borderId="0" xfId="0" applyNumberFormat="1"/>
    <xf numFmtId="5" fontId="20" fillId="0" borderId="6" xfId="0" applyNumberFormat="1" applyFont="1" applyBorder="1"/>
    <xf numFmtId="0" fontId="20" fillId="0" borderId="6" xfId="0" applyFont="1" applyBorder="1" applyAlignment="1">
      <alignment horizontal="center" vertical="center"/>
    </xf>
    <xf numFmtId="5" fontId="0" fillId="14" borderId="6" xfId="0" applyNumberFormat="1" applyFill="1" applyBorder="1" applyAlignment="1">
      <alignment horizontal="right"/>
    </xf>
    <xf numFmtId="5" fontId="3" fillId="15" borderId="6" xfId="4" applyNumberFormat="1" applyFont="1" applyFill="1" applyBorder="1" applyAlignment="1" applyProtection="1">
      <alignment horizontal="center" vertical="center" wrapText="1"/>
    </xf>
    <xf numFmtId="5" fontId="0" fillId="15" borderId="6" xfId="0" applyNumberFormat="1" applyFill="1" applyBorder="1" applyAlignment="1">
      <alignment horizontal="right"/>
    </xf>
    <xf numFmtId="164" fontId="3" fillId="15" borderId="6" xfId="1" applyNumberFormat="1" applyFont="1" applyFill="1" applyBorder="1" applyAlignment="1" applyProtection="1">
      <alignment vertical="center" wrapText="1"/>
    </xf>
    <xf numFmtId="5" fontId="0" fillId="17" borderId="6" xfId="0" applyNumberFormat="1" applyFill="1" applyBorder="1" applyAlignment="1">
      <alignment horizontal="right"/>
    </xf>
    <xf numFmtId="164" fontId="3" fillId="17" borderId="6" xfId="1" applyNumberFormat="1" applyFont="1" applyFill="1" applyBorder="1" applyAlignment="1" applyProtection="1">
      <alignment vertical="center" wrapText="1"/>
    </xf>
    <xf numFmtId="5" fontId="0" fillId="18" borderId="6" xfId="0" applyNumberFormat="1" applyFill="1" applyBorder="1" applyAlignment="1">
      <alignment horizontal="right"/>
    </xf>
    <xf numFmtId="164" fontId="3" fillId="18" borderId="6" xfId="1" applyNumberFormat="1" applyFont="1" applyFill="1" applyBorder="1" applyAlignment="1" applyProtection="1">
      <alignment vertical="center" wrapText="1"/>
    </xf>
    <xf numFmtId="5" fontId="0" fillId="12" borderId="6" xfId="0" applyNumberFormat="1" applyFill="1" applyBorder="1" applyAlignment="1">
      <alignment horizontal="right"/>
    </xf>
    <xf numFmtId="0" fontId="0" fillId="0" borderId="21" xfId="0" applyBorder="1" applyAlignment="1">
      <alignment horizontal="center" vertical="center"/>
    </xf>
    <xf numFmtId="0" fontId="21" fillId="9" borderId="21" xfId="0" applyFont="1" applyFill="1" applyBorder="1" applyAlignment="1">
      <alignment horizontal="center" vertical="center" wrapText="1"/>
    </xf>
    <xf numFmtId="5" fontId="0" fillId="0" borderId="21" xfId="0" applyNumberFormat="1" applyBorder="1" applyAlignment="1">
      <alignment horizontal="right" vertical="center"/>
    </xf>
    <xf numFmtId="5" fontId="22" fillId="0" borderId="6" xfId="0" applyNumberFormat="1" applyFont="1" applyBorder="1" applyAlignment="1">
      <alignment horizontal="right" vertical="center"/>
    </xf>
    <xf numFmtId="0" fontId="23" fillId="19" borderId="22" xfId="7"/>
    <xf numFmtId="164" fontId="3" fillId="10" borderId="21" xfId="1" applyNumberFormat="1" applyFont="1" applyFill="1" applyBorder="1" applyAlignment="1" applyProtection="1">
      <alignment vertical="center" wrapText="1"/>
    </xf>
    <xf numFmtId="0" fontId="3" fillId="15" borderId="21" xfId="4" applyNumberFormat="1" applyFont="1" applyFill="1" applyBorder="1" applyAlignment="1" applyProtection="1">
      <alignment horizontal="center" vertical="center" wrapText="1"/>
    </xf>
    <xf numFmtId="0" fontId="4" fillId="10" borderId="8" xfId="0" applyFont="1" applyFill="1" applyBorder="1" applyAlignment="1">
      <alignment horizontal="center" vertical="center" wrapText="1"/>
    </xf>
    <xf numFmtId="0" fontId="4" fillId="10" borderId="7"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10"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10" borderId="8" xfId="1" applyNumberFormat="1" applyFont="1" applyFill="1" applyBorder="1" applyAlignment="1" applyProtection="1">
      <alignment horizontal="center" vertical="center" wrapText="1"/>
    </xf>
    <xf numFmtId="0" fontId="3" fillId="11" borderId="8" xfId="0" applyFont="1" applyFill="1" applyBorder="1" applyAlignment="1">
      <alignment horizontal="center" vertical="center" wrapText="1"/>
    </xf>
    <xf numFmtId="0" fontId="16" fillId="3" borderId="0" xfId="0" applyFont="1" applyFill="1" applyAlignment="1">
      <alignment horizontal="center" vertical="center" wrapText="1"/>
    </xf>
    <xf numFmtId="0" fontId="3" fillId="11" borderId="8" xfId="0" applyFont="1" applyFill="1" applyBorder="1" applyAlignment="1" applyProtection="1">
      <alignment horizontal="center" vertical="center" wrapText="1"/>
      <protection locked="0"/>
    </xf>
    <xf numFmtId="0" fontId="3" fillId="11" borderId="7" xfId="0" applyFont="1" applyFill="1" applyBorder="1" applyAlignment="1" applyProtection="1">
      <alignment horizontal="center" vertical="center" wrapText="1"/>
      <protection locked="0"/>
    </xf>
    <xf numFmtId="0" fontId="3" fillId="2" borderId="0" xfId="1" applyNumberFormat="1" applyFont="1" applyFill="1" applyBorder="1" applyAlignment="1" applyProtection="1">
      <alignment horizontal="center" vertical="center" wrapText="1"/>
    </xf>
    <xf numFmtId="0" fontId="3" fillId="10" borderId="21" xfId="0" applyFont="1" applyFill="1" applyBorder="1" applyAlignment="1">
      <alignment horizontal="center" vertical="center" wrapText="1"/>
    </xf>
    <xf numFmtId="0" fontId="16" fillId="3" borderId="4" xfId="0" applyFont="1" applyFill="1" applyBorder="1" applyAlignment="1">
      <alignment vertical="center" wrapText="1"/>
    </xf>
    <xf numFmtId="0" fontId="16" fillId="3" borderId="0" xfId="0" applyFont="1" applyFill="1" applyAlignment="1">
      <alignment vertical="center" wrapText="1"/>
    </xf>
    <xf numFmtId="0" fontId="16" fillId="3" borderId="5" xfId="0" applyFont="1" applyFill="1" applyBorder="1" applyAlignment="1">
      <alignment vertical="center" wrapText="1"/>
    </xf>
    <xf numFmtId="0" fontId="17" fillId="3" borderId="13" xfId="3" applyFont="1" applyFill="1" applyBorder="1" applyAlignment="1">
      <alignment vertical="center" wrapText="1"/>
    </xf>
    <xf numFmtId="0" fontId="17" fillId="3" borderId="14" xfId="3" applyFont="1" applyFill="1" applyBorder="1" applyAlignment="1">
      <alignment vertical="center" wrapText="1"/>
    </xf>
    <xf numFmtId="0" fontId="5" fillId="3" borderId="15" xfId="0" applyFont="1" applyFill="1" applyBorder="1" applyAlignment="1">
      <alignment vertical="center" wrapText="1"/>
    </xf>
    <xf numFmtId="0" fontId="5" fillId="3" borderId="0" xfId="0" applyFont="1" applyFill="1" applyAlignment="1">
      <alignment vertical="center" wrapText="1"/>
    </xf>
    <xf numFmtId="0" fontId="5" fillId="5" borderId="15" xfId="0" applyFont="1" applyFill="1" applyBorder="1" applyAlignment="1">
      <alignment vertical="center" wrapText="1"/>
    </xf>
    <xf numFmtId="0" fontId="5" fillId="5" borderId="0" xfId="0" applyFont="1" applyFill="1" applyAlignment="1">
      <alignment vertical="center" wrapText="1"/>
    </xf>
    <xf numFmtId="0" fontId="5" fillId="5" borderId="16" xfId="0" applyFont="1" applyFill="1" applyBorder="1" applyAlignment="1">
      <alignment vertical="center" wrapText="1"/>
    </xf>
    <xf numFmtId="1" fontId="9" fillId="6" borderId="25" xfId="2" applyNumberFormat="1" applyFont="1" applyFill="1" applyBorder="1" applyAlignment="1" applyProtection="1">
      <alignment horizontal="center" vertical="center" wrapText="1"/>
    </xf>
    <xf numFmtId="6" fontId="3" fillId="2" borderId="26" xfId="1" applyNumberFormat="1" applyFont="1" applyFill="1" applyBorder="1" applyAlignment="1" applyProtection="1">
      <alignment horizontal="center" vertical="center" wrapText="1"/>
    </xf>
    <xf numFmtId="0" fontId="5" fillId="6" borderId="27" xfId="2" applyFont="1" applyFill="1" applyBorder="1" applyAlignment="1" applyProtection="1">
      <alignment horizontal="center" vertical="center" wrapText="1"/>
    </xf>
    <xf numFmtId="0" fontId="4" fillId="11" borderId="28" xfId="0" applyFont="1" applyFill="1" applyBorder="1" applyAlignment="1">
      <alignment horizontal="center" vertical="center" wrapText="1"/>
    </xf>
    <xf numFmtId="0" fontId="4" fillId="0" borderId="21" xfId="0" applyFont="1" applyBorder="1" applyAlignment="1">
      <alignment horizontal="right" wrapText="1"/>
    </xf>
    <xf numFmtId="0" fontId="4" fillId="2" borderId="0" xfId="0" applyFont="1" applyFill="1" applyAlignment="1">
      <alignment horizontal="center" vertical="center" wrapText="1"/>
    </xf>
    <xf numFmtId="6" fontId="3" fillId="2" borderId="21" xfId="1" applyNumberFormat="1" applyFont="1" applyFill="1" applyBorder="1" applyAlignment="1" applyProtection="1">
      <alignment horizontal="center" vertical="center" wrapText="1"/>
    </xf>
    <xf numFmtId="164" fontId="3" fillId="10" borderId="21" xfId="1" applyNumberFormat="1" applyFont="1" applyFill="1" applyBorder="1" applyAlignment="1" applyProtection="1">
      <alignment horizontal="center" vertical="center" wrapText="1"/>
    </xf>
    <xf numFmtId="0" fontId="3" fillId="11" borderId="21"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0" fillId="0" borderId="21" xfId="0" applyBorder="1"/>
    <xf numFmtId="0" fontId="0" fillId="0" borderId="21" xfId="0" applyBorder="1" applyAlignment="1">
      <alignment horizontal="center" vertical="center" wrapText="1"/>
    </xf>
    <xf numFmtId="164" fontId="3" fillId="10" borderId="21" xfId="1" applyNumberFormat="1" applyFont="1" applyFill="1" applyBorder="1" applyAlignment="1" applyProtection="1">
      <alignment horizontal="right" vertical="center" wrapText="1"/>
    </xf>
    <xf numFmtId="0" fontId="0" fillId="2" borderId="0" xfId="0" applyFill="1"/>
    <xf numFmtId="0" fontId="5" fillId="3" borderId="19" xfId="2" applyFont="1" applyFill="1" applyBorder="1" applyAlignment="1" applyProtection="1">
      <alignment vertical="center" wrapText="1"/>
    </xf>
    <xf numFmtId="164" fontId="3" fillId="15" borderId="21" xfId="4" applyNumberFormat="1" applyFont="1" applyFill="1" applyBorder="1" applyAlignment="1" applyProtection="1">
      <alignment vertical="center" wrapText="1"/>
    </xf>
    <xf numFmtId="164" fontId="3" fillId="15" borderId="6" xfId="4" applyNumberFormat="1" applyFont="1" applyFill="1" applyBorder="1" applyAlignment="1" applyProtection="1">
      <alignment vertical="center" wrapText="1"/>
    </xf>
    <xf numFmtId="0" fontId="0" fillId="0" borderId="0" xfId="0" applyAlignment="1">
      <alignment horizontal="center" vertical="center"/>
    </xf>
    <xf numFmtId="7" fontId="0" fillId="0" borderId="0" xfId="0" applyNumberFormat="1"/>
    <xf numFmtId="166" fontId="0" fillId="0" borderId="0" xfId="0" applyNumberFormat="1"/>
    <xf numFmtId="0" fontId="24" fillId="3" borderId="0" xfId="0" applyFont="1" applyFill="1" applyAlignment="1">
      <alignment vertical="center" wrapText="1"/>
    </xf>
    <xf numFmtId="164" fontId="4" fillId="10" borderId="6" xfId="1" applyNumberFormat="1" applyFont="1" applyFill="1" applyBorder="1" applyAlignment="1" applyProtection="1">
      <alignment vertical="center" wrapText="1"/>
    </xf>
    <xf numFmtId="164" fontId="4" fillId="10" borderId="21" xfId="1" applyNumberFormat="1" applyFont="1" applyFill="1" applyBorder="1" applyAlignment="1" applyProtection="1">
      <alignment vertical="center" wrapText="1"/>
    </xf>
    <xf numFmtId="0" fontId="4" fillId="2" borderId="2" xfId="0" applyFont="1" applyFill="1" applyBorder="1" applyAlignment="1">
      <alignment horizontal="center" vertical="center" wrapText="1"/>
    </xf>
    <xf numFmtId="0" fontId="4" fillId="3" borderId="0" xfId="0" applyFont="1" applyFill="1" applyAlignment="1">
      <alignment horizontal="center" vertical="center" wrapText="1"/>
    </xf>
    <xf numFmtId="164" fontId="4" fillId="2" borderId="0" xfId="0" applyNumberFormat="1" applyFont="1" applyFill="1" applyAlignment="1">
      <alignment horizontal="center" vertical="center" wrapText="1"/>
    </xf>
    <xf numFmtId="164" fontId="4" fillId="2" borderId="0" xfId="1" applyNumberFormat="1" applyFont="1" applyFill="1" applyBorder="1" applyAlignment="1" applyProtection="1">
      <alignment horizontal="center" vertical="center" wrapText="1"/>
    </xf>
    <xf numFmtId="0" fontId="3" fillId="2" borderId="2" xfId="0" applyFont="1" applyFill="1" applyBorder="1" applyAlignment="1">
      <alignment horizontal="right" vertical="center" wrapText="1"/>
    </xf>
    <xf numFmtId="0" fontId="3" fillId="2" borderId="0" xfId="0" applyFont="1" applyFill="1" applyAlignment="1">
      <alignment horizontal="right" vertical="center" wrapText="1"/>
    </xf>
    <xf numFmtId="0" fontId="16" fillId="3" borderId="0" xfId="0" applyFont="1" applyFill="1" applyAlignment="1">
      <alignment horizontal="right" vertical="center" wrapText="1"/>
    </xf>
    <xf numFmtId="0" fontId="7" fillId="2" borderId="0" xfId="0" applyFont="1" applyFill="1" applyAlignment="1">
      <alignment horizontal="right" vertical="center" wrapText="1"/>
    </xf>
    <xf numFmtId="0" fontId="3" fillId="2" borderId="0" xfId="1" applyNumberFormat="1" applyFont="1" applyFill="1" applyBorder="1" applyAlignment="1" applyProtection="1">
      <alignment horizontal="right" vertical="center" wrapText="1"/>
    </xf>
    <xf numFmtId="0" fontId="4" fillId="0" borderId="0" xfId="0" applyFont="1" applyAlignment="1">
      <alignment horizontal="right" wrapText="1"/>
    </xf>
    <xf numFmtId="0" fontId="3" fillId="10" borderId="7" xfId="1" applyNumberFormat="1" applyFont="1" applyFill="1" applyBorder="1" applyAlignment="1" applyProtection="1">
      <alignment horizontal="center" vertical="center" wrapText="1"/>
    </xf>
    <xf numFmtId="0" fontId="25" fillId="0" borderId="21" xfId="0" applyFont="1" applyBorder="1" applyAlignment="1" applyProtection="1">
      <alignment horizontal="center" vertical="center" wrapText="1"/>
      <protection hidden="1"/>
    </xf>
    <xf numFmtId="0" fontId="24" fillId="3" borderId="0" xfId="0" applyFont="1" applyFill="1" applyAlignment="1">
      <alignment horizontal="center" vertical="center" wrapText="1"/>
    </xf>
    <xf numFmtId="0" fontId="26" fillId="6" borderId="19" xfId="2" applyFont="1" applyFill="1" applyBorder="1" applyAlignment="1" applyProtection="1">
      <alignment horizontal="center" vertical="center" wrapText="1"/>
    </xf>
    <xf numFmtId="0" fontId="4" fillId="15" borderId="6" xfId="4" applyNumberFormat="1" applyFont="1" applyFill="1" applyBorder="1" applyAlignment="1" applyProtection="1">
      <alignment horizontal="center" vertical="center" wrapText="1"/>
    </xf>
    <xf numFmtId="164" fontId="9" fillId="10" borderId="21" xfId="1" applyNumberFormat="1" applyFont="1" applyFill="1" applyBorder="1" applyAlignment="1" applyProtection="1">
      <alignment vertical="center" wrapText="1"/>
    </xf>
    <xf numFmtId="0" fontId="4" fillId="10" borderId="24" xfId="0" applyFont="1" applyFill="1" applyBorder="1" applyAlignment="1">
      <alignment horizontal="center" vertical="center" wrapText="1"/>
    </xf>
    <xf numFmtId="0" fontId="3" fillId="10" borderId="24" xfId="1" applyNumberFormat="1" applyFont="1" applyFill="1" applyBorder="1" applyAlignment="1" applyProtection="1">
      <alignment horizontal="center" vertical="center" wrapText="1"/>
    </xf>
    <xf numFmtId="6" fontId="3" fillId="2" borderId="24" xfId="1" applyNumberFormat="1" applyFont="1" applyFill="1" applyBorder="1" applyAlignment="1" applyProtection="1">
      <alignment horizontal="center" vertical="center" wrapText="1"/>
    </xf>
    <xf numFmtId="0" fontId="3" fillId="11"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11" borderId="21" xfId="0" applyFont="1" applyFill="1" applyBorder="1" applyAlignment="1">
      <alignment vertical="center" wrapText="1"/>
    </xf>
    <xf numFmtId="0" fontId="3" fillId="2" borderId="21" xfId="0" applyFont="1" applyFill="1" applyBorder="1" applyAlignment="1">
      <alignment vertical="center" wrapText="1"/>
    </xf>
    <xf numFmtId="0" fontId="3" fillId="11" borderId="21" xfId="0" applyFont="1" applyFill="1" applyBorder="1" applyAlignment="1" applyProtection="1">
      <alignment vertical="center" wrapText="1"/>
      <protection locked="0"/>
    </xf>
    <xf numFmtId="0" fontId="3" fillId="17" borderId="6" xfId="4" applyNumberFormat="1" applyFont="1" applyFill="1" applyBorder="1" applyAlignment="1" applyProtection="1">
      <alignment horizontal="center" vertical="center" wrapText="1"/>
    </xf>
    <xf numFmtId="0" fontId="0" fillId="0" borderId="0" xfId="0" applyAlignment="1">
      <alignment horizontal="right"/>
    </xf>
    <xf numFmtId="0" fontId="5" fillId="3" borderId="19" xfId="2" applyFont="1" applyFill="1" applyBorder="1" applyAlignment="1" applyProtection="1">
      <alignment horizontal="right" vertical="center" wrapText="1"/>
    </xf>
    <xf numFmtId="164" fontId="3" fillId="17" borderId="6" xfId="4" applyNumberFormat="1" applyFont="1" applyFill="1" applyBorder="1" applyAlignment="1" applyProtection="1">
      <alignment horizontal="right" vertical="center" wrapText="1"/>
    </xf>
    <xf numFmtId="164" fontId="0" fillId="0" borderId="0" xfId="0" applyNumberFormat="1" applyAlignment="1">
      <alignment horizontal="right"/>
    </xf>
    <xf numFmtId="0" fontId="4" fillId="17" borderId="6" xfId="0" applyFont="1" applyFill="1" applyBorder="1" applyAlignment="1">
      <alignment horizontal="center" vertical="center" wrapText="1"/>
    </xf>
    <xf numFmtId="0" fontId="4" fillId="17" borderId="21" xfId="0" applyFont="1" applyFill="1" applyBorder="1" applyAlignment="1">
      <alignment horizontal="center" vertical="center" wrapText="1"/>
    </xf>
    <xf numFmtId="164" fontId="3" fillId="17" borderId="21" xfId="1" applyNumberFormat="1" applyFont="1" applyFill="1" applyBorder="1" applyAlignment="1" applyProtection="1">
      <alignment vertical="center" wrapText="1"/>
    </xf>
    <xf numFmtId="0" fontId="4" fillId="10" borderId="29" xfId="0" applyFont="1" applyFill="1" applyBorder="1" applyAlignment="1">
      <alignment horizontal="center" vertical="center" wrapText="1"/>
    </xf>
    <xf numFmtId="0" fontId="3" fillId="10" borderId="29" xfId="1" applyNumberFormat="1" applyFont="1" applyFill="1" applyBorder="1" applyAlignment="1" applyProtection="1">
      <alignment horizontal="center" vertical="center" wrapText="1"/>
    </xf>
    <xf numFmtId="0" fontId="3" fillId="10" borderId="29" xfId="0" applyFont="1" applyFill="1" applyBorder="1" applyAlignment="1">
      <alignment horizontal="center" vertical="center" wrapText="1"/>
    </xf>
    <xf numFmtId="6" fontId="3" fillId="2" borderId="29" xfId="1" applyNumberFormat="1" applyFont="1" applyFill="1" applyBorder="1" applyAlignment="1" applyProtection="1">
      <alignment horizontal="center" vertical="center" wrapText="1"/>
    </xf>
    <xf numFmtId="6" fontId="3" fillId="2" borderId="29" xfId="0" applyNumberFormat="1" applyFont="1" applyFill="1" applyBorder="1" applyAlignment="1">
      <alignment horizontal="right" vertical="center" wrapText="1"/>
    </xf>
    <xf numFmtId="6" fontId="3" fillId="0" borderId="29" xfId="0" applyNumberFormat="1" applyFont="1" applyBorder="1" applyAlignment="1">
      <alignment horizontal="right" vertical="center" wrapText="1"/>
    </xf>
    <xf numFmtId="6" fontId="2" fillId="2" borderId="7" xfId="0" applyNumberFormat="1" applyFont="1" applyFill="1" applyBorder="1" applyAlignment="1">
      <alignment horizontal="right" vertical="center" wrapText="1"/>
    </xf>
    <xf numFmtId="6" fontId="2" fillId="0" borderId="7" xfId="0" applyNumberFormat="1" applyFont="1" applyBorder="1" applyAlignment="1">
      <alignment horizontal="right" vertical="center" wrapText="1"/>
    </xf>
    <xf numFmtId="0" fontId="4" fillId="9" borderId="29" xfId="0" applyFont="1" applyFill="1" applyBorder="1" applyAlignment="1">
      <alignment horizontal="center" vertical="center" wrapText="1"/>
    </xf>
    <xf numFmtId="0" fontId="4" fillId="10" borderId="21" xfId="0" applyFont="1" applyFill="1" applyBorder="1" applyAlignment="1">
      <alignment horizontal="center" vertical="center" wrapText="1"/>
    </xf>
    <xf numFmtId="6" fontId="2" fillId="2" borderId="21" xfId="0" applyNumberFormat="1" applyFont="1" applyFill="1" applyBorder="1" applyAlignment="1">
      <alignment horizontal="right" vertical="center" wrapText="1"/>
    </xf>
    <xf numFmtId="6" fontId="2" fillId="0" borderId="21" xfId="0" applyNumberFormat="1" applyFont="1" applyBorder="1" applyAlignment="1">
      <alignment horizontal="right" vertical="center" wrapText="1"/>
    </xf>
    <xf numFmtId="0" fontId="29" fillId="0" borderId="0" xfId="0" applyFont="1"/>
    <xf numFmtId="0" fontId="30" fillId="3" borderId="19" xfId="2" applyFont="1" applyFill="1" applyBorder="1" applyAlignment="1" applyProtection="1">
      <alignment horizontal="center" vertical="center" wrapText="1"/>
    </xf>
    <xf numFmtId="0" fontId="29" fillId="0" borderId="29" xfId="0" applyFont="1" applyBorder="1" applyAlignment="1">
      <alignment vertical="center" wrapText="1"/>
    </xf>
    <xf numFmtId="6" fontId="3" fillId="0" borderId="21" xfId="0" applyNumberFormat="1" applyFont="1" applyBorder="1" applyAlignment="1">
      <alignment horizontal="right" vertical="center" wrapText="1"/>
    </xf>
    <xf numFmtId="6" fontId="3" fillId="2" borderId="21" xfId="0" applyNumberFormat="1" applyFont="1" applyFill="1" applyBorder="1" applyAlignment="1">
      <alignment horizontal="right" vertical="center" wrapText="1"/>
    </xf>
    <xf numFmtId="39" fontId="4" fillId="2" borderId="2" xfId="0" applyNumberFormat="1" applyFont="1" applyFill="1" applyBorder="1" applyAlignment="1">
      <alignment horizontal="right" wrapText="1"/>
    </xf>
    <xf numFmtId="39" fontId="4" fillId="2" borderId="0" xfId="0" applyNumberFormat="1" applyFont="1" applyFill="1" applyAlignment="1">
      <alignment horizontal="right" wrapText="1"/>
    </xf>
    <xf numFmtId="39" fontId="24" fillId="3" borderId="0" xfId="0" applyNumberFormat="1" applyFont="1" applyFill="1" applyAlignment="1">
      <alignment horizontal="right" vertical="center" wrapText="1"/>
    </xf>
    <xf numFmtId="39" fontId="4" fillId="3" borderId="0" xfId="0" applyNumberFormat="1" applyFont="1" applyFill="1" applyAlignment="1">
      <alignment horizontal="right" vertical="center" wrapText="1"/>
    </xf>
    <xf numFmtId="39" fontId="4" fillId="2" borderId="0" xfId="0" applyNumberFormat="1" applyFont="1" applyFill="1" applyAlignment="1">
      <alignment horizontal="right" vertical="center" wrapText="1"/>
    </xf>
    <xf numFmtId="39" fontId="4" fillId="10" borderId="6" xfId="1" applyNumberFormat="1" applyFont="1" applyFill="1" applyBorder="1" applyAlignment="1" applyProtection="1">
      <alignment horizontal="right" vertical="center" wrapText="1"/>
    </xf>
    <xf numFmtId="39" fontId="4" fillId="10" borderId="6" xfId="0" applyNumberFormat="1" applyFont="1" applyFill="1" applyBorder="1" applyAlignment="1">
      <alignment horizontal="right" vertical="center" wrapText="1"/>
    </xf>
    <xf numFmtId="39" fontId="0" fillId="0" borderId="0" xfId="0" applyNumberFormat="1" applyAlignment="1">
      <alignment horizontal="right"/>
    </xf>
    <xf numFmtId="39" fontId="4" fillId="0" borderId="0" xfId="0" applyNumberFormat="1" applyFont="1" applyAlignment="1">
      <alignment horizontal="right" wrapText="1"/>
    </xf>
    <xf numFmtId="167" fontId="0" fillId="0" borderId="0" xfId="0" applyNumberFormat="1"/>
    <xf numFmtId="0" fontId="9" fillId="6" borderId="19" xfId="2" applyFont="1" applyFill="1" applyBorder="1" applyAlignment="1" applyProtection="1">
      <alignment horizontal="right" vertical="center" wrapText="1"/>
    </xf>
    <xf numFmtId="0" fontId="31" fillId="0" borderId="0" xfId="0" applyNumberFormat="1" applyFont="1" applyFill="1" applyBorder="1" applyAlignment="1" applyProtection="1"/>
    <xf numFmtId="0" fontId="32" fillId="20" borderId="30" xfId="0" applyNumberFormat="1" applyFont="1" applyFill="1" applyBorder="1" applyAlignment="1" applyProtection="1">
      <alignment horizontal="center" vertical="center" wrapText="1"/>
    </xf>
    <xf numFmtId="0" fontId="32" fillId="21" borderId="30" xfId="0" applyNumberFormat="1" applyFont="1" applyFill="1" applyBorder="1" applyAlignment="1" applyProtection="1">
      <alignment horizontal="center" vertical="center" wrapText="1"/>
    </xf>
    <xf numFmtId="0" fontId="3" fillId="21" borderId="30" xfId="0" applyNumberFormat="1" applyFont="1" applyFill="1" applyBorder="1" applyAlignment="1" applyProtection="1">
      <alignment horizontal="center" vertical="center" wrapText="1"/>
    </xf>
    <xf numFmtId="0" fontId="3" fillId="22" borderId="30" xfId="0" applyNumberFormat="1" applyFont="1" applyFill="1" applyBorder="1" applyAlignment="1" applyProtection="1">
      <alignment horizontal="center" vertical="center" wrapText="1"/>
      <protection locked="0"/>
    </xf>
    <xf numFmtId="0" fontId="3" fillId="22" borderId="31" xfId="0" applyNumberFormat="1" applyFont="1" applyFill="1" applyBorder="1" applyAlignment="1" applyProtection="1">
      <alignment horizontal="center" vertical="center" wrapText="1"/>
      <protection locked="0"/>
    </xf>
    <xf numFmtId="6" fontId="3" fillId="23" borderId="32" xfId="0" applyNumberFormat="1" applyFont="1" applyFill="1" applyBorder="1" applyAlignment="1" applyProtection="1">
      <alignment horizontal="center" vertical="center" wrapText="1"/>
    </xf>
    <xf numFmtId="6" fontId="3" fillId="23" borderId="30" xfId="0" applyNumberFormat="1" applyFont="1" applyFill="1" applyBorder="1" applyAlignment="1" applyProtection="1">
      <alignment horizontal="right" vertical="center" wrapText="1"/>
    </xf>
    <xf numFmtId="6" fontId="3" fillId="0" borderId="30" xfId="0" applyNumberFormat="1" applyFont="1" applyFill="1" applyBorder="1" applyAlignment="1" applyProtection="1">
      <alignment horizontal="right" vertical="center" wrapText="1"/>
    </xf>
    <xf numFmtId="0" fontId="32" fillId="22" borderId="33" xfId="0" applyNumberFormat="1" applyFont="1" applyFill="1" applyBorder="1" applyAlignment="1" applyProtection="1">
      <alignment horizontal="center" vertical="center" wrapText="1"/>
    </xf>
    <xf numFmtId="0" fontId="32" fillId="22" borderId="30" xfId="0" applyNumberFormat="1" applyFont="1" applyFill="1" applyBorder="1" applyAlignment="1" applyProtection="1">
      <alignment horizontal="center" vertical="center" wrapText="1"/>
    </xf>
    <xf numFmtId="165" fontId="3" fillId="0" borderId="30" xfId="0" applyNumberFormat="1" applyFont="1" applyFill="1" applyBorder="1" applyAlignment="1" applyProtection="1">
      <alignment horizontal="center" vertical="center" wrapText="1"/>
    </xf>
    <xf numFmtId="49" fontId="32" fillId="0" borderId="30" xfId="0" applyNumberFormat="1" applyFont="1" applyFill="1" applyBorder="1" applyAlignment="1" applyProtection="1">
      <alignment horizontal="center" vertical="center" wrapText="1"/>
    </xf>
    <xf numFmtId="0" fontId="32" fillId="24" borderId="30" xfId="0" applyNumberFormat="1" applyFont="1" applyFill="1" applyBorder="1" applyAlignment="1" applyProtection="1">
      <alignment horizontal="center" vertical="center" wrapText="1"/>
    </xf>
    <xf numFmtId="0" fontId="32" fillId="0" borderId="30" xfId="0" applyNumberFormat="1" applyFont="1" applyFill="1" applyBorder="1" applyAlignment="1" applyProtection="1">
      <alignment horizontal="center" vertical="center" wrapText="1"/>
    </xf>
    <xf numFmtId="0" fontId="33" fillId="0" borderId="30" xfId="0" applyNumberFormat="1" applyFont="1" applyFill="1" applyBorder="1" applyAlignment="1" applyProtection="1">
      <alignment horizontal="center" vertical="center" wrapText="1"/>
    </xf>
    <xf numFmtId="3" fontId="3" fillId="25" borderId="30" xfId="0" applyNumberFormat="1" applyFont="1" applyFill="1" applyBorder="1" applyAlignment="1" applyProtection="1">
      <alignment horizontal="center" vertical="center" wrapText="1"/>
    </xf>
    <xf numFmtId="0" fontId="4" fillId="10" borderId="21" xfId="0" applyFont="1" applyFill="1" applyBorder="1" applyAlignment="1">
      <alignment horizontal="center" vertical="center" wrapText="1"/>
    </xf>
    <xf numFmtId="0" fontId="3" fillId="11" borderId="7" xfId="0" applyFont="1" applyFill="1" applyBorder="1" applyAlignment="1" applyProtection="1">
      <alignment horizontal="center" vertical="center" wrapText="1"/>
      <protection locked="0"/>
    </xf>
    <xf numFmtId="3" fontId="29" fillId="0" borderId="0" xfId="0" applyNumberFormat="1" applyFont="1"/>
    <xf numFmtId="39" fontId="4" fillId="10" borderId="30" xfId="1" applyNumberFormat="1" applyFont="1" applyFill="1" applyBorder="1" applyAlignment="1" applyProtection="1">
      <alignment horizontal="right" vertical="center" wrapText="1"/>
    </xf>
    <xf numFmtId="0" fontId="4" fillId="10" borderId="21" xfId="0" applyFont="1" applyFill="1" applyBorder="1" applyAlignment="1">
      <alignment horizontal="center" vertical="center" wrapText="1"/>
    </xf>
    <xf numFmtId="0" fontId="3" fillId="11" borderId="7" xfId="0" applyFont="1" applyFill="1" applyBorder="1" applyAlignment="1" applyProtection="1">
      <alignment horizontal="center" vertical="center" wrapText="1"/>
      <protection locked="0"/>
    </xf>
    <xf numFmtId="0" fontId="4" fillId="10" borderId="21" xfId="0" applyFont="1" applyFill="1" applyBorder="1" applyAlignment="1">
      <alignment horizontal="center" vertical="center" wrapText="1"/>
    </xf>
    <xf numFmtId="6" fontId="3" fillId="0" borderId="21" xfId="0" applyNumberFormat="1" applyFont="1" applyBorder="1" applyAlignment="1">
      <alignment horizontal="right" vertical="center" wrapText="1"/>
    </xf>
    <xf numFmtId="6" fontId="3" fillId="2" borderId="21" xfId="0" applyNumberFormat="1" applyFont="1" applyFill="1" applyBorder="1" applyAlignment="1">
      <alignment horizontal="right" vertical="center" wrapText="1"/>
    </xf>
    <xf numFmtId="165" fontId="4" fillId="10" borderId="6" xfId="0" applyNumberFormat="1" applyFont="1" applyFill="1" applyBorder="1" applyAlignment="1">
      <alignment horizontal="right" vertical="center" wrapText="1"/>
    </xf>
    <xf numFmtId="4" fontId="34" fillId="0" borderId="0" xfId="0" applyNumberFormat="1" applyFont="1"/>
    <xf numFmtId="0" fontId="3" fillId="11" borderId="7" xfId="0" applyFont="1" applyFill="1" applyBorder="1" applyAlignment="1" applyProtection="1">
      <alignment horizontal="center" vertical="center" wrapText="1"/>
      <protection locked="0"/>
    </xf>
    <xf numFmtId="0" fontId="4" fillId="10" borderId="21" xfId="0" applyFont="1" applyFill="1" applyBorder="1" applyAlignment="1">
      <alignment horizontal="center" vertical="center" wrapText="1"/>
    </xf>
    <xf numFmtId="0" fontId="4" fillId="10" borderId="30" xfId="0" applyFont="1" applyFill="1" applyBorder="1" applyAlignment="1">
      <alignment horizontal="center" vertical="center" wrapText="1"/>
    </xf>
    <xf numFmtId="6" fontId="3" fillId="2" borderId="30" xfId="0" applyNumberFormat="1" applyFont="1" applyFill="1" applyBorder="1" applyAlignment="1">
      <alignment vertical="center" wrapText="1"/>
    </xf>
    <xf numFmtId="6" fontId="3" fillId="0" borderId="30" xfId="0" applyNumberFormat="1" applyFont="1" applyBorder="1" applyAlignment="1">
      <alignment vertical="center" wrapText="1"/>
    </xf>
    <xf numFmtId="0" fontId="3" fillId="10" borderId="30" xfId="1" applyNumberFormat="1" applyFont="1" applyFill="1" applyBorder="1" applyAlignment="1" applyProtection="1">
      <alignment horizontal="center" vertical="center" wrapText="1"/>
    </xf>
    <xf numFmtId="0" fontId="4" fillId="10" borderId="21" xfId="0" applyFont="1" applyFill="1" applyBorder="1" applyAlignment="1">
      <alignment horizontal="center" vertical="center" wrapText="1"/>
    </xf>
    <xf numFmtId="0" fontId="3" fillId="14" borderId="6" xfId="4" applyNumberFormat="1" applyFont="1" applyFill="1" applyBorder="1" applyAlignment="1" applyProtection="1">
      <alignment horizontal="center" vertical="center" wrapText="1"/>
    </xf>
    <xf numFmtId="0" fontId="29" fillId="0" borderId="30" xfId="0" applyFont="1" applyBorder="1" applyAlignment="1">
      <alignment vertical="center" wrapText="1"/>
    </xf>
    <xf numFmtId="0" fontId="3" fillId="11" borderId="7" xfId="0" applyFont="1" applyFill="1" applyBorder="1" applyAlignment="1" applyProtection="1">
      <alignment horizontal="center" vertical="center" wrapText="1"/>
      <protection locked="0"/>
    </xf>
    <xf numFmtId="6" fontId="3" fillId="0" borderId="21" xfId="0" applyNumberFormat="1" applyFont="1" applyBorder="1" applyAlignment="1">
      <alignment horizontal="right" vertical="center" wrapText="1"/>
    </xf>
    <xf numFmtId="6" fontId="3" fillId="2" borderId="21" xfId="0" applyNumberFormat="1" applyFont="1" applyFill="1" applyBorder="1" applyAlignment="1">
      <alignment horizontal="right" vertical="center" wrapText="1"/>
    </xf>
    <xf numFmtId="165" fontId="2" fillId="10" borderId="6" xfId="0" applyNumberFormat="1" applyFont="1" applyFill="1" applyBorder="1" applyAlignment="1">
      <alignment horizontal="right" vertical="center" wrapText="1"/>
    </xf>
    <xf numFmtId="0" fontId="35" fillId="0" borderId="31" xfId="0" applyFont="1" applyBorder="1" applyAlignment="1">
      <alignment horizontal="center" vertical="center" wrapText="1"/>
    </xf>
    <xf numFmtId="0" fontId="29" fillId="0" borderId="0" xfId="0" applyFont="1" applyBorder="1" applyAlignment="1">
      <alignment vertical="center" wrapText="1"/>
    </xf>
    <xf numFmtId="0" fontId="3" fillId="2" borderId="0" xfId="0" applyFont="1" applyFill="1" applyBorder="1" applyAlignment="1">
      <alignment horizontal="center" vertical="center" wrapText="1"/>
    </xf>
    <xf numFmtId="6" fontId="3" fillId="2" borderId="0" xfId="1" applyNumberFormat="1" applyFont="1" applyFill="1" applyBorder="1" applyAlignment="1" applyProtection="1">
      <alignment horizontal="center" vertical="center" wrapText="1"/>
    </xf>
    <xf numFmtId="6" fontId="3" fillId="2" borderId="0" xfId="0" applyNumberFormat="1" applyFont="1" applyFill="1" applyBorder="1" applyAlignment="1">
      <alignment horizontal="right" vertical="center" wrapText="1"/>
    </xf>
    <xf numFmtId="0" fontId="4" fillId="2" borderId="0" xfId="0" applyFont="1" applyFill="1" applyBorder="1" applyAlignment="1">
      <alignment horizontal="center" vertical="center" wrapText="1"/>
    </xf>
    <xf numFmtId="39" fontId="4" fillId="2" borderId="0" xfId="1" applyNumberFormat="1" applyFont="1" applyFill="1" applyBorder="1" applyAlignment="1" applyProtection="1">
      <alignment horizontal="right" vertical="center" wrapText="1"/>
    </xf>
    <xf numFmtId="0" fontId="3" fillId="2" borderId="23" xfId="4" applyNumberFormat="1" applyFont="1" applyFill="1" applyBorder="1" applyAlignment="1" applyProtection="1">
      <alignment horizontal="center" vertical="center" wrapText="1"/>
    </xf>
    <xf numFmtId="0" fontId="3" fillId="2" borderId="23" xfId="1" applyNumberFormat="1" applyFont="1" applyFill="1" applyBorder="1" applyAlignment="1" applyProtection="1">
      <alignment horizontal="center" vertical="center" wrapText="1"/>
    </xf>
    <xf numFmtId="0" fontId="3" fillId="2" borderId="0" xfId="0" applyFont="1" applyFill="1" applyBorder="1" applyAlignment="1" applyProtection="1">
      <alignment horizontal="center" vertical="center" wrapText="1"/>
      <protection locked="0"/>
    </xf>
    <xf numFmtId="165" fontId="3" fillId="2" borderId="0" xfId="0" applyNumberFormat="1" applyFont="1" applyFill="1" applyBorder="1" applyAlignment="1">
      <alignment horizontal="center" vertical="center" wrapText="1"/>
    </xf>
    <xf numFmtId="49" fontId="4" fillId="2" borderId="0" xfId="5" applyFont="1" applyFill="1" applyBorder="1" applyAlignment="1" applyProtection="1">
      <alignment horizontal="center" vertical="center" wrapText="1"/>
    </xf>
    <xf numFmtId="0" fontId="12" fillId="2" borderId="0" xfId="6" applyFont="1" applyFill="1" applyBorder="1" applyAlignment="1" applyProtection="1">
      <alignment horizontal="center" vertical="center" wrapText="1"/>
    </xf>
    <xf numFmtId="3" fontId="3" fillId="2" borderId="0" xfId="0" applyNumberFormat="1" applyFont="1" applyFill="1" applyBorder="1" applyAlignment="1">
      <alignment horizontal="center" vertical="center" wrapText="1"/>
    </xf>
    <xf numFmtId="167" fontId="7" fillId="2" borderId="0" xfId="0" applyNumberFormat="1" applyFont="1" applyFill="1" applyAlignment="1">
      <alignment horizontal="center" vertical="center" wrapText="1"/>
    </xf>
    <xf numFmtId="0" fontId="4" fillId="10" borderId="21" xfId="0" applyFont="1" applyFill="1" applyBorder="1" applyAlignment="1">
      <alignment horizontal="center" vertical="center" wrapText="1"/>
    </xf>
    <xf numFmtId="0" fontId="0" fillId="0" borderId="34" xfId="0" applyBorder="1" applyAlignment="1"/>
    <xf numFmtId="0" fontId="4" fillId="12" borderId="24" xfId="0" applyFont="1" applyFill="1" applyBorder="1" applyAlignment="1">
      <alignment horizontal="center" vertical="center" wrapText="1"/>
    </xf>
    <xf numFmtId="0" fontId="4" fillId="12" borderId="7" xfId="0" applyFont="1" applyFill="1" applyBorder="1" applyAlignment="1">
      <alignment horizontal="center" vertical="center" wrapText="1"/>
    </xf>
    <xf numFmtId="0" fontId="4" fillId="0" borderId="24" xfId="0" applyFont="1" applyBorder="1" applyAlignment="1">
      <alignment horizontal="center" vertical="center" wrapText="1"/>
    </xf>
    <xf numFmtId="0" fontId="4" fillId="0" borderId="7" xfId="0" applyFont="1" applyBorder="1" applyAlignment="1">
      <alignment horizontal="center" vertical="center" wrapText="1"/>
    </xf>
    <xf numFmtId="0" fontId="12" fillId="0" borderId="24" xfId="6" applyFont="1" applyFill="1" applyBorder="1" applyAlignment="1" applyProtection="1">
      <alignment horizontal="center" vertical="center" wrapText="1"/>
    </xf>
    <xf numFmtId="0" fontId="12" fillId="0" borderId="7" xfId="6" applyFont="1" applyFill="1" applyBorder="1" applyAlignment="1" applyProtection="1">
      <alignment horizontal="center" vertical="center" wrapText="1"/>
    </xf>
    <xf numFmtId="0" fontId="3" fillId="10" borderId="24" xfId="1" applyNumberFormat="1" applyFont="1" applyFill="1" applyBorder="1" applyAlignment="1" applyProtection="1">
      <alignment horizontal="center" vertical="center" wrapText="1"/>
    </xf>
    <xf numFmtId="0" fontId="3" fillId="10" borderId="7" xfId="1" applyNumberFormat="1" applyFont="1" applyFill="1" applyBorder="1" applyAlignment="1" applyProtection="1">
      <alignment horizontal="center" vertical="center" wrapText="1"/>
    </xf>
    <xf numFmtId="0" fontId="3" fillId="10" borderId="24" xfId="0" applyFont="1" applyFill="1" applyBorder="1" applyAlignment="1">
      <alignment horizontal="center" vertical="center" wrapText="1"/>
    </xf>
    <xf numFmtId="0" fontId="3" fillId="10" borderId="7" xfId="0" applyFont="1" applyFill="1" applyBorder="1" applyAlignment="1">
      <alignment horizontal="center" vertical="center" wrapText="1"/>
    </xf>
    <xf numFmtId="0" fontId="3" fillId="11" borderId="24" xfId="0" applyFont="1" applyFill="1" applyBorder="1" applyAlignment="1">
      <alignment horizontal="center" vertical="center" wrapText="1"/>
    </xf>
    <xf numFmtId="0" fontId="3" fillId="11" borderId="7"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11" borderId="24" xfId="0" applyFont="1" applyFill="1" applyBorder="1" applyAlignment="1" applyProtection="1">
      <alignment horizontal="center" vertical="center" wrapText="1"/>
      <protection locked="0"/>
    </xf>
    <xf numFmtId="0" fontId="3" fillId="11" borderId="7" xfId="0" applyFont="1" applyFill="1" applyBorder="1" applyAlignment="1" applyProtection="1">
      <alignment horizontal="center" vertical="center" wrapText="1"/>
      <protection locked="0"/>
    </xf>
    <xf numFmtId="6" fontId="3" fillId="2" borderId="24" xfId="1" applyNumberFormat="1" applyFont="1" applyFill="1" applyBorder="1" applyAlignment="1" applyProtection="1">
      <alignment horizontal="center" vertical="center" wrapText="1"/>
    </xf>
    <xf numFmtId="6" fontId="3" fillId="2" borderId="7" xfId="1" applyNumberFormat="1" applyFont="1" applyFill="1" applyBorder="1" applyAlignment="1" applyProtection="1">
      <alignment horizontal="center" vertical="center" wrapText="1"/>
    </xf>
    <xf numFmtId="6" fontId="3" fillId="2" borderId="24" xfId="0" applyNumberFormat="1" applyFont="1" applyFill="1" applyBorder="1" applyAlignment="1">
      <alignment horizontal="right" vertical="center" wrapText="1"/>
    </xf>
    <xf numFmtId="6" fontId="3" fillId="2" borderId="7" xfId="0" applyNumberFormat="1" applyFont="1" applyFill="1" applyBorder="1" applyAlignment="1">
      <alignment horizontal="right" vertical="center" wrapText="1"/>
    </xf>
    <xf numFmtId="6" fontId="3" fillId="0" borderId="24" xfId="0" applyNumberFormat="1" applyFont="1" applyBorder="1" applyAlignment="1">
      <alignment horizontal="right" vertical="center" wrapText="1"/>
    </xf>
    <xf numFmtId="6" fontId="3" fillId="0" borderId="7" xfId="0" applyNumberFormat="1" applyFont="1" applyBorder="1" applyAlignment="1">
      <alignment horizontal="right" vertical="center" wrapText="1"/>
    </xf>
    <xf numFmtId="0" fontId="4" fillId="11" borderId="24" xfId="0" applyFont="1" applyFill="1" applyBorder="1" applyAlignment="1">
      <alignment horizontal="center" vertical="center" wrapText="1"/>
    </xf>
    <xf numFmtId="0" fontId="4" fillId="11" borderId="7" xfId="0" applyFont="1" applyFill="1" applyBorder="1" applyAlignment="1">
      <alignment horizontal="center" vertical="center" wrapText="1"/>
    </xf>
    <xf numFmtId="165" fontId="3" fillId="0" borderId="24" xfId="0" applyNumberFormat="1" applyFont="1" applyBorder="1" applyAlignment="1">
      <alignment horizontal="center" vertical="center" wrapText="1"/>
    </xf>
    <xf numFmtId="165" fontId="3" fillId="0" borderId="7" xfId="0" applyNumberFormat="1" applyFont="1" applyBorder="1" applyAlignment="1">
      <alignment horizontal="center" vertical="center" wrapText="1"/>
    </xf>
    <xf numFmtId="49" fontId="4" fillId="0" borderId="24" xfId="5" applyFont="1" applyBorder="1" applyAlignment="1" applyProtection="1">
      <alignment horizontal="center" vertical="center" wrapText="1"/>
    </xf>
    <xf numFmtId="49" fontId="4" fillId="0" borderId="7" xfId="5" applyFont="1" applyBorder="1" applyAlignment="1" applyProtection="1">
      <alignment horizontal="center" vertical="center" wrapText="1"/>
    </xf>
    <xf numFmtId="0" fontId="3" fillId="10" borderId="9" xfId="1" applyNumberFormat="1" applyFont="1" applyFill="1" applyBorder="1" applyAlignment="1" applyProtection="1">
      <alignment horizontal="center" vertical="center" wrapText="1"/>
    </xf>
    <xf numFmtId="0" fontId="4" fillId="10" borderId="24" xfId="0" applyFont="1" applyFill="1" applyBorder="1" applyAlignment="1">
      <alignment horizontal="center" vertical="center" wrapText="1"/>
    </xf>
    <xf numFmtId="0" fontId="4" fillId="10" borderId="9" xfId="0" applyFont="1" applyFill="1" applyBorder="1" applyAlignment="1">
      <alignment horizontal="center" vertical="center" wrapText="1"/>
    </xf>
    <xf numFmtId="0" fontId="4" fillId="10" borderId="7" xfId="0" applyFont="1" applyFill="1" applyBorder="1" applyAlignment="1">
      <alignment horizontal="center" vertical="center" wrapText="1"/>
    </xf>
    <xf numFmtId="6" fontId="3" fillId="0" borderId="9" xfId="0" applyNumberFormat="1" applyFont="1" applyBorder="1" applyAlignment="1">
      <alignment horizontal="right" vertical="center" wrapText="1"/>
    </xf>
    <xf numFmtId="6" fontId="3" fillId="0" borderId="8" xfId="0" applyNumberFormat="1" applyFont="1" applyBorder="1" applyAlignment="1">
      <alignment horizontal="right" vertical="center" wrapText="1"/>
    </xf>
    <xf numFmtId="6" fontId="3" fillId="2" borderId="8" xfId="0" applyNumberFormat="1" applyFont="1" applyFill="1" applyBorder="1" applyAlignment="1">
      <alignment horizontal="right" vertical="center" wrapText="1"/>
    </xf>
    <xf numFmtId="6" fontId="3" fillId="2" borderId="21" xfId="0" applyNumberFormat="1" applyFont="1" applyFill="1" applyBorder="1" applyAlignment="1">
      <alignment horizontal="right" vertical="center" wrapText="1"/>
    </xf>
    <xf numFmtId="0" fontId="3" fillId="10" borderId="9" xfId="0" applyFont="1" applyFill="1" applyBorder="1" applyAlignment="1">
      <alignment horizontal="center" vertical="center" wrapText="1"/>
    </xf>
    <xf numFmtId="0" fontId="3" fillId="11" borderId="9" xfId="0" applyFont="1" applyFill="1" applyBorder="1" applyAlignment="1">
      <alignment horizontal="center" vertical="center" wrapText="1"/>
    </xf>
    <xf numFmtId="0" fontId="3" fillId="11" borderId="9" xfId="0" applyFont="1" applyFill="1" applyBorder="1" applyAlignment="1" applyProtection="1">
      <alignment horizontal="center" vertical="center" wrapText="1"/>
      <protection locked="0"/>
    </xf>
    <xf numFmtId="6" fontId="3" fillId="2" borderId="9" xfId="1" applyNumberFormat="1" applyFont="1" applyFill="1" applyBorder="1" applyAlignment="1" applyProtection="1">
      <alignment horizontal="center" vertical="center" wrapText="1"/>
    </xf>
    <xf numFmtId="6" fontId="3" fillId="2" borderId="9" xfId="0" applyNumberFormat="1" applyFont="1" applyFill="1" applyBorder="1" applyAlignment="1">
      <alignment horizontal="right" vertical="center" wrapText="1"/>
    </xf>
    <xf numFmtId="0" fontId="3" fillId="2" borderId="9" xfId="0" applyFont="1" applyFill="1" applyBorder="1" applyAlignment="1">
      <alignment horizontal="center" vertical="center" wrapText="1"/>
    </xf>
    <xf numFmtId="6" fontId="3" fillId="2" borderId="31" xfId="0" applyNumberFormat="1" applyFont="1" applyFill="1" applyBorder="1" applyAlignment="1">
      <alignment horizontal="right" vertical="center" wrapText="1"/>
    </xf>
    <xf numFmtId="0" fontId="3" fillId="10" borderId="31" xfId="0" applyFont="1" applyFill="1" applyBorder="1" applyAlignment="1">
      <alignment horizontal="center" vertical="center" wrapText="1"/>
    </xf>
    <xf numFmtId="0" fontId="4" fillId="10" borderId="31" xfId="0" applyFont="1" applyFill="1" applyBorder="1" applyAlignment="1">
      <alignment horizontal="center" vertical="center" wrapText="1"/>
    </xf>
    <xf numFmtId="0" fontId="3" fillId="10" borderId="8" xfId="0" applyFont="1" applyFill="1" applyBorder="1" applyAlignment="1">
      <alignment horizontal="center" vertical="center" wrapText="1"/>
    </xf>
    <xf numFmtId="0" fontId="3" fillId="10" borderId="31" xfId="1" applyNumberFormat="1" applyFont="1" applyFill="1" applyBorder="1" applyAlignment="1" applyProtection="1">
      <alignment horizontal="center" vertical="center" wrapText="1"/>
    </xf>
    <xf numFmtId="6" fontId="3" fillId="0" borderId="21" xfId="0" applyNumberFormat="1" applyFont="1" applyBorder="1" applyAlignment="1">
      <alignment horizontal="right" vertical="center" wrapText="1"/>
    </xf>
    <xf numFmtId="165" fontId="3" fillId="0" borderId="9" xfId="0" applyNumberFormat="1" applyFont="1" applyBorder="1" applyAlignment="1">
      <alignment horizontal="center" vertical="center" wrapText="1"/>
    </xf>
    <xf numFmtId="0" fontId="4" fillId="0" borderId="9" xfId="0" applyFont="1" applyBorder="1" applyAlignment="1">
      <alignment horizontal="center" vertical="center" wrapText="1"/>
    </xf>
    <xf numFmtId="0" fontId="12" fillId="0" borderId="9" xfId="6" applyFont="1" applyFill="1" applyBorder="1" applyAlignment="1" applyProtection="1">
      <alignment horizontal="center" vertical="center" wrapText="1"/>
    </xf>
    <xf numFmtId="6" fontId="3" fillId="0" borderId="24" xfId="0" applyNumberFormat="1" applyFont="1" applyBorder="1" applyAlignment="1">
      <alignment horizontal="center" vertical="center" wrapText="1"/>
    </xf>
    <xf numFmtId="6" fontId="3" fillId="0" borderId="31" xfId="0" applyNumberFormat="1" applyFont="1" applyBorder="1" applyAlignment="1">
      <alignment horizontal="center" vertical="center" wrapText="1"/>
    </xf>
    <xf numFmtId="6" fontId="3" fillId="0" borderId="31" xfId="0" applyNumberFormat="1" applyFont="1" applyBorder="1" applyAlignment="1">
      <alignment horizontal="right" vertical="center" wrapText="1"/>
    </xf>
    <xf numFmtId="0" fontId="4" fillId="12" borderId="9" xfId="0" applyFont="1" applyFill="1" applyBorder="1" applyAlignment="1">
      <alignment horizontal="center" vertical="center" wrapText="1"/>
    </xf>
    <xf numFmtId="49" fontId="4" fillId="0" borderId="9" xfId="5" applyFont="1" applyBorder="1" applyAlignment="1" applyProtection="1">
      <alignment horizontal="center" vertical="center" wrapText="1"/>
    </xf>
    <xf numFmtId="0" fontId="4" fillId="11" borderId="9" xfId="0" applyFont="1" applyFill="1" applyBorder="1" applyAlignment="1">
      <alignment horizontal="center" vertical="center" wrapText="1"/>
    </xf>
    <xf numFmtId="0" fontId="17" fillId="3" borderId="26" xfId="3" applyFont="1" applyFill="1" applyBorder="1" applyAlignment="1">
      <alignment horizontal="left" vertical="center" wrapText="1"/>
    </xf>
    <xf numFmtId="0" fontId="17" fillId="3" borderId="28" xfId="3" applyFont="1" applyFill="1" applyBorder="1" applyAlignment="1">
      <alignment horizontal="left" vertical="center" wrapText="1"/>
    </xf>
    <xf numFmtId="0" fontId="27" fillId="2" borderId="23" xfId="0" applyFont="1" applyFill="1" applyBorder="1" applyAlignment="1">
      <alignment horizontal="center" vertical="center" wrapText="1"/>
    </xf>
    <xf numFmtId="0" fontId="18" fillId="2" borderId="23" xfId="0" applyFont="1" applyFill="1" applyBorder="1" applyAlignment="1">
      <alignment horizontal="center" vertical="center" wrapText="1"/>
    </xf>
    <xf numFmtId="0" fontId="4" fillId="10" borderId="21" xfId="0" applyFont="1" applyFill="1" applyBorder="1" applyAlignment="1">
      <alignment horizontal="center" vertical="center" wrapText="1"/>
    </xf>
    <xf numFmtId="164" fontId="3" fillId="10" borderId="21" xfId="1" applyNumberFormat="1" applyFont="1" applyFill="1" applyBorder="1" applyAlignment="1" applyProtection="1">
      <alignment horizontal="center" vertical="center" wrapText="1"/>
    </xf>
    <xf numFmtId="0" fontId="3" fillId="10" borderId="21" xfId="1" applyNumberFormat="1" applyFont="1" applyFill="1" applyBorder="1" applyAlignment="1" applyProtection="1">
      <alignment horizontal="center" vertical="center" wrapText="1"/>
    </xf>
    <xf numFmtId="0" fontId="3" fillId="10" borderId="21" xfId="0" applyFont="1" applyFill="1" applyBorder="1" applyAlignment="1">
      <alignment horizontal="center" vertical="center" wrapText="1"/>
    </xf>
    <xf numFmtId="6" fontId="3" fillId="2" borderId="24" xfId="0" applyNumberFormat="1" applyFont="1" applyFill="1" applyBorder="1" applyAlignment="1">
      <alignment horizontal="center" vertical="center" wrapText="1"/>
    </xf>
    <xf numFmtId="6" fontId="3" fillId="2" borderId="31" xfId="0" applyNumberFormat="1" applyFont="1" applyFill="1" applyBorder="1" applyAlignment="1">
      <alignment horizontal="center" vertical="center" wrapText="1"/>
    </xf>
    <xf numFmtId="0" fontId="5" fillId="5" borderId="10" xfId="0" applyFont="1" applyFill="1" applyBorder="1" applyAlignment="1">
      <alignment horizontal="center" vertical="center" wrapText="1"/>
    </xf>
    <xf numFmtId="0" fontId="5" fillId="5" borderId="11" xfId="0" applyFont="1" applyFill="1" applyBorder="1" applyAlignment="1">
      <alignment horizontal="center" vertical="center" wrapText="1"/>
    </xf>
    <xf numFmtId="0" fontId="5" fillId="5" borderId="12"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35" fillId="0" borderId="24"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31" xfId="0" applyFont="1" applyBorder="1" applyAlignment="1">
      <alignment horizontal="center" vertical="center" wrapText="1"/>
    </xf>
    <xf numFmtId="0" fontId="0" fillId="0" borderId="30" xfId="0" applyBorder="1" applyAlignment="1">
      <alignment horizontal="center" vertical="center"/>
    </xf>
    <xf numFmtId="0" fontId="0" fillId="0" borderId="21" xfId="0" applyBorder="1" applyAlignment="1">
      <alignment horizontal="center" vertical="center" wrapText="1"/>
    </xf>
    <xf numFmtId="0" fontId="0" fillId="0" borderId="21"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7" xfId="0" applyBorder="1" applyAlignment="1">
      <alignment horizontal="center" vertical="center" wrapText="1"/>
    </xf>
    <xf numFmtId="5" fontId="22" fillId="0" borderId="8" xfId="0" applyNumberFormat="1" applyFont="1" applyBorder="1" applyAlignment="1">
      <alignment horizontal="center" vertical="center"/>
    </xf>
    <xf numFmtId="5" fontId="22" fillId="0" borderId="9" xfId="0" applyNumberFormat="1" applyFont="1" applyBorder="1" applyAlignment="1">
      <alignment horizontal="center" vertical="center"/>
    </xf>
    <xf numFmtId="5" fontId="22" fillId="0" borderId="7" xfId="0" applyNumberFormat="1" applyFont="1" applyBorder="1" applyAlignment="1">
      <alignment horizontal="center" vertical="center"/>
    </xf>
    <xf numFmtId="5" fontId="0" fillId="0" borderId="8" xfId="0" applyNumberFormat="1" applyBorder="1" applyAlignment="1">
      <alignment horizontal="center" vertical="center"/>
    </xf>
    <xf numFmtId="5" fontId="0" fillId="0" borderId="9" xfId="0" applyNumberFormat="1" applyBorder="1" applyAlignment="1">
      <alignment horizontal="center" vertical="center"/>
    </xf>
    <xf numFmtId="5" fontId="0" fillId="0" borderId="7" xfId="0" applyNumberFormat="1" applyBorder="1" applyAlignment="1">
      <alignment horizontal="center" vertical="center"/>
    </xf>
  </cellXfs>
  <cellStyles count="11">
    <cellStyle name="BodyStyle" xfId="5" xr:uid="{00000000-0005-0000-0000-000000000000}"/>
    <cellStyle name="Celda de comprobación" xfId="7" builtinId="23"/>
    <cellStyle name="HeaderStyle" xfId="2" xr:uid="{00000000-0005-0000-0000-000001000000}"/>
    <cellStyle name="Hipervínculo" xfId="6" builtinId="8"/>
    <cellStyle name="Moneda" xfId="1" builtinId="4"/>
    <cellStyle name="Moneda [0] 2" xfId="10" xr:uid="{00000000-0005-0000-0000-000035000000}"/>
    <cellStyle name="Moneda 2" xfId="4" xr:uid="{00000000-0005-0000-0000-000004000000}"/>
    <cellStyle name="Moneda 2 2" xfId="9" xr:uid="{00000000-0005-0000-0000-000004000000}"/>
    <cellStyle name="Moneda 3" xfId="8" xr:uid="{00000000-0005-0000-0000-000034000000}"/>
    <cellStyle name="Normal" xfId="0" builtinId="0"/>
    <cellStyle name="Normal 2" xfId="3"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961548</xdr:colOff>
      <xdr:row>1</xdr:row>
      <xdr:rowOff>201705</xdr:rowOff>
    </xdr:from>
    <xdr:to>
      <xdr:col>5</xdr:col>
      <xdr:colOff>900953</xdr:colOff>
      <xdr:row>5</xdr:row>
      <xdr:rowOff>89646</xdr:rowOff>
    </xdr:to>
    <xdr:pic>
      <xdr:nvPicPr>
        <xdr:cNvPr id="2" name="Imagen 0" descr="Descripción: logo horizontal negro 2.jpg">
          <a:extLst>
            <a:ext uri="{FF2B5EF4-FFF2-40B4-BE49-F238E27FC236}">
              <a16:creationId xmlns:a16="http://schemas.microsoft.com/office/drawing/2014/main" id="{BDDC668E-72A1-47E7-8F5E-794AA0BDF5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64960" y="661146"/>
          <a:ext cx="4634669" cy="14007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royectopresupuesto_2023\docuemntos%20finales%20para%20resolucion\Presupuesto_para_resoluci&#243;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pia%20171119\Copia%20060718\DATOS\MisDocumentos\Plan%20de%20Compras\Plan%20de%20Compras%202023\Formato%20PAA%20Funcionamiento%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GRESOV5"/>
      <sheetName val="Hoja3"/>
      <sheetName val="ingresos2022_12_sep"/>
      <sheetName val="escenario 2 sin equi"/>
      <sheetName val="Funcionamiento oca 44 SEMAN (2)"/>
      <sheetName val="Hoja4"/>
      <sheetName val="Pres inversión 2023"/>
      <sheetName val="Hoja2"/>
      <sheetName val="Hoja1"/>
      <sheetName val="12,5 %Compar Y y G (2)"/>
      <sheetName val="13,5 %Compar Y y G"/>
      <sheetName val="Recuros nación "/>
      <sheetName val="tabla dina inver"/>
      <sheetName val="historico nominas "/>
      <sheetName val="Funcionamiento oca 43 SEMANAS"/>
      <sheetName val="INGRESOS"/>
      <sheetName val="NOMINA HISTORICO"/>
      <sheetName val="gastos de personal "/>
      <sheetName val="Inversión"/>
      <sheetName val="LISTAS"/>
    </sheetNames>
    <sheetDataSet>
      <sheetData sheetId="0"/>
      <sheetData sheetId="1"/>
      <sheetData sheetId="2"/>
      <sheetData sheetId="3"/>
      <sheetData sheetId="4"/>
      <sheetData sheetId="5"/>
      <sheetData sheetId="6">
        <row r="90">
          <cell r="I90">
            <v>0</v>
          </cell>
        </row>
      </sheetData>
      <sheetData sheetId="7"/>
      <sheetData sheetId="8"/>
      <sheetData sheetId="9"/>
      <sheetData sheetId="10"/>
      <sheetData sheetId="11">
        <row r="13">
          <cell r="I13">
            <v>107164639730.46182</v>
          </cell>
        </row>
      </sheetData>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Funcionamiento"/>
      <sheetName val="Listas Funcionamiento"/>
      <sheetName val="Listas"/>
      <sheetName val="PAA Funcionamiento 2023"/>
      <sheetName val="Rubros"/>
      <sheetName val="Hoja1"/>
      <sheetName val="Resumen"/>
      <sheetName val="Hoja6"/>
      <sheetName val="Excel saida"/>
      <sheetName val="Observaciones"/>
      <sheetName val="Hoja2"/>
      <sheetName val="Hoja4"/>
      <sheetName val="Hoja3"/>
      <sheetName val="Fuen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A628"/>
  <sheetViews>
    <sheetView tabSelected="1" view="pageBreakPreview" topLeftCell="D437" zoomScale="90" zoomScaleNormal="90" zoomScaleSheetLayoutView="90" workbookViewId="0">
      <selection activeCell="F439" sqref="F439"/>
    </sheetView>
  </sheetViews>
  <sheetFormatPr baseColWidth="10" defaultColWidth="53.140625" defaultRowHeight="36" customHeight="1" x14ac:dyDescent="0.15"/>
  <cols>
    <col min="1" max="1" width="4.28515625" style="49" customWidth="1"/>
    <col min="2" max="2" width="15.85546875" style="9" customWidth="1"/>
    <col min="3" max="3" width="16.5703125" style="9" customWidth="1"/>
    <col min="4" max="4" width="16.85546875" style="9" bestFit="1" customWidth="1"/>
    <col min="5" max="5" width="15" style="47" customWidth="1"/>
    <col min="6" max="6" width="24.85546875" style="47" customWidth="1"/>
    <col min="7" max="7" width="38.5703125" style="47" customWidth="1"/>
    <col min="8" max="8" width="17.28515625" style="222" customWidth="1"/>
    <col min="9" max="9" width="8.42578125" style="70" customWidth="1"/>
    <col min="10" max="10" width="8.42578125" style="48" customWidth="1"/>
    <col min="11" max="11" width="16.85546875" style="47" customWidth="1"/>
    <col min="12" max="12" width="29.7109375" style="48" customWidth="1"/>
    <col min="13" max="13" width="42.140625" style="9" customWidth="1"/>
    <col min="14" max="14" width="8.7109375" style="9" customWidth="1"/>
    <col min="15" max="15" width="9" style="9" customWidth="1"/>
    <col min="16" max="16" width="6.5703125" style="9" customWidth="1"/>
    <col min="17" max="17" width="17.140625" style="9" customWidth="1"/>
    <col min="18" max="18" width="12.7109375" style="9" customWidth="1"/>
    <col min="19" max="19" width="8.85546875" style="9" customWidth="1"/>
    <col min="20" max="20" width="15.42578125" style="146" customWidth="1"/>
    <col min="21" max="21" width="17" style="146" customWidth="1"/>
    <col min="22" max="22" width="15.85546875" style="9" customWidth="1"/>
    <col min="23" max="23" width="18" style="9" customWidth="1"/>
    <col min="24" max="24" width="32.5703125" style="9" customWidth="1"/>
    <col min="25" max="25" width="12.85546875" style="9" bestFit="1" customWidth="1"/>
    <col min="26" max="26" width="34.28515625" style="9" bestFit="1" customWidth="1"/>
    <col min="27" max="27" width="16.42578125" style="9" customWidth="1"/>
    <col min="28" max="28" width="25.42578125" style="9" customWidth="1"/>
    <col min="29" max="29" width="19.140625" style="9" customWidth="1"/>
    <col min="30" max="30" width="16.85546875" style="9" customWidth="1"/>
    <col min="31" max="31" width="11.7109375" style="9" bestFit="1" customWidth="1"/>
    <col min="32" max="32" width="17.7109375" style="9" bestFit="1" customWidth="1"/>
    <col min="33" max="33" width="24.28515625" style="9" bestFit="1" customWidth="1"/>
    <col min="34" max="34" width="11.7109375" style="9" bestFit="1" customWidth="1"/>
    <col min="35" max="35" width="13" style="9" bestFit="1" customWidth="1"/>
    <col min="36" max="36" width="15.42578125" style="9" bestFit="1" customWidth="1"/>
    <col min="37" max="39" width="15.42578125" style="9" hidden="1" customWidth="1"/>
    <col min="40" max="16384" width="53.140625" style="9"/>
  </cols>
  <sheetData>
    <row r="1" spans="1:42" ht="36" customHeight="1" thickTop="1" x14ac:dyDescent="0.15">
      <c r="A1" s="1"/>
      <c r="B1" s="2"/>
      <c r="C1" s="3"/>
      <c r="D1" s="3"/>
      <c r="E1" s="4"/>
      <c r="F1" s="4"/>
      <c r="G1" s="4"/>
      <c r="H1" s="214"/>
      <c r="I1" s="165"/>
      <c r="J1" s="5"/>
      <c r="K1" s="165"/>
      <c r="L1" s="5"/>
      <c r="M1" s="6"/>
      <c r="N1" s="6"/>
      <c r="O1" s="6"/>
      <c r="P1" s="6"/>
      <c r="Q1" s="6"/>
      <c r="R1" s="6"/>
      <c r="S1" s="6"/>
      <c r="T1" s="169"/>
      <c r="U1" s="169"/>
      <c r="V1" s="6"/>
      <c r="W1" s="6"/>
      <c r="X1" s="6"/>
      <c r="Y1" s="6"/>
      <c r="Z1" s="6"/>
      <c r="AA1" s="6"/>
      <c r="AB1" s="6"/>
      <c r="AC1" s="6"/>
      <c r="AD1" s="6"/>
      <c r="AE1" s="6"/>
      <c r="AF1" s="6"/>
      <c r="AG1" s="6"/>
      <c r="AH1" s="6"/>
      <c r="AI1" s="6"/>
      <c r="AJ1" s="7"/>
      <c r="AK1" s="63"/>
      <c r="AL1" s="63"/>
      <c r="AM1" s="63"/>
    </row>
    <row r="2" spans="1:42" ht="36" customHeight="1" x14ac:dyDescent="0.15">
      <c r="A2" s="1"/>
      <c r="B2" s="10"/>
      <c r="C2" s="8"/>
      <c r="D2" s="8"/>
      <c r="E2" s="11"/>
      <c r="F2" s="11"/>
      <c r="G2" s="11"/>
      <c r="H2" s="215"/>
      <c r="I2" s="147"/>
      <c r="J2" s="12"/>
      <c r="K2" s="147"/>
      <c r="L2" s="12"/>
      <c r="M2" s="13"/>
      <c r="N2" s="13"/>
      <c r="O2" s="13"/>
      <c r="P2" s="13"/>
      <c r="Q2" s="13"/>
      <c r="R2" s="13"/>
      <c r="S2" s="13"/>
      <c r="T2" s="170"/>
      <c r="U2" s="170"/>
      <c r="V2" s="13"/>
      <c r="W2" s="13"/>
      <c r="X2" s="13"/>
      <c r="Y2" s="13"/>
      <c r="Z2" s="13"/>
      <c r="AA2" s="13"/>
      <c r="AB2" s="13"/>
      <c r="AC2" s="13"/>
      <c r="AD2" s="13"/>
      <c r="AE2" s="13"/>
      <c r="AF2" s="13"/>
      <c r="AG2" s="13"/>
      <c r="AH2" s="13"/>
      <c r="AI2" s="13"/>
      <c r="AJ2" s="14"/>
      <c r="AK2" s="63"/>
      <c r="AL2" s="63"/>
      <c r="AM2" s="63"/>
    </row>
    <row r="3" spans="1:42" ht="36" customHeight="1" x14ac:dyDescent="0.15">
      <c r="A3" s="1"/>
      <c r="B3" s="132" t="s">
        <v>0</v>
      </c>
      <c r="C3" s="133"/>
      <c r="D3" s="133"/>
      <c r="E3" s="133"/>
      <c r="F3" s="133"/>
      <c r="G3" s="133"/>
      <c r="H3" s="216"/>
      <c r="I3" s="162"/>
      <c r="J3" s="127"/>
      <c r="K3" s="177"/>
      <c r="L3" s="127"/>
      <c r="M3" s="133"/>
      <c r="N3" s="133"/>
      <c r="O3" s="133"/>
      <c r="P3" s="133"/>
      <c r="Q3" s="133"/>
      <c r="R3" s="133"/>
      <c r="S3" s="133"/>
      <c r="T3" s="171"/>
      <c r="U3" s="171"/>
      <c r="V3" s="133"/>
      <c r="W3" s="133"/>
      <c r="X3" s="133"/>
      <c r="Y3" s="133"/>
      <c r="Z3" s="133"/>
      <c r="AA3" s="133"/>
      <c r="AB3" s="133"/>
      <c r="AC3" s="133"/>
      <c r="AD3" s="133"/>
      <c r="AE3" s="133"/>
      <c r="AF3" s="133"/>
      <c r="AG3" s="133"/>
      <c r="AH3" s="133"/>
      <c r="AI3" s="133"/>
      <c r="AJ3" s="134"/>
      <c r="AK3" s="64"/>
      <c r="AL3" s="64"/>
      <c r="AM3" s="64"/>
    </row>
    <row r="4" spans="1:42" ht="36" customHeight="1" x14ac:dyDescent="0.15">
      <c r="A4" s="1"/>
      <c r="B4" s="15"/>
      <c r="C4" s="16"/>
      <c r="D4" s="16"/>
      <c r="E4" s="17"/>
      <c r="F4" s="17"/>
      <c r="G4" s="17"/>
      <c r="H4" s="217"/>
      <c r="I4" s="166"/>
      <c r="J4" s="18"/>
      <c r="K4" s="166"/>
      <c r="L4" s="18"/>
      <c r="M4" s="18"/>
      <c r="N4" s="18"/>
      <c r="O4" s="18"/>
      <c r="P4" s="18"/>
      <c r="Q4" s="18"/>
      <c r="R4" s="18"/>
      <c r="S4" s="18"/>
      <c r="T4" s="171"/>
      <c r="U4" s="171"/>
      <c r="V4" s="18"/>
      <c r="W4" s="18"/>
      <c r="X4" s="18"/>
      <c r="Y4" s="18"/>
      <c r="Z4" s="18"/>
      <c r="AA4" s="18"/>
      <c r="AB4" s="18"/>
      <c r="AC4" s="18"/>
      <c r="AD4" s="18"/>
      <c r="AE4" s="18"/>
      <c r="AF4" s="18"/>
      <c r="AG4" s="18"/>
      <c r="AH4" s="18"/>
      <c r="AI4" s="18"/>
      <c r="AJ4" s="19"/>
      <c r="AK4" s="48"/>
      <c r="AL4" s="48"/>
      <c r="AM4" s="48"/>
    </row>
    <row r="5" spans="1:42" s="23" customFormat="1" ht="10.5" customHeight="1" x14ac:dyDescent="0.15">
      <c r="A5" s="1"/>
      <c r="B5" s="20"/>
      <c r="C5" s="21"/>
      <c r="D5" s="21"/>
      <c r="E5" s="22"/>
      <c r="F5" s="22"/>
      <c r="G5" s="22"/>
      <c r="H5" s="218"/>
      <c r="I5" s="147"/>
      <c r="J5" s="12"/>
      <c r="K5" s="147"/>
      <c r="L5" s="12"/>
      <c r="M5" s="12"/>
      <c r="N5" s="12"/>
      <c r="O5" s="12"/>
      <c r="T5" s="172"/>
      <c r="U5" s="172"/>
      <c r="AD5" s="21"/>
      <c r="AE5" s="21"/>
      <c r="AF5" s="21"/>
      <c r="AG5" s="21"/>
      <c r="AH5" s="21"/>
      <c r="AI5" s="21"/>
      <c r="AJ5" s="24"/>
      <c r="AK5" s="65"/>
      <c r="AL5" s="65"/>
      <c r="AM5" s="65"/>
      <c r="AN5" s="9"/>
      <c r="AO5" s="9"/>
      <c r="AP5" s="9"/>
    </row>
    <row r="6" spans="1:42" s="23" customFormat="1" ht="15.75" customHeight="1" x14ac:dyDescent="0.15">
      <c r="A6" s="1"/>
      <c r="B6" s="20"/>
      <c r="C6" s="21"/>
      <c r="D6" s="21"/>
      <c r="E6" s="22"/>
      <c r="F6" s="22"/>
      <c r="G6" s="22"/>
      <c r="H6" s="218"/>
      <c r="I6" s="147"/>
      <c r="J6" s="12"/>
      <c r="K6" s="147"/>
      <c r="L6" s="12"/>
      <c r="M6" s="13"/>
      <c r="T6" s="172"/>
      <c r="U6" s="172"/>
      <c r="Z6" s="135" t="s">
        <v>1</v>
      </c>
      <c r="AA6" s="136"/>
      <c r="AB6" s="21"/>
      <c r="AC6" s="21"/>
      <c r="AD6" s="21"/>
      <c r="AE6" s="21"/>
      <c r="AF6" s="21"/>
      <c r="AG6" s="21"/>
      <c r="AH6" s="21"/>
      <c r="AI6" s="21"/>
      <c r="AJ6" s="24"/>
      <c r="AK6" s="65"/>
      <c r="AL6" s="65"/>
      <c r="AM6" s="65"/>
      <c r="AN6" s="9"/>
      <c r="AO6" s="9"/>
      <c r="AP6" s="9"/>
    </row>
    <row r="7" spans="1:42" s="23" customFormat="1" ht="15.75" customHeight="1" x14ac:dyDescent="0.15">
      <c r="A7" s="1"/>
      <c r="B7" s="20"/>
      <c r="C7" s="1"/>
      <c r="D7" s="21"/>
      <c r="E7" s="22"/>
      <c r="F7" s="21"/>
      <c r="G7" s="22"/>
      <c r="H7" s="218"/>
      <c r="I7" s="147"/>
      <c r="J7" s="22"/>
      <c r="K7" s="147"/>
      <c r="L7" s="22"/>
      <c r="M7" s="21"/>
      <c r="N7" s="21"/>
      <c r="O7" s="21"/>
      <c r="P7" s="21"/>
      <c r="Q7" s="21"/>
      <c r="R7" s="21"/>
      <c r="S7" s="21"/>
      <c r="T7" s="172"/>
      <c r="U7" s="172"/>
      <c r="V7" s="21"/>
      <c r="W7" s="21"/>
      <c r="X7" s="21"/>
      <c r="Y7" s="21"/>
      <c r="Z7" s="135" t="s">
        <v>2</v>
      </c>
      <c r="AA7" s="136"/>
      <c r="AB7" s="21"/>
      <c r="AC7" s="21"/>
      <c r="AD7" s="21"/>
      <c r="AE7" s="21"/>
      <c r="AF7" s="21"/>
      <c r="AG7" s="21"/>
      <c r="AH7" s="21"/>
      <c r="AI7" s="21"/>
      <c r="AJ7" s="24"/>
      <c r="AK7" s="65"/>
      <c r="AL7" s="65"/>
      <c r="AM7" s="65"/>
      <c r="AN7" s="9"/>
      <c r="AO7" s="9"/>
      <c r="AP7" s="9"/>
    </row>
    <row r="8" spans="1:42" s="23" customFormat="1" ht="15.75" customHeight="1" x14ac:dyDescent="0.15">
      <c r="A8" s="1"/>
      <c r="B8" s="20"/>
      <c r="C8" s="1"/>
      <c r="D8" s="21"/>
      <c r="E8" s="22"/>
      <c r="F8" s="21"/>
      <c r="G8" s="22"/>
      <c r="H8" s="218"/>
      <c r="I8" s="147"/>
      <c r="J8" s="22">
        <v>22000000</v>
      </c>
      <c r="K8" s="147"/>
      <c r="L8" s="22"/>
      <c r="M8" s="21">
        <v>0</v>
      </c>
      <c r="N8" s="21"/>
      <c r="O8" s="21"/>
      <c r="P8" s="21"/>
      <c r="Q8" s="21"/>
      <c r="R8" s="21"/>
      <c r="S8" s="21"/>
      <c r="T8" s="172"/>
      <c r="U8" s="172"/>
      <c r="V8" s="21"/>
      <c r="W8" s="21"/>
      <c r="X8" s="21"/>
      <c r="Y8" s="21"/>
      <c r="Z8" s="135" t="s">
        <v>3</v>
      </c>
      <c r="AA8" s="136"/>
      <c r="AB8" s="21"/>
      <c r="AC8" s="21"/>
      <c r="AD8" s="21"/>
      <c r="AE8" s="21"/>
      <c r="AF8" s="21"/>
      <c r="AG8" s="21"/>
      <c r="AH8" s="21"/>
      <c r="AI8" s="21"/>
      <c r="AJ8" s="24"/>
      <c r="AK8" s="65"/>
      <c r="AL8" s="65"/>
      <c r="AM8" s="65"/>
      <c r="AN8" s="9"/>
      <c r="AO8" s="9"/>
      <c r="AP8" s="9"/>
    </row>
    <row r="9" spans="1:42" s="23" customFormat="1" ht="16.5" customHeight="1" x14ac:dyDescent="0.15">
      <c r="A9" s="1"/>
      <c r="B9" s="10"/>
      <c r="C9" s="49"/>
      <c r="D9" s="8"/>
      <c r="E9" s="11"/>
      <c r="F9" s="21"/>
      <c r="G9" s="22"/>
      <c r="H9" s="218"/>
      <c r="I9" s="147"/>
      <c r="J9" s="22"/>
      <c r="K9" s="147"/>
      <c r="L9" s="22"/>
      <c r="M9" s="21"/>
      <c r="N9" s="21"/>
      <c r="O9" s="21"/>
      <c r="P9" s="21"/>
      <c r="Q9" s="21"/>
      <c r="R9" s="21"/>
      <c r="S9" s="21"/>
      <c r="T9" s="172"/>
      <c r="U9" s="172"/>
      <c r="V9" s="21"/>
      <c r="W9" s="21"/>
      <c r="X9" s="21"/>
      <c r="Y9" s="21"/>
      <c r="Z9" s="135" t="s">
        <v>4</v>
      </c>
      <c r="AA9" s="136"/>
      <c r="AB9" s="21"/>
      <c r="AC9" s="21"/>
      <c r="AD9" s="21"/>
      <c r="AE9" s="21"/>
      <c r="AF9" s="21"/>
      <c r="AG9" s="21"/>
      <c r="AH9" s="21"/>
      <c r="AI9" s="21"/>
      <c r="AJ9" s="24"/>
      <c r="AK9" s="65"/>
      <c r="AL9" s="65"/>
      <c r="AM9" s="65"/>
      <c r="AN9" s="9"/>
      <c r="AO9" s="9"/>
      <c r="AP9" s="9"/>
    </row>
    <row r="10" spans="1:42" ht="15.75" customHeight="1" x14ac:dyDescent="0.15">
      <c r="A10" s="1"/>
      <c r="B10" s="10"/>
      <c r="C10" s="49"/>
      <c r="D10" s="8"/>
      <c r="E10" s="11"/>
      <c r="F10" s="21"/>
      <c r="G10" s="12"/>
      <c r="H10" s="218"/>
      <c r="I10" s="147"/>
      <c r="J10" s="50"/>
      <c r="K10" s="147"/>
      <c r="L10" s="22"/>
      <c r="M10" s="21"/>
      <c r="N10" s="21"/>
      <c r="O10" s="21"/>
      <c r="P10" s="21"/>
      <c r="Q10" s="21"/>
      <c r="R10" s="21"/>
      <c r="S10" s="21"/>
      <c r="T10" s="172"/>
      <c r="U10" s="172"/>
      <c r="V10" s="21"/>
      <c r="W10" s="21"/>
      <c r="X10" s="21"/>
      <c r="Y10" s="21"/>
      <c r="Z10" s="340" t="s">
        <v>5</v>
      </c>
      <c r="AA10" s="341"/>
      <c r="AB10" s="21"/>
      <c r="AC10" s="21"/>
      <c r="AD10" s="21"/>
      <c r="AE10" s="21"/>
      <c r="AF10" s="21"/>
      <c r="AG10" s="21"/>
      <c r="AH10" s="21"/>
      <c r="AI10" s="21"/>
      <c r="AJ10" s="24"/>
      <c r="AK10" s="65"/>
      <c r="AL10" s="65"/>
      <c r="AM10" s="65"/>
    </row>
    <row r="11" spans="1:42" ht="15.75" customHeight="1" x14ac:dyDescent="0.15">
      <c r="A11" s="1"/>
      <c r="B11" s="10"/>
      <c r="C11" s="8"/>
      <c r="D11" s="8"/>
      <c r="E11" s="11"/>
      <c r="F11" s="21"/>
      <c r="G11" s="22"/>
      <c r="H11" s="218"/>
      <c r="I11" s="147"/>
      <c r="J11" s="50"/>
      <c r="K11" s="147"/>
      <c r="L11" s="22"/>
      <c r="M11" s="21"/>
      <c r="N11" s="21"/>
      <c r="O11" s="21"/>
      <c r="P11" s="21"/>
      <c r="Q11" s="21"/>
      <c r="R11" s="21"/>
      <c r="S11" s="21"/>
      <c r="T11" s="172"/>
      <c r="U11" s="172"/>
      <c r="V11" s="21"/>
      <c r="W11" s="21"/>
      <c r="X11" s="21"/>
      <c r="Y11" s="21"/>
      <c r="Z11" s="135" t="s">
        <v>966</v>
      </c>
      <c r="AA11" s="136"/>
      <c r="AB11" s="21"/>
      <c r="AC11" s="21"/>
      <c r="AD11" s="21"/>
      <c r="AE11" s="21"/>
      <c r="AF11" s="21"/>
      <c r="AG11" s="21"/>
      <c r="AH11" s="21"/>
      <c r="AI11" s="21"/>
      <c r="AJ11" s="24"/>
      <c r="AK11" s="65"/>
      <c r="AL11" s="65"/>
      <c r="AM11" s="65"/>
    </row>
    <row r="12" spans="1:42" s="23" customFormat="1" ht="18.75" customHeight="1" x14ac:dyDescent="0.15">
      <c r="A12" s="1"/>
      <c r="B12" s="10"/>
      <c r="C12" s="8"/>
      <c r="D12" s="8"/>
      <c r="E12" s="11"/>
      <c r="F12" s="21"/>
      <c r="G12" s="22"/>
      <c r="H12" s="218"/>
      <c r="I12" s="147"/>
      <c r="J12" s="50"/>
      <c r="K12" s="147"/>
      <c r="L12" s="22"/>
      <c r="M12" s="21"/>
      <c r="N12" s="21"/>
      <c r="O12" s="21"/>
      <c r="P12" s="21"/>
      <c r="Q12" s="21"/>
      <c r="R12" s="21"/>
      <c r="S12" s="21"/>
      <c r="T12" s="172"/>
      <c r="U12" s="172"/>
      <c r="V12" s="21"/>
      <c r="W12" s="21"/>
      <c r="X12" s="21"/>
      <c r="Y12" s="21"/>
      <c r="Z12" s="21"/>
      <c r="AA12" s="21"/>
      <c r="AB12" s="21"/>
      <c r="AC12" s="21"/>
      <c r="AD12" s="21"/>
      <c r="AE12" s="21"/>
      <c r="AF12" s="21"/>
      <c r="AG12" s="21"/>
      <c r="AH12" s="21"/>
      <c r="AI12" s="21"/>
      <c r="AJ12" s="24"/>
      <c r="AK12" s="65"/>
      <c r="AL12" s="65"/>
      <c r="AM12" s="65"/>
      <c r="AN12" s="9"/>
      <c r="AO12" s="9"/>
      <c r="AP12" s="9"/>
    </row>
    <row r="13" spans="1:42" s="23" customFormat="1" ht="10.5" customHeight="1" thickBot="1" x14ac:dyDescent="0.2">
      <c r="A13" s="1"/>
      <c r="B13" s="10"/>
      <c r="C13" s="8"/>
      <c r="D13" s="8"/>
      <c r="E13" s="11"/>
      <c r="F13" s="21"/>
      <c r="G13" s="22"/>
      <c r="H13" s="218"/>
      <c r="I13" s="147"/>
      <c r="J13" s="280"/>
      <c r="K13" s="147"/>
      <c r="L13" s="22"/>
      <c r="M13" s="21"/>
      <c r="N13" s="21"/>
      <c r="O13" s="21"/>
      <c r="P13" s="21"/>
      <c r="Q13" s="21"/>
      <c r="R13" s="21"/>
      <c r="S13" s="21"/>
      <c r="T13" s="172"/>
      <c r="U13" s="172"/>
      <c r="V13" s="21"/>
      <c r="W13" s="21"/>
      <c r="X13" s="21"/>
      <c r="Y13" s="21"/>
      <c r="Z13" s="21"/>
      <c r="AA13" s="21"/>
      <c r="AB13" s="21"/>
      <c r="AC13" s="21"/>
      <c r="AD13" s="21"/>
      <c r="AE13" s="21"/>
      <c r="AF13" s="21"/>
      <c r="AG13" s="21"/>
      <c r="AH13" s="21"/>
      <c r="AI13" s="21"/>
      <c r="AJ13" s="24"/>
      <c r="AK13" s="65"/>
      <c r="AL13" s="65"/>
      <c r="AM13" s="65"/>
      <c r="AN13" s="9"/>
      <c r="AO13" s="9"/>
      <c r="AP13" s="9"/>
    </row>
    <row r="14" spans="1:42" s="28" customFormat="1" ht="15.75" customHeight="1" x14ac:dyDescent="0.15">
      <c r="A14" s="1"/>
      <c r="B14" s="25"/>
      <c r="C14" s="26"/>
      <c r="D14" s="26"/>
      <c r="E14" s="27"/>
      <c r="F14" s="21"/>
      <c r="G14" s="22">
        <v>379825261</v>
      </c>
      <c r="H14" s="218"/>
      <c r="I14" s="147"/>
      <c r="J14" s="22"/>
      <c r="K14" s="147"/>
      <c r="L14" s="22"/>
      <c r="M14" s="21"/>
      <c r="N14" s="21"/>
      <c r="O14" s="21"/>
      <c r="P14" s="21"/>
      <c r="Q14" s="21"/>
      <c r="R14" s="21"/>
      <c r="S14" s="21"/>
      <c r="T14" s="172"/>
      <c r="U14" s="172"/>
      <c r="V14" s="21"/>
      <c r="W14" s="21"/>
      <c r="X14" s="21"/>
      <c r="Y14" s="21"/>
      <c r="Z14" s="21"/>
      <c r="AA14" s="21"/>
      <c r="AB14" s="21"/>
      <c r="AC14" s="21"/>
      <c r="AD14" s="21"/>
      <c r="AE14" s="353" t="s">
        <v>6</v>
      </c>
      <c r="AF14" s="354"/>
      <c r="AG14" s="355"/>
      <c r="AH14" s="350" t="s">
        <v>7</v>
      </c>
      <c r="AI14" s="351"/>
      <c r="AJ14" s="352"/>
      <c r="AK14" s="66"/>
      <c r="AL14" s="66"/>
      <c r="AM14" s="66"/>
    </row>
    <row r="15" spans="1:42" s="30" customFormat="1" ht="16.5" customHeight="1" thickBot="1" x14ac:dyDescent="0.2">
      <c r="A15" s="13"/>
      <c r="B15" s="10"/>
      <c r="C15" s="8"/>
      <c r="D15" s="8"/>
      <c r="E15" s="11"/>
      <c r="F15" s="13"/>
      <c r="G15" s="12"/>
      <c r="H15" s="218"/>
      <c r="I15" s="167"/>
      <c r="J15" s="29"/>
      <c r="K15" s="147"/>
      <c r="L15" s="12"/>
      <c r="M15" s="13"/>
      <c r="N15" s="13"/>
      <c r="O15" s="13"/>
      <c r="P15" s="13"/>
      <c r="Q15" s="13"/>
      <c r="R15" s="13"/>
      <c r="S15" s="13"/>
      <c r="T15" s="172"/>
      <c r="U15" s="172"/>
      <c r="V15" s="13"/>
      <c r="W15" s="13"/>
      <c r="X15" s="13"/>
      <c r="Y15" s="13"/>
      <c r="Z15" s="13"/>
      <c r="AA15" s="13"/>
      <c r="AB15" s="13"/>
      <c r="AC15" s="13"/>
      <c r="AD15" s="13"/>
      <c r="AE15" s="137"/>
      <c r="AF15" s="138"/>
      <c r="AG15" s="138"/>
      <c r="AH15" s="139"/>
      <c r="AI15" s="140"/>
      <c r="AJ15" s="141"/>
      <c r="AK15" s="66"/>
      <c r="AL15" s="66"/>
      <c r="AM15" s="66"/>
    </row>
    <row r="16" spans="1:42" ht="78.75" customHeight="1" x14ac:dyDescent="0.15">
      <c r="A16" s="1"/>
      <c r="B16" s="54" t="s">
        <v>8</v>
      </c>
      <c r="C16" s="55" t="s">
        <v>9</v>
      </c>
      <c r="D16" s="55" t="s">
        <v>10</v>
      </c>
      <c r="E16" s="55" t="s">
        <v>11</v>
      </c>
      <c r="F16" s="55" t="s">
        <v>12</v>
      </c>
      <c r="G16" s="55" t="s">
        <v>13</v>
      </c>
      <c r="H16" s="55" t="s">
        <v>14</v>
      </c>
      <c r="I16" s="55" t="s">
        <v>15</v>
      </c>
      <c r="J16" s="55" t="s">
        <v>673</v>
      </c>
      <c r="K16" s="178" t="s">
        <v>16</v>
      </c>
      <c r="L16" s="56" t="s">
        <v>17</v>
      </c>
      <c r="M16" s="56" t="s">
        <v>18</v>
      </c>
      <c r="N16" s="56" t="s">
        <v>19</v>
      </c>
      <c r="O16" s="56" t="s">
        <v>20</v>
      </c>
      <c r="P16" s="56" t="s">
        <v>21</v>
      </c>
      <c r="Q16" s="56" t="s">
        <v>22</v>
      </c>
      <c r="R16" s="56" t="s">
        <v>23</v>
      </c>
      <c r="S16" s="142" t="s">
        <v>24</v>
      </c>
      <c r="T16" s="224" t="s">
        <v>25</v>
      </c>
      <c r="U16" s="224" t="s">
        <v>26</v>
      </c>
      <c r="V16" s="144" t="s">
        <v>27</v>
      </c>
      <c r="W16" s="57" t="s">
        <v>28</v>
      </c>
      <c r="X16" s="55" t="s">
        <v>29</v>
      </c>
      <c r="Y16" s="55" t="s">
        <v>30</v>
      </c>
      <c r="Z16" s="55" t="s">
        <v>31</v>
      </c>
      <c r="AA16" s="55" t="s">
        <v>32</v>
      </c>
      <c r="AB16" s="55" t="s">
        <v>33</v>
      </c>
      <c r="AC16" s="58" t="s">
        <v>34</v>
      </c>
      <c r="AD16" s="57" t="s">
        <v>35</v>
      </c>
      <c r="AE16" s="59" t="s">
        <v>36</v>
      </c>
      <c r="AF16" s="59" t="s">
        <v>37</v>
      </c>
      <c r="AG16" s="59" t="s">
        <v>38</v>
      </c>
      <c r="AH16" s="60" t="s">
        <v>36</v>
      </c>
      <c r="AI16" s="60" t="s">
        <v>39</v>
      </c>
      <c r="AJ16" s="61" t="s">
        <v>40</v>
      </c>
      <c r="AK16" s="67"/>
      <c r="AL16" s="67"/>
      <c r="AM16" s="67"/>
    </row>
    <row r="17" spans="1:42" ht="38.25" customHeight="1" x14ac:dyDescent="0.15">
      <c r="A17" s="21"/>
      <c r="B17" s="53" t="s">
        <v>41</v>
      </c>
      <c r="C17" s="95" t="s">
        <v>112</v>
      </c>
      <c r="D17" s="95" t="s">
        <v>42</v>
      </c>
      <c r="E17" s="95" t="s">
        <v>43</v>
      </c>
      <c r="F17" s="95" t="s">
        <v>44</v>
      </c>
      <c r="G17" s="95" t="s">
        <v>45</v>
      </c>
      <c r="H17" s="219">
        <f>551200000+420000000</f>
        <v>971200000</v>
      </c>
      <c r="I17" s="95" t="s">
        <v>46</v>
      </c>
      <c r="J17" s="91" t="s">
        <v>46</v>
      </c>
      <c r="K17" s="62" t="s">
        <v>47</v>
      </c>
      <c r="L17" s="31" t="s">
        <v>48</v>
      </c>
      <c r="M17" s="32" t="str">
        <f t="shared" ref="M17:M46" si="0">G17</f>
        <v>Gastos por Caja Menor</v>
      </c>
      <c r="N17" s="33">
        <v>1</v>
      </c>
      <c r="O17" s="33">
        <v>1</v>
      </c>
      <c r="P17" s="34">
        <v>11</v>
      </c>
      <c r="Q17" s="35" t="s">
        <v>49</v>
      </c>
      <c r="R17" s="35" t="s">
        <v>601</v>
      </c>
      <c r="S17" s="143" t="s">
        <v>50</v>
      </c>
      <c r="T17" s="213">
        <f t="shared" ref="T17:T46" si="1">H17</f>
        <v>971200000</v>
      </c>
      <c r="U17" s="212">
        <f t="shared" ref="U17:U85" si="2">T17</f>
        <v>971200000</v>
      </c>
      <c r="V17" s="145" t="s">
        <v>51</v>
      </c>
      <c r="W17" s="37" t="s">
        <v>52</v>
      </c>
      <c r="X17" s="38" t="s">
        <v>53</v>
      </c>
      <c r="Y17" s="39" t="s">
        <v>54</v>
      </c>
      <c r="Z17" s="40" t="s">
        <v>41</v>
      </c>
      <c r="AA17" s="36" t="s">
        <v>55</v>
      </c>
      <c r="AB17" s="41" t="s">
        <v>56</v>
      </c>
      <c r="AC17" s="37" t="s">
        <v>51</v>
      </c>
      <c r="AD17" s="37" t="s">
        <v>57</v>
      </c>
      <c r="AE17" s="42" t="s">
        <v>58</v>
      </c>
      <c r="AF17" s="42" t="s">
        <v>59</v>
      </c>
      <c r="AG17" s="42" t="s">
        <v>60</v>
      </c>
      <c r="AH17" s="42" t="s">
        <v>61</v>
      </c>
      <c r="AI17" s="42" t="s">
        <v>61</v>
      </c>
      <c r="AJ17" s="42" t="s">
        <v>61</v>
      </c>
      <c r="AK17" s="68"/>
      <c r="AL17" s="68"/>
      <c r="AM17" s="68"/>
    </row>
    <row r="18" spans="1:42" ht="38.25" customHeight="1" x14ac:dyDescent="0.15">
      <c r="A18" s="21"/>
      <c r="B18" s="53" t="s">
        <v>41</v>
      </c>
      <c r="C18" s="95" t="s">
        <v>62</v>
      </c>
      <c r="D18" s="95" t="s">
        <v>42</v>
      </c>
      <c r="E18" s="95" t="s">
        <v>63</v>
      </c>
      <c r="F18" s="95" t="s">
        <v>64</v>
      </c>
      <c r="G18" s="95" t="s">
        <v>45</v>
      </c>
      <c r="H18" s="219">
        <v>8000000</v>
      </c>
      <c r="I18" s="95" t="s">
        <v>46</v>
      </c>
      <c r="J18" s="91" t="s">
        <v>46</v>
      </c>
      <c r="K18" s="62" t="s">
        <v>65</v>
      </c>
      <c r="L18" s="31" t="s">
        <v>48</v>
      </c>
      <c r="M18" s="32" t="str">
        <f t="shared" si="0"/>
        <v>Gastos por Caja Menor</v>
      </c>
      <c r="N18" s="33">
        <v>1</v>
      </c>
      <c r="O18" s="33">
        <v>1</v>
      </c>
      <c r="P18" s="34">
        <v>11</v>
      </c>
      <c r="Q18" s="35" t="s">
        <v>49</v>
      </c>
      <c r="R18" s="129" t="s">
        <v>601</v>
      </c>
      <c r="S18" s="143" t="s">
        <v>50</v>
      </c>
      <c r="T18" s="213">
        <f t="shared" si="1"/>
        <v>8000000</v>
      </c>
      <c r="U18" s="212">
        <f t="shared" si="2"/>
        <v>8000000</v>
      </c>
      <c r="V18" s="145" t="s">
        <v>51</v>
      </c>
      <c r="W18" s="37" t="s">
        <v>52</v>
      </c>
      <c r="X18" s="38" t="s">
        <v>53</v>
      </c>
      <c r="Y18" s="39" t="s">
        <v>54</v>
      </c>
      <c r="Z18" s="40" t="s">
        <v>41</v>
      </c>
      <c r="AA18" s="36" t="s">
        <v>55</v>
      </c>
      <c r="AB18" s="41" t="s">
        <v>56</v>
      </c>
      <c r="AC18" s="37" t="s">
        <v>51</v>
      </c>
      <c r="AD18" s="37" t="s">
        <v>57</v>
      </c>
      <c r="AE18" s="42" t="s">
        <v>58</v>
      </c>
      <c r="AF18" s="42" t="s">
        <v>59</v>
      </c>
      <c r="AG18" s="42" t="s">
        <v>60</v>
      </c>
      <c r="AH18" s="42" t="s">
        <v>61</v>
      </c>
      <c r="AI18" s="42" t="s">
        <v>61</v>
      </c>
      <c r="AJ18" s="42" t="s">
        <v>61</v>
      </c>
      <c r="AK18" s="68"/>
      <c r="AL18" s="68"/>
      <c r="AM18" s="68"/>
    </row>
    <row r="19" spans="1:42" s="43" customFormat="1" ht="43.5" customHeight="1" x14ac:dyDescent="0.15">
      <c r="A19" s="21"/>
      <c r="B19" s="53" t="s">
        <v>41</v>
      </c>
      <c r="C19" s="95" t="s">
        <v>62</v>
      </c>
      <c r="D19" s="95" t="s">
        <v>42</v>
      </c>
      <c r="E19" s="95" t="s">
        <v>66</v>
      </c>
      <c r="F19" s="95" t="s">
        <v>67</v>
      </c>
      <c r="G19" s="95" t="s">
        <v>45</v>
      </c>
      <c r="H19" s="219">
        <v>5000000</v>
      </c>
      <c r="I19" s="95" t="s">
        <v>46</v>
      </c>
      <c r="J19" s="91" t="s">
        <v>46</v>
      </c>
      <c r="K19" s="62" t="s">
        <v>65</v>
      </c>
      <c r="L19" s="31" t="s">
        <v>48</v>
      </c>
      <c r="M19" s="32" t="str">
        <f t="shared" si="0"/>
        <v>Gastos por Caja Menor</v>
      </c>
      <c r="N19" s="33">
        <v>1</v>
      </c>
      <c r="O19" s="33">
        <v>1</v>
      </c>
      <c r="P19" s="34">
        <v>11</v>
      </c>
      <c r="Q19" s="35" t="s">
        <v>49</v>
      </c>
      <c r="R19" s="129" t="s">
        <v>601</v>
      </c>
      <c r="S19" s="143" t="s">
        <v>50</v>
      </c>
      <c r="T19" s="213">
        <f t="shared" si="1"/>
        <v>5000000</v>
      </c>
      <c r="U19" s="212">
        <f t="shared" si="2"/>
        <v>5000000</v>
      </c>
      <c r="V19" s="145" t="s">
        <v>51</v>
      </c>
      <c r="W19" s="37" t="s">
        <v>52</v>
      </c>
      <c r="X19" s="38" t="s">
        <v>53</v>
      </c>
      <c r="Y19" s="39" t="s">
        <v>54</v>
      </c>
      <c r="Z19" s="40" t="s">
        <v>41</v>
      </c>
      <c r="AA19" s="36" t="s">
        <v>55</v>
      </c>
      <c r="AB19" s="41" t="s">
        <v>56</v>
      </c>
      <c r="AC19" s="37" t="s">
        <v>51</v>
      </c>
      <c r="AD19" s="37" t="s">
        <v>57</v>
      </c>
      <c r="AE19" s="42" t="s">
        <v>58</v>
      </c>
      <c r="AF19" s="42" t="s">
        <v>59</v>
      </c>
      <c r="AG19" s="42" t="s">
        <v>60</v>
      </c>
      <c r="AH19" s="42" t="s">
        <v>61</v>
      </c>
      <c r="AI19" s="42" t="s">
        <v>61</v>
      </c>
      <c r="AJ19" s="42" t="s">
        <v>61</v>
      </c>
      <c r="AK19" s="68"/>
      <c r="AL19" s="68"/>
      <c r="AM19" s="68"/>
      <c r="AN19" s="9"/>
      <c r="AO19" s="9"/>
      <c r="AP19" s="9"/>
    </row>
    <row r="20" spans="1:42" ht="27" x14ac:dyDescent="0.15">
      <c r="A20" s="21"/>
      <c r="B20" s="53" t="s">
        <v>41</v>
      </c>
      <c r="C20" s="95" t="s">
        <v>62</v>
      </c>
      <c r="D20" s="95" t="s">
        <v>42</v>
      </c>
      <c r="E20" s="95" t="s">
        <v>68</v>
      </c>
      <c r="F20" s="95" t="s">
        <v>69</v>
      </c>
      <c r="G20" s="95" t="s">
        <v>45</v>
      </c>
      <c r="H20" s="219">
        <f>4000000+3000000-(3000000)</f>
        <v>4000000</v>
      </c>
      <c r="I20" s="95" t="s">
        <v>46</v>
      </c>
      <c r="J20" s="91" t="s">
        <v>46</v>
      </c>
      <c r="K20" s="62" t="s">
        <v>65</v>
      </c>
      <c r="L20" s="31" t="s">
        <v>48</v>
      </c>
      <c r="M20" s="32" t="str">
        <f t="shared" si="0"/>
        <v>Gastos por Caja Menor</v>
      </c>
      <c r="N20" s="33">
        <v>1</v>
      </c>
      <c r="O20" s="33">
        <v>1</v>
      </c>
      <c r="P20" s="34">
        <v>11</v>
      </c>
      <c r="Q20" s="35" t="s">
        <v>49</v>
      </c>
      <c r="R20" s="129" t="s">
        <v>601</v>
      </c>
      <c r="S20" s="143" t="s">
        <v>50</v>
      </c>
      <c r="T20" s="213">
        <f t="shared" si="1"/>
        <v>4000000</v>
      </c>
      <c r="U20" s="212">
        <f t="shared" si="2"/>
        <v>4000000</v>
      </c>
      <c r="V20" s="145" t="s">
        <v>51</v>
      </c>
      <c r="W20" s="37" t="s">
        <v>52</v>
      </c>
      <c r="X20" s="38" t="s">
        <v>53</v>
      </c>
      <c r="Y20" s="39" t="s">
        <v>54</v>
      </c>
      <c r="Z20" s="40" t="s">
        <v>41</v>
      </c>
      <c r="AA20" s="36" t="s">
        <v>55</v>
      </c>
      <c r="AB20" s="41" t="s">
        <v>56</v>
      </c>
      <c r="AC20" s="37" t="s">
        <v>51</v>
      </c>
      <c r="AD20" s="37" t="s">
        <v>57</v>
      </c>
      <c r="AE20" s="42" t="s">
        <v>58</v>
      </c>
      <c r="AF20" s="42" t="s">
        <v>59</v>
      </c>
      <c r="AG20" s="42" t="s">
        <v>60</v>
      </c>
      <c r="AH20" s="42" t="s">
        <v>61</v>
      </c>
      <c r="AI20" s="42" t="s">
        <v>61</v>
      </c>
      <c r="AJ20" s="42" t="s">
        <v>61</v>
      </c>
      <c r="AK20" s="68"/>
      <c r="AL20" s="68"/>
      <c r="AM20" s="68"/>
    </row>
    <row r="21" spans="1:42" ht="27" x14ac:dyDescent="0.15">
      <c r="A21" s="21"/>
      <c r="B21" s="53" t="s">
        <v>41</v>
      </c>
      <c r="C21" s="95" t="s">
        <v>62</v>
      </c>
      <c r="D21" s="95" t="s">
        <v>42</v>
      </c>
      <c r="E21" s="95" t="s">
        <v>70</v>
      </c>
      <c r="F21" s="95" t="s">
        <v>71</v>
      </c>
      <c r="G21" s="95" t="s">
        <v>45</v>
      </c>
      <c r="H21" s="219">
        <f>10000000+3000000</f>
        <v>13000000</v>
      </c>
      <c r="I21" s="95" t="s">
        <v>46</v>
      </c>
      <c r="J21" s="91" t="s">
        <v>46</v>
      </c>
      <c r="K21" s="62" t="s">
        <v>65</v>
      </c>
      <c r="L21" s="31" t="s">
        <v>48</v>
      </c>
      <c r="M21" s="32" t="str">
        <f t="shared" si="0"/>
        <v>Gastos por Caja Menor</v>
      </c>
      <c r="N21" s="33">
        <v>1</v>
      </c>
      <c r="O21" s="33">
        <v>1</v>
      </c>
      <c r="P21" s="34">
        <v>11</v>
      </c>
      <c r="Q21" s="35" t="s">
        <v>49</v>
      </c>
      <c r="R21" s="129" t="s">
        <v>601</v>
      </c>
      <c r="S21" s="143" t="s">
        <v>50</v>
      </c>
      <c r="T21" s="213">
        <f t="shared" si="1"/>
        <v>13000000</v>
      </c>
      <c r="U21" s="212">
        <f t="shared" si="2"/>
        <v>13000000</v>
      </c>
      <c r="V21" s="145" t="s">
        <v>51</v>
      </c>
      <c r="W21" s="37" t="s">
        <v>52</v>
      </c>
      <c r="X21" s="38" t="s">
        <v>53</v>
      </c>
      <c r="Y21" s="39" t="s">
        <v>54</v>
      </c>
      <c r="Z21" s="40" t="s">
        <v>41</v>
      </c>
      <c r="AA21" s="36" t="s">
        <v>55</v>
      </c>
      <c r="AB21" s="41" t="s">
        <v>56</v>
      </c>
      <c r="AC21" s="37" t="s">
        <v>51</v>
      </c>
      <c r="AD21" s="37" t="s">
        <v>57</v>
      </c>
      <c r="AE21" s="42" t="s">
        <v>58</v>
      </c>
      <c r="AF21" s="42" t="s">
        <v>59</v>
      </c>
      <c r="AG21" s="42" t="s">
        <v>60</v>
      </c>
      <c r="AH21" s="42" t="s">
        <v>61</v>
      </c>
      <c r="AI21" s="42" t="s">
        <v>61</v>
      </c>
      <c r="AJ21" s="42" t="s">
        <v>61</v>
      </c>
      <c r="AK21" s="68"/>
      <c r="AL21" s="68"/>
      <c r="AM21" s="68"/>
    </row>
    <row r="22" spans="1:42" ht="55.5" customHeight="1" x14ac:dyDescent="0.15">
      <c r="A22" s="21"/>
      <c r="B22" s="53" t="s">
        <v>41</v>
      </c>
      <c r="C22" s="95" t="s">
        <v>62</v>
      </c>
      <c r="D22" s="95" t="s">
        <v>42</v>
      </c>
      <c r="E22" s="95" t="s">
        <v>72</v>
      </c>
      <c r="F22" s="95" t="s">
        <v>73</v>
      </c>
      <c r="G22" s="95" t="s">
        <v>45</v>
      </c>
      <c r="H22" s="219">
        <v>5000000</v>
      </c>
      <c r="I22" s="95" t="s">
        <v>46</v>
      </c>
      <c r="J22" s="91" t="s">
        <v>46</v>
      </c>
      <c r="K22" s="62" t="s">
        <v>65</v>
      </c>
      <c r="L22" s="31" t="s">
        <v>48</v>
      </c>
      <c r="M22" s="32" t="str">
        <f t="shared" si="0"/>
        <v>Gastos por Caja Menor</v>
      </c>
      <c r="N22" s="33">
        <v>1</v>
      </c>
      <c r="O22" s="33">
        <v>1</v>
      </c>
      <c r="P22" s="34">
        <v>11</v>
      </c>
      <c r="Q22" s="35" t="s">
        <v>49</v>
      </c>
      <c r="R22" s="129" t="s">
        <v>601</v>
      </c>
      <c r="S22" s="143" t="s">
        <v>50</v>
      </c>
      <c r="T22" s="213">
        <f t="shared" si="1"/>
        <v>5000000</v>
      </c>
      <c r="U22" s="212">
        <f t="shared" si="2"/>
        <v>5000000</v>
      </c>
      <c r="V22" s="145" t="s">
        <v>51</v>
      </c>
      <c r="W22" s="37" t="s">
        <v>52</v>
      </c>
      <c r="X22" s="38" t="s">
        <v>53</v>
      </c>
      <c r="Y22" s="39" t="s">
        <v>54</v>
      </c>
      <c r="Z22" s="40" t="s">
        <v>41</v>
      </c>
      <c r="AA22" s="36" t="s">
        <v>55</v>
      </c>
      <c r="AB22" s="41" t="s">
        <v>56</v>
      </c>
      <c r="AC22" s="37" t="s">
        <v>51</v>
      </c>
      <c r="AD22" s="37" t="s">
        <v>57</v>
      </c>
      <c r="AE22" s="42" t="s">
        <v>58</v>
      </c>
      <c r="AF22" s="42" t="s">
        <v>59</v>
      </c>
      <c r="AG22" s="42" t="s">
        <v>60</v>
      </c>
      <c r="AH22" s="42" t="s">
        <v>61</v>
      </c>
      <c r="AI22" s="42" t="s">
        <v>61</v>
      </c>
      <c r="AJ22" s="42" t="s">
        <v>61</v>
      </c>
      <c r="AK22" s="68"/>
      <c r="AL22" s="68"/>
      <c r="AM22" s="68"/>
    </row>
    <row r="23" spans="1:42" s="43" customFormat="1" ht="55.5" customHeight="1" x14ac:dyDescent="0.15">
      <c r="A23" s="21"/>
      <c r="B23" s="53" t="s">
        <v>41</v>
      </c>
      <c r="C23" s="95" t="s">
        <v>62</v>
      </c>
      <c r="D23" s="95" t="s">
        <v>42</v>
      </c>
      <c r="E23" s="95" t="s">
        <v>74</v>
      </c>
      <c r="F23" s="95" t="s">
        <v>75</v>
      </c>
      <c r="G23" s="95" t="s">
        <v>45</v>
      </c>
      <c r="H23" s="219">
        <v>3000000</v>
      </c>
      <c r="I23" s="95" t="s">
        <v>46</v>
      </c>
      <c r="J23" s="91" t="s">
        <v>46</v>
      </c>
      <c r="K23" s="62" t="s">
        <v>65</v>
      </c>
      <c r="L23" s="31" t="s">
        <v>48</v>
      </c>
      <c r="M23" s="32" t="str">
        <f t="shared" si="0"/>
        <v>Gastos por Caja Menor</v>
      </c>
      <c r="N23" s="33">
        <v>1</v>
      </c>
      <c r="O23" s="33">
        <v>1</v>
      </c>
      <c r="P23" s="34">
        <v>11</v>
      </c>
      <c r="Q23" s="35" t="s">
        <v>49</v>
      </c>
      <c r="R23" s="129" t="s">
        <v>601</v>
      </c>
      <c r="S23" s="143" t="s">
        <v>50</v>
      </c>
      <c r="T23" s="213">
        <f t="shared" si="1"/>
        <v>3000000</v>
      </c>
      <c r="U23" s="212">
        <f t="shared" si="2"/>
        <v>3000000</v>
      </c>
      <c r="V23" s="145" t="s">
        <v>51</v>
      </c>
      <c r="W23" s="37" t="s">
        <v>52</v>
      </c>
      <c r="X23" s="38" t="s">
        <v>53</v>
      </c>
      <c r="Y23" s="39" t="s">
        <v>54</v>
      </c>
      <c r="Z23" s="40" t="s">
        <v>41</v>
      </c>
      <c r="AA23" s="36" t="s">
        <v>55</v>
      </c>
      <c r="AB23" s="41" t="s">
        <v>56</v>
      </c>
      <c r="AC23" s="37" t="s">
        <v>51</v>
      </c>
      <c r="AD23" s="37" t="s">
        <v>57</v>
      </c>
      <c r="AE23" s="42" t="s">
        <v>58</v>
      </c>
      <c r="AF23" s="42" t="s">
        <v>59</v>
      </c>
      <c r="AG23" s="42" t="s">
        <v>60</v>
      </c>
      <c r="AH23" s="42" t="s">
        <v>61</v>
      </c>
      <c r="AI23" s="42" t="s">
        <v>61</v>
      </c>
      <c r="AJ23" s="42" t="s">
        <v>61</v>
      </c>
      <c r="AK23" s="68"/>
      <c r="AL23" s="68"/>
      <c r="AM23" s="68"/>
      <c r="AN23" s="9"/>
      <c r="AO23" s="9"/>
      <c r="AP23" s="9"/>
    </row>
    <row r="24" spans="1:42" ht="55.5" customHeight="1" x14ac:dyDescent="0.15">
      <c r="A24" s="21"/>
      <c r="B24" s="53" t="s">
        <v>41</v>
      </c>
      <c r="C24" s="95" t="s">
        <v>62</v>
      </c>
      <c r="D24" s="95" t="s">
        <v>42</v>
      </c>
      <c r="E24" s="95" t="s">
        <v>76</v>
      </c>
      <c r="F24" s="95" t="s">
        <v>77</v>
      </c>
      <c r="G24" s="95" t="s">
        <v>45</v>
      </c>
      <c r="H24" s="219">
        <v>6000000</v>
      </c>
      <c r="I24" s="95" t="s">
        <v>46</v>
      </c>
      <c r="J24" s="91" t="s">
        <v>46</v>
      </c>
      <c r="K24" s="62" t="s">
        <v>65</v>
      </c>
      <c r="L24" s="31" t="s">
        <v>48</v>
      </c>
      <c r="M24" s="32" t="str">
        <f t="shared" si="0"/>
        <v>Gastos por Caja Menor</v>
      </c>
      <c r="N24" s="33">
        <v>1</v>
      </c>
      <c r="O24" s="33">
        <v>1</v>
      </c>
      <c r="P24" s="34">
        <v>11</v>
      </c>
      <c r="Q24" s="35" t="s">
        <v>49</v>
      </c>
      <c r="R24" s="129" t="s">
        <v>601</v>
      </c>
      <c r="S24" s="143" t="s">
        <v>50</v>
      </c>
      <c r="T24" s="213">
        <f t="shared" si="1"/>
        <v>6000000</v>
      </c>
      <c r="U24" s="212">
        <f t="shared" si="2"/>
        <v>6000000</v>
      </c>
      <c r="V24" s="145" t="s">
        <v>51</v>
      </c>
      <c r="W24" s="37" t="s">
        <v>52</v>
      </c>
      <c r="X24" s="38" t="s">
        <v>53</v>
      </c>
      <c r="Y24" s="39" t="s">
        <v>54</v>
      </c>
      <c r="Z24" s="40" t="s">
        <v>41</v>
      </c>
      <c r="AA24" s="36" t="s">
        <v>55</v>
      </c>
      <c r="AB24" s="41" t="s">
        <v>56</v>
      </c>
      <c r="AC24" s="37" t="s">
        <v>51</v>
      </c>
      <c r="AD24" s="37" t="s">
        <v>57</v>
      </c>
      <c r="AE24" s="42" t="s">
        <v>58</v>
      </c>
      <c r="AF24" s="42" t="s">
        <v>59</v>
      </c>
      <c r="AG24" s="42" t="s">
        <v>60</v>
      </c>
      <c r="AH24" s="42" t="s">
        <v>61</v>
      </c>
      <c r="AI24" s="42" t="s">
        <v>61</v>
      </c>
      <c r="AJ24" s="42" t="s">
        <v>61</v>
      </c>
      <c r="AK24" s="68"/>
      <c r="AL24" s="68"/>
      <c r="AM24" s="68"/>
    </row>
    <row r="25" spans="1:42" ht="55.5" customHeight="1" x14ac:dyDescent="0.15">
      <c r="A25" s="21"/>
      <c r="B25" s="53" t="s">
        <v>41</v>
      </c>
      <c r="C25" s="95" t="s">
        <v>62</v>
      </c>
      <c r="D25" s="95" t="s">
        <v>42</v>
      </c>
      <c r="E25" s="95" t="s">
        <v>78</v>
      </c>
      <c r="F25" s="95" t="s">
        <v>79</v>
      </c>
      <c r="G25" s="95" t="s">
        <v>45</v>
      </c>
      <c r="H25" s="219">
        <v>4000000</v>
      </c>
      <c r="I25" s="95" t="s">
        <v>46</v>
      </c>
      <c r="J25" s="91" t="s">
        <v>46</v>
      </c>
      <c r="K25" s="62" t="s">
        <v>65</v>
      </c>
      <c r="L25" s="31" t="s">
        <v>48</v>
      </c>
      <c r="M25" s="32" t="str">
        <f t="shared" si="0"/>
        <v>Gastos por Caja Menor</v>
      </c>
      <c r="N25" s="33">
        <v>1</v>
      </c>
      <c r="O25" s="33">
        <v>1</v>
      </c>
      <c r="P25" s="34">
        <v>11</v>
      </c>
      <c r="Q25" s="35" t="s">
        <v>49</v>
      </c>
      <c r="R25" s="129" t="s">
        <v>601</v>
      </c>
      <c r="S25" s="143" t="s">
        <v>50</v>
      </c>
      <c r="T25" s="213">
        <f t="shared" si="1"/>
        <v>4000000</v>
      </c>
      <c r="U25" s="212">
        <f t="shared" si="2"/>
        <v>4000000</v>
      </c>
      <c r="V25" s="145" t="s">
        <v>51</v>
      </c>
      <c r="W25" s="37" t="s">
        <v>52</v>
      </c>
      <c r="X25" s="38" t="s">
        <v>53</v>
      </c>
      <c r="Y25" s="39" t="s">
        <v>54</v>
      </c>
      <c r="Z25" s="40" t="s">
        <v>41</v>
      </c>
      <c r="AA25" s="36" t="s">
        <v>55</v>
      </c>
      <c r="AB25" s="41" t="s">
        <v>56</v>
      </c>
      <c r="AC25" s="37" t="s">
        <v>51</v>
      </c>
      <c r="AD25" s="37" t="s">
        <v>57</v>
      </c>
      <c r="AE25" s="42" t="s">
        <v>58</v>
      </c>
      <c r="AF25" s="42" t="s">
        <v>59</v>
      </c>
      <c r="AG25" s="42" t="s">
        <v>60</v>
      </c>
      <c r="AH25" s="42" t="s">
        <v>61</v>
      </c>
      <c r="AI25" s="42" t="s">
        <v>61</v>
      </c>
      <c r="AJ25" s="42" t="s">
        <v>61</v>
      </c>
      <c r="AK25" s="68"/>
      <c r="AL25" s="68"/>
      <c r="AM25" s="68"/>
    </row>
    <row r="26" spans="1:42" ht="55.5" customHeight="1" x14ac:dyDescent="0.15">
      <c r="A26" s="21"/>
      <c r="B26" s="53" t="s">
        <v>41</v>
      </c>
      <c r="C26" s="95" t="s">
        <v>62</v>
      </c>
      <c r="D26" s="95" t="s">
        <v>42</v>
      </c>
      <c r="E26" s="95" t="s">
        <v>80</v>
      </c>
      <c r="F26" s="95" t="s">
        <v>81</v>
      </c>
      <c r="G26" s="95" t="s">
        <v>45</v>
      </c>
      <c r="H26" s="219">
        <v>5000000</v>
      </c>
      <c r="I26" s="95" t="s">
        <v>46</v>
      </c>
      <c r="J26" s="91" t="s">
        <v>46</v>
      </c>
      <c r="K26" s="62" t="s">
        <v>65</v>
      </c>
      <c r="L26" s="31" t="s">
        <v>48</v>
      </c>
      <c r="M26" s="32" t="str">
        <f t="shared" si="0"/>
        <v>Gastos por Caja Menor</v>
      </c>
      <c r="N26" s="33">
        <v>1</v>
      </c>
      <c r="O26" s="33">
        <v>1</v>
      </c>
      <c r="P26" s="34">
        <v>11</v>
      </c>
      <c r="Q26" s="35" t="s">
        <v>49</v>
      </c>
      <c r="R26" s="129" t="s">
        <v>601</v>
      </c>
      <c r="S26" s="143" t="s">
        <v>50</v>
      </c>
      <c r="T26" s="213">
        <f t="shared" si="1"/>
        <v>5000000</v>
      </c>
      <c r="U26" s="212">
        <f t="shared" si="2"/>
        <v>5000000</v>
      </c>
      <c r="V26" s="145" t="s">
        <v>51</v>
      </c>
      <c r="W26" s="37" t="s">
        <v>52</v>
      </c>
      <c r="X26" s="38" t="s">
        <v>53</v>
      </c>
      <c r="Y26" s="39" t="s">
        <v>54</v>
      </c>
      <c r="Z26" s="40" t="s">
        <v>41</v>
      </c>
      <c r="AA26" s="36" t="s">
        <v>55</v>
      </c>
      <c r="AB26" s="41" t="s">
        <v>56</v>
      </c>
      <c r="AC26" s="37" t="s">
        <v>51</v>
      </c>
      <c r="AD26" s="37" t="s">
        <v>57</v>
      </c>
      <c r="AE26" s="42" t="s">
        <v>58</v>
      </c>
      <c r="AF26" s="42" t="s">
        <v>59</v>
      </c>
      <c r="AG26" s="42" t="s">
        <v>60</v>
      </c>
      <c r="AH26" s="42" t="s">
        <v>61</v>
      </c>
      <c r="AI26" s="42" t="s">
        <v>61</v>
      </c>
      <c r="AJ26" s="42" t="s">
        <v>61</v>
      </c>
      <c r="AK26" s="68"/>
      <c r="AL26" s="68"/>
      <c r="AM26" s="68"/>
    </row>
    <row r="27" spans="1:42" ht="55.5" customHeight="1" x14ac:dyDescent="0.15">
      <c r="A27" s="21"/>
      <c r="B27" s="53" t="s">
        <v>41</v>
      </c>
      <c r="C27" s="95" t="s">
        <v>62</v>
      </c>
      <c r="D27" s="95" t="s">
        <v>42</v>
      </c>
      <c r="E27" s="95" t="s">
        <v>82</v>
      </c>
      <c r="F27" s="95" t="s">
        <v>83</v>
      </c>
      <c r="G27" s="95" t="s">
        <v>45</v>
      </c>
      <c r="H27" s="219">
        <v>5000000</v>
      </c>
      <c r="I27" s="95" t="s">
        <v>46</v>
      </c>
      <c r="J27" s="91" t="s">
        <v>46</v>
      </c>
      <c r="K27" s="62" t="s">
        <v>65</v>
      </c>
      <c r="L27" s="31" t="s">
        <v>48</v>
      </c>
      <c r="M27" s="32" t="str">
        <f t="shared" si="0"/>
        <v>Gastos por Caja Menor</v>
      </c>
      <c r="N27" s="33">
        <v>1</v>
      </c>
      <c r="O27" s="33">
        <v>1</v>
      </c>
      <c r="P27" s="34">
        <v>11</v>
      </c>
      <c r="Q27" s="35" t="s">
        <v>49</v>
      </c>
      <c r="R27" s="129" t="s">
        <v>601</v>
      </c>
      <c r="S27" s="143" t="s">
        <v>50</v>
      </c>
      <c r="T27" s="213">
        <f t="shared" si="1"/>
        <v>5000000</v>
      </c>
      <c r="U27" s="212">
        <f t="shared" si="2"/>
        <v>5000000</v>
      </c>
      <c r="V27" s="145" t="s">
        <v>51</v>
      </c>
      <c r="W27" s="37" t="s">
        <v>52</v>
      </c>
      <c r="X27" s="38" t="s">
        <v>53</v>
      </c>
      <c r="Y27" s="39" t="s">
        <v>54</v>
      </c>
      <c r="Z27" s="40" t="s">
        <v>41</v>
      </c>
      <c r="AA27" s="36" t="s">
        <v>55</v>
      </c>
      <c r="AB27" s="41" t="s">
        <v>56</v>
      </c>
      <c r="AC27" s="37" t="s">
        <v>51</v>
      </c>
      <c r="AD27" s="37" t="s">
        <v>57</v>
      </c>
      <c r="AE27" s="42" t="s">
        <v>58</v>
      </c>
      <c r="AF27" s="42" t="s">
        <v>59</v>
      </c>
      <c r="AG27" s="42" t="s">
        <v>60</v>
      </c>
      <c r="AH27" s="42" t="s">
        <v>61</v>
      </c>
      <c r="AI27" s="42" t="s">
        <v>61</v>
      </c>
      <c r="AJ27" s="42" t="s">
        <v>61</v>
      </c>
      <c r="AK27" s="68"/>
      <c r="AL27" s="68"/>
      <c r="AM27" s="68"/>
    </row>
    <row r="28" spans="1:42" ht="55.5" customHeight="1" x14ac:dyDescent="0.15">
      <c r="A28" s="21"/>
      <c r="B28" s="53" t="s">
        <v>41</v>
      </c>
      <c r="C28" s="95" t="s">
        <v>62</v>
      </c>
      <c r="D28" s="95" t="s">
        <v>42</v>
      </c>
      <c r="E28" s="95" t="s">
        <v>84</v>
      </c>
      <c r="F28" s="95" t="s">
        <v>85</v>
      </c>
      <c r="G28" s="95" t="s">
        <v>45</v>
      </c>
      <c r="H28" s="219">
        <v>3000000</v>
      </c>
      <c r="I28" s="95" t="s">
        <v>46</v>
      </c>
      <c r="J28" s="91" t="s">
        <v>46</v>
      </c>
      <c r="K28" s="62" t="s">
        <v>65</v>
      </c>
      <c r="L28" s="31" t="s">
        <v>48</v>
      </c>
      <c r="M28" s="32" t="str">
        <f t="shared" si="0"/>
        <v>Gastos por Caja Menor</v>
      </c>
      <c r="N28" s="33">
        <v>1</v>
      </c>
      <c r="O28" s="33">
        <v>1</v>
      </c>
      <c r="P28" s="34">
        <v>11</v>
      </c>
      <c r="Q28" s="35" t="s">
        <v>49</v>
      </c>
      <c r="R28" s="129" t="s">
        <v>601</v>
      </c>
      <c r="S28" s="143" t="s">
        <v>50</v>
      </c>
      <c r="T28" s="213">
        <f t="shared" si="1"/>
        <v>3000000</v>
      </c>
      <c r="U28" s="212">
        <f t="shared" si="2"/>
        <v>3000000</v>
      </c>
      <c r="V28" s="145" t="s">
        <v>51</v>
      </c>
      <c r="W28" s="37" t="s">
        <v>52</v>
      </c>
      <c r="X28" s="38" t="s">
        <v>53</v>
      </c>
      <c r="Y28" s="39" t="s">
        <v>54</v>
      </c>
      <c r="Z28" s="40" t="s">
        <v>41</v>
      </c>
      <c r="AA28" s="36" t="s">
        <v>55</v>
      </c>
      <c r="AB28" s="41" t="s">
        <v>56</v>
      </c>
      <c r="AC28" s="37" t="s">
        <v>51</v>
      </c>
      <c r="AD28" s="37" t="s">
        <v>57</v>
      </c>
      <c r="AE28" s="42" t="s">
        <v>58</v>
      </c>
      <c r="AF28" s="42" t="s">
        <v>59</v>
      </c>
      <c r="AG28" s="42" t="s">
        <v>60</v>
      </c>
      <c r="AH28" s="42" t="s">
        <v>61</v>
      </c>
      <c r="AI28" s="42" t="s">
        <v>61</v>
      </c>
      <c r="AJ28" s="42" t="s">
        <v>61</v>
      </c>
      <c r="AK28" s="68"/>
      <c r="AL28" s="68"/>
      <c r="AM28" s="68"/>
    </row>
    <row r="29" spans="1:42" ht="55.5" customHeight="1" x14ac:dyDescent="0.15">
      <c r="A29" s="21"/>
      <c r="B29" s="53" t="s">
        <v>41</v>
      </c>
      <c r="C29" s="95" t="s">
        <v>62</v>
      </c>
      <c r="D29" s="95" t="s">
        <v>42</v>
      </c>
      <c r="E29" s="95" t="s">
        <v>86</v>
      </c>
      <c r="F29" s="95" t="s">
        <v>87</v>
      </c>
      <c r="G29" s="95" t="s">
        <v>45</v>
      </c>
      <c r="H29" s="219">
        <v>5000000</v>
      </c>
      <c r="I29" s="95" t="s">
        <v>46</v>
      </c>
      <c r="J29" s="91" t="s">
        <v>46</v>
      </c>
      <c r="K29" s="62" t="s">
        <v>65</v>
      </c>
      <c r="L29" s="31" t="s">
        <v>48</v>
      </c>
      <c r="M29" s="32" t="str">
        <f t="shared" si="0"/>
        <v>Gastos por Caja Menor</v>
      </c>
      <c r="N29" s="33">
        <v>1</v>
      </c>
      <c r="O29" s="33">
        <v>1</v>
      </c>
      <c r="P29" s="34">
        <v>11</v>
      </c>
      <c r="Q29" s="35" t="s">
        <v>49</v>
      </c>
      <c r="R29" s="129" t="s">
        <v>601</v>
      </c>
      <c r="S29" s="143" t="s">
        <v>50</v>
      </c>
      <c r="T29" s="213">
        <f t="shared" si="1"/>
        <v>5000000</v>
      </c>
      <c r="U29" s="212">
        <f t="shared" si="2"/>
        <v>5000000</v>
      </c>
      <c r="V29" s="145" t="s">
        <v>51</v>
      </c>
      <c r="W29" s="37" t="s">
        <v>52</v>
      </c>
      <c r="X29" s="38" t="s">
        <v>53</v>
      </c>
      <c r="Y29" s="39" t="s">
        <v>54</v>
      </c>
      <c r="Z29" s="40" t="s">
        <v>41</v>
      </c>
      <c r="AA29" s="36" t="s">
        <v>55</v>
      </c>
      <c r="AB29" s="41" t="s">
        <v>56</v>
      </c>
      <c r="AC29" s="37" t="s">
        <v>51</v>
      </c>
      <c r="AD29" s="37" t="s">
        <v>57</v>
      </c>
      <c r="AE29" s="42" t="s">
        <v>58</v>
      </c>
      <c r="AF29" s="42" t="s">
        <v>59</v>
      </c>
      <c r="AG29" s="42" t="s">
        <v>60</v>
      </c>
      <c r="AH29" s="42" t="s">
        <v>61</v>
      </c>
      <c r="AI29" s="42" t="s">
        <v>61</v>
      </c>
      <c r="AJ29" s="42" t="s">
        <v>61</v>
      </c>
      <c r="AK29" s="68"/>
      <c r="AL29" s="68"/>
      <c r="AM29" s="68"/>
    </row>
    <row r="30" spans="1:42" ht="55.5" customHeight="1" x14ac:dyDescent="0.15">
      <c r="A30" s="21"/>
      <c r="B30" s="53" t="s">
        <v>41</v>
      </c>
      <c r="C30" s="95" t="s">
        <v>62</v>
      </c>
      <c r="D30" s="95" t="s">
        <v>42</v>
      </c>
      <c r="E30" s="95" t="s">
        <v>88</v>
      </c>
      <c r="F30" s="95" t="s">
        <v>89</v>
      </c>
      <c r="G30" s="95" t="s">
        <v>45</v>
      </c>
      <c r="H30" s="219">
        <v>4000000</v>
      </c>
      <c r="I30" s="95" t="s">
        <v>46</v>
      </c>
      <c r="J30" s="91" t="s">
        <v>46</v>
      </c>
      <c r="K30" s="62" t="s">
        <v>65</v>
      </c>
      <c r="L30" s="31" t="s">
        <v>48</v>
      </c>
      <c r="M30" s="32" t="str">
        <f t="shared" si="0"/>
        <v>Gastos por Caja Menor</v>
      </c>
      <c r="N30" s="33">
        <v>1</v>
      </c>
      <c r="O30" s="33">
        <v>1</v>
      </c>
      <c r="P30" s="34">
        <v>11</v>
      </c>
      <c r="Q30" s="35" t="s">
        <v>49</v>
      </c>
      <c r="R30" s="129" t="s">
        <v>601</v>
      </c>
      <c r="S30" s="143" t="s">
        <v>50</v>
      </c>
      <c r="T30" s="213">
        <f t="shared" si="1"/>
        <v>4000000</v>
      </c>
      <c r="U30" s="212">
        <f t="shared" si="2"/>
        <v>4000000</v>
      </c>
      <c r="V30" s="145" t="s">
        <v>51</v>
      </c>
      <c r="W30" s="37" t="s">
        <v>52</v>
      </c>
      <c r="X30" s="38" t="s">
        <v>53</v>
      </c>
      <c r="Y30" s="39" t="s">
        <v>54</v>
      </c>
      <c r="Z30" s="40" t="s">
        <v>41</v>
      </c>
      <c r="AA30" s="36" t="s">
        <v>55</v>
      </c>
      <c r="AB30" s="41" t="s">
        <v>56</v>
      </c>
      <c r="AC30" s="37" t="s">
        <v>51</v>
      </c>
      <c r="AD30" s="37" t="s">
        <v>57</v>
      </c>
      <c r="AE30" s="42" t="s">
        <v>58</v>
      </c>
      <c r="AF30" s="42" t="s">
        <v>59</v>
      </c>
      <c r="AG30" s="42" t="s">
        <v>60</v>
      </c>
      <c r="AH30" s="42" t="s">
        <v>61</v>
      </c>
      <c r="AI30" s="42" t="s">
        <v>61</v>
      </c>
      <c r="AJ30" s="42" t="s">
        <v>61</v>
      </c>
      <c r="AK30" s="68"/>
      <c r="AL30" s="68"/>
      <c r="AM30" s="68"/>
    </row>
    <row r="31" spans="1:42" s="43" customFormat="1" ht="55.5" customHeight="1" x14ac:dyDescent="0.15">
      <c r="A31" s="21"/>
      <c r="B31" s="53" t="s">
        <v>41</v>
      </c>
      <c r="C31" s="95" t="s">
        <v>62</v>
      </c>
      <c r="D31" s="95" t="s">
        <v>42</v>
      </c>
      <c r="E31" s="95" t="s">
        <v>90</v>
      </c>
      <c r="F31" s="95" t="s">
        <v>91</v>
      </c>
      <c r="G31" s="95" t="s">
        <v>45</v>
      </c>
      <c r="H31" s="219">
        <v>3000000</v>
      </c>
      <c r="I31" s="95" t="s">
        <v>46</v>
      </c>
      <c r="J31" s="91" t="s">
        <v>46</v>
      </c>
      <c r="K31" s="62" t="s">
        <v>65</v>
      </c>
      <c r="L31" s="31" t="s">
        <v>48</v>
      </c>
      <c r="M31" s="32" t="str">
        <f t="shared" si="0"/>
        <v>Gastos por Caja Menor</v>
      </c>
      <c r="N31" s="33">
        <v>1</v>
      </c>
      <c r="O31" s="33">
        <v>1</v>
      </c>
      <c r="P31" s="34">
        <v>11</v>
      </c>
      <c r="Q31" s="35" t="s">
        <v>49</v>
      </c>
      <c r="R31" s="129" t="s">
        <v>601</v>
      </c>
      <c r="S31" s="143" t="s">
        <v>50</v>
      </c>
      <c r="T31" s="213">
        <f t="shared" si="1"/>
        <v>3000000</v>
      </c>
      <c r="U31" s="212">
        <f t="shared" si="2"/>
        <v>3000000</v>
      </c>
      <c r="V31" s="145" t="s">
        <v>51</v>
      </c>
      <c r="W31" s="37" t="s">
        <v>52</v>
      </c>
      <c r="X31" s="38" t="s">
        <v>53</v>
      </c>
      <c r="Y31" s="39" t="s">
        <v>54</v>
      </c>
      <c r="Z31" s="40" t="s">
        <v>41</v>
      </c>
      <c r="AA31" s="36" t="s">
        <v>55</v>
      </c>
      <c r="AB31" s="41" t="s">
        <v>56</v>
      </c>
      <c r="AC31" s="37" t="s">
        <v>51</v>
      </c>
      <c r="AD31" s="37" t="s">
        <v>57</v>
      </c>
      <c r="AE31" s="42" t="s">
        <v>58</v>
      </c>
      <c r="AF31" s="42" t="s">
        <v>59</v>
      </c>
      <c r="AG31" s="42" t="s">
        <v>60</v>
      </c>
      <c r="AH31" s="42" t="s">
        <v>61</v>
      </c>
      <c r="AI31" s="42" t="s">
        <v>61</v>
      </c>
      <c r="AJ31" s="42" t="s">
        <v>61</v>
      </c>
      <c r="AK31" s="68"/>
      <c r="AL31" s="68"/>
      <c r="AM31" s="68"/>
      <c r="AN31" s="9"/>
      <c r="AO31" s="9"/>
      <c r="AP31" s="9"/>
    </row>
    <row r="32" spans="1:42" s="45" customFormat="1" ht="55.5" customHeight="1" x14ac:dyDescent="0.15">
      <c r="A32" s="21"/>
      <c r="B32" s="53" t="s">
        <v>41</v>
      </c>
      <c r="C32" s="95" t="s">
        <v>62</v>
      </c>
      <c r="D32" s="95" t="s">
        <v>42</v>
      </c>
      <c r="E32" s="95" t="s">
        <v>92</v>
      </c>
      <c r="F32" s="95" t="s">
        <v>93</v>
      </c>
      <c r="G32" s="95" t="s">
        <v>45</v>
      </c>
      <c r="H32" s="219">
        <v>100000000</v>
      </c>
      <c r="I32" s="95" t="s">
        <v>46</v>
      </c>
      <c r="J32" s="91" t="s">
        <v>46</v>
      </c>
      <c r="K32" s="62" t="s">
        <v>65</v>
      </c>
      <c r="L32" s="31" t="s">
        <v>48</v>
      </c>
      <c r="M32" s="32" t="str">
        <f t="shared" si="0"/>
        <v>Gastos por Caja Menor</v>
      </c>
      <c r="N32" s="33">
        <v>1</v>
      </c>
      <c r="O32" s="33">
        <v>1</v>
      </c>
      <c r="P32" s="34">
        <v>11</v>
      </c>
      <c r="Q32" s="35" t="s">
        <v>49</v>
      </c>
      <c r="R32" s="129" t="s">
        <v>601</v>
      </c>
      <c r="S32" s="143" t="s">
        <v>50</v>
      </c>
      <c r="T32" s="213">
        <f t="shared" si="1"/>
        <v>100000000</v>
      </c>
      <c r="U32" s="212">
        <f t="shared" si="2"/>
        <v>100000000</v>
      </c>
      <c r="V32" s="145" t="s">
        <v>51</v>
      </c>
      <c r="W32" s="37" t="s">
        <v>52</v>
      </c>
      <c r="X32" s="38" t="s">
        <v>53</v>
      </c>
      <c r="Y32" s="39" t="s">
        <v>54</v>
      </c>
      <c r="Z32" s="40" t="s">
        <v>41</v>
      </c>
      <c r="AA32" s="36" t="s">
        <v>55</v>
      </c>
      <c r="AB32" s="41" t="s">
        <v>56</v>
      </c>
      <c r="AC32" s="37" t="s">
        <v>51</v>
      </c>
      <c r="AD32" s="37" t="s">
        <v>57</v>
      </c>
      <c r="AE32" s="42" t="s">
        <v>58</v>
      </c>
      <c r="AF32" s="42" t="s">
        <v>59</v>
      </c>
      <c r="AG32" s="42" t="s">
        <v>60</v>
      </c>
      <c r="AH32" s="42" t="s">
        <v>61</v>
      </c>
      <c r="AI32" s="42" t="s">
        <v>61</v>
      </c>
      <c r="AJ32" s="42" t="s">
        <v>61</v>
      </c>
      <c r="AK32" s="68"/>
      <c r="AL32" s="68"/>
      <c r="AM32" s="68"/>
      <c r="AN32" s="9"/>
      <c r="AO32" s="9"/>
      <c r="AP32" s="9"/>
    </row>
    <row r="33" spans="1:42" s="45" customFormat="1" ht="55.5" customHeight="1" x14ac:dyDescent="0.15">
      <c r="A33" s="21"/>
      <c r="B33" s="53" t="s">
        <v>41</v>
      </c>
      <c r="C33" s="95" t="s">
        <v>408</v>
      </c>
      <c r="D33" s="95" t="s">
        <v>377</v>
      </c>
      <c r="E33" s="95" t="s">
        <v>92</v>
      </c>
      <c r="F33" s="95" t="s">
        <v>93</v>
      </c>
      <c r="G33" s="95" t="s">
        <v>45</v>
      </c>
      <c r="H33" s="219">
        <v>3000000</v>
      </c>
      <c r="I33" s="95" t="s">
        <v>46</v>
      </c>
      <c r="J33" s="91" t="s">
        <v>46</v>
      </c>
      <c r="K33" s="62" t="s">
        <v>65</v>
      </c>
      <c r="L33" s="31" t="s">
        <v>48</v>
      </c>
      <c r="M33" s="32" t="str">
        <f t="shared" si="0"/>
        <v>Gastos por Caja Menor</v>
      </c>
      <c r="N33" s="33">
        <v>1</v>
      </c>
      <c r="O33" s="33">
        <v>1</v>
      </c>
      <c r="P33" s="34">
        <v>11</v>
      </c>
      <c r="Q33" s="35" t="s">
        <v>49</v>
      </c>
      <c r="R33" s="129" t="s">
        <v>601</v>
      </c>
      <c r="S33" s="143" t="s">
        <v>50</v>
      </c>
      <c r="T33" s="213">
        <f t="shared" si="1"/>
        <v>3000000</v>
      </c>
      <c r="U33" s="212">
        <f>T33</f>
        <v>3000000</v>
      </c>
      <c r="V33" s="145" t="s">
        <v>51</v>
      </c>
      <c r="W33" s="37" t="s">
        <v>52</v>
      </c>
      <c r="X33" s="38" t="s">
        <v>53</v>
      </c>
      <c r="Y33" s="39" t="s">
        <v>54</v>
      </c>
      <c r="Z33" s="40" t="s">
        <v>41</v>
      </c>
      <c r="AA33" s="36" t="s">
        <v>55</v>
      </c>
      <c r="AB33" s="41" t="s">
        <v>56</v>
      </c>
      <c r="AC33" s="37" t="s">
        <v>51</v>
      </c>
      <c r="AD33" s="37" t="s">
        <v>57</v>
      </c>
      <c r="AE33" s="42" t="s">
        <v>58</v>
      </c>
      <c r="AF33" s="42" t="s">
        <v>59</v>
      </c>
      <c r="AG33" s="42" t="s">
        <v>60</v>
      </c>
      <c r="AH33" s="42" t="s">
        <v>61</v>
      </c>
      <c r="AI33" s="42" t="s">
        <v>61</v>
      </c>
      <c r="AJ33" s="42" t="s">
        <v>61</v>
      </c>
      <c r="AK33" s="68"/>
      <c r="AL33" s="68"/>
      <c r="AM33" s="68"/>
      <c r="AN33" s="9"/>
      <c r="AO33" s="9"/>
      <c r="AP33" s="9"/>
    </row>
    <row r="34" spans="1:42" s="45" customFormat="1" ht="27" x14ac:dyDescent="0.15">
      <c r="A34" s="21"/>
      <c r="B34" s="53" t="s">
        <v>41</v>
      </c>
      <c r="C34" s="95" t="s">
        <v>62</v>
      </c>
      <c r="D34" s="95" t="s">
        <v>42</v>
      </c>
      <c r="E34" s="95" t="s">
        <v>94</v>
      </c>
      <c r="F34" s="95" t="s">
        <v>95</v>
      </c>
      <c r="G34" s="95" t="s">
        <v>45</v>
      </c>
      <c r="H34" s="219">
        <v>70000000</v>
      </c>
      <c r="I34" s="95" t="s">
        <v>46</v>
      </c>
      <c r="J34" s="91" t="s">
        <v>46</v>
      </c>
      <c r="K34" s="62" t="s">
        <v>65</v>
      </c>
      <c r="L34" s="31" t="s">
        <v>48</v>
      </c>
      <c r="M34" s="32" t="str">
        <f t="shared" si="0"/>
        <v>Gastos por Caja Menor</v>
      </c>
      <c r="N34" s="33">
        <v>1</v>
      </c>
      <c r="O34" s="33">
        <v>1</v>
      </c>
      <c r="P34" s="34">
        <v>11</v>
      </c>
      <c r="Q34" s="35" t="s">
        <v>49</v>
      </c>
      <c r="R34" s="129" t="s">
        <v>601</v>
      </c>
      <c r="S34" s="143" t="s">
        <v>50</v>
      </c>
      <c r="T34" s="213">
        <f t="shared" si="1"/>
        <v>70000000</v>
      </c>
      <c r="U34" s="212">
        <f t="shared" si="2"/>
        <v>70000000</v>
      </c>
      <c r="V34" s="145" t="s">
        <v>51</v>
      </c>
      <c r="W34" s="37" t="s">
        <v>52</v>
      </c>
      <c r="X34" s="38" t="s">
        <v>53</v>
      </c>
      <c r="Y34" s="39" t="s">
        <v>54</v>
      </c>
      <c r="Z34" s="40" t="s">
        <v>41</v>
      </c>
      <c r="AA34" s="36" t="s">
        <v>55</v>
      </c>
      <c r="AB34" s="41" t="s">
        <v>56</v>
      </c>
      <c r="AC34" s="37" t="s">
        <v>51</v>
      </c>
      <c r="AD34" s="37" t="s">
        <v>57</v>
      </c>
      <c r="AE34" s="42" t="s">
        <v>58</v>
      </c>
      <c r="AF34" s="42" t="s">
        <v>59</v>
      </c>
      <c r="AG34" s="42" t="s">
        <v>60</v>
      </c>
      <c r="AH34" s="42" t="s">
        <v>61</v>
      </c>
      <c r="AI34" s="42" t="s">
        <v>61</v>
      </c>
      <c r="AJ34" s="42" t="s">
        <v>61</v>
      </c>
      <c r="AK34" s="68"/>
      <c r="AL34" s="68"/>
      <c r="AM34" s="68"/>
      <c r="AN34" s="9"/>
      <c r="AO34" s="9"/>
      <c r="AP34" s="9"/>
    </row>
    <row r="35" spans="1:42" s="45" customFormat="1" ht="27" x14ac:dyDescent="0.15">
      <c r="A35" s="21"/>
      <c r="B35" s="53" t="s">
        <v>41</v>
      </c>
      <c r="C35" s="95" t="s">
        <v>408</v>
      </c>
      <c r="D35" s="95" t="s">
        <v>377</v>
      </c>
      <c r="E35" s="95" t="s">
        <v>94</v>
      </c>
      <c r="F35" s="95" t="s">
        <v>95</v>
      </c>
      <c r="G35" s="95" t="s">
        <v>45</v>
      </c>
      <c r="H35" s="219">
        <v>1000000</v>
      </c>
      <c r="I35" s="95" t="s">
        <v>46</v>
      </c>
      <c r="J35" s="91" t="s">
        <v>46</v>
      </c>
      <c r="K35" s="62" t="s">
        <v>65</v>
      </c>
      <c r="L35" s="31" t="s">
        <v>48</v>
      </c>
      <c r="M35" s="32" t="str">
        <f t="shared" si="0"/>
        <v>Gastos por Caja Menor</v>
      </c>
      <c r="N35" s="33">
        <v>1</v>
      </c>
      <c r="O35" s="33">
        <v>1</v>
      </c>
      <c r="P35" s="34">
        <v>11</v>
      </c>
      <c r="Q35" s="35" t="s">
        <v>49</v>
      </c>
      <c r="R35" s="129" t="s">
        <v>601</v>
      </c>
      <c r="S35" s="143" t="s">
        <v>50</v>
      </c>
      <c r="T35" s="213">
        <f t="shared" si="1"/>
        <v>1000000</v>
      </c>
      <c r="U35" s="212">
        <f>T35</f>
        <v>1000000</v>
      </c>
      <c r="V35" s="145" t="s">
        <v>51</v>
      </c>
      <c r="W35" s="37" t="s">
        <v>52</v>
      </c>
      <c r="X35" s="38" t="s">
        <v>53</v>
      </c>
      <c r="Y35" s="39" t="s">
        <v>54</v>
      </c>
      <c r="Z35" s="40" t="s">
        <v>41</v>
      </c>
      <c r="AA35" s="36" t="s">
        <v>55</v>
      </c>
      <c r="AB35" s="41" t="s">
        <v>56</v>
      </c>
      <c r="AC35" s="37" t="s">
        <v>51</v>
      </c>
      <c r="AD35" s="37" t="s">
        <v>57</v>
      </c>
      <c r="AE35" s="42" t="s">
        <v>58</v>
      </c>
      <c r="AF35" s="42" t="s">
        <v>59</v>
      </c>
      <c r="AG35" s="42" t="s">
        <v>60</v>
      </c>
      <c r="AH35" s="42" t="s">
        <v>61</v>
      </c>
      <c r="AI35" s="42" t="s">
        <v>61</v>
      </c>
      <c r="AJ35" s="42" t="s">
        <v>61</v>
      </c>
      <c r="AK35" s="68"/>
      <c r="AL35" s="68"/>
      <c r="AM35" s="68"/>
      <c r="AN35" s="9"/>
      <c r="AO35" s="9"/>
      <c r="AP35" s="9"/>
    </row>
    <row r="36" spans="1:42" s="45" customFormat="1" x14ac:dyDescent="0.15">
      <c r="A36" s="21"/>
      <c r="B36" s="53" t="s">
        <v>41</v>
      </c>
      <c r="C36" s="95" t="s">
        <v>62</v>
      </c>
      <c r="D36" s="95" t="s">
        <v>42</v>
      </c>
      <c r="E36" s="95" t="s">
        <v>96</v>
      </c>
      <c r="F36" s="95" t="s">
        <v>97</v>
      </c>
      <c r="G36" s="95" t="s">
        <v>45</v>
      </c>
      <c r="H36" s="219">
        <f>177324025+3353400</f>
        <v>180677425</v>
      </c>
      <c r="I36" s="95" t="s">
        <v>46</v>
      </c>
      <c r="J36" s="91" t="s">
        <v>46</v>
      </c>
      <c r="K36" s="62" t="s">
        <v>65</v>
      </c>
      <c r="L36" s="31" t="s">
        <v>48</v>
      </c>
      <c r="M36" s="32" t="str">
        <f t="shared" si="0"/>
        <v>Gastos por Caja Menor</v>
      </c>
      <c r="N36" s="33">
        <v>1</v>
      </c>
      <c r="O36" s="33">
        <v>1</v>
      </c>
      <c r="P36" s="34">
        <v>11</v>
      </c>
      <c r="Q36" s="35" t="s">
        <v>49</v>
      </c>
      <c r="R36" s="129" t="s">
        <v>601</v>
      </c>
      <c r="S36" s="143" t="s">
        <v>50</v>
      </c>
      <c r="T36" s="213">
        <f t="shared" si="1"/>
        <v>180677425</v>
      </c>
      <c r="U36" s="212">
        <f t="shared" si="2"/>
        <v>180677425</v>
      </c>
      <c r="V36" s="145" t="s">
        <v>51</v>
      </c>
      <c r="W36" s="37" t="s">
        <v>52</v>
      </c>
      <c r="X36" s="38" t="s">
        <v>53</v>
      </c>
      <c r="Y36" s="39" t="s">
        <v>54</v>
      </c>
      <c r="Z36" s="40" t="s">
        <v>41</v>
      </c>
      <c r="AA36" s="36" t="s">
        <v>55</v>
      </c>
      <c r="AB36" s="41" t="s">
        <v>56</v>
      </c>
      <c r="AC36" s="37" t="s">
        <v>51</v>
      </c>
      <c r="AD36" s="37" t="s">
        <v>57</v>
      </c>
      <c r="AE36" s="42" t="s">
        <v>58</v>
      </c>
      <c r="AF36" s="42" t="s">
        <v>59</v>
      </c>
      <c r="AG36" s="42" t="s">
        <v>60</v>
      </c>
      <c r="AH36" s="42" t="s">
        <v>61</v>
      </c>
      <c r="AI36" s="42" t="s">
        <v>61</v>
      </c>
      <c r="AJ36" s="42" t="s">
        <v>61</v>
      </c>
      <c r="AK36" s="68"/>
      <c r="AL36" s="68"/>
      <c r="AM36" s="68"/>
      <c r="AN36" s="9"/>
      <c r="AO36" s="9"/>
      <c r="AP36" s="9"/>
    </row>
    <row r="37" spans="1:42" ht="27" x14ac:dyDescent="0.15">
      <c r="A37" s="21"/>
      <c r="B37" s="53" t="s">
        <v>41</v>
      </c>
      <c r="C37" s="95" t="s">
        <v>62</v>
      </c>
      <c r="D37" s="95" t="s">
        <v>42</v>
      </c>
      <c r="E37" s="95" t="s">
        <v>98</v>
      </c>
      <c r="F37" s="95" t="s">
        <v>99</v>
      </c>
      <c r="G37" s="95" t="s">
        <v>45</v>
      </c>
      <c r="H37" s="219">
        <f>34000000+5395118-(2290713+486475)</f>
        <v>36617930</v>
      </c>
      <c r="I37" s="95" t="s">
        <v>46</v>
      </c>
      <c r="J37" s="91" t="s">
        <v>46</v>
      </c>
      <c r="K37" s="62" t="s">
        <v>65</v>
      </c>
      <c r="L37" s="31" t="s">
        <v>48</v>
      </c>
      <c r="M37" s="32" t="str">
        <f t="shared" si="0"/>
        <v>Gastos por Caja Menor</v>
      </c>
      <c r="N37" s="33">
        <v>1</v>
      </c>
      <c r="O37" s="33">
        <v>1</v>
      </c>
      <c r="P37" s="34">
        <v>11</v>
      </c>
      <c r="Q37" s="35" t="s">
        <v>49</v>
      </c>
      <c r="R37" s="129" t="s">
        <v>601</v>
      </c>
      <c r="S37" s="143" t="s">
        <v>50</v>
      </c>
      <c r="T37" s="213">
        <f t="shared" si="1"/>
        <v>36617930</v>
      </c>
      <c r="U37" s="212">
        <f t="shared" si="2"/>
        <v>36617930</v>
      </c>
      <c r="V37" s="145" t="s">
        <v>51</v>
      </c>
      <c r="W37" s="37" t="s">
        <v>52</v>
      </c>
      <c r="X37" s="38" t="s">
        <v>53</v>
      </c>
      <c r="Y37" s="39" t="s">
        <v>54</v>
      </c>
      <c r="Z37" s="40" t="s">
        <v>41</v>
      </c>
      <c r="AA37" s="36" t="s">
        <v>55</v>
      </c>
      <c r="AB37" s="41" t="s">
        <v>56</v>
      </c>
      <c r="AC37" s="37" t="s">
        <v>51</v>
      </c>
      <c r="AD37" s="37" t="s">
        <v>57</v>
      </c>
      <c r="AE37" s="42" t="s">
        <v>58</v>
      </c>
      <c r="AF37" s="42" t="s">
        <v>59</v>
      </c>
      <c r="AG37" s="42" t="s">
        <v>60</v>
      </c>
      <c r="AH37" s="42" t="s">
        <v>61</v>
      </c>
      <c r="AI37" s="42" t="s">
        <v>61</v>
      </c>
      <c r="AJ37" s="42" t="s">
        <v>61</v>
      </c>
      <c r="AK37" s="68"/>
      <c r="AL37" s="68"/>
      <c r="AM37" s="68"/>
    </row>
    <row r="38" spans="1:42" ht="27" x14ac:dyDescent="0.15">
      <c r="A38" s="21"/>
      <c r="B38" s="53" t="s">
        <v>41</v>
      </c>
      <c r="C38" s="95" t="s">
        <v>62</v>
      </c>
      <c r="D38" s="95" t="s">
        <v>42</v>
      </c>
      <c r="E38" s="95" t="s">
        <v>100</v>
      </c>
      <c r="F38" s="95" t="s">
        <v>101</v>
      </c>
      <c r="G38" s="95" t="s">
        <v>45</v>
      </c>
      <c r="H38" s="219">
        <v>80000000</v>
      </c>
      <c r="I38" s="95" t="s">
        <v>46</v>
      </c>
      <c r="J38" s="91" t="s">
        <v>46</v>
      </c>
      <c r="K38" s="62" t="s">
        <v>65</v>
      </c>
      <c r="L38" s="31" t="s">
        <v>48</v>
      </c>
      <c r="M38" s="32" t="str">
        <f t="shared" si="0"/>
        <v>Gastos por Caja Menor</v>
      </c>
      <c r="N38" s="33">
        <v>1</v>
      </c>
      <c r="O38" s="33">
        <v>1</v>
      </c>
      <c r="P38" s="34">
        <v>11</v>
      </c>
      <c r="Q38" s="35" t="s">
        <v>49</v>
      </c>
      <c r="R38" s="129" t="s">
        <v>601</v>
      </c>
      <c r="S38" s="143" t="s">
        <v>50</v>
      </c>
      <c r="T38" s="213">
        <f t="shared" si="1"/>
        <v>80000000</v>
      </c>
      <c r="U38" s="212">
        <f t="shared" si="2"/>
        <v>80000000</v>
      </c>
      <c r="V38" s="145" t="s">
        <v>51</v>
      </c>
      <c r="W38" s="37" t="s">
        <v>52</v>
      </c>
      <c r="X38" s="38" t="s">
        <v>53</v>
      </c>
      <c r="Y38" s="39" t="s">
        <v>54</v>
      </c>
      <c r="Z38" s="40" t="s">
        <v>41</v>
      </c>
      <c r="AA38" s="36" t="s">
        <v>55</v>
      </c>
      <c r="AB38" s="41" t="s">
        <v>56</v>
      </c>
      <c r="AC38" s="37" t="s">
        <v>51</v>
      </c>
      <c r="AD38" s="37" t="s">
        <v>57</v>
      </c>
      <c r="AE38" s="42" t="s">
        <v>58</v>
      </c>
      <c r="AF38" s="42" t="s">
        <v>59</v>
      </c>
      <c r="AG38" s="42" t="s">
        <v>60</v>
      </c>
      <c r="AH38" s="42" t="s">
        <v>61</v>
      </c>
      <c r="AI38" s="42" t="s">
        <v>61</v>
      </c>
      <c r="AJ38" s="42" t="s">
        <v>61</v>
      </c>
      <c r="AK38" s="68"/>
      <c r="AL38" s="68"/>
      <c r="AM38" s="68"/>
    </row>
    <row r="39" spans="1:42" ht="27" x14ac:dyDescent="0.15">
      <c r="A39" s="21"/>
      <c r="B39" s="53" t="s">
        <v>41</v>
      </c>
      <c r="C39" s="95" t="s">
        <v>62</v>
      </c>
      <c r="D39" s="95" t="s">
        <v>42</v>
      </c>
      <c r="E39" s="95" t="s">
        <v>102</v>
      </c>
      <c r="F39" s="95" t="s">
        <v>103</v>
      </c>
      <c r="G39" s="95" t="s">
        <v>45</v>
      </c>
      <c r="H39" s="219">
        <v>10000000</v>
      </c>
      <c r="I39" s="95" t="s">
        <v>46</v>
      </c>
      <c r="J39" s="91" t="s">
        <v>46</v>
      </c>
      <c r="K39" s="62" t="s">
        <v>65</v>
      </c>
      <c r="L39" s="31" t="s">
        <v>48</v>
      </c>
      <c r="M39" s="32" t="str">
        <f t="shared" si="0"/>
        <v>Gastos por Caja Menor</v>
      </c>
      <c r="N39" s="33">
        <v>1</v>
      </c>
      <c r="O39" s="33">
        <v>1</v>
      </c>
      <c r="P39" s="34">
        <v>11</v>
      </c>
      <c r="Q39" s="35" t="s">
        <v>49</v>
      </c>
      <c r="R39" s="129" t="s">
        <v>601</v>
      </c>
      <c r="S39" s="143" t="s">
        <v>50</v>
      </c>
      <c r="T39" s="213">
        <f t="shared" si="1"/>
        <v>10000000</v>
      </c>
      <c r="U39" s="212">
        <f t="shared" si="2"/>
        <v>10000000</v>
      </c>
      <c r="V39" s="145" t="s">
        <v>51</v>
      </c>
      <c r="W39" s="37" t="s">
        <v>52</v>
      </c>
      <c r="X39" s="38" t="s">
        <v>53</v>
      </c>
      <c r="Y39" s="39" t="s">
        <v>54</v>
      </c>
      <c r="Z39" s="40" t="s">
        <v>41</v>
      </c>
      <c r="AA39" s="36" t="s">
        <v>55</v>
      </c>
      <c r="AB39" s="41" t="s">
        <v>56</v>
      </c>
      <c r="AC39" s="37" t="s">
        <v>51</v>
      </c>
      <c r="AD39" s="37" t="s">
        <v>57</v>
      </c>
      <c r="AE39" s="42" t="s">
        <v>58</v>
      </c>
      <c r="AF39" s="42" t="s">
        <v>59</v>
      </c>
      <c r="AG39" s="42" t="s">
        <v>60</v>
      </c>
      <c r="AH39" s="42" t="s">
        <v>61</v>
      </c>
      <c r="AI39" s="42" t="s">
        <v>61</v>
      </c>
      <c r="AJ39" s="42" t="s">
        <v>61</v>
      </c>
      <c r="AK39" s="68"/>
      <c r="AL39" s="68"/>
      <c r="AM39" s="68"/>
    </row>
    <row r="40" spans="1:42" s="45" customFormat="1" ht="55.5" customHeight="1" x14ac:dyDescent="0.15">
      <c r="A40" s="21"/>
      <c r="B40" s="53" t="s">
        <v>41</v>
      </c>
      <c r="C40" s="95" t="s">
        <v>62</v>
      </c>
      <c r="D40" s="95" t="s">
        <v>42</v>
      </c>
      <c r="E40" s="95" t="s">
        <v>104</v>
      </c>
      <c r="F40" s="95" t="s">
        <v>105</v>
      </c>
      <c r="G40" s="95" t="s">
        <v>45</v>
      </c>
      <c r="H40" s="219">
        <v>25000000</v>
      </c>
      <c r="I40" s="95" t="s">
        <v>46</v>
      </c>
      <c r="J40" s="91" t="s">
        <v>46</v>
      </c>
      <c r="K40" s="62" t="s">
        <v>65</v>
      </c>
      <c r="L40" s="31" t="s">
        <v>48</v>
      </c>
      <c r="M40" s="32" t="str">
        <f t="shared" si="0"/>
        <v>Gastos por Caja Menor</v>
      </c>
      <c r="N40" s="33">
        <v>1</v>
      </c>
      <c r="O40" s="33">
        <v>1</v>
      </c>
      <c r="P40" s="34">
        <v>11</v>
      </c>
      <c r="Q40" s="35" t="s">
        <v>49</v>
      </c>
      <c r="R40" s="129" t="s">
        <v>601</v>
      </c>
      <c r="S40" s="143" t="s">
        <v>50</v>
      </c>
      <c r="T40" s="213">
        <f t="shared" si="1"/>
        <v>25000000</v>
      </c>
      <c r="U40" s="212">
        <f t="shared" si="2"/>
        <v>25000000</v>
      </c>
      <c r="V40" s="145" t="s">
        <v>51</v>
      </c>
      <c r="W40" s="37" t="s">
        <v>52</v>
      </c>
      <c r="X40" s="38" t="s">
        <v>53</v>
      </c>
      <c r="Y40" s="39" t="s">
        <v>54</v>
      </c>
      <c r="Z40" s="40" t="s">
        <v>41</v>
      </c>
      <c r="AA40" s="36" t="s">
        <v>55</v>
      </c>
      <c r="AB40" s="41" t="s">
        <v>56</v>
      </c>
      <c r="AC40" s="37" t="s">
        <v>51</v>
      </c>
      <c r="AD40" s="37" t="s">
        <v>57</v>
      </c>
      <c r="AE40" s="42" t="s">
        <v>58</v>
      </c>
      <c r="AF40" s="42" t="s">
        <v>59</v>
      </c>
      <c r="AG40" s="42" t="s">
        <v>60</v>
      </c>
      <c r="AH40" s="42" t="s">
        <v>61</v>
      </c>
      <c r="AI40" s="42" t="s">
        <v>61</v>
      </c>
      <c r="AJ40" s="42" t="s">
        <v>61</v>
      </c>
      <c r="AK40" s="68"/>
      <c r="AL40" s="68"/>
      <c r="AM40" s="68"/>
      <c r="AN40" s="9"/>
      <c r="AO40" s="9"/>
      <c r="AP40" s="9"/>
    </row>
    <row r="41" spans="1:42" s="45" customFormat="1" ht="55.5" customHeight="1" x14ac:dyDescent="0.15">
      <c r="A41" s="21"/>
      <c r="B41" s="53" t="s">
        <v>41</v>
      </c>
      <c r="C41" s="95" t="s">
        <v>408</v>
      </c>
      <c r="D41" s="95" t="s">
        <v>377</v>
      </c>
      <c r="E41" s="95" t="s">
        <v>104</v>
      </c>
      <c r="F41" s="95" t="s">
        <v>105</v>
      </c>
      <c r="G41" s="95" t="s">
        <v>45</v>
      </c>
      <c r="H41" s="219">
        <v>1000000</v>
      </c>
      <c r="I41" s="95" t="s">
        <v>46</v>
      </c>
      <c r="J41" s="91" t="s">
        <v>46</v>
      </c>
      <c r="K41" s="62" t="s">
        <v>65</v>
      </c>
      <c r="L41" s="31" t="s">
        <v>48</v>
      </c>
      <c r="M41" s="32" t="str">
        <f t="shared" si="0"/>
        <v>Gastos por Caja Menor</v>
      </c>
      <c r="N41" s="33">
        <v>1</v>
      </c>
      <c r="O41" s="33">
        <v>1</v>
      </c>
      <c r="P41" s="34">
        <v>11</v>
      </c>
      <c r="Q41" s="35" t="s">
        <v>49</v>
      </c>
      <c r="R41" s="129" t="s">
        <v>601</v>
      </c>
      <c r="S41" s="143" t="s">
        <v>50</v>
      </c>
      <c r="T41" s="213">
        <f t="shared" si="1"/>
        <v>1000000</v>
      </c>
      <c r="U41" s="212">
        <f>T41</f>
        <v>1000000</v>
      </c>
      <c r="V41" s="145" t="s">
        <v>51</v>
      </c>
      <c r="W41" s="37" t="s">
        <v>52</v>
      </c>
      <c r="X41" s="38" t="s">
        <v>53</v>
      </c>
      <c r="Y41" s="39" t="s">
        <v>54</v>
      </c>
      <c r="Z41" s="40" t="s">
        <v>41</v>
      </c>
      <c r="AA41" s="36" t="s">
        <v>55</v>
      </c>
      <c r="AB41" s="41" t="s">
        <v>56</v>
      </c>
      <c r="AC41" s="37" t="s">
        <v>51</v>
      </c>
      <c r="AD41" s="37" t="s">
        <v>57</v>
      </c>
      <c r="AE41" s="42" t="s">
        <v>58</v>
      </c>
      <c r="AF41" s="42" t="s">
        <v>59</v>
      </c>
      <c r="AG41" s="42" t="s">
        <v>60</v>
      </c>
      <c r="AH41" s="42" t="s">
        <v>61</v>
      </c>
      <c r="AI41" s="42" t="s">
        <v>61</v>
      </c>
      <c r="AJ41" s="42" t="s">
        <v>61</v>
      </c>
      <c r="AK41" s="68"/>
      <c r="AL41" s="68"/>
      <c r="AM41" s="68"/>
      <c r="AN41" s="9"/>
      <c r="AO41" s="9"/>
      <c r="AP41" s="9"/>
    </row>
    <row r="42" spans="1:42" s="45" customFormat="1" ht="55.5" customHeight="1" x14ac:dyDescent="0.15">
      <c r="A42" s="21"/>
      <c r="B42" s="53" t="s">
        <v>41</v>
      </c>
      <c r="C42" s="95" t="s">
        <v>62</v>
      </c>
      <c r="D42" s="95" t="s">
        <v>42</v>
      </c>
      <c r="E42" s="95" t="s">
        <v>106</v>
      </c>
      <c r="F42" s="95" t="s">
        <v>107</v>
      </c>
      <c r="G42" s="95" t="s">
        <v>45</v>
      </c>
      <c r="H42" s="219">
        <v>6360000</v>
      </c>
      <c r="I42" s="95" t="s">
        <v>46</v>
      </c>
      <c r="J42" s="91" t="s">
        <v>46</v>
      </c>
      <c r="K42" s="62" t="s">
        <v>65</v>
      </c>
      <c r="L42" s="31" t="s">
        <v>48</v>
      </c>
      <c r="M42" s="32" t="str">
        <f t="shared" si="0"/>
        <v>Gastos por Caja Menor</v>
      </c>
      <c r="N42" s="33">
        <v>1</v>
      </c>
      <c r="O42" s="33">
        <v>1</v>
      </c>
      <c r="P42" s="34">
        <v>11</v>
      </c>
      <c r="Q42" s="35" t="s">
        <v>49</v>
      </c>
      <c r="R42" s="129" t="s">
        <v>601</v>
      </c>
      <c r="S42" s="143" t="s">
        <v>50</v>
      </c>
      <c r="T42" s="213">
        <f t="shared" si="1"/>
        <v>6360000</v>
      </c>
      <c r="U42" s="212">
        <f t="shared" si="2"/>
        <v>6360000</v>
      </c>
      <c r="V42" s="145" t="s">
        <v>51</v>
      </c>
      <c r="W42" s="37" t="s">
        <v>52</v>
      </c>
      <c r="X42" s="38" t="s">
        <v>53</v>
      </c>
      <c r="Y42" s="39" t="s">
        <v>54</v>
      </c>
      <c r="Z42" s="40" t="s">
        <v>41</v>
      </c>
      <c r="AA42" s="36" t="s">
        <v>55</v>
      </c>
      <c r="AB42" s="41" t="s">
        <v>56</v>
      </c>
      <c r="AC42" s="37" t="s">
        <v>51</v>
      </c>
      <c r="AD42" s="37" t="s">
        <v>57</v>
      </c>
      <c r="AE42" s="42" t="s">
        <v>58</v>
      </c>
      <c r="AF42" s="42" t="s">
        <v>59</v>
      </c>
      <c r="AG42" s="42" t="s">
        <v>60</v>
      </c>
      <c r="AH42" s="42" t="s">
        <v>61</v>
      </c>
      <c r="AI42" s="42" t="s">
        <v>61</v>
      </c>
      <c r="AJ42" s="42" t="s">
        <v>61</v>
      </c>
      <c r="AK42" s="68"/>
      <c r="AL42" s="68"/>
      <c r="AM42" s="68"/>
      <c r="AN42" s="9"/>
      <c r="AO42" s="9"/>
      <c r="AP42" s="9"/>
    </row>
    <row r="43" spans="1:42" s="45" customFormat="1" ht="55.5" customHeight="1" x14ac:dyDescent="0.15">
      <c r="A43" s="21"/>
      <c r="B43" s="53" t="s">
        <v>41</v>
      </c>
      <c r="C43" s="95" t="s">
        <v>62</v>
      </c>
      <c r="D43" s="95" t="s">
        <v>42</v>
      </c>
      <c r="E43" s="95" t="s">
        <v>113</v>
      </c>
      <c r="F43" s="95" t="s">
        <v>472</v>
      </c>
      <c r="G43" s="95" t="s">
        <v>45</v>
      </c>
      <c r="H43" s="219">
        <v>7000000</v>
      </c>
      <c r="I43" s="95" t="s">
        <v>46</v>
      </c>
      <c r="J43" s="91" t="s">
        <v>46</v>
      </c>
      <c r="K43" s="62" t="s">
        <v>65</v>
      </c>
      <c r="L43" s="31" t="s">
        <v>48</v>
      </c>
      <c r="M43" s="32" t="str">
        <f t="shared" si="0"/>
        <v>Gastos por Caja Menor</v>
      </c>
      <c r="N43" s="33">
        <v>1</v>
      </c>
      <c r="O43" s="33">
        <v>1</v>
      </c>
      <c r="P43" s="34">
        <v>11</v>
      </c>
      <c r="Q43" s="35" t="s">
        <v>49</v>
      </c>
      <c r="R43" s="129" t="s">
        <v>601</v>
      </c>
      <c r="S43" s="143" t="s">
        <v>50</v>
      </c>
      <c r="T43" s="213">
        <f t="shared" si="1"/>
        <v>7000000</v>
      </c>
      <c r="U43" s="212">
        <f>T43</f>
        <v>7000000</v>
      </c>
      <c r="V43" s="145" t="s">
        <v>51</v>
      </c>
      <c r="W43" s="37" t="s">
        <v>52</v>
      </c>
      <c r="X43" s="38" t="s">
        <v>53</v>
      </c>
      <c r="Y43" s="39" t="s">
        <v>54</v>
      </c>
      <c r="Z43" s="40" t="s">
        <v>41</v>
      </c>
      <c r="AA43" s="36" t="s">
        <v>55</v>
      </c>
      <c r="AB43" s="41" t="s">
        <v>56</v>
      </c>
      <c r="AC43" s="37" t="s">
        <v>51</v>
      </c>
      <c r="AD43" s="37" t="s">
        <v>57</v>
      </c>
      <c r="AE43" s="42" t="s">
        <v>58</v>
      </c>
      <c r="AF43" s="42" t="s">
        <v>59</v>
      </c>
      <c r="AG43" s="42" t="s">
        <v>60</v>
      </c>
      <c r="AH43" s="42" t="s">
        <v>61</v>
      </c>
      <c r="AI43" s="42" t="s">
        <v>61</v>
      </c>
      <c r="AJ43" s="42" t="s">
        <v>61</v>
      </c>
      <c r="AK43" s="68"/>
      <c r="AL43" s="68"/>
      <c r="AM43" s="68"/>
      <c r="AN43" s="9"/>
      <c r="AO43" s="9"/>
      <c r="AP43" s="9"/>
    </row>
    <row r="44" spans="1:42" s="45" customFormat="1" ht="55.5" customHeight="1" x14ac:dyDescent="0.15">
      <c r="A44" s="21"/>
      <c r="B44" s="53" t="s">
        <v>41</v>
      </c>
      <c r="C44" s="95" t="s">
        <v>62</v>
      </c>
      <c r="D44" s="95" t="s">
        <v>42</v>
      </c>
      <c r="E44" s="95" t="s">
        <v>473</v>
      </c>
      <c r="F44" s="95" t="s">
        <v>162</v>
      </c>
      <c r="G44" s="95" t="s">
        <v>45</v>
      </c>
      <c r="H44" s="219">
        <v>10000000</v>
      </c>
      <c r="I44" s="95" t="s">
        <v>46</v>
      </c>
      <c r="J44" s="91" t="s">
        <v>46</v>
      </c>
      <c r="K44" s="62" t="s">
        <v>65</v>
      </c>
      <c r="L44" s="31" t="s">
        <v>48</v>
      </c>
      <c r="M44" s="32" t="str">
        <f t="shared" si="0"/>
        <v>Gastos por Caja Menor</v>
      </c>
      <c r="N44" s="33">
        <v>1</v>
      </c>
      <c r="O44" s="33">
        <v>1</v>
      </c>
      <c r="P44" s="34">
        <v>11</v>
      </c>
      <c r="Q44" s="35" t="s">
        <v>49</v>
      </c>
      <c r="R44" s="129" t="s">
        <v>601</v>
      </c>
      <c r="S44" s="143" t="s">
        <v>50</v>
      </c>
      <c r="T44" s="213">
        <f t="shared" si="1"/>
        <v>10000000</v>
      </c>
      <c r="U44" s="212">
        <f>T44</f>
        <v>10000000</v>
      </c>
      <c r="V44" s="145" t="s">
        <v>51</v>
      </c>
      <c r="W44" s="37" t="s">
        <v>52</v>
      </c>
      <c r="X44" s="38" t="s">
        <v>53</v>
      </c>
      <c r="Y44" s="39" t="s">
        <v>54</v>
      </c>
      <c r="Z44" s="40" t="s">
        <v>41</v>
      </c>
      <c r="AA44" s="36" t="s">
        <v>55</v>
      </c>
      <c r="AB44" s="41" t="s">
        <v>56</v>
      </c>
      <c r="AC44" s="37" t="s">
        <v>51</v>
      </c>
      <c r="AD44" s="37" t="s">
        <v>57</v>
      </c>
      <c r="AE44" s="42" t="s">
        <v>58</v>
      </c>
      <c r="AF44" s="42" t="s">
        <v>59</v>
      </c>
      <c r="AG44" s="42" t="s">
        <v>60</v>
      </c>
      <c r="AH44" s="42" t="s">
        <v>61</v>
      </c>
      <c r="AI44" s="42" t="s">
        <v>61</v>
      </c>
      <c r="AJ44" s="42" t="s">
        <v>61</v>
      </c>
      <c r="AK44" s="68"/>
      <c r="AL44" s="68"/>
      <c r="AM44" s="68"/>
      <c r="AN44" s="9"/>
      <c r="AO44" s="9"/>
      <c r="AP44" s="9"/>
    </row>
    <row r="45" spans="1:42" s="45" customFormat="1" ht="55.5" customHeight="1" x14ac:dyDescent="0.15">
      <c r="A45" s="21"/>
      <c r="B45" s="53" t="s">
        <v>41</v>
      </c>
      <c r="C45" s="95" t="s">
        <v>340</v>
      </c>
      <c r="D45" s="95" t="s">
        <v>141</v>
      </c>
      <c r="E45" s="95" t="s">
        <v>102</v>
      </c>
      <c r="F45" s="95" t="s">
        <v>103</v>
      </c>
      <c r="G45" s="95" t="s">
        <v>45</v>
      </c>
      <c r="H45" s="219">
        <v>7000000</v>
      </c>
      <c r="I45" s="95" t="s">
        <v>46</v>
      </c>
      <c r="J45" s="91" t="s">
        <v>46</v>
      </c>
      <c r="K45" s="62" t="s">
        <v>65</v>
      </c>
      <c r="L45" s="31" t="s">
        <v>48</v>
      </c>
      <c r="M45" s="32" t="str">
        <f t="shared" si="0"/>
        <v>Gastos por Caja Menor</v>
      </c>
      <c r="N45" s="33">
        <v>1</v>
      </c>
      <c r="O45" s="33">
        <v>1</v>
      </c>
      <c r="P45" s="34">
        <v>11</v>
      </c>
      <c r="Q45" s="35" t="s">
        <v>49</v>
      </c>
      <c r="R45" s="129" t="s">
        <v>601</v>
      </c>
      <c r="S45" s="143" t="s">
        <v>50</v>
      </c>
      <c r="T45" s="213">
        <f t="shared" si="1"/>
        <v>7000000</v>
      </c>
      <c r="U45" s="212">
        <f>T45</f>
        <v>7000000</v>
      </c>
      <c r="V45" s="145" t="s">
        <v>51</v>
      </c>
      <c r="W45" s="37" t="s">
        <v>52</v>
      </c>
      <c r="X45" s="38" t="s">
        <v>53</v>
      </c>
      <c r="Y45" s="39" t="s">
        <v>54</v>
      </c>
      <c r="Z45" s="40" t="s">
        <v>41</v>
      </c>
      <c r="AA45" s="36" t="s">
        <v>55</v>
      </c>
      <c r="AB45" s="41" t="s">
        <v>56</v>
      </c>
      <c r="AC45" s="37" t="s">
        <v>51</v>
      </c>
      <c r="AD45" s="37" t="s">
        <v>57</v>
      </c>
      <c r="AE45" s="42" t="s">
        <v>58</v>
      </c>
      <c r="AF45" s="42" t="s">
        <v>59</v>
      </c>
      <c r="AG45" s="42" t="s">
        <v>60</v>
      </c>
      <c r="AH45" s="42" t="s">
        <v>61</v>
      </c>
      <c r="AI45" s="42" t="s">
        <v>61</v>
      </c>
      <c r="AJ45" s="42" t="s">
        <v>61</v>
      </c>
      <c r="AK45" s="68"/>
      <c r="AL45" s="68"/>
      <c r="AM45" s="68"/>
      <c r="AN45" s="9"/>
      <c r="AO45" s="9"/>
      <c r="AP45" s="9"/>
    </row>
    <row r="46" spans="1:42" s="45" customFormat="1" ht="55.5" customHeight="1" x14ac:dyDescent="0.15">
      <c r="A46" s="21"/>
      <c r="B46" s="53" t="s">
        <v>41</v>
      </c>
      <c r="C46" s="95" t="s">
        <v>108</v>
      </c>
      <c r="D46" s="95" t="s">
        <v>109</v>
      </c>
      <c r="E46" s="95" t="s">
        <v>70</v>
      </c>
      <c r="F46" s="95" t="s">
        <v>71</v>
      </c>
      <c r="G46" s="95" t="s">
        <v>110</v>
      </c>
      <c r="H46" s="219">
        <f>25000000-1040771</f>
        <v>23959229</v>
      </c>
      <c r="I46" s="95" t="s">
        <v>57</v>
      </c>
      <c r="J46" s="91" t="s">
        <v>46</v>
      </c>
      <c r="K46" s="62" t="s">
        <v>111</v>
      </c>
      <c r="L46" s="31">
        <v>43211600</v>
      </c>
      <c r="M46" s="32" t="str">
        <f t="shared" si="0"/>
        <v>Adquirir partes, piezas, accesorios y periféricos en tecnología informática para los equipos de cómputo de la Universidad Pedagógica Nacional</v>
      </c>
      <c r="N46" s="33">
        <v>1</v>
      </c>
      <c r="O46" s="33">
        <v>1</v>
      </c>
      <c r="P46" s="34">
        <v>12</v>
      </c>
      <c r="Q46" s="35" t="s">
        <v>49</v>
      </c>
      <c r="R46" s="129" t="s">
        <v>601</v>
      </c>
      <c r="S46" s="143" t="s">
        <v>50</v>
      </c>
      <c r="T46" s="213">
        <f t="shared" si="1"/>
        <v>23959229</v>
      </c>
      <c r="U46" s="212">
        <f t="shared" si="2"/>
        <v>23959229</v>
      </c>
      <c r="V46" s="145" t="s">
        <v>51</v>
      </c>
      <c r="W46" s="37" t="s">
        <v>52</v>
      </c>
      <c r="X46" s="38" t="s">
        <v>53</v>
      </c>
      <c r="Y46" s="39" t="s">
        <v>54</v>
      </c>
      <c r="Z46" s="40" t="s">
        <v>41</v>
      </c>
      <c r="AA46" s="36" t="s">
        <v>55</v>
      </c>
      <c r="AB46" s="41" t="s">
        <v>56</v>
      </c>
      <c r="AC46" s="37" t="s">
        <v>51</v>
      </c>
      <c r="AD46" s="37" t="s">
        <v>57</v>
      </c>
      <c r="AE46" s="42" t="s">
        <v>58</v>
      </c>
      <c r="AF46" s="42" t="s">
        <v>59</v>
      </c>
      <c r="AG46" s="42" t="s">
        <v>60</v>
      </c>
      <c r="AH46" s="42" t="s">
        <v>61</v>
      </c>
      <c r="AI46" s="42" t="s">
        <v>61</v>
      </c>
      <c r="AJ46" s="42" t="s">
        <v>61</v>
      </c>
      <c r="AK46" s="68"/>
      <c r="AL46" s="68"/>
      <c r="AM46" s="68"/>
      <c r="AN46" s="9"/>
      <c r="AO46" s="9"/>
      <c r="AP46" s="9"/>
    </row>
    <row r="47" spans="1:42" s="45" customFormat="1" x14ac:dyDescent="0.15">
      <c r="A47" s="21"/>
      <c r="B47" s="53" t="s">
        <v>41</v>
      </c>
      <c r="C47" s="95" t="s">
        <v>112</v>
      </c>
      <c r="D47" s="95" t="s">
        <v>42</v>
      </c>
      <c r="E47" s="95" t="s">
        <v>113</v>
      </c>
      <c r="F47" s="95" t="s">
        <v>114</v>
      </c>
      <c r="G47" s="95" t="s">
        <v>115</v>
      </c>
      <c r="H47" s="219">
        <f>10000000-(3477995+2174001.5)</f>
        <v>4348003.5</v>
      </c>
      <c r="I47" s="95" t="s">
        <v>57</v>
      </c>
      <c r="J47" s="91" t="s">
        <v>46</v>
      </c>
      <c r="K47" s="62" t="s">
        <v>116</v>
      </c>
      <c r="L47" s="31" t="s">
        <v>861</v>
      </c>
      <c r="M47" s="291" t="str">
        <f>G48</f>
        <v>Suministrar materiales de construcción, ferretería y plomería para las adecuaciones y mantenimientos que se realizan en las diferentes instalaciones de la Universidad Pedagógica Nacional.</v>
      </c>
      <c r="N47" s="33">
        <v>1</v>
      </c>
      <c r="O47" s="33">
        <v>1</v>
      </c>
      <c r="P47" s="34">
        <v>11</v>
      </c>
      <c r="Q47" s="35" t="s">
        <v>49</v>
      </c>
      <c r="R47" s="129" t="s">
        <v>601</v>
      </c>
      <c r="S47" s="143" t="s">
        <v>50</v>
      </c>
      <c r="T47" s="301">
        <f>H47+H48+H49</f>
        <v>74348003.5</v>
      </c>
      <c r="U47" s="303">
        <f t="shared" si="2"/>
        <v>74348003.5</v>
      </c>
      <c r="V47" s="145" t="s">
        <v>51</v>
      </c>
      <c r="W47" s="37" t="s">
        <v>52</v>
      </c>
      <c r="X47" s="38" t="s">
        <v>53</v>
      </c>
      <c r="Y47" s="39" t="s">
        <v>54</v>
      </c>
      <c r="Z47" s="40" t="s">
        <v>41</v>
      </c>
      <c r="AA47" s="36" t="s">
        <v>55</v>
      </c>
      <c r="AB47" s="41" t="s">
        <v>56</v>
      </c>
      <c r="AC47" s="37" t="s">
        <v>51</v>
      </c>
      <c r="AD47" s="37" t="s">
        <v>57</v>
      </c>
      <c r="AE47" s="42" t="s">
        <v>58</v>
      </c>
      <c r="AF47" s="42" t="s">
        <v>59</v>
      </c>
      <c r="AG47" s="42" t="s">
        <v>60</v>
      </c>
      <c r="AH47" s="42" t="s">
        <v>61</v>
      </c>
      <c r="AI47" s="42" t="s">
        <v>61</v>
      </c>
      <c r="AJ47" s="42" t="s">
        <v>61</v>
      </c>
      <c r="AK47" s="68"/>
      <c r="AL47" s="68"/>
      <c r="AM47" s="68"/>
      <c r="AN47" s="9"/>
      <c r="AO47" s="9"/>
      <c r="AP47" s="9"/>
    </row>
    <row r="48" spans="1:42" s="44" customFormat="1" x14ac:dyDescent="0.15">
      <c r="A48" s="21"/>
      <c r="B48" s="53" t="s">
        <v>41</v>
      </c>
      <c r="C48" s="95" t="s">
        <v>112</v>
      </c>
      <c r="D48" s="95" t="s">
        <v>42</v>
      </c>
      <c r="E48" s="95" t="s">
        <v>92</v>
      </c>
      <c r="F48" s="95" t="s">
        <v>93</v>
      </c>
      <c r="G48" s="95" t="s">
        <v>115</v>
      </c>
      <c r="H48" s="219">
        <v>40000000</v>
      </c>
      <c r="I48" s="95" t="s">
        <v>57</v>
      </c>
      <c r="J48" s="91" t="s">
        <v>46</v>
      </c>
      <c r="K48" s="62" t="s">
        <v>116</v>
      </c>
      <c r="L48" s="31" t="s">
        <v>118</v>
      </c>
      <c r="M48" s="319"/>
      <c r="N48" s="33">
        <v>1</v>
      </c>
      <c r="O48" s="33">
        <v>1</v>
      </c>
      <c r="P48" s="34">
        <v>11</v>
      </c>
      <c r="Q48" s="35" t="s">
        <v>49</v>
      </c>
      <c r="R48" s="129" t="s">
        <v>601</v>
      </c>
      <c r="S48" s="143" t="s">
        <v>50</v>
      </c>
      <c r="T48" s="323"/>
      <c r="U48" s="315"/>
      <c r="V48" s="145" t="s">
        <v>51</v>
      </c>
      <c r="W48" s="37" t="s">
        <v>52</v>
      </c>
      <c r="X48" s="38" t="s">
        <v>53</v>
      </c>
      <c r="Y48" s="39" t="s">
        <v>54</v>
      </c>
      <c r="Z48" s="40" t="s">
        <v>41</v>
      </c>
      <c r="AA48" s="36" t="s">
        <v>55</v>
      </c>
      <c r="AB48" s="41" t="s">
        <v>56</v>
      </c>
      <c r="AC48" s="37" t="s">
        <v>51</v>
      </c>
      <c r="AD48" s="37" t="s">
        <v>57</v>
      </c>
      <c r="AE48" s="42" t="s">
        <v>58</v>
      </c>
      <c r="AF48" s="42" t="s">
        <v>59</v>
      </c>
      <c r="AG48" s="42" t="s">
        <v>60</v>
      </c>
      <c r="AH48" s="42" t="s">
        <v>61</v>
      </c>
      <c r="AI48" s="42" t="s">
        <v>61</v>
      </c>
      <c r="AJ48" s="42" t="s">
        <v>61</v>
      </c>
      <c r="AK48" s="68"/>
      <c r="AL48" s="68"/>
      <c r="AM48" s="68"/>
      <c r="AN48" s="30"/>
      <c r="AO48" s="30"/>
      <c r="AP48" s="30"/>
    </row>
    <row r="49" spans="1:42" s="45" customFormat="1" ht="45" x14ac:dyDescent="0.15">
      <c r="A49" s="21"/>
      <c r="B49" s="53" t="s">
        <v>41</v>
      </c>
      <c r="C49" s="95" t="s">
        <v>112</v>
      </c>
      <c r="D49" s="95" t="s">
        <v>42</v>
      </c>
      <c r="E49" s="95" t="s">
        <v>94</v>
      </c>
      <c r="F49" s="95" t="s">
        <v>95</v>
      </c>
      <c r="G49" s="95" t="s">
        <v>115</v>
      </c>
      <c r="H49" s="219">
        <v>30000000</v>
      </c>
      <c r="I49" s="95" t="s">
        <v>57</v>
      </c>
      <c r="J49" s="91" t="s">
        <v>46</v>
      </c>
      <c r="K49" s="62" t="s">
        <v>116</v>
      </c>
      <c r="L49" s="31" t="s">
        <v>119</v>
      </c>
      <c r="M49" s="292"/>
      <c r="N49" s="33">
        <v>1</v>
      </c>
      <c r="O49" s="33">
        <v>1</v>
      </c>
      <c r="P49" s="34">
        <v>11</v>
      </c>
      <c r="Q49" s="35" t="s">
        <v>49</v>
      </c>
      <c r="R49" s="129" t="s">
        <v>601</v>
      </c>
      <c r="S49" s="143" t="s">
        <v>50</v>
      </c>
      <c r="T49" s="302"/>
      <c r="U49" s="304"/>
      <c r="V49" s="145" t="s">
        <v>51</v>
      </c>
      <c r="W49" s="37" t="s">
        <v>52</v>
      </c>
      <c r="X49" s="38" t="s">
        <v>53</v>
      </c>
      <c r="Y49" s="39" t="s">
        <v>54</v>
      </c>
      <c r="Z49" s="40" t="s">
        <v>41</v>
      </c>
      <c r="AA49" s="36" t="s">
        <v>55</v>
      </c>
      <c r="AB49" s="41" t="s">
        <v>56</v>
      </c>
      <c r="AC49" s="37" t="s">
        <v>51</v>
      </c>
      <c r="AD49" s="37" t="s">
        <v>57</v>
      </c>
      <c r="AE49" s="42" t="s">
        <v>58</v>
      </c>
      <c r="AF49" s="42" t="s">
        <v>59</v>
      </c>
      <c r="AG49" s="42" t="s">
        <v>60</v>
      </c>
      <c r="AH49" s="42" t="s">
        <v>61</v>
      </c>
      <c r="AI49" s="42" t="s">
        <v>61</v>
      </c>
      <c r="AJ49" s="42" t="s">
        <v>61</v>
      </c>
      <c r="AK49" s="68"/>
      <c r="AL49" s="68"/>
      <c r="AM49" s="68"/>
      <c r="AN49" s="9"/>
      <c r="AO49" s="9"/>
      <c r="AP49" s="9"/>
    </row>
    <row r="50" spans="1:42" s="45" customFormat="1" ht="27" x14ac:dyDescent="0.15">
      <c r="A50" s="21"/>
      <c r="B50" s="53" t="s">
        <v>41</v>
      </c>
      <c r="C50" s="95" t="s">
        <v>112</v>
      </c>
      <c r="D50" s="95" t="s">
        <v>42</v>
      </c>
      <c r="E50" s="95" t="s">
        <v>94</v>
      </c>
      <c r="F50" s="95" t="s">
        <v>95</v>
      </c>
      <c r="G50" s="95" t="s">
        <v>120</v>
      </c>
      <c r="H50" s="219">
        <v>150000</v>
      </c>
      <c r="I50" s="95" t="s">
        <v>57</v>
      </c>
      <c r="J50" s="91" t="s">
        <v>46</v>
      </c>
      <c r="K50" s="62" t="s">
        <v>121</v>
      </c>
      <c r="L50" s="31" t="s">
        <v>122</v>
      </c>
      <c r="M50" s="291" t="str">
        <f>G50</f>
        <v>Suministrar  pinturas y materiales necesarios para realizar las labores de mantenimiento locativo en las diferentes instalaciones de la Universidad Pedagógica Nacional.</v>
      </c>
      <c r="N50" s="33">
        <v>1</v>
      </c>
      <c r="O50" s="33">
        <v>1</v>
      </c>
      <c r="P50" s="34">
        <v>11</v>
      </c>
      <c r="Q50" s="35" t="s">
        <v>49</v>
      </c>
      <c r="R50" s="129" t="s">
        <v>601</v>
      </c>
      <c r="S50" s="143" t="s">
        <v>50</v>
      </c>
      <c r="T50" s="301">
        <f>H50+H51</f>
        <v>72150000</v>
      </c>
      <c r="U50" s="303">
        <f>T50</f>
        <v>72150000</v>
      </c>
      <c r="V50" s="145" t="s">
        <v>51</v>
      </c>
      <c r="W50" s="37" t="s">
        <v>52</v>
      </c>
      <c r="X50" s="38" t="s">
        <v>53</v>
      </c>
      <c r="Y50" s="39" t="s">
        <v>54</v>
      </c>
      <c r="Z50" s="40" t="s">
        <v>41</v>
      </c>
      <c r="AA50" s="36" t="s">
        <v>55</v>
      </c>
      <c r="AB50" s="41" t="s">
        <v>56</v>
      </c>
      <c r="AC50" s="37" t="s">
        <v>51</v>
      </c>
      <c r="AD50" s="37" t="s">
        <v>57</v>
      </c>
      <c r="AE50" s="42" t="s">
        <v>58</v>
      </c>
      <c r="AF50" s="42" t="s">
        <v>59</v>
      </c>
      <c r="AG50" s="42" t="s">
        <v>60</v>
      </c>
      <c r="AH50" s="42" t="s">
        <v>61</v>
      </c>
      <c r="AI50" s="42" t="s">
        <v>61</v>
      </c>
      <c r="AJ50" s="42" t="s">
        <v>61</v>
      </c>
      <c r="AK50" s="68"/>
      <c r="AL50" s="68"/>
      <c r="AM50" s="68"/>
      <c r="AN50" s="9"/>
      <c r="AO50" s="9"/>
      <c r="AP50" s="9"/>
    </row>
    <row r="51" spans="1:42" s="44" customFormat="1" ht="27" x14ac:dyDescent="0.15">
      <c r="A51" s="21"/>
      <c r="B51" s="53" t="s">
        <v>41</v>
      </c>
      <c r="C51" s="95" t="s">
        <v>112</v>
      </c>
      <c r="D51" s="95" t="s">
        <v>42</v>
      </c>
      <c r="E51" s="95" t="s">
        <v>92</v>
      </c>
      <c r="F51" s="95" t="s">
        <v>93</v>
      </c>
      <c r="G51" s="95" t="s">
        <v>123</v>
      </c>
      <c r="H51" s="219">
        <v>72000000</v>
      </c>
      <c r="I51" s="95" t="s">
        <v>57</v>
      </c>
      <c r="J51" s="91" t="s">
        <v>46</v>
      </c>
      <c r="K51" s="62" t="s">
        <v>121</v>
      </c>
      <c r="L51" s="31" t="s">
        <v>122</v>
      </c>
      <c r="M51" s="292"/>
      <c r="N51" s="33">
        <v>1</v>
      </c>
      <c r="O51" s="33">
        <v>1</v>
      </c>
      <c r="P51" s="34">
        <v>11</v>
      </c>
      <c r="Q51" s="35" t="s">
        <v>49</v>
      </c>
      <c r="R51" s="129" t="s">
        <v>601</v>
      </c>
      <c r="S51" s="143" t="s">
        <v>50</v>
      </c>
      <c r="T51" s="302"/>
      <c r="U51" s="304"/>
      <c r="V51" s="145" t="s">
        <v>51</v>
      </c>
      <c r="W51" s="37" t="s">
        <v>52</v>
      </c>
      <c r="X51" s="38" t="s">
        <v>53</v>
      </c>
      <c r="Y51" s="39" t="s">
        <v>54</v>
      </c>
      <c r="Z51" s="40" t="s">
        <v>41</v>
      </c>
      <c r="AA51" s="36" t="s">
        <v>55</v>
      </c>
      <c r="AB51" s="41" t="s">
        <v>56</v>
      </c>
      <c r="AC51" s="37" t="s">
        <v>51</v>
      </c>
      <c r="AD51" s="37" t="s">
        <v>57</v>
      </c>
      <c r="AE51" s="42" t="s">
        <v>58</v>
      </c>
      <c r="AF51" s="42" t="s">
        <v>59</v>
      </c>
      <c r="AG51" s="42" t="s">
        <v>60</v>
      </c>
      <c r="AH51" s="42" t="s">
        <v>61</v>
      </c>
      <c r="AI51" s="42" t="s">
        <v>61</v>
      </c>
      <c r="AJ51" s="42" t="s">
        <v>61</v>
      </c>
      <c r="AK51" s="68"/>
      <c r="AL51" s="68"/>
      <c r="AM51" s="68"/>
      <c r="AN51" s="30"/>
      <c r="AO51" s="30"/>
      <c r="AP51" s="30"/>
    </row>
    <row r="52" spans="1:42" s="45" customFormat="1" ht="27" x14ac:dyDescent="0.15">
      <c r="A52" s="21"/>
      <c r="B52" s="53" t="s">
        <v>41</v>
      </c>
      <c r="C52" s="95" t="s">
        <v>112</v>
      </c>
      <c r="D52" s="95" t="s">
        <v>42</v>
      </c>
      <c r="E52" s="95" t="s">
        <v>104</v>
      </c>
      <c r="F52" s="95" t="s">
        <v>105</v>
      </c>
      <c r="G52" s="95" t="s">
        <v>124</v>
      </c>
      <c r="H52" s="219">
        <v>18014690</v>
      </c>
      <c r="I52" s="95" t="s">
        <v>57</v>
      </c>
      <c r="J52" s="91" t="s">
        <v>46</v>
      </c>
      <c r="K52" s="62" t="s">
        <v>125</v>
      </c>
      <c r="L52" s="31" t="s">
        <v>126</v>
      </c>
      <c r="M52" s="291" t="str">
        <f>G52</f>
        <v>Suministrar elementos de aseo y desinfección para los diferentes predios de la Universidad Pedagógica Nacional.</v>
      </c>
      <c r="N52" s="33">
        <v>1</v>
      </c>
      <c r="O52" s="33">
        <v>1</v>
      </c>
      <c r="P52" s="34">
        <v>11</v>
      </c>
      <c r="Q52" s="35" t="s">
        <v>49</v>
      </c>
      <c r="R52" s="129" t="s">
        <v>601</v>
      </c>
      <c r="S52" s="143" t="s">
        <v>50</v>
      </c>
      <c r="T52" s="301">
        <f>H52+H53+H54</f>
        <v>139539722</v>
      </c>
      <c r="U52" s="303">
        <f>T52</f>
        <v>139539722</v>
      </c>
      <c r="V52" s="145" t="s">
        <v>51</v>
      </c>
      <c r="W52" s="37" t="s">
        <v>52</v>
      </c>
      <c r="X52" s="38" t="s">
        <v>53</v>
      </c>
      <c r="Y52" s="39" t="s">
        <v>54</v>
      </c>
      <c r="Z52" s="40" t="s">
        <v>41</v>
      </c>
      <c r="AA52" s="36" t="s">
        <v>55</v>
      </c>
      <c r="AB52" s="41" t="s">
        <v>56</v>
      </c>
      <c r="AC52" s="37" t="s">
        <v>51</v>
      </c>
      <c r="AD52" s="37" t="s">
        <v>57</v>
      </c>
      <c r="AE52" s="42" t="s">
        <v>58</v>
      </c>
      <c r="AF52" s="42" t="s">
        <v>59</v>
      </c>
      <c r="AG52" s="42" t="s">
        <v>60</v>
      </c>
      <c r="AH52" s="42" t="s">
        <v>61</v>
      </c>
      <c r="AI52" s="42" t="s">
        <v>61</v>
      </c>
      <c r="AJ52" s="42" t="s">
        <v>61</v>
      </c>
      <c r="AK52" s="68"/>
      <c r="AL52" s="68"/>
      <c r="AM52" s="68"/>
      <c r="AN52" s="9"/>
      <c r="AO52" s="9"/>
      <c r="AP52" s="9"/>
    </row>
    <row r="53" spans="1:42" s="45" customFormat="1" ht="27" x14ac:dyDescent="0.15">
      <c r="A53" s="21"/>
      <c r="B53" s="53" t="s">
        <v>41</v>
      </c>
      <c r="C53" s="95" t="s">
        <v>112</v>
      </c>
      <c r="D53" s="95" t="s">
        <v>42</v>
      </c>
      <c r="E53" s="95" t="s">
        <v>92</v>
      </c>
      <c r="F53" s="95" t="s">
        <v>93</v>
      </c>
      <c r="G53" s="95" t="s">
        <v>124</v>
      </c>
      <c r="H53" s="219">
        <v>120000000</v>
      </c>
      <c r="I53" s="95" t="s">
        <v>57</v>
      </c>
      <c r="J53" s="91" t="s">
        <v>46</v>
      </c>
      <c r="K53" s="62" t="s">
        <v>125</v>
      </c>
      <c r="L53" s="31" t="s">
        <v>126</v>
      </c>
      <c r="M53" s="319"/>
      <c r="N53" s="33">
        <v>1</v>
      </c>
      <c r="O53" s="33">
        <v>1</v>
      </c>
      <c r="P53" s="34">
        <v>11</v>
      </c>
      <c r="Q53" s="35" t="s">
        <v>49</v>
      </c>
      <c r="R53" s="129" t="s">
        <v>601</v>
      </c>
      <c r="S53" s="143" t="s">
        <v>50</v>
      </c>
      <c r="T53" s="323"/>
      <c r="U53" s="315"/>
      <c r="V53" s="145" t="s">
        <v>51</v>
      </c>
      <c r="W53" s="37" t="s">
        <v>52</v>
      </c>
      <c r="X53" s="38" t="s">
        <v>53</v>
      </c>
      <c r="Y53" s="39" t="s">
        <v>54</v>
      </c>
      <c r="Z53" s="40" t="s">
        <v>41</v>
      </c>
      <c r="AA53" s="36" t="s">
        <v>55</v>
      </c>
      <c r="AB53" s="41" t="s">
        <v>56</v>
      </c>
      <c r="AC53" s="37" t="s">
        <v>51</v>
      </c>
      <c r="AD53" s="37" t="s">
        <v>57</v>
      </c>
      <c r="AE53" s="42" t="s">
        <v>58</v>
      </c>
      <c r="AF53" s="42" t="s">
        <v>59</v>
      </c>
      <c r="AG53" s="42" t="s">
        <v>60</v>
      </c>
      <c r="AH53" s="42" t="s">
        <v>61</v>
      </c>
      <c r="AI53" s="42" t="s">
        <v>61</v>
      </c>
      <c r="AJ53" s="42" t="s">
        <v>61</v>
      </c>
      <c r="AK53" s="68"/>
      <c r="AL53" s="68"/>
      <c r="AM53" s="68"/>
      <c r="AN53" s="9"/>
      <c r="AO53" s="9"/>
      <c r="AP53" s="9"/>
    </row>
    <row r="54" spans="1:42" s="45" customFormat="1" ht="27" x14ac:dyDescent="0.15">
      <c r="A54" s="21"/>
      <c r="B54" s="53" t="s">
        <v>41</v>
      </c>
      <c r="C54" s="95" t="s">
        <v>112</v>
      </c>
      <c r="D54" s="95" t="s">
        <v>42</v>
      </c>
      <c r="E54" s="95" t="s">
        <v>94</v>
      </c>
      <c r="F54" s="95" t="s">
        <v>95</v>
      </c>
      <c r="G54" s="95" t="s">
        <v>124</v>
      </c>
      <c r="H54" s="219">
        <v>1525032</v>
      </c>
      <c r="I54" s="95" t="s">
        <v>57</v>
      </c>
      <c r="J54" s="91" t="s">
        <v>46</v>
      </c>
      <c r="K54" s="62" t="s">
        <v>125</v>
      </c>
      <c r="L54" s="31" t="s">
        <v>126</v>
      </c>
      <c r="M54" s="292"/>
      <c r="N54" s="33">
        <v>1</v>
      </c>
      <c r="O54" s="33">
        <v>1</v>
      </c>
      <c r="P54" s="34">
        <v>11</v>
      </c>
      <c r="Q54" s="35" t="s">
        <v>49</v>
      </c>
      <c r="R54" s="129" t="s">
        <v>601</v>
      </c>
      <c r="S54" s="143" t="s">
        <v>50</v>
      </c>
      <c r="T54" s="302"/>
      <c r="U54" s="304"/>
      <c r="V54" s="145" t="s">
        <v>51</v>
      </c>
      <c r="W54" s="37" t="s">
        <v>52</v>
      </c>
      <c r="X54" s="38" t="s">
        <v>53</v>
      </c>
      <c r="Y54" s="39" t="s">
        <v>54</v>
      </c>
      <c r="Z54" s="40" t="s">
        <v>41</v>
      </c>
      <c r="AA54" s="36" t="s">
        <v>55</v>
      </c>
      <c r="AB54" s="41" t="s">
        <v>56</v>
      </c>
      <c r="AC54" s="37" t="s">
        <v>51</v>
      </c>
      <c r="AD54" s="37" t="s">
        <v>57</v>
      </c>
      <c r="AE54" s="42" t="s">
        <v>58</v>
      </c>
      <c r="AF54" s="42" t="s">
        <v>59</v>
      </c>
      <c r="AG54" s="42" t="s">
        <v>60</v>
      </c>
      <c r="AH54" s="42" t="s">
        <v>61</v>
      </c>
      <c r="AI54" s="42" t="s">
        <v>61</v>
      </c>
      <c r="AJ54" s="42" t="s">
        <v>61</v>
      </c>
      <c r="AK54" s="68"/>
      <c r="AL54" s="68"/>
      <c r="AM54" s="68"/>
      <c r="AN54" s="9"/>
      <c r="AO54" s="9"/>
      <c r="AP54" s="9"/>
    </row>
    <row r="55" spans="1:42" s="44" customFormat="1" ht="27" x14ac:dyDescent="0.25">
      <c r="A55" s="74"/>
      <c r="B55" s="53" t="s">
        <v>41</v>
      </c>
      <c r="C55" s="95" t="s">
        <v>112</v>
      </c>
      <c r="D55" s="95" t="s">
        <v>42</v>
      </c>
      <c r="E55" s="95" t="s">
        <v>104</v>
      </c>
      <c r="F55" s="95" t="s">
        <v>105</v>
      </c>
      <c r="G55" s="95" t="s">
        <v>562</v>
      </c>
      <c r="H55" s="219">
        <f>312700000-(22000000+30000000+50000000+7690000+1610000+H316+H317+H318+4800000+4500000+50000000+11028100+60000000+12675000+8152300+7280000+4469430+23000000)</f>
        <v>4939970</v>
      </c>
      <c r="I55" s="95" t="s">
        <v>57</v>
      </c>
      <c r="J55" s="91" t="s">
        <v>46</v>
      </c>
      <c r="K55" s="62" t="s">
        <v>128</v>
      </c>
      <c r="L55" s="31" t="s">
        <v>129</v>
      </c>
      <c r="M55" s="32" t="str">
        <f>G55</f>
        <v xml:space="preserve">Adquirir materiales, elementos y otros suministros para las diferentes necesidades de las instalaciones de la UPN </v>
      </c>
      <c r="N55" s="33">
        <v>1</v>
      </c>
      <c r="O55" s="33">
        <v>1</v>
      </c>
      <c r="P55" s="34">
        <v>11</v>
      </c>
      <c r="Q55" s="35" t="s">
        <v>49</v>
      </c>
      <c r="R55" s="129" t="s">
        <v>601</v>
      </c>
      <c r="S55" s="143" t="s">
        <v>50</v>
      </c>
      <c r="T55" s="213">
        <f>H55</f>
        <v>4939970</v>
      </c>
      <c r="U55" s="212">
        <f t="shared" si="2"/>
        <v>4939970</v>
      </c>
      <c r="V55" s="145" t="s">
        <v>51</v>
      </c>
      <c r="W55" s="37" t="s">
        <v>52</v>
      </c>
      <c r="X55" s="38" t="s">
        <v>53</v>
      </c>
      <c r="Y55" s="39" t="s">
        <v>54</v>
      </c>
      <c r="Z55" s="40" t="s">
        <v>41</v>
      </c>
      <c r="AA55" s="36" t="s">
        <v>55</v>
      </c>
      <c r="AB55" s="41" t="s">
        <v>56</v>
      </c>
      <c r="AC55" s="37" t="s">
        <v>51</v>
      </c>
      <c r="AD55" s="37" t="s">
        <v>57</v>
      </c>
      <c r="AE55" s="42" t="s">
        <v>58</v>
      </c>
      <c r="AF55" s="42" t="s">
        <v>59</v>
      </c>
      <c r="AG55" s="42" t="s">
        <v>60</v>
      </c>
      <c r="AH55" s="42" t="s">
        <v>61</v>
      </c>
      <c r="AI55" s="42" t="s">
        <v>61</v>
      </c>
      <c r="AJ55" s="42" t="s">
        <v>61</v>
      </c>
      <c r="AK55" s="68"/>
      <c r="AL55" s="68"/>
      <c r="AM55" s="68"/>
      <c r="AN55" s="30"/>
      <c r="AO55" s="30"/>
      <c r="AP55" s="30"/>
    </row>
    <row r="56" spans="1:42" s="44" customFormat="1" ht="27" x14ac:dyDescent="0.15">
      <c r="A56" s="21" t="s">
        <v>127</v>
      </c>
      <c r="B56" s="53" t="s">
        <v>41</v>
      </c>
      <c r="C56" s="95" t="s">
        <v>112</v>
      </c>
      <c r="D56" s="95" t="s">
        <v>42</v>
      </c>
      <c r="E56" s="95" t="s">
        <v>104</v>
      </c>
      <c r="F56" s="95" t="s">
        <v>105</v>
      </c>
      <c r="G56" s="95" t="s">
        <v>540</v>
      </c>
      <c r="H56" s="219">
        <f>139920000+3200894-(820000+3200894)</f>
        <v>139100000</v>
      </c>
      <c r="I56" s="95" t="s">
        <v>57</v>
      </c>
      <c r="J56" s="91" t="s">
        <v>323</v>
      </c>
      <c r="K56" s="62" t="s">
        <v>130</v>
      </c>
      <c r="L56" s="31" t="s">
        <v>131</v>
      </c>
      <c r="M56" s="32" t="str">
        <f>G56</f>
        <v>Adquirir la dotación de confección para los trabajadores oficiales y personal que presta servicio en el área de restaurante vigencia 2025</v>
      </c>
      <c r="N56" s="33">
        <v>1</v>
      </c>
      <c r="O56" s="33">
        <v>1</v>
      </c>
      <c r="P56" s="34">
        <v>11</v>
      </c>
      <c r="Q56" s="35" t="s">
        <v>49</v>
      </c>
      <c r="R56" s="129" t="s">
        <v>601</v>
      </c>
      <c r="S56" s="143" t="s">
        <v>50</v>
      </c>
      <c r="T56" s="213">
        <f>H56</f>
        <v>139100000</v>
      </c>
      <c r="U56" s="212">
        <f t="shared" si="2"/>
        <v>139100000</v>
      </c>
      <c r="V56" s="145" t="s">
        <v>51</v>
      </c>
      <c r="W56" s="37" t="s">
        <v>52</v>
      </c>
      <c r="X56" s="38" t="s">
        <v>53</v>
      </c>
      <c r="Y56" s="39" t="s">
        <v>54</v>
      </c>
      <c r="Z56" s="40" t="s">
        <v>41</v>
      </c>
      <c r="AA56" s="36" t="s">
        <v>55</v>
      </c>
      <c r="AB56" s="41" t="s">
        <v>56</v>
      </c>
      <c r="AC56" s="37" t="s">
        <v>51</v>
      </c>
      <c r="AD56" s="37" t="s">
        <v>57</v>
      </c>
      <c r="AE56" s="42" t="s">
        <v>58</v>
      </c>
      <c r="AF56" s="42" t="s">
        <v>59</v>
      </c>
      <c r="AG56" s="42" t="s">
        <v>60</v>
      </c>
      <c r="AH56" s="42" t="s">
        <v>61</v>
      </c>
      <c r="AI56" s="42" t="s">
        <v>61</v>
      </c>
      <c r="AJ56" s="42" t="s">
        <v>61</v>
      </c>
      <c r="AK56" s="68"/>
      <c r="AL56" s="68"/>
      <c r="AM56" s="68"/>
      <c r="AN56" s="30"/>
      <c r="AO56" s="30"/>
      <c r="AP56" s="30"/>
    </row>
    <row r="57" spans="1:42" s="44" customFormat="1" ht="27" x14ac:dyDescent="0.15">
      <c r="A57" s="21" t="s">
        <v>127</v>
      </c>
      <c r="B57" s="53" t="s">
        <v>41</v>
      </c>
      <c r="C57" s="95" t="s">
        <v>112</v>
      </c>
      <c r="D57" s="95" t="s">
        <v>42</v>
      </c>
      <c r="E57" s="95" t="s">
        <v>104</v>
      </c>
      <c r="F57" s="95" t="s">
        <v>105</v>
      </c>
      <c r="G57" s="95" t="s">
        <v>541</v>
      </c>
      <c r="H57" s="219">
        <f>94340000+3748632-(3748632)</f>
        <v>94340000</v>
      </c>
      <c r="I57" s="95" t="s">
        <v>57</v>
      </c>
      <c r="J57" s="91" t="s">
        <v>323</v>
      </c>
      <c r="K57" s="62" t="s">
        <v>132</v>
      </c>
      <c r="L57" s="31" t="s">
        <v>133</v>
      </c>
      <c r="M57" s="32" t="str">
        <f>G57</f>
        <v>Adquirir la dotación de calzado para los trabajadores oficiales y personal que presta servicio en el área de restaurante vigencia 2025</v>
      </c>
      <c r="N57" s="33">
        <v>1</v>
      </c>
      <c r="O57" s="33">
        <v>1</v>
      </c>
      <c r="P57" s="34">
        <v>11</v>
      </c>
      <c r="Q57" s="35" t="s">
        <v>49</v>
      </c>
      <c r="R57" s="129" t="s">
        <v>601</v>
      </c>
      <c r="S57" s="143" t="s">
        <v>50</v>
      </c>
      <c r="T57" s="213">
        <f>H57</f>
        <v>94340000</v>
      </c>
      <c r="U57" s="212">
        <f t="shared" si="2"/>
        <v>94340000</v>
      </c>
      <c r="V57" s="145" t="s">
        <v>51</v>
      </c>
      <c r="W57" s="37" t="s">
        <v>52</v>
      </c>
      <c r="X57" s="38" t="s">
        <v>53</v>
      </c>
      <c r="Y57" s="39" t="s">
        <v>54</v>
      </c>
      <c r="Z57" s="40" t="s">
        <v>41</v>
      </c>
      <c r="AA57" s="36" t="s">
        <v>55</v>
      </c>
      <c r="AB57" s="41" t="s">
        <v>56</v>
      </c>
      <c r="AC57" s="37" t="s">
        <v>51</v>
      </c>
      <c r="AD57" s="37" t="s">
        <v>57</v>
      </c>
      <c r="AE57" s="42" t="s">
        <v>58</v>
      </c>
      <c r="AF57" s="42" t="s">
        <v>59</v>
      </c>
      <c r="AG57" s="42" t="s">
        <v>60</v>
      </c>
      <c r="AH57" s="42" t="s">
        <v>61</v>
      </c>
      <c r="AI57" s="42" t="s">
        <v>61</v>
      </c>
      <c r="AJ57" s="42" t="s">
        <v>61</v>
      </c>
      <c r="AK57" s="68"/>
      <c r="AL57" s="68"/>
      <c r="AM57" s="68"/>
      <c r="AN57" s="30"/>
      <c r="AO57" s="30"/>
      <c r="AP57" s="30"/>
    </row>
    <row r="58" spans="1:42" s="44" customFormat="1" ht="55.5" customHeight="1" x14ac:dyDescent="0.15">
      <c r="A58" s="21" t="s">
        <v>127</v>
      </c>
      <c r="B58" s="53" t="s">
        <v>41</v>
      </c>
      <c r="C58" s="95" t="s">
        <v>112</v>
      </c>
      <c r="D58" s="95" t="s">
        <v>42</v>
      </c>
      <c r="E58" s="95" t="s">
        <v>92</v>
      </c>
      <c r="F58" s="95" t="s">
        <v>93</v>
      </c>
      <c r="G58" s="95" t="s">
        <v>134</v>
      </c>
      <c r="H58" s="219">
        <f>125000000-29246465</f>
        <v>95753535</v>
      </c>
      <c r="I58" s="95" t="s">
        <v>57</v>
      </c>
      <c r="J58" s="91" t="s">
        <v>46</v>
      </c>
      <c r="K58" s="62" t="s">
        <v>135</v>
      </c>
      <c r="L58" s="31" t="s">
        <v>136</v>
      </c>
      <c r="M58" s="291" t="str">
        <f>G58</f>
        <v xml:space="preserve">Adquirir la dotación de implementos de seguridad para los trabajadores oficiales y personal que presta servicio en el área de restaurante </v>
      </c>
      <c r="N58" s="33">
        <v>1</v>
      </c>
      <c r="O58" s="33">
        <v>1</v>
      </c>
      <c r="P58" s="34">
        <v>11</v>
      </c>
      <c r="Q58" s="35" t="s">
        <v>49</v>
      </c>
      <c r="R58" s="129" t="s">
        <v>601</v>
      </c>
      <c r="S58" s="143" t="s">
        <v>50</v>
      </c>
      <c r="T58" s="301">
        <f>H58+H59</f>
        <v>118833535</v>
      </c>
      <c r="U58" s="303">
        <f>T58</f>
        <v>118833535</v>
      </c>
      <c r="V58" s="145" t="s">
        <v>51</v>
      </c>
      <c r="W58" s="37" t="s">
        <v>52</v>
      </c>
      <c r="X58" s="38" t="s">
        <v>53</v>
      </c>
      <c r="Y58" s="39" t="s">
        <v>54</v>
      </c>
      <c r="Z58" s="40" t="s">
        <v>41</v>
      </c>
      <c r="AA58" s="36" t="s">
        <v>55</v>
      </c>
      <c r="AB58" s="41" t="s">
        <v>56</v>
      </c>
      <c r="AC58" s="37" t="s">
        <v>51</v>
      </c>
      <c r="AD58" s="37" t="s">
        <v>57</v>
      </c>
      <c r="AE58" s="42" t="s">
        <v>58</v>
      </c>
      <c r="AF58" s="42" t="s">
        <v>59</v>
      </c>
      <c r="AG58" s="42" t="s">
        <v>60</v>
      </c>
      <c r="AH58" s="42" t="s">
        <v>61</v>
      </c>
      <c r="AI58" s="42" t="s">
        <v>61</v>
      </c>
      <c r="AJ58" s="42" t="s">
        <v>61</v>
      </c>
      <c r="AK58" s="68"/>
      <c r="AL58" s="68"/>
      <c r="AM58" s="68"/>
      <c r="AN58" s="30"/>
      <c r="AO58" s="30"/>
      <c r="AP58" s="30"/>
    </row>
    <row r="59" spans="1:42" s="44" customFormat="1" ht="27" x14ac:dyDescent="0.15">
      <c r="A59" s="21" t="s">
        <v>127</v>
      </c>
      <c r="B59" s="53" t="s">
        <v>41</v>
      </c>
      <c r="C59" s="95" t="s">
        <v>112</v>
      </c>
      <c r="D59" s="95" t="s">
        <v>42</v>
      </c>
      <c r="E59" s="95" t="s">
        <v>104</v>
      </c>
      <c r="F59" s="95" t="s">
        <v>105</v>
      </c>
      <c r="G59" s="95" t="s">
        <v>542</v>
      </c>
      <c r="H59" s="219">
        <f>22260000+820000</f>
        <v>23080000</v>
      </c>
      <c r="I59" s="95" t="s">
        <v>57</v>
      </c>
      <c r="J59" s="91" t="s">
        <v>46</v>
      </c>
      <c r="K59" s="62" t="s">
        <v>135</v>
      </c>
      <c r="L59" s="31" t="s">
        <v>133</v>
      </c>
      <c r="M59" s="292"/>
      <c r="N59" s="33">
        <v>1</v>
      </c>
      <c r="O59" s="33">
        <v>1</v>
      </c>
      <c r="P59" s="34">
        <v>11</v>
      </c>
      <c r="Q59" s="35" t="s">
        <v>49</v>
      </c>
      <c r="R59" s="129" t="s">
        <v>601</v>
      </c>
      <c r="S59" s="143" t="s">
        <v>50</v>
      </c>
      <c r="T59" s="302"/>
      <c r="U59" s="304"/>
      <c r="V59" s="145" t="s">
        <v>51</v>
      </c>
      <c r="W59" s="37" t="s">
        <v>52</v>
      </c>
      <c r="X59" s="38" t="s">
        <v>53</v>
      </c>
      <c r="Y59" s="39" t="s">
        <v>54</v>
      </c>
      <c r="Z59" s="40" t="s">
        <v>41</v>
      </c>
      <c r="AA59" s="36" t="s">
        <v>55</v>
      </c>
      <c r="AB59" s="41" t="s">
        <v>56</v>
      </c>
      <c r="AC59" s="37" t="s">
        <v>51</v>
      </c>
      <c r="AD59" s="37" t="s">
        <v>57</v>
      </c>
      <c r="AE59" s="42" t="s">
        <v>58</v>
      </c>
      <c r="AF59" s="42" t="s">
        <v>59</v>
      </c>
      <c r="AG59" s="42" t="s">
        <v>60</v>
      </c>
      <c r="AH59" s="42" t="s">
        <v>61</v>
      </c>
      <c r="AI59" s="42" t="s">
        <v>61</v>
      </c>
      <c r="AJ59" s="42" t="s">
        <v>61</v>
      </c>
      <c r="AK59" s="68"/>
      <c r="AL59" s="68"/>
      <c r="AM59" s="68"/>
      <c r="AN59" s="30"/>
      <c r="AO59" s="30"/>
      <c r="AP59" s="30"/>
    </row>
    <row r="60" spans="1:42" s="45" customFormat="1" ht="27" x14ac:dyDescent="0.15">
      <c r="A60" s="21"/>
      <c r="B60" s="53" t="s">
        <v>41</v>
      </c>
      <c r="C60" s="95" t="s">
        <v>112</v>
      </c>
      <c r="D60" s="95" t="s">
        <v>42</v>
      </c>
      <c r="E60" s="95" t="s">
        <v>104</v>
      </c>
      <c r="F60" s="95" t="s">
        <v>105</v>
      </c>
      <c r="G60" s="95" t="s">
        <v>137</v>
      </c>
      <c r="H60" s="219">
        <v>113236324</v>
      </c>
      <c r="I60" s="95" t="s">
        <v>57</v>
      </c>
      <c r="J60" s="91" t="s">
        <v>46</v>
      </c>
      <c r="K60" s="62" t="s">
        <v>138</v>
      </c>
      <c r="L60" s="31" t="s">
        <v>139</v>
      </c>
      <c r="M60" s="291" t="str">
        <f>G60</f>
        <v>Suministrar elementos e insumos de cafetería para los diferentes predios de la Universidad Pedagógica Nacional.</v>
      </c>
      <c r="N60" s="33">
        <v>1</v>
      </c>
      <c r="O60" s="33">
        <v>1</v>
      </c>
      <c r="P60" s="34">
        <v>11</v>
      </c>
      <c r="Q60" s="35" t="s">
        <v>49</v>
      </c>
      <c r="R60" s="129" t="s">
        <v>601</v>
      </c>
      <c r="S60" s="143" t="s">
        <v>50</v>
      </c>
      <c r="T60" s="301">
        <f>H60+H61</f>
        <v>129136271</v>
      </c>
      <c r="U60" s="303">
        <f>T60</f>
        <v>129136271</v>
      </c>
      <c r="V60" s="145" t="s">
        <v>51</v>
      </c>
      <c r="W60" s="37" t="s">
        <v>52</v>
      </c>
      <c r="X60" s="38" t="s">
        <v>53</v>
      </c>
      <c r="Y60" s="39" t="s">
        <v>54</v>
      </c>
      <c r="Z60" s="40" t="s">
        <v>41</v>
      </c>
      <c r="AA60" s="36" t="s">
        <v>55</v>
      </c>
      <c r="AB60" s="41" t="s">
        <v>56</v>
      </c>
      <c r="AC60" s="37" t="s">
        <v>51</v>
      </c>
      <c r="AD60" s="37" t="s">
        <v>57</v>
      </c>
      <c r="AE60" s="42" t="s">
        <v>58</v>
      </c>
      <c r="AF60" s="42" t="s">
        <v>59</v>
      </c>
      <c r="AG60" s="42" t="s">
        <v>60</v>
      </c>
      <c r="AH60" s="42" t="s">
        <v>61</v>
      </c>
      <c r="AI60" s="42" t="s">
        <v>61</v>
      </c>
      <c r="AJ60" s="42" t="s">
        <v>61</v>
      </c>
      <c r="AK60" s="68"/>
      <c r="AL60" s="68"/>
      <c r="AM60" s="68"/>
      <c r="AN60" s="9"/>
      <c r="AO60" s="9"/>
      <c r="AP60" s="9"/>
    </row>
    <row r="61" spans="1:42" s="45" customFormat="1" ht="55.5" customHeight="1" x14ac:dyDescent="0.15">
      <c r="A61" s="21"/>
      <c r="B61" s="53" t="s">
        <v>41</v>
      </c>
      <c r="C61" s="95" t="s">
        <v>112</v>
      </c>
      <c r="D61" s="95" t="s">
        <v>42</v>
      </c>
      <c r="E61" s="95" t="s">
        <v>92</v>
      </c>
      <c r="F61" s="95" t="s">
        <v>93</v>
      </c>
      <c r="G61" s="95" t="s">
        <v>137</v>
      </c>
      <c r="H61" s="219">
        <v>15899947</v>
      </c>
      <c r="I61" s="95" t="s">
        <v>57</v>
      </c>
      <c r="J61" s="91" t="s">
        <v>46</v>
      </c>
      <c r="K61" s="62" t="s">
        <v>138</v>
      </c>
      <c r="L61" s="31" t="s">
        <v>139</v>
      </c>
      <c r="M61" s="292"/>
      <c r="N61" s="33">
        <v>1</v>
      </c>
      <c r="O61" s="33">
        <v>1</v>
      </c>
      <c r="P61" s="34">
        <v>11</v>
      </c>
      <c r="Q61" s="35" t="s">
        <v>49</v>
      </c>
      <c r="R61" s="129" t="s">
        <v>601</v>
      </c>
      <c r="S61" s="143" t="s">
        <v>50</v>
      </c>
      <c r="T61" s="302"/>
      <c r="U61" s="304"/>
      <c r="V61" s="145" t="s">
        <v>51</v>
      </c>
      <c r="W61" s="37" t="s">
        <v>52</v>
      </c>
      <c r="X61" s="38" t="s">
        <v>53</v>
      </c>
      <c r="Y61" s="39" t="s">
        <v>54</v>
      </c>
      <c r="Z61" s="40" t="s">
        <v>41</v>
      </c>
      <c r="AA61" s="36" t="s">
        <v>55</v>
      </c>
      <c r="AB61" s="41" t="s">
        <v>56</v>
      </c>
      <c r="AC61" s="37" t="s">
        <v>51</v>
      </c>
      <c r="AD61" s="37" t="s">
        <v>57</v>
      </c>
      <c r="AE61" s="42" t="s">
        <v>58</v>
      </c>
      <c r="AF61" s="42" t="s">
        <v>59</v>
      </c>
      <c r="AG61" s="42" t="s">
        <v>60</v>
      </c>
      <c r="AH61" s="42" t="s">
        <v>61</v>
      </c>
      <c r="AI61" s="42" t="s">
        <v>61</v>
      </c>
      <c r="AJ61" s="42" t="s">
        <v>61</v>
      </c>
      <c r="AK61" s="68"/>
      <c r="AL61" s="68"/>
      <c r="AM61" s="68"/>
      <c r="AN61" s="9"/>
      <c r="AO61" s="9"/>
      <c r="AP61" s="9"/>
    </row>
    <row r="62" spans="1:42" s="45" customFormat="1" ht="55.5" customHeight="1" x14ac:dyDescent="0.15">
      <c r="A62" s="21"/>
      <c r="B62" s="53" t="s">
        <v>41</v>
      </c>
      <c r="C62" s="95" t="s">
        <v>140</v>
      </c>
      <c r="D62" s="95" t="s">
        <v>141</v>
      </c>
      <c r="E62" s="95" t="s">
        <v>104</v>
      </c>
      <c r="F62" s="95" t="s">
        <v>105</v>
      </c>
      <c r="G62" s="95" t="s">
        <v>142</v>
      </c>
      <c r="H62" s="219">
        <v>32284019</v>
      </c>
      <c r="I62" s="95" t="s">
        <v>57</v>
      </c>
      <c r="J62" s="91" t="s">
        <v>46</v>
      </c>
      <c r="K62" s="62" t="s">
        <v>143</v>
      </c>
      <c r="L62" s="31" t="s">
        <v>144</v>
      </c>
      <c r="M62" s="291" t="s">
        <v>142</v>
      </c>
      <c r="N62" s="33">
        <v>1</v>
      </c>
      <c r="O62" s="33">
        <v>1</v>
      </c>
      <c r="P62" s="34">
        <v>11</v>
      </c>
      <c r="Q62" s="35" t="s">
        <v>49</v>
      </c>
      <c r="R62" s="129" t="s">
        <v>601</v>
      </c>
      <c r="S62" s="143" t="s">
        <v>50</v>
      </c>
      <c r="T62" s="301">
        <f>H62+H63+H64</f>
        <v>99417870</v>
      </c>
      <c r="U62" s="303">
        <f>T62</f>
        <v>99417870</v>
      </c>
      <c r="V62" s="145" t="s">
        <v>51</v>
      </c>
      <c r="W62" s="37" t="s">
        <v>52</v>
      </c>
      <c r="X62" s="38" t="s">
        <v>53</v>
      </c>
      <c r="Y62" s="39" t="s">
        <v>54</v>
      </c>
      <c r="Z62" s="40" t="s">
        <v>41</v>
      </c>
      <c r="AA62" s="36" t="s">
        <v>55</v>
      </c>
      <c r="AB62" s="41" t="s">
        <v>56</v>
      </c>
      <c r="AC62" s="37" t="s">
        <v>51</v>
      </c>
      <c r="AD62" s="37" t="s">
        <v>57</v>
      </c>
      <c r="AE62" s="42" t="s">
        <v>58</v>
      </c>
      <c r="AF62" s="42" t="s">
        <v>59</v>
      </c>
      <c r="AG62" s="42" t="s">
        <v>60</v>
      </c>
      <c r="AH62" s="42" t="s">
        <v>61</v>
      </c>
      <c r="AI62" s="42" t="s">
        <v>61</v>
      </c>
      <c r="AJ62" s="42" t="s">
        <v>61</v>
      </c>
      <c r="AK62" s="68"/>
      <c r="AL62" s="68"/>
      <c r="AM62" s="68"/>
      <c r="AN62" s="9"/>
      <c r="AO62" s="9"/>
      <c r="AP62" s="9"/>
    </row>
    <row r="63" spans="1:42" s="45" customFormat="1" ht="55.5" customHeight="1" x14ac:dyDescent="0.15">
      <c r="A63" s="21"/>
      <c r="B63" s="53" t="s">
        <v>41</v>
      </c>
      <c r="C63" s="95" t="s">
        <v>140</v>
      </c>
      <c r="D63" s="95" t="s">
        <v>141</v>
      </c>
      <c r="E63" s="95" t="s">
        <v>94</v>
      </c>
      <c r="F63" s="95" t="s">
        <v>95</v>
      </c>
      <c r="G63" s="95" t="s">
        <v>142</v>
      </c>
      <c r="H63" s="219">
        <v>4202985</v>
      </c>
      <c r="I63" s="95" t="s">
        <v>57</v>
      </c>
      <c r="J63" s="91" t="s">
        <v>46</v>
      </c>
      <c r="K63" s="62" t="s">
        <v>143</v>
      </c>
      <c r="L63" s="31" t="s">
        <v>145</v>
      </c>
      <c r="M63" s="319"/>
      <c r="N63" s="33">
        <v>1</v>
      </c>
      <c r="O63" s="33">
        <v>1</v>
      </c>
      <c r="P63" s="34">
        <v>11</v>
      </c>
      <c r="Q63" s="35" t="s">
        <v>49</v>
      </c>
      <c r="R63" s="129" t="s">
        <v>601</v>
      </c>
      <c r="S63" s="143" t="s">
        <v>50</v>
      </c>
      <c r="T63" s="323"/>
      <c r="U63" s="315"/>
      <c r="V63" s="145" t="s">
        <v>51</v>
      </c>
      <c r="W63" s="37" t="s">
        <v>52</v>
      </c>
      <c r="X63" s="38" t="s">
        <v>53</v>
      </c>
      <c r="Y63" s="39" t="s">
        <v>54</v>
      </c>
      <c r="Z63" s="40" t="s">
        <v>41</v>
      </c>
      <c r="AA63" s="36" t="s">
        <v>55</v>
      </c>
      <c r="AB63" s="41" t="s">
        <v>56</v>
      </c>
      <c r="AC63" s="37" t="s">
        <v>51</v>
      </c>
      <c r="AD63" s="37" t="s">
        <v>57</v>
      </c>
      <c r="AE63" s="42" t="s">
        <v>58</v>
      </c>
      <c r="AF63" s="42" t="s">
        <v>59</v>
      </c>
      <c r="AG63" s="42" t="s">
        <v>60</v>
      </c>
      <c r="AH63" s="42" t="s">
        <v>61</v>
      </c>
      <c r="AI63" s="42" t="s">
        <v>61</v>
      </c>
      <c r="AJ63" s="42" t="s">
        <v>61</v>
      </c>
      <c r="AK63" s="68"/>
      <c r="AL63" s="68"/>
      <c r="AM63" s="68"/>
      <c r="AN63" s="9"/>
      <c r="AO63" s="9"/>
      <c r="AP63" s="9"/>
    </row>
    <row r="64" spans="1:42" s="45" customFormat="1" ht="54" x14ac:dyDescent="0.15">
      <c r="A64" s="21"/>
      <c r="B64" s="53" t="s">
        <v>41</v>
      </c>
      <c r="C64" s="95" t="s">
        <v>140</v>
      </c>
      <c r="D64" s="95" t="s">
        <v>141</v>
      </c>
      <c r="E64" s="95" t="s">
        <v>92</v>
      </c>
      <c r="F64" s="95" t="s">
        <v>93</v>
      </c>
      <c r="G64" s="95" t="s">
        <v>142</v>
      </c>
      <c r="H64" s="219">
        <v>62930866</v>
      </c>
      <c r="I64" s="95" t="s">
        <v>57</v>
      </c>
      <c r="J64" s="91" t="s">
        <v>46</v>
      </c>
      <c r="K64" s="62" t="s">
        <v>143</v>
      </c>
      <c r="L64" s="31" t="s">
        <v>146</v>
      </c>
      <c r="M64" s="292"/>
      <c r="N64" s="33">
        <v>1</v>
      </c>
      <c r="O64" s="33">
        <v>1</v>
      </c>
      <c r="P64" s="34">
        <v>11</v>
      </c>
      <c r="Q64" s="35" t="s">
        <v>49</v>
      </c>
      <c r="R64" s="129" t="s">
        <v>601</v>
      </c>
      <c r="S64" s="143" t="s">
        <v>50</v>
      </c>
      <c r="T64" s="302"/>
      <c r="U64" s="304"/>
      <c r="V64" s="145" t="s">
        <v>51</v>
      </c>
      <c r="W64" s="37" t="s">
        <v>52</v>
      </c>
      <c r="X64" s="38" t="s">
        <v>53</v>
      </c>
      <c r="Y64" s="39" t="s">
        <v>54</v>
      </c>
      <c r="Z64" s="40" t="s">
        <v>41</v>
      </c>
      <c r="AA64" s="36" t="s">
        <v>55</v>
      </c>
      <c r="AB64" s="41" t="s">
        <v>56</v>
      </c>
      <c r="AC64" s="37" t="s">
        <v>51</v>
      </c>
      <c r="AD64" s="37" t="s">
        <v>57</v>
      </c>
      <c r="AE64" s="42" t="s">
        <v>58</v>
      </c>
      <c r="AF64" s="42" t="s">
        <v>59</v>
      </c>
      <c r="AG64" s="42" t="s">
        <v>60</v>
      </c>
      <c r="AH64" s="42" t="s">
        <v>61</v>
      </c>
      <c r="AI64" s="42" t="s">
        <v>61</v>
      </c>
      <c r="AJ64" s="42" t="s">
        <v>61</v>
      </c>
      <c r="AK64" s="68"/>
      <c r="AL64" s="68"/>
      <c r="AM64" s="68"/>
      <c r="AN64" s="9"/>
      <c r="AO64" s="9"/>
      <c r="AP64" s="9"/>
    </row>
    <row r="65" spans="1:42" s="45" customFormat="1" ht="27" x14ac:dyDescent="0.15">
      <c r="A65" s="21"/>
      <c r="B65" s="53" t="s">
        <v>41</v>
      </c>
      <c r="C65" s="95" t="s">
        <v>112</v>
      </c>
      <c r="D65" s="95" t="s">
        <v>42</v>
      </c>
      <c r="E65" s="95" t="s">
        <v>92</v>
      </c>
      <c r="F65" s="95" t="s">
        <v>93</v>
      </c>
      <c r="G65" s="95" t="s">
        <v>661</v>
      </c>
      <c r="H65" s="219">
        <v>27000000</v>
      </c>
      <c r="I65" s="95" t="s">
        <v>57</v>
      </c>
      <c r="J65" s="91" t="s">
        <v>46</v>
      </c>
      <c r="K65" s="62" t="s">
        <v>147</v>
      </c>
      <c r="L65" s="31" t="s">
        <v>148</v>
      </c>
      <c r="M65" s="32" t="str">
        <f>G65</f>
        <v>Adquirir químicos e insumos para el mantenimiento y limpieza de la piscina de Calle 72  de la Universidad Pedagógica Nacional</v>
      </c>
      <c r="N65" s="33">
        <v>1</v>
      </c>
      <c r="O65" s="33">
        <v>1</v>
      </c>
      <c r="P65" s="34">
        <v>11</v>
      </c>
      <c r="Q65" s="35" t="s">
        <v>49</v>
      </c>
      <c r="R65" s="129" t="s">
        <v>601</v>
      </c>
      <c r="S65" s="143" t="s">
        <v>50</v>
      </c>
      <c r="T65" s="213">
        <f>H65</f>
        <v>27000000</v>
      </c>
      <c r="U65" s="212">
        <f t="shared" si="2"/>
        <v>27000000</v>
      </c>
      <c r="V65" s="145" t="s">
        <v>51</v>
      </c>
      <c r="W65" s="37" t="s">
        <v>52</v>
      </c>
      <c r="X65" s="38" t="s">
        <v>53</v>
      </c>
      <c r="Y65" s="39" t="s">
        <v>54</v>
      </c>
      <c r="Z65" s="40" t="s">
        <v>41</v>
      </c>
      <c r="AA65" s="36" t="s">
        <v>55</v>
      </c>
      <c r="AB65" s="41" t="s">
        <v>56</v>
      </c>
      <c r="AC65" s="37" t="s">
        <v>51</v>
      </c>
      <c r="AD65" s="37" t="s">
        <v>57</v>
      </c>
      <c r="AE65" s="42" t="s">
        <v>58</v>
      </c>
      <c r="AF65" s="42" t="s">
        <v>59</v>
      </c>
      <c r="AG65" s="42" t="s">
        <v>60</v>
      </c>
      <c r="AH65" s="42" t="s">
        <v>61</v>
      </c>
      <c r="AI65" s="42" t="s">
        <v>61</v>
      </c>
      <c r="AJ65" s="42" t="s">
        <v>61</v>
      </c>
      <c r="AK65" s="68"/>
      <c r="AL65" s="68"/>
      <c r="AM65" s="68"/>
      <c r="AN65" s="9"/>
      <c r="AO65" s="9"/>
      <c r="AP65" s="9"/>
    </row>
    <row r="66" spans="1:42" s="45" customFormat="1" ht="55.5" customHeight="1" x14ac:dyDescent="0.15">
      <c r="A66" s="21"/>
      <c r="B66" s="53" t="s">
        <v>41</v>
      </c>
      <c r="C66" s="95" t="s">
        <v>112</v>
      </c>
      <c r="D66" s="95" t="s">
        <v>42</v>
      </c>
      <c r="E66" s="95" t="s">
        <v>92</v>
      </c>
      <c r="F66" s="95" t="s">
        <v>93</v>
      </c>
      <c r="G66" s="95" t="s">
        <v>149</v>
      </c>
      <c r="H66" s="219">
        <v>20000000</v>
      </c>
      <c r="I66" s="95" t="s">
        <v>57</v>
      </c>
      <c r="J66" s="91" t="s">
        <v>46</v>
      </c>
      <c r="K66" s="62" t="s">
        <v>150</v>
      </c>
      <c r="L66" s="31" t="s">
        <v>585</v>
      </c>
      <c r="M66" s="291" t="str">
        <f>G66</f>
        <v>Suministrar materiales eléctricos para adecuaciones y mantenimientos que se realizan en las diferentes instalaciones de la Universidad Pedagógica Nacional.</v>
      </c>
      <c r="N66" s="33">
        <v>1</v>
      </c>
      <c r="O66" s="33">
        <v>1</v>
      </c>
      <c r="P66" s="34">
        <v>11</v>
      </c>
      <c r="Q66" s="35" t="s">
        <v>49</v>
      </c>
      <c r="R66" s="129" t="s">
        <v>601</v>
      </c>
      <c r="S66" s="143" t="s">
        <v>50</v>
      </c>
      <c r="T66" s="301">
        <f>H66+H67</f>
        <v>95000000</v>
      </c>
      <c r="U66" s="303">
        <f>T66</f>
        <v>95000000</v>
      </c>
      <c r="V66" s="145" t="s">
        <v>51</v>
      </c>
      <c r="W66" s="37" t="s">
        <v>52</v>
      </c>
      <c r="X66" s="38" t="s">
        <v>53</v>
      </c>
      <c r="Y66" s="39" t="s">
        <v>54</v>
      </c>
      <c r="Z66" s="40" t="s">
        <v>41</v>
      </c>
      <c r="AA66" s="36" t="s">
        <v>55</v>
      </c>
      <c r="AB66" s="41" t="s">
        <v>56</v>
      </c>
      <c r="AC66" s="37" t="s">
        <v>51</v>
      </c>
      <c r="AD66" s="37" t="s">
        <v>57</v>
      </c>
      <c r="AE66" s="42" t="s">
        <v>58</v>
      </c>
      <c r="AF66" s="42" t="s">
        <v>59</v>
      </c>
      <c r="AG66" s="42" t="s">
        <v>60</v>
      </c>
      <c r="AH66" s="42" t="s">
        <v>61</v>
      </c>
      <c r="AI66" s="42" t="s">
        <v>61</v>
      </c>
      <c r="AJ66" s="42" t="s">
        <v>61</v>
      </c>
      <c r="AK66" s="68"/>
      <c r="AL66" s="68"/>
      <c r="AM66" s="68"/>
      <c r="AN66" s="9"/>
      <c r="AO66" s="9"/>
      <c r="AP66" s="9"/>
    </row>
    <row r="67" spans="1:42" s="44" customFormat="1" ht="55.5" customHeight="1" x14ac:dyDescent="0.15">
      <c r="A67" s="21"/>
      <c r="B67" s="53" t="s">
        <v>41</v>
      </c>
      <c r="C67" s="95" t="s">
        <v>112</v>
      </c>
      <c r="D67" s="95" t="s">
        <v>42</v>
      </c>
      <c r="E67" s="95" t="s">
        <v>94</v>
      </c>
      <c r="F67" s="95" t="s">
        <v>95</v>
      </c>
      <c r="G67" s="95" t="s">
        <v>149</v>
      </c>
      <c r="H67" s="219">
        <v>75000000</v>
      </c>
      <c r="I67" s="95" t="s">
        <v>57</v>
      </c>
      <c r="J67" s="91" t="s">
        <v>46</v>
      </c>
      <c r="K67" s="62" t="s">
        <v>150</v>
      </c>
      <c r="L67" s="31" t="s">
        <v>586</v>
      </c>
      <c r="M67" s="292"/>
      <c r="N67" s="33">
        <v>1</v>
      </c>
      <c r="O67" s="33">
        <v>1</v>
      </c>
      <c r="P67" s="34">
        <v>11</v>
      </c>
      <c r="Q67" s="35" t="s">
        <v>49</v>
      </c>
      <c r="R67" s="129" t="s">
        <v>601</v>
      </c>
      <c r="S67" s="143" t="s">
        <v>50</v>
      </c>
      <c r="T67" s="302"/>
      <c r="U67" s="304"/>
      <c r="V67" s="145" t="s">
        <v>51</v>
      </c>
      <c r="W67" s="37" t="s">
        <v>52</v>
      </c>
      <c r="X67" s="38" t="s">
        <v>53</v>
      </c>
      <c r="Y67" s="39" t="s">
        <v>54</v>
      </c>
      <c r="Z67" s="40" t="s">
        <v>41</v>
      </c>
      <c r="AA67" s="36" t="s">
        <v>55</v>
      </c>
      <c r="AB67" s="41" t="s">
        <v>56</v>
      </c>
      <c r="AC67" s="37" t="s">
        <v>51</v>
      </c>
      <c r="AD67" s="37" t="s">
        <v>57</v>
      </c>
      <c r="AE67" s="42" t="s">
        <v>58</v>
      </c>
      <c r="AF67" s="42" t="s">
        <v>59</v>
      </c>
      <c r="AG67" s="42" t="s">
        <v>60</v>
      </c>
      <c r="AH67" s="42" t="s">
        <v>61</v>
      </c>
      <c r="AI67" s="42" t="s">
        <v>61</v>
      </c>
      <c r="AJ67" s="42" t="s">
        <v>61</v>
      </c>
      <c r="AK67" s="68"/>
      <c r="AL67" s="68"/>
      <c r="AM67" s="68"/>
      <c r="AN67" s="30"/>
      <c r="AO67" s="30"/>
      <c r="AP67" s="30"/>
    </row>
    <row r="68" spans="1:42" s="44" customFormat="1" ht="55.5" customHeight="1" x14ac:dyDescent="0.15">
      <c r="A68" s="21"/>
      <c r="B68" s="53" t="s">
        <v>41</v>
      </c>
      <c r="C68" s="95" t="s">
        <v>112</v>
      </c>
      <c r="D68" s="95" t="s">
        <v>42</v>
      </c>
      <c r="E68" s="95" t="s">
        <v>92</v>
      </c>
      <c r="F68" s="95" t="s">
        <v>93</v>
      </c>
      <c r="G68" s="95" t="s">
        <v>151</v>
      </c>
      <c r="H68" s="219">
        <v>130000000</v>
      </c>
      <c r="I68" s="95" t="s">
        <v>57</v>
      </c>
      <c r="J68" s="91" t="s">
        <v>46</v>
      </c>
      <c r="K68" s="62" t="s">
        <v>152</v>
      </c>
      <c r="L68" s="31">
        <v>15101500</v>
      </c>
      <c r="M68" s="32" t="str">
        <f>G68</f>
        <v>Suministrar combustible (GASOLINA Y ACPM) para los vehículos que conforman el parque automotor de la Universidad
Pedagógica Nacional</v>
      </c>
      <c r="N68" s="33">
        <v>1</v>
      </c>
      <c r="O68" s="33">
        <v>1</v>
      </c>
      <c r="P68" s="34">
        <v>11</v>
      </c>
      <c r="Q68" s="35" t="s">
        <v>49</v>
      </c>
      <c r="R68" s="129" t="s">
        <v>601</v>
      </c>
      <c r="S68" s="143" t="s">
        <v>50</v>
      </c>
      <c r="T68" s="213">
        <f>H68</f>
        <v>130000000</v>
      </c>
      <c r="U68" s="212">
        <f>T68</f>
        <v>130000000</v>
      </c>
      <c r="V68" s="145" t="s">
        <v>51</v>
      </c>
      <c r="W68" s="37" t="s">
        <v>52</v>
      </c>
      <c r="X68" s="38" t="s">
        <v>53</v>
      </c>
      <c r="Y68" s="39" t="s">
        <v>54</v>
      </c>
      <c r="Z68" s="40" t="s">
        <v>41</v>
      </c>
      <c r="AA68" s="36" t="s">
        <v>55</v>
      </c>
      <c r="AB68" s="41" t="s">
        <v>56</v>
      </c>
      <c r="AC68" s="37" t="s">
        <v>51</v>
      </c>
      <c r="AD68" s="37" t="s">
        <v>57</v>
      </c>
      <c r="AE68" s="42" t="s">
        <v>58</v>
      </c>
      <c r="AF68" s="42" t="s">
        <v>59</v>
      </c>
      <c r="AG68" s="42" t="s">
        <v>60</v>
      </c>
      <c r="AH68" s="42" t="s">
        <v>61</v>
      </c>
      <c r="AI68" s="42" t="s">
        <v>61</v>
      </c>
      <c r="AJ68" s="42" t="s">
        <v>61</v>
      </c>
      <c r="AK68" s="68"/>
      <c r="AL68" s="68"/>
      <c r="AM68" s="68"/>
      <c r="AN68" s="30"/>
      <c r="AO68" s="30"/>
      <c r="AP68" s="30"/>
    </row>
    <row r="69" spans="1:42" s="45" customFormat="1" ht="72" customHeight="1" x14ac:dyDescent="0.15">
      <c r="A69" s="21"/>
      <c r="B69" s="53" t="s">
        <v>41</v>
      </c>
      <c r="C69" s="95" t="s">
        <v>112</v>
      </c>
      <c r="D69" s="95" t="s">
        <v>42</v>
      </c>
      <c r="E69" s="95" t="s">
        <v>98</v>
      </c>
      <c r="F69" s="95" t="s">
        <v>99</v>
      </c>
      <c r="G69" s="95" t="s">
        <v>574</v>
      </c>
      <c r="H69" s="219">
        <f>366076864-H70</f>
        <v>299191664</v>
      </c>
      <c r="I69" s="95" t="s">
        <v>46</v>
      </c>
      <c r="J69" s="91" t="s">
        <v>46</v>
      </c>
      <c r="K69" s="62" t="s">
        <v>583</v>
      </c>
      <c r="L69" s="31">
        <v>84131500</v>
      </c>
      <c r="M69" s="32" t="str">
        <f>G69</f>
        <v>Amparar el Pago del grupo de pólizas de la Universidad Pedagógica Nacional: Póliza Todo Riesgo Daño Material, Póliza Manejo Global, Póliza Transporte de Valores, Póliza Responsabilidad Civil Extracontractual, Póliza de Automóviles y Responsabilidad Civil Servidores Públicos  de la vigencia 2025. según el Acuerdo 0017 del 11 de septiembre del 2024, del Consejo Superior - Vigencia futura 2025</v>
      </c>
      <c r="N69" s="33">
        <v>1</v>
      </c>
      <c r="O69" s="33">
        <v>1</v>
      </c>
      <c r="P69" s="34">
        <v>11</v>
      </c>
      <c r="Q69" s="35" t="s">
        <v>49</v>
      </c>
      <c r="R69" s="129" t="s">
        <v>601</v>
      </c>
      <c r="S69" s="143" t="s">
        <v>50</v>
      </c>
      <c r="T69" s="213">
        <f>H69</f>
        <v>299191664</v>
      </c>
      <c r="U69" s="212">
        <f>T69</f>
        <v>299191664</v>
      </c>
      <c r="V69" s="145" t="s">
        <v>51</v>
      </c>
      <c r="W69" s="37" t="s">
        <v>52</v>
      </c>
      <c r="X69" s="38" t="s">
        <v>53</v>
      </c>
      <c r="Y69" s="39" t="s">
        <v>54</v>
      </c>
      <c r="Z69" s="40" t="s">
        <v>41</v>
      </c>
      <c r="AA69" s="36" t="s">
        <v>55</v>
      </c>
      <c r="AB69" s="41" t="s">
        <v>56</v>
      </c>
      <c r="AC69" s="37" t="s">
        <v>51</v>
      </c>
      <c r="AD69" s="37" t="s">
        <v>57</v>
      </c>
      <c r="AE69" s="42" t="s">
        <v>58</v>
      </c>
      <c r="AF69" s="42" t="s">
        <v>59</v>
      </c>
      <c r="AG69" s="42" t="s">
        <v>60</v>
      </c>
      <c r="AH69" s="42" t="s">
        <v>61</v>
      </c>
      <c r="AI69" s="42" t="s">
        <v>61</v>
      </c>
      <c r="AJ69" s="42" t="s">
        <v>61</v>
      </c>
      <c r="AK69" s="68"/>
      <c r="AL69" s="68"/>
      <c r="AM69" s="68"/>
      <c r="AN69" s="9"/>
      <c r="AO69" s="9"/>
      <c r="AP69" s="9"/>
    </row>
    <row r="70" spans="1:42" s="45" customFormat="1" ht="63" x14ac:dyDescent="0.15">
      <c r="A70" s="21"/>
      <c r="B70" s="53" t="s">
        <v>41</v>
      </c>
      <c r="C70" s="95" t="s">
        <v>112</v>
      </c>
      <c r="D70" s="95" t="s">
        <v>42</v>
      </c>
      <c r="E70" s="95" t="s">
        <v>98</v>
      </c>
      <c r="F70" s="95" t="s">
        <v>99</v>
      </c>
      <c r="G70" s="95" t="s">
        <v>574</v>
      </c>
      <c r="H70" s="219">
        <v>66885200</v>
      </c>
      <c r="I70" s="95" t="s">
        <v>46</v>
      </c>
      <c r="J70" s="91" t="s">
        <v>46</v>
      </c>
      <c r="K70" s="62" t="s">
        <v>583</v>
      </c>
      <c r="L70" s="31">
        <v>84131500</v>
      </c>
      <c r="M70" s="32" t="s">
        <v>153</v>
      </c>
      <c r="N70" s="33">
        <v>1</v>
      </c>
      <c r="O70" s="33">
        <v>1</v>
      </c>
      <c r="P70" s="34">
        <v>11</v>
      </c>
      <c r="Q70" s="35" t="s">
        <v>49</v>
      </c>
      <c r="R70" s="129" t="s">
        <v>601</v>
      </c>
      <c r="S70" s="143" t="s">
        <v>154</v>
      </c>
      <c r="T70" s="213">
        <f>H70</f>
        <v>66885200</v>
      </c>
      <c r="U70" s="212">
        <f t="shared" si="2"/>
        <v>66885200</v>
      </c>
      <c r="V70" s="145" t="s">
        <v>51</v>
      </c>
      <c r="W70" s="37" t="s">
        <v>52</v>
      </c>
      <c r="X70" s="38" t="s">
        <v>53</v>
      </c>
      <c r="Y70" s="39" t="s">
        <v>54</v>
      </c>
      <c r="Z70" s="40" t="s">
        <v>41</v>
      </c>
      <c r="AA70" s="36" t="s">
        <v>55</v>
      </c>
      <c r="AB70" s="41" t="s">
        <v>56</v>
      </c>
      <c r="AC70" s="37" t="s">
        <v>51</v>
      </c>
      <c r="AD70" s="37" t="s">
        <v>57</v>
      </c>
      <c r="AE70" s="42" t="s">
        <v>58</v>
      </c>
      <c r="AF70" s="42" t="s">
        <v>59</v>
      </c>
      <c r="AG70" s="42" t="s">
        <v>60</v>
      </c>
      <c r="AH70" s="42" t="s">
        <v>61</v>
      </c>
      <c r="AI70" s="42" t="s">
        <v>61</v>
      </c>
      <c r="AJ70" s="42" t="s">
        <v>61</v>
      </c>
      <c r="AK70" s="68"/>
      <c r="AL70" s="68"/>
      <c r="AM70" s="68"/>
      <c r="AN70" s="9"/>
      <c r="AO70" s="9"/>
      <c r="AP70" s="9"/>
    </row>
    <row r="71" spans="1:42" s="45" customFormat="1" ht="45" x14ac:dyDescent="0.15">
      <c r="A71" s="21"/>
      <c r="B71" s="53" t="s">
        <v>41</v>
      </c>
      <c r="C71" s="95" t="s">
        <v>112</v>
      </c>
      <c r="D71" s="95" t="s">
        <v>42</v>
      </c>
      <c r="E71" s="95" t="s">
        <v>98</v>
      </c>
      <c r="F71" s="95" t="s">
        <v>99</v>
      </c>
      <c r="G71" s="95" t="s">
        <v>575</v>
      </c>
      <c r="H71" s="219">
        <v>72576000</v>
      </c>
      <c r="I71" s="95" t="s">
        <v>46</v>
      </c>
      <c r="J71" s="91" t="s">
        <v>46</v>
      </c>
      <c r="K71" s="62" t="s">
        <v>583</v>
      </c>
      <c r="L71" s="31">
        <v>84131500</v>
      </c>
      <c r="M71" s="32" t="str">
        <f>G71</f>
        <v>Amparar el Pago de las pólizas correspondientes a los contratos y convenios que se tramitan desde la Subdirección de Asesorías y Extensión - Vicerrectoría de Gestión Universitaria. según el Acuerdo 0017 del 11 de septiembre del 2024, del Consejo Superior - Vigencia futura 2025</v>
      </c>
      <c r="N71" s="33">
        <v>1</v>
      </c>
      <c r="O71" s="33">
        <v>1</v>
      </c>
      <c r="P71" s="34">
        <v>11</v>
      </c>
      <c r="Q71" s="35" t="s">
        <v>49</v>
      </c>
      <c r="R71" s="129" t="s">
        <v>601</v>
      </c>
      <c r="S71" s="143" t="s">
        <v>50</v>
      </c>
      <c r="T71" s="213">
        <f>H71</f>
        <v>72576000</v>
      </c>
      <c r="U71" s="212">
        <f>T71</f>
        <v>72576000</v>
      </c>
      <c r="V71" s="145" t="s">
        <v>51</v>
      </c>
      <c r="W71" s="37" t="s">
        <v>52</v>
      </c>
      <c r="X71" s="38" t="s">
        <v>53</v>
      </c>
      <c r="Y71" s="39" t="s">
        <v>54</v>
      </c>
      <c r="Z71" s="40" t="s">
        <v>41</v>
      </c>
      <c r="AA71" s="36" t="s">
        <v>55</v>
      </c>
      <c r="AB71" s="41" t="s">
        <v>56</v>
      </c>
      <c r="AC71" s="37" t="s">
        <v>51</v>
      </c>
      <c r="AD71" s="37" t="s">
        <v>57</v>
      </c>
      <c r="AE71" s="42" t="s">
        <v>58</v>
      </c>
      <c r="AF71" s="42" t="s">
        <v>59</v>
      </c>
      <c r="AG71" s="42" t="s">
        <v>60</v>
      </c>
      <c r="AH71" s="42" t="s">
        <v>61</v>
      </c>
      <c r="AI71" s="42" t="s">
        <v>61</v>
      </c>
      <c r="AJ71" s="42" t="s">
        <v>61</v>
      </c>
      <c r="AK71" s="68"/>
      <c r="AL71" s="68"/>
      <c r="AM71" s="68"/>
      <c r="AN71" s="9"/>
      <c r="AO71" s="9"/>
      <c r="AP71" s="9"/>
    </row>
    <row r="72" spans="1:42" s="45" customFormat="1" ht="55.5" customHeight="1" x14ac:dyDescent="0.15">
      <c r="A72" s="21"/>
      <c r="B72" s="53" t="s">
        <v>155</v>
      </c>
      <c r="C72" s="95" t="s">
        <v>156</v>
      </c>
      <c r="D72" s="95" t="s">
        <v>157</v>
      </c>
      <c r="E72" s="95" t="s">
        <v>98</v>
      </c>
      <c r="F72" s="95" t="s">
        <v>99</v>
      </c>
      <c r="G72" s="95" t="s">
        <v>158</v>
      </c>
      <c r="H72" s="219">
        <f>177027050+6765018</f>
        <v>183792068</v>
      </c>
      <c r="I72" s="95" t="s">
        <v>46</v>
      </c>
      <c r="J72" s="91" t="s">
        <v>46</v>
      </c>
      <c r="K72" s="62" t="s">
        <v>159</v>
      </c>
      <c r="L72" s="31" t="s">
        <v>48</v>
      </c>
      <c r="M72" s="32" t="str">
        <f>G72</f>
        <v>Amparar los aportes a riesgos laborales -ARL de los estudiantes que realizarán práctica educativa o pedagógica durante la vigencia 2025.</v>
      </c>
      <c r="N72" s="33">
        <v>1</v>
      </c>
      <c r="O72" s="33">
        <v>1</v>
      </c>
      <c r="P72" s="34">
        <v>11</v>
      </c>
      <c r="Q72" s="35" t="s">
        <v>49</v>
      </c>
      <c r="R72" s="129" t="s">
        <v>601</v>
      </c>
      <c r="S72" s="143" t="s">
        <v>50</v>
      </c>
      <c r="T72" s="213">
        <f>H72</f>
        <v>183792068</v>
      </c>
      <c r="U72" s="212">
        <f t="shared" si="2"/>
        <v>183792068</v>
      </c>
      <c r="V72" s="145" t="s">
        <v>51</v>
      </c>
      <c r="W72" s="37" t="s">
        <v>52</v>
      </c>
      <c r="X72" s="38" t="s">
        <v>53</v>
      </c>
      <c r="Y72" s="39" t="s">
        <v>54</v>
      </c>
      <c r="Z72" s="40" t="s">
        <v>155</v>
      </c>
      <c r="AA72" s="36" t="s">
        <v>55</v>
      </c>
      <c r="AB72" s="41" t="s">
        <v>56</v>
      </c>
      <c r="AC72" s="37" t="s">
        <v>51</v>
      </c>
      <c r="AD72" s="37" t="s">
        <v>57</v>
      </c>
      <c r="AE72" s="42" t="s">
        <v>58</v>
      </c>
      <c r="AF72" s="42" t="s">
        <v>59</v>
      </c>
      <c r="AG72" s="42" t="s">
        <v>60</v>
      </c>
      <c r="AH72" s="42" t="s">
        <v>61</v>
      </c>
      <c r="AI72" s="42" t="s">
        <v>61</v>
      </c>
      <c r="AJ72" s="42" t="s">
        <v>61</v>
      </c>
      <c r="AK72" s="68"/>
      <c r="AL72" s="68"/>
      <c r="AM72" s="68"/>
      <c r="AN72" s="9"/>
      <c r="AO72" s="9"/>
      <c r="AP72" s="9"/>
    </row>
    <row r="73" spans="1:42" ht="72" customHeight="1" x14ac:dyDescent="0.15">
      <c r="A73" s="21"/>
      <c r="B73" s="53" t="s">
        <v>41</v>
      </c>
      <c r="C73" s="95" t="s">
        <v>112</v>
      </c>
      <c r="D73" s="95" t="s">
        <v>42</v>
      </c>
      <c r="E73" s="95" t="s">
        <v>92</v>
      </c>
      <c r="F73" s="95" t="s">
        <v>93</v>
      </c>
      <c r="G73" s="95" t="s">
        <v>543</v>
      </c>
      <c r="H73" s="220">
        <f>28000000-2822204</f>
        <v>25177796</v>
      </c>
      <c r="I73" s="95" t="s">
        <v>57</v>
      </c>
      <c r="J73" s="91" t="s">
        <v>46</v>
      </c>
      <c r="K73" s="62" t="s">
        <v>160</v>
      </c>
      <c r="L73" s="289" t="s">
        <v>946</v>
      </c>
      <c r="M73" s="291" t="str">
        <f>G73</f>
        <v>Adquirir Papelería y útiles de oficina, con el fin de atender las necesidades básicas de las diferentes dependencias de la Universidad vigencia 2025.</v>
      </c>
      <c r="N73" s="293">
        <v>1</v>
      </c>
      <c r="O73" s="293">
        <v>1</v>
      </c>
      <c r="P73" s="295">
        <v>11</v>
      </c>
      <c r="Q73" s="297" t="s">
        <v>49</v>
      </c>
      <c r="R73" s="297" t="s">
        <v>601</v>
      </c>
      <c r="S73" s="299" t="s">
        <v>50</v>
      </c>
      <c r="T73" s="301">
        <f>H73+H74</f>
        <v>39058789</v>
      </c>
      <c r="U73" s="303">
        <f>T73</f>
        <v>39058789</v>
      </c>
      <c r="V73" s="145" t="s">
        <v>51</v>
      </c>
      <c r="W73" s="37" t="s">
        <v>52</v>
      </c>
      <c r="X73" s="38" t="s">
        <v>53</v>
      </c>
      <c r="Y73" s="39" t="s">
        <v>54</v>
      </c>
      <c r="Z73" s="40" t="s">
        <v>41</v>
      </c>
      <c r="AA73" s="36" t="s">
        <v>55</v>
      </c>
      <c r="AB73" s="41" t="s">
        <v>56</v>
      </c>
      <c r="AC73" s="37" t="s">
        <v>51</v>
      </c>
      <c r="AD73" s="37" t="s">
        <v>57</v>
      </c>
      <c r="AE73" s="42" t="s">
        <v>58</v>
      </c>
      <c r="AF73" s="42" t="s">
        <v>59</v>
      </c>
      <c r="AG73" s="42" t="s">
        <v>60</v>
      </c>
      <c r="AH73" s="42" t="s">
        <v>61</v>
      </c>
      <c r="AI73" s="42" t="s">
        <v>61</v>
      </c>
      <c r="AJ73" s="42" t="s">
        <v>61</v>
      </c>
      <c r="AK73" s="68"/>
      <c r="AL73" s="68"/>
      <c r="AM73" s="68"/>
    </row>
    <row r="74" spans="1:42" s="45" customFormat="1" ht="76.5" customHeight="1" x14ac:dyDescent="0.15">
      <c r="A74" s="21"/>
      <c r="B74" s="53" t="s">
        <v>41</v>
      </c>
      <c r="C74" s="95" t="s">
        <v>112</v>
      </c>
      <c r="D74" s="95" t="s">
        <v>42</v>
      </c>
      <c r="E74" s="95" t="s">
        <v>94</v>
      </c>
      <c r="F74" s="95" t="s">
        <v>95</v>
      </c>
      <c r="G74" s="95" t="s">
        <v>543</v>
      </c>
      <c r="H74" s="220">
        <f>11058789+2822204</f>
        <v>13880993</v>
      </c>
      <c r="I74" s="95" t="s">
        <v>57</v>
      </c>
      <c r="J74" s="91" t="s">
        <v>46</v>
      </c>
      <c r="K74" s="62" t="s">
        <v>160</v>
      </c>
      <c r="L74" s="290"/>
      <c r="M74" s="292"/>
      <c r="N74" s="294"/>
      <c r="O74" s="294"/>
      <c r="P74" s="296"/>
      <c r="Q74" s="298"/>
      <c r="R74" s="298"/>
      <c r="S74" s="300"/>
      <c r="T74" s="302"/>
      <c r="U74" s="304"/>
      <c r="V74" s="145" t="s">
        <v>51</v>
      </c>
      <c r="W74" s="37" t="s">
        <v>52</v>
      </c>
      <c r="X74" s="38" t="s">
        <v>53</v>
      </c>
      <c r="Y74" s="39" t="s">
        <v>54</v>
      </c>
      <c r="Z74" s="40" t="s">
        <v>41</v>
      </c>
      <c r="AA74" s="36" t="s">
        <v>55</v>
      </c>
      <c r="AB74" s="41" t="s">
        <v>56</v>
      </c>
      <c r="AC74" s="37" t="s">
        <v>51</v>
      </c>
      <c r="AD74" s="37" t="s">
        <v>57</v>
      </c>
      <c r="AE74" s="42" t="s">
        <v>58</v>
      </c>
      <c r="AF74" s="42" t="s">
        <v>59</v>
      </c>
      <c r="AG74" s="42" t="s">
        <v>60</v>
      </c>
      <c r="AH74" s="42" t="s">
        <v>61</v>
      </c>
      <c r="AI74" s="42" t="s">
        <v>61</v>
      </c>
      <c r="AJ74" s="42" t="s">
        <v>61</v>
      </c>
      <c r="AK74" s="68"/>
      <c r="AL74" s="68"/>
      <c r="AM74" s="68"/>
      <c r="AN74" s="9"/>
      <c r="AO74" s="9"/>
      <c r="AP74" s="9"/>
    </row>
    <row r="75" spans="1:42" s="45" customFormat="1" ht="45" x14ac:dyDescent="0.15">
      <c r="A75" s="21"/>
      <c r="B75" s="53" t="s">
        <v>41</v>
      </c>
      <c r="C75" s="95" t="s">
        <v>112</v>
      </c>
      <c r="D75" s="95" t="s">
        <v>42</v>
      </c>
      <c r="E75" s="95" t="s">
        <v>161</v>
      </c>
      <c r="F75" s="95" t="s">
        <v>162</v>
      </c>
      <c r="G75" s="95" t="s">
        <v>676</v>
      </c>
      <c r="H75" s="220">
        <f>15000000+2664000-(5664000+6604882+5395118)</f>
        <v>0</v>
      </c>
      <c r="I75" s="95" t="s">
        <v>46</v>
      </c>
      <c r="J75" s="91" t="s">
        <v>46</v>
      </c>
      <c r="K75" s="62" t="s">
        <v>163</v>
      </c>
      <c r="L75" s="31" t="s">
        <v>689</v>
      </c>
      <c r="M75" s="32" t="str">
        <f t="shared" ref="M75:M84" si="3">G75</f>
        <v>Suministrar materiales de carpintería para la reparación, renovación y mantenimiento de muebles, puertas, ventanas, estructuras y otros elementos de carpintería que se realizan en las diferentes instalaciones de la Universidad Pedagógica Nacional</v>
      </c>
      <c r="N75" s="33">
        <v>1</v>
      </c>
      <c r="O75" s="33">
        <v>1</v>
      </c>
      <c r="P75" s="34">
        <v>11</v>
      </c>
      <c r="Q75" s="35" t="s">
        <v>49</v>
      </c>
      <c r="R75" s="129" t="s">
        <v>601</v>
      </c>
      <c r="S75" s="143" t="s">
        <v>50</v>
      </c>
      <c r="T75" s="213">
        <f t="shared" ref="T75:T108" si="4">H75</f>
        <v>0</v>
      </c>
      <c r="U75" s="212">
        <f t="shared" si="2"/>
        <v>0</v>
      </c>
      <c r="V75" s="145" t="s">
        <v>51</v>
      </c>
      <c r="W75" s="37" t="s">
        <v>52</v>
      </c>
      <c r="X75" s="38" t="s">
        <v>53</v>
      </c>
      <c r="Y75" s="39" t="s">
        <v>54</v>
      </c>
      <c r="Z75" s="40" t="s">
        <v>41</v>
      </c>
      <c r="AA75" s="36" t="s">
        <v>55</v>
      </c>
      <c r="AB75" s="41" t="s">
        <v>56</v>
      </c>
      <c r="AC75" s="37" t="s">
        <v>51</v>
      </c>
      <c r="AD75" s="37" t="s">
        <v>57</v>
      </c>
      <c r="AE75" s="42" t="s">
        <v>58</v>
      </c>
      <c r="AF75" s="42" t="s">
        <v>59</v>
      </c>
      <c r="AG75" s="42" t="s">
        <v>60</v>
      </c>
      <c r="AH75" s="42" t="s">
        <v>61</v>
      </c>
      <c r="AI75" s="42" t="s">
        <v>61</v>
      </c>
      <c r="AJ75" s="42" t="s">
        <v>61</v>
      </c>
      <c r="AK75" s="68"/>
      <c r="AL75" s="68"/>
      <c r="AM75" s="68"/>
      <c r="AN75" s="9"/>
      <c r="AO75" s="9"/>
      <c r="AP75" s="9"/>
    </row>
    <row r="76" spans="1:42" s="45" customFormat="1" ht="45" customHeight="1" x14ac:dyDescent="0.15">
      <c r="A76" s="21"/>
      <c r="B76" s="53" t="s">
        <v>41</v>
      </c>
      <c r="C76" s="95" t="s">
        <v>112</v>
      </c>
      <c r="D76" s="95" t="s">
        <v>42</v>
      </c>
      <c r="E76" s="95" t="s">
        <v>161</v>
      </c>
      <c r="F76" s="95" t="s">
        <v>162</v>
      </c>
      <c r="G76" s="95" t="s">
        <v>164</v>
      </c>
      <c r="H76" s="220">
        <v>25000000</v>
      </c>
      <c r="I76" s="95" t="s">
        <v>57</v>
      </c>
      <c r="J76" s="91" t="s">
        <v>46</v>
      </c>
      <c r="K76" s="62" t="s">
        <v>165</v>
      </c>
      <c r="L76" s="31" t="s">
        <v>166</v>
      </c>
      <c r="M76" s="32" t="str">
        <f t="shared" si="3"/>
        <v>Realizar el suministro e instalación de vidrios, divisiones, espejos, y películas en las diferentes instalaciones de la Universidad Pedagógica Nacional.</v>
      </c>
      <c r="N76" s="33">
        <v>1</v>
      </c>
      <c r="O76" s="33">
        <v>1</v>
      </c>
      <c r="P76" s="34">
        <v>11</v>
      </c>
      <c r="Q76" s="35" t="s">
        <v>49</v>
      </c>
      <c r="R76" s="129" t="s">
        <v>601</v>
      </c>
      <c r="S76" s="143" t="s">
        <v>50</v>
      </c>
      <c r="T76" s="213">
        <f t="shared" si="4"/>
        <v>25000000</v>
      </c>
      <c r="U76" s="212">
        <f t="shared" si="2"/>
        <v>25000000</v>
      </c>
      <c r="V76" s="145" t="s">
        <v>51</v>
      </c>
      <c r="W76" s="37" t="s">
        <v>52</v>
      </c>
      <c r="X76" s="38" t="s">
        <v>53</v>
      </c>
      <c r="Y76" s="39" t="s">
        <v>54</v>
      </c>
      <c r="Z76" s="40" t="s">
        <v>41</v>
      </c>
      <c r="AA76" s="36" t="s">
        <v>55</v>
      </c>
      <c r="AB76" s="41" t="s">
        <v>56</v>
      </c>
      <c r="AC76" s="37" t="s">
        <v>51</v>
      </c>
      <c r="AD76" s="37" t="s">
        <v>57</v>
      </c>
      <c r="AE76" s="42" t="s">
        <v>58</v>
      </c>
      <c r="AF76" s="42" t="s">
        <v>59</v>
      </c>
      <c r="AG76" s="42" t="s">
        <v>60</v>
      </c>
      <c r="AH76" s="42" t="s">
        <v>61</v>
      </c>
      <c r="AI76" s="42" t="s">
        <v>61</v>
      </c>
      <c r="AJ76" s="42" t="s">
        <v>61</v>
      </c>
      <c r="AK76" s="68"/>
      <c r="AL76" s="68"/>
      <c r="AM76" s="68"/>
      <c r="AN76" s="9"/>
      <c r="AO76" s="9"/>
      <c r="AP76" s="9"/>
    </row>
    <row r="77" spans="1:42" s="45" customFormat="1" ht="36" customHeight="1" x14ac:dyDescent="0.15">
      <c r="A77" s="21"/>
      <c r="B77" s="53" t="s">
        <v>41</v>
      </c>
      <c r="C77" s="95" t="s">
        <v>112</v>
      </c>
      <c r="D77" s="95" t="s">
        <v>42</v>
      </c>
      <c r="E77" s="95" t="s">
        <v>96</v>
      </c>
      <c r="F77" s="95" t="s">
        <v>97</v>
      </c>
      <c r="G77" s="95" t="s">
        <v>167</v>
      </c>
      <c r="H77" s="220">
        <f>1600000000+600000000-(549376540+183333900+7500000)</f>
        <v>1459789560</v>
      </c>
      <c r="I77" s="95" t="s">
        <v>46</v>
      </c>
      <c r="J77" s="91" t="s">
        <v>46</v>
      </c>
      <c r="K77" s="62" t="s">
        <v>584</v>
      </c>
      <c r="L77" s="31" t="s">
        <v>48</v>
      </c>
      <c r="M77" s="32" t="str">
        <f t="shared" si="3"/>
        <v xml:space="preserve">Servicios Públicos
</v>
      </c>
      <c r="N77" s="33">
        <v>1</v>
      </c>
      <c r="O77" s="33">
        <v>1</v>
      </c>
      <c r="P77" s="34">
        <v>11</v>
      </c>
      <c r="Q77" s="35" t="s">
        <v>49</v>
      </c>
      <c r="R77" s="129" t="s">
        <v>601</v>
      </c>
      <c r="S77" s="143" t="s">
        <v>50</v>
      </c>
      <c r="T77" s="213">
        <f t="shared" si="4"/>
        <v>1459789560</v>
      </c>
      <c r="U77" s="212">
        <f t="shared" si="2"/>
        <v>1459789560</v>
      </c>
      <c r="V77" s="145" t="s">
        <v>51</v>
      </c>
      <c r="W77" s="37" t="s">
        <v>52</v>
      </c>
      <c r="X77" s="38" t="s">
        <v>53</v>
      </c>
      <c r="Y77" s="39" t="s">
        <v>54</v>
      </c>
      <c r="Z77" s="40" t="s">
        <v>41</v>
      </c>
      <c r="AA77" s="36" t="s">
        <v>55</v>
      </c>
      <c r="AB77" s="41" t="s">
        <v>56</v>
      </c>
      <c r="AC77" s="37" t="s">
        <v>51</v>
      </c>
      <c r="AD77" s="37" t="s">
        <v>57</v>
      </c>
      <c r="AE77" s="42" t="s">
        <v>58</v>
      </c>
      <c r="AF77" s="42" t="s">
        <v>59</v>
      </c>
      <c r="AG77" s="42" t="s">
        <v>60</v>
      </c>
      <c r="AH77" s="42" t="s">
        <v>61</v>
      </c>
      <c r="AI77" s="42" t="s">
        <v>61</v>
      </c>
      <c r="AJ77" s="42" t="s">
        <v>61</v>
      </c>
      <c r="AK77" s="68"/>
      <c r="AL77" s="68"/>
      <c r="AM77" s="68"/>
      <c r="AN77" s="9"/>
      <c r="AO77" s="9"/>
      <c r="AP77" s="9"/>
    </row>
    <row r="78" spans="1:42" s="45" customFormat="1" ht="36" customHeight="1" x14ac:dyDescent="0.15">
      <c r="A78" s="21"/>
      <c r="B78" s="53" t="s">
        <v>41</v>
      </c>
      <c r="C78" s="95" t="s">
        <v>112</v>
      </c>
      <c r="D78" s="95" t="s">
        <v>42</v>
      </c>
      <c r="E78" s="95" t="s">
        <v>96</v>
      </c>
      <c r="F78" s="95" t="s">
        <v>97</v>
      </c>
      <c r="G78" s="95" t="s">
        <v>168</v>
      </c>
      <c r="H78" s="220">
        <v>400000000</v>
      </c>
      <c r="I78" s="95" t="s">
        <v>57</v>
      </c>
      <c r="J78" s="91" t="s">
        <v>46</v>
      </c>
      <c r="K78" s="62" t="s">
        <v>169</v>
      </c>
      <c r="L78" s="31">
        <v>78111800</v>
      </c>
      <c r="M78" s="32" t="str">
        <f t="shared" si="3"/>
        <v>Prestar el servicio de transporte terrestre para las salidas académicas y administrativas de la Universidad Pedagógica Nacional</v>
      </c>
      <c r="N78" s="33">
        <v>1</v>
      </c>
      <c r="O78" s="33">
        <v>1</v>
      </c>
      <c r="P78" s="34">
        <v>11</v>
      </c>
      <c r="Q78" s="35" t="s">
        <v>49</v>
      </c>
      <c r="R78" s="129" t="s">
        <v>601</v>
      </c>
      <c r="S78" s="143" t="s">
        <v>50</v>
      </c>
      <c r="T78" s="213">
        <f t="shared" si="4"/>
        <v>400000000</v>
      </c>
      <c r="U78" s="212">
        <f t="shared" si="2"/>
        <v>400000000</v>
      </c>
      <c r="V78" s="145" t="s">
        <v>51</v>
      </c>
      <c r="W78" s="37" t="s">
        <v>52</v>
      </c>
      <c r="X78" s="38" t="s">
        <v>53</v>
      </c>
      <c r="Y78" s="39" t="s">
        <v>54</v>
      </c>
      <c r="Z78" s="40" t="s">
        <v>41</v>
      </c>
      <c r="AA78" s="36" t="s">
        <v>55</v>
      </c>
      <c r="AB78" s="41" t="s">
        <v>56</v>
      </c>
      <c r="AC78" s="37" t="s">
        <v>51</v>
      </c>
      <c r="AD78" s="37" t="s">
        <v>57</v>
      </c>
      <c r="AE78" s="42" t="s">
        <v>58</v>
      </c>
      <c r="AF78" s="42" t="s">
        <v>59</v>
      </c>
      <c r="AG78" s="42" t="s">
        <v>60</v>
      </c>
      <c r="AH78" s="42" t="s">
        <v>61</v>
      </c>
      <c r="AI78" s="42" t="s">
        <v>61</v>
      </c>
      <c r="AJ78" s="42" t="s">
        <v>61</v>
      </c>
      <c r="AK78" s="68"/>
      <c r="AL78" s="68"/>
      <c r="AM78" s="68"/>
      <c r="AN78" s="9"/>
      <c r="AO78" s="9"/>
      <c r="AP78" s="9"/>
    </row>
    <row r="79" spans="1:42" s="45" customFormat="1" ht="36" customHeight="1" x14ac:dyDescent="0.15">
      <c r="A79" s="21"/>
      <c r="B79" s="53" t="s">
        <v>41</v>
      </c>
      <c r="C79" s="95" t="s">
        <v>112</v>
      </c>
      <c r="D79" s="95" t="s">
        <v>42</v>
      </c>
      <c r="E79" s="95" t="s">
        <v>96</v>
      </c>
      <c r="F79" s="95" t="s">
        <v>97</v>
      </c>
      <c r="G79" s="95" t="s">
        <v>563</v>
      </c>
      <c r="H79" s="220">
        <f>160000000</f>
        <v>160000000</v>
      </c>
      <c r="I79" s="95" t="s">
        <v>51</v>
      </c>
      <c r="J79" s="91" t="s">
        <v>46</v>
      </c>
      <c r="K79" s="62" t="s">
        <v>255</v>
      </c>
      <c r="L79" s="31" t="s">
        <v>170</v>
      </c>
      <c r="M79" s="32" t="str">
        <f t="shared" si="3"/>
        <v>Adquirir los pasajes aéreos en rutas nacionales e internacionales, según requerimiento de la Universidad Pedagógica Nacional</v>
      </c>
      <c r="N79" s="33">
        <v>1</v>
      </c>
      <c r="O79" s="33">
        <v>1</v>
      </c>
      <c r="P79" s="34">
        <v>11</v>
      </c>
      <c r="Q79" s="35" t="s">
        <v>49</v>
      </c>
      <c r="R79" s="129" t="s">
        <v>601</v>
      </c>
      <c r="S79" s="143" t="s">
        <v>50</v>
      </c>
      <c r="T79" s="213">
        <f t="shared" si="4"/>
        <v>160000000</v>
      </c>
      <c r="U79" s="212">
        <f t="shared" si="2"/>
        <v>160000000</v>
      </c>
      <c r="V79" s="145" t="s">
        <v>51</v>
      </c>
      <c r="W79" s="37" t="s">
        <v>52</v>
      </c>
      <c r="X79" s="38" t="s">
        <v>53</v>
      </c>
      <c r="Y79" s="39" t="s">
        <v>54</v>
      </c>
      <c r="Z79" s="40" t="s">
        <v>41</v>
      </c>
      <c r="AA79" s="36" t="s">
        <v>55</v>
      </c>
      <c r="AB79" s="41" t="s">
        <v>56</v>
      </c>
      <c r="AC79" s="37" t="s">
        <v>51</v>
      </c>
      <c r="AD79" s="37" t="s">
        <v>57</v>
      </c>
      <c r="AE79" s="42" t="s">
        <v>58</v>
      </c>
      <c r="AF79" s="42" t="s">
        <v>59</v>
      </c>
      <c r="AG79" s="42" t="s">
        <v>60</v>
      </c>
      <c r="AH79" s="42" t="s">
        <v>61</v>
      </c>
      <c r="AI79" s="42" t="s">
        <v>61</v>
      </c>
      <c r="AJ79" s="42" t="s">
        <v>61</v>
      </c>
      <c r="AK79" s="68"/>
      <c r="AL79" s="68"/>
      <c r="AM79" s="68"/>
      <c r="AN79" s="9"/>
      <c r="AO79" s="9"/>
      <c r="AP79" s="9"/>
    </row>
    <row r="80" spans="1:42" s="45" customFormat="1" ht="27" x14ac:dyDescent="0.15">
      <c r="A80" s="21"/>
      <c r="B80" s="53" t="s">
        <v>41</v>
      </c>
      <c r="C80" s="95" t="s">
        <v>112</v>
      </c>
      <c r="D80" s="95" t="s">
        <v>42</v>
      </c>
      <c r="E80" s="95" t="s">
        <v>100</v>
      </c>
      <c r="F80" s="95" t="s">
        <v>101</v>
      </c>
      <c r="G80" s="95" t="s">
        <v>171</v>
      </c>
      <c r="H80" s="220">
        <f>646175594-(14344605+75289302+66039924+68100000)</f>
        <v>422401763</v>
      </c>
      <c r="I80" s="95" t="s">
        <v>46</v>
      </c>
      <c r="J80" s="91" t="s">
        <v>46</v>
      </c>
      <c r="K80" s="62" t="s">
        <v>584</v>
      </c>
      <c r="L80" s="31" t="s">
        <v>48</v>
      </c>
      <c r="M80" s="32" t="str">
        <f t="shared" ref="M80:M81" si="5">G80</f>
        <v xml:space="preserve">Servicios Públicos </v>
      </c>
      <c r="N80" s="33">
        <v>1</v>
      </c>
      <c r="O80" s="33">
        <v>1</v>
      </c>
      <c r="P80" s="34">
        <v>11</v>
      </c>
      <c r="Q80" s="35" t="s">
        <v>49</v>
      </c>
      <c r="R80" s="129" t="s">
        <v>601</v>
      </c>
      <c r="S80" s="143" t="s">
        <v>50</v>
      </c>
      <c r="T80" s="213">
        <f t="shared" ref="T80:T81" si="6">H80</f>
        <v>422401763</v>
      </c>
      <c r="U80" s="212">
        <f t="shared" ref="U80:U81" si="7">T80</f>
        <v>422401763</v>
      </c>
      <c r="V80" s="145" t="s">
        <v>51</v>
      </c>
      <c r="W80" s="37" t="s">
        <v>52</v>
      </c>
      <c r="X80" s="38" t="s">
        <v>53</v>
      </c>
      <c r="Y80" s="39" t="s">
        <v>54</v>
      </c>
      <c r="Z80" s="40" t="s">
        <v>41</v>
      </c>
      <c r="AA80" s="36" t="s">
        <v>55</v>
      </c>
      <c r="AB80" s="41" t="s">
        <v>56</v>
      </c>
      <c r="AC80" s="37" t="s">
        <v>51</v>
      </c>
      <c r="AD80" s="37" t="s">
        <v>57</v>
      </c>
      <c r="AE80" s="42" t="s">
        <v>58</v>
      </c>
      <c r="AF80" s="42" t="s">
        <v>59</v>
      </c>
      <c r="AG80" s="42" t="s">
        <v>60</v>
      </c>
      <c r="AH80" s="42" t="s">
        <v>61</v>
      </c>
      <c r="AI80" s="42" t="s">
        <v>61</v>
      </c>
      <c r="AJ80" s="42" t="s">
        <v>61</v>
      </c>
      <c r="AK80" s="68"/>
      <c r="AL80" s="68"/>
      <c r="AM80" s="68"/>
      <c r="AN80" s="9"/>
      <c r="AO80" s="9"/>
      <c r="AP80" s="9"/>
    </row>
    <row r="81" spans="1:42" s="45" customFormat="1" ht="27" customHeight="1" x14ac:dyDescent="0.15">
      <c r="A81" s="21"/>
      <c r="B81" s="53" t="s">
        <v>41</v>
      </c>
      <c r="C81" s="95" t="s">
        <v>112</v>
      </c>
      <c r="D81" s="95" t="s">
        <v>42</v>
      </c>
      <c r="E81" s="95" t="s">
        <v>100</v>
      </c>
      <c r="F81" s="95" t="s">
        <v>101</v>
      </c>
      <c r="G81" s="95" t="s">
        <v>171</v>
      </c>
      <c r="H81" s="219">
        <v>175380239</v>
      </c>
      <c r="I81" s="95" t="s">
        <v>46</v>
      </c>
      <c r="J81" s="91" t="s">
        <v>46</v>
      </c>
      <c r="K81" s="62" t="s">
        <v>584</v>
      </c>
      <c r="L81" s="31" t="s">
        <v>48</v>
      </c>
      <c r="M81" s="32" t="str">
        <f t="shared" si="5"/>
        <v xml:space="preserve">Servicios Públicos </v>
      </c>
      <c r="N81" s="33">
        <v>1</v>
      </c>
      <c r="O81" s="33">
        <v>1</v>
      </c>
      <c r="P81" s="34">
        <v>11</v>
      </c>
      <c r="Q81" s="35" t="s">
        <v>49</v>
      </c>
      <c r="R81" s="129" t="s">
        <v>601</v>
      </c>
      <c r="S81" s="143" t="s">
        <v>154</v>
      </c>
      <c r="T81" s="213">
        <f t="shared" si="6"/>
        <v>175380239</v>
      </c>
      <c r="U81" s="212">
        <f t="shared" si="7"/>
        <v>175380239</v>
      </c>
      <c r="V81" s="145" t="s">
        <v>51</v>
      </c>
      <c r="W81" s="37" t="s">
        <v>52</v>
      </c>
      <c r="X81" s="38" t="s">
        <v>53</v>
      </c>
      <c r="Y81" s="39" t="s">
        <v>54</v>
      </c>
      <c r="Z81" s="40" t="s">
        <v>41</v>
      </c>
      <c r="AA81" s="36" t="s">
        <v>55</v>
      </c>
      <c r="AB81" s="41" t="s">
        <v>56</v>
      </c>
      <c r="AC81" s="37" t="s">
        <v>51</v>
      </c>
      <c r="AD81" s="37" t="s">
        <v>57</v>
      </c>
      <c r="AE81" s="42" t="s">
        <v>58</v>
      </c>
      <c r="AF81" s="42" t="s">
        <v>59</v>
      </c>
      <c r="AG81" s="42" t="s">
        <v>60</v>
      </c>
      <c r="AH81" s="42" t="s">
        <v>61</v>
      </c>
      <c r="AI81" s="42" t="s">
        <v>61</v>
      </c>
      <c r="AJ81" s="42" t="s">
        <v>61</v>
      </c>
      <c r="AK81" s="68"/>
      <c r="AL81" s="68"/>
      <c r="AM81" s="68"/>
      <c r="AN81" s="9"/>
      <c r="AO81" s="9"/>
      <c r="AP81" s="9"/>
    </row>
    <row r="82" spans="1:42" s="45" customFormat="1" ht="27" customHeight="1" x14ac:dyDescent="0.15">
      <c r="A82" s="21"/>
      <c r="B82" s="53" t="s">
        <v>41</v>
      </c>
      <c r="C82" s="95" t="s">
        <v>929</v>
      </c>
      <c r="D82" s="95" t="s">
        <v>42</v>
      </c>
      <c r="E82" s="95" t="s">
        <v>100</v>
      </c>
      <c r="F82" s="95" t="s">
        <v>101</v>
      </c>
      <c r="G82" s="95" t="s">
        <v>171</v>
      </c>
      <c r="H82" s="219">
        <v>100000000</v>
      </c>
      <c r="I82" s="95" t="s">
        <v>46</v>
      </c>
      <c r="J82" s="91" t="s">
        <v>46</v>
      </c>
      <c r="K82" s="62" t="s">
        <v>584</v>
      </c>
      <c r="L82" s="31" t="s">
        <v>48</v>
      </c>
      <c r="M82" s="32" t="str">
        <f t="shared" si="3"/>
        <v xml:space="preserve">Servicios Públicos </v>
      </c>
      <c r="N82" s="33">
        <v>1</v>
      </c>
      <c r="O82" s="33">
        <v>1</v>
      </c>
      <c r="P82" s="34">
        <v>11</v>
      </c>
      <c r="Q82" s="35" t="s">
        <v>49</v>
      </c>
      <c r="R82" s="129" t="s">
        <v>601</v>
      </c>
      <c r="S82" s="143" t="s">
        <v>154</v>
      </c>
      <c r="T82" s="213">
        <f t="shared" si="4"/>
        <v>100000000</v>
      </c>
      <c r="U82" s="212">
        <f t="shared" si="2"/>
        <v>100000000</v>
      </c>
      <c r="V82" s="145" t="s">
        <v>51</v>
      </c>
      <c r="W82" s="37" t="s">
        <v>52</v>
      </c>
      <c r="X82" s="38" t="s">
        <v>53</v>
      </c>
      <c r="Y82" s="39" t="s">
        <v>54</v>
      </c>
      <c r="Z82" s="40" t="s">
        <v>41</v>
      </c>
      <c r="AA82" s="36" t="s">
        <v>55</v>
      </c>
      <c r="AB82" s="41" t="s">
        <v>56</v>
      </c>
      <c r="AC82" s="37" t="s">
        <v>51</v>
      </c>
      <c r="AD82" s="37" t="s">
        <v>57</v>
      </c>
      <c r="AE82" s="42" t="s">
        <v>58</v>
      </c>
      <c r="AF82" s="42" t="s">
        <v>59</v>
      </c>
      <c r="AG82" s="42" t="s">
        <v>60</v>
      </c>
      <c r="AH82" s="42" t="s">
        <v>61</v>
      </c>
      <c r="AI82" s="42" t="s">
        <v>61</v>
      </c>
      <c r="AJ82" s="42" t="s">
        <v>61</v>
      </c>
      <c r="AK82" s="68"/>
      <c r="AL82" s="68"/>
      <c r="AM82" s="68"/>
      <c r="AN82" s="9"/>
      <c r="AO82" s="9"/>
      <c r="AP82" s="9"/>
    </row>
    <row r="83" spans="1:42" s="44" customFormat="1" ht="45" customHeight="1" x14ac:dyDescent="0.15">
      <c r="A83" s="21"/>
      <c r="B83" s="53" t="s">
        <v>41</v>
      </c>
      <c r="C83" s="95" t="s">
        <v>112</v>
      </c>
      <c r="D83" s="95" t="s">
        <v>42</v>
      </c>
      <c r="E83" s="95" t="s">
        <v>100</v>
      </c>
      <c r="F83" s="95" t="s">
        <v>101</v>
      </c>
      <c r="G83" s="95" t="s">
        <v>576</v>
      </c>
      <c r="H83" s="219">
        <v>771828232</v>
      </c>
      <c r="I83" s="95" t="s">
        <v>46</v>
      </c>
      <c r="J83" s="91" t="s">
        <v>46</v>
      </c>
      <c r="K83" s="62" t="s">
        <v>583</v>
      </c>
      <c r="L83" s="31" t="s">
        <v>48</v>
      </c>
      <c r="M83" s="32" t="str">
        <f t="shared" si="3"/>
        <v>Prestar el servicio integral de conectividad (Canal de Datos, Internet y Wifi dedicado) con los equipos necesarios instalados y configurados sobre la plataforma tecnológica de la Universidad Pedagógica Nacional. según el Acuerdo 025 del 11 de octubre del 2024, del Consejo Superior - Vigencia futura 2025</v>
      </c>
      <c r="N83" s="33">
        <v>1</v>
      </c>
      <c r="O83" s="33">
        <v>1</v>
      </c>
      <c r="P83" s="34">
        <v>11</v>
      </c>
      <c r="Q83" s="35" t="s">
        <v>49</v>
      </c>
      <c r="R83" s="129" t="s">
        <v>601</v>
      </c>
      <c r="S83" s="143" t="s">
        <v>50</v>
      </c>
      <c r="T83" s="213">
        <f t="shared" si="4"/>
        <v>771828232</v>
      </c>
      <c r="U83" s="212">
        <f t="shared" si="2"/>
        <v>771828232</v>
      </c>
      <c r="V83" s="145" t="s">
        <v>51</v>
      </c>
      <c r="W83" s="37" t="s">
        <v>52</v>
      </c>
      <c r="X83" s="38" t="s">
        <v>53</v>
      </c>
      <c r="Y83" s="39" t="s">
        <v>54</v>
      </c>
      <c r="Z83" s="40" t="s">
        <v>41</v>
      </c>
      <c r="AA83" s="36" t="s">
        <v>55</v>
      </c>
      <c r="AB83" s="41" t="s">
        <v>56</v>
      </c>
      <c r="AC83" s="37" t="s">
        <v>51</v>
      </c>
      <c r="AD83" s="37" t="s">
        <v>57</v>
      </c>
      <c r="AE83" s="42" t="s">
        <v>58</v>
      </c>
      <c r="AF83" s="42" t="s">
        <v>59</v>
      </c>
      <c r="AG83" s="42" t="s">
        <v>60</v>
      </c>
      <c r="AH83" s="42" t="s">
        <v>61</v>
      </c>
      <c r="AI83" s="42" t="s">
        <v>61</v>
      </c>
      <c r="AJ83" s="42" t="s">
        <v>61</v>
      </c>
      <c r="AK83" s="68"/>
      <c r="AL83" s="68"/>
      <c r="AM83" s="68"/>
      <c r="AN83" s="30"/>
      <c r="AO83" s="30"/>
      <c r="AP83" s="30"/>
    </row>
    <row r="84" spans="1:42" s="45" customFormat="1" ht="36" customHeight="1" x14ac:dyDescent="0.15">
      <c r="A84" s="21"/>
      <c r="B84" s="53" t="s">
        <v>41</v>
      </c>
      <c r="C84" s="95" t="s">
        <v>112</v>
      </c>
      <c r="D84" s="95" t="s">
        <v>42</v>
      </c>
      <c r="E84" s="95" t="s">
        <v>100</v>
      </c>
      <c r="F84" s="95" t="s">
        <v>101</v>
      </c>
      <c r="G84" s="95" t="s">
        <v>577</v>
      </c>
      <c r="H84" s="219">
        <f>6750868627-H85-H86</f>
        <v>5520160151</v>
      </c>
      <c r="I84" s="95" t="s">
        <v>46</v>
      </c>
      <c r="J84" s="91" t="s">
        <v>46</v>
      </c>
      <c r="K84" s="62" t="s">
        <v>583</v>
      </c>
      <c r="L84" s="31">
        <v>92121500</v>
      </c>
      <c r="M84" s="291" t="str">
        <f t="shared" si="3"/>
        <v>Amparar la prestación del servicio de vigilancia y seguridad privada para las personas y bienes muebles e inmuebles de la Universidad Pedagógica Nacional”. según el Acuerdo 0017 del 11 de septiembre del 2024, del Consejo Superior - Vigencia futura 2025</v>
      </c>
      <c r="N84" s="33">
        <v>1</v>
      </c>
      <c r="O84" s="33">
        <v>1</v>
      </c>
      <c r="P84" s="34">
        <v>11</v>
      </c>
      <c r="Q84" s="35" t="s">
        <v>49</v>
      </c>
      <c r="R84" s="129" t="s">
        <v>602</v>
      </c>
      <c r="S84" s="143" t="s">
        <v>172</v>
      </c>
      <c r="T84" s="213">
        <f t="shared" si="4"/>
        <v>5520160151</v>
      </c>
      <c r="U84" s="212">
        <f t="shared" si="2"/>
        <v>5520160151</v>
      </c>
      <c r="V84" s="145" t="s">
        <v>51</v>
      </c>
      <c r="W84" s="37" t="s">
        <v>52</v>
      </c>
      <c r="X84" s="38" t="s">
        <v>53</v>
      </c>
      <c r="Y84" s="39" t="s">
        <v>54</v>
      </c>
      <c r="Z84" s="40" t="s">
        <v>41</v>
      </c>
      <c r="AA84" s="36" t="s">
        <v>55</v>
      </c>
      <c r="AB84" s="41" t="s">
        <v>56</v>
      </c>
      <c r="AC84" s="37" t="s">
        <v>51</v>
      </c>
      <c r="AD84" s="37" t="s">
        <v>57</v>
      </c>
      <c r="AE84" s="42" t="s">
        <v>58</v>
      </c>
      <c r="AF84" s="42" t="s">
        <v>59</v>
      </c>
      <c r="AG84" s="42" t="s">
        <v>60</v>
      </c>
      <c r="AH84" s="42" t="s">
        <v>61</v>
      </c>
      <c r="AI84" s="42" t="s">
        <v>61</v>
      </c>
      <c r="AJ84" s="42" t="s">
        <v>61</v>
      </c>
      <c r="AK84" s="68"/>
      <c r="AL84" s="68"/>
      <c r="AM84" s="68"/>
      <c r="AN84" s="9"/>
      <c r="AO84" s="9"/>
      <c r="AP84" s="9"/>
    </row>
    <row r="85" spans="1:42" s="45" customFormat="1" ht="36" customHeight="1" x14ac:dyDescent="0.15">
      <c r="A85" s="21"/>
      <c r="B85" s="53" t="s">
        <v>41</v>
      </c>
      <c r="C85" s="95" t="s">
        <v>112</v>
      </c>
      <c r="D85" s="95" t="s">
        <v>42</v>
      </c>
      <c r="E85" s="95" t="s">
        <v>100</v>
      </c>
      <c r="F85" s="95" t="s">
        <v>101</v>
      </c>
      <c r="G85" s="95" t="s">
        <v>577</v>
      </c>
      <c r="H85" s="219">
        <v>1000000000</v>
      </c>
      <c r="I85" s="95" t="s">
        <v>46</v>
      </c>
      <c r="J85" s="91" t="s">
        <v>46</v>
      </c>
      <c r="K85" s="62" t="s">
        <v>583</v>
      </c>
      <c r="L85" s="31">
        <v>92121500</v>
      </c>
      <c r="M85" s="319"/>
      <c r="N85" s="33">
        <v>1</v>
      </c>
      <c r="O85" s="33">
        <v>1</v>
      </c>
      <c r="P85" s="34">
        <v>11</v>
      </c>
      <c r="Q85" s="35" t="s">
        <v>49</v>
      </c>
      <c r="R85" s="129" t="s">
        <v>602</v>
      </c>
      <c r="S85" s="143" t="s">
        <v>154</v>
      </c>
      <c r="T85" s="213">
        <f t="shared" si="4"/>
        <v>1000000000</v>
      </c>
      <c r="U85" s="212">
        <f t="shared" si="2"/>
        <v>1000000000</v>
      </c>
      <c r="V85" s="145" t="s">
        <v>51</v>
      </c>
      <c r="W85" s="37" t="s">
        <v>52</v>
      </c>
      <c r="X85" s="38" t="s">
        <v>53</v>
      </c>
      <c r="Y85" s="39" t="s">
        <v>54</v>
      </c>
      <c r="Z85" s="40" t="s">
        <v>41</v>
      </c>
      <c r="AA85" s="36" t="s">
        <v>55</v>
      </c>
      <c r="AB85" s="41" t="s">
        <v>56</v>
      </c>
      <c r="AC85" s="37" t="s">
        <v>51</v>
      </c>
      <c r="AD85" s="37" t="s">
        <v>57</v>
      </c>
      <c r="AE85" s="42" t="s">
        <v>58</v>
      </c>
      <c r="AF85" s="42" t="s">
        <v>59</v>
      </c>
      <c r="AG85" s="42" t="s">
        <v>60</v>
      </c>
      <c r="AH85" s="42" t="s">
        <v>61</v>
      </c>
      <c r="AI85" s="42" t="s">
        <v>61</v>
      </c>
      <c r="AJ85" s="42" t="s">
        <v>61</v>
      </c>
      <c r="AK85" s="68"/>
      <c r="AL85" s="68"/>
      <c r="AM85" s="68"/>
      <c r="AN85" s="9"/>
      <c r="AO85" s="9"/>
      <c r="AP85" s="9"/>
    </row>
    <row r="86" spans="1:42" s="45" customFormat="1" ht="36" customHeight="1" x14ac:dyDescent="0.15">
      <c r="A86" s="21"/>
      <c r="B86" s="53" t="s">
        <v>41</v>
      </c>
      <c r="C86" s="95" t="s">
        <v>173</v>
      </c>
      <c r="D86" s="95" t="s">
        <v>42</v>
      </c>
      <c r="E86" s="95" t="s">
        <v>100</v>
      </c>
      <c r="F86" s="95" t="s">
        <v>101</v>
      </c>
      <c r="G86" s="95" t="s">
        <v>577</v>
      </c>
      <c r="H86" s="219">
        <f>200000000+30708476</f>
        <v>230708476</v>
      </c>
      <c r="I86" s="95" t="s">
        <v>46</v>
      </c>
      <c r="J86" s="91" t="s">
        <v>46</v>
      </c>
      <c r="K86" s="62" t="s">
        <v>583</v>
      </c>
      <c r="L86" s="31">
        <v>92121500</v>
      </c>
      <c r="M86" s="292"/>
      <c r="N86" s="33">
        <v>1</v>
      </c>
      <c r="O86" s="33">
        <v>1</v>
      </c>
      <c r="P86" s="34">
        <v>11</v>
      </c>
      <c r="Q86" s="35" t="s">
        <v>49</v>
      </c>
      <c r="R86" s="129" t="s">
        <v>602</v>
      </c>
      <c r="S86" s="143" t="str">
        <f>+S297</f>
        <v>21.10.01</v>
      </c>
      <c r="T86" s="213">
        <f t="shared" si="4"/>
        <v>230708476</v>
      </c>
      <c r="U86" s="212">
        <f>T86</f>
        <v>230708476</v>
      </c>
      <c r="V86" s="145" t="s">
        <v>51</v>
      </c>
      <c r="W86" s="37" t="s">
        <v>52</v>
      </c>
      <c r="X86" s="38" t="s">
        <v>53</v>
      </c>
      <c r="Y86" s="39" t="s">
        <v>54</v>
      </c>
      <c r="Z86" s="40" t="s">
        <v>41</v>
      </c>
      <c r="AA86" s="36" t="s">
        <v>55</v>
      </c>
      <c r="AB86" s="41" t="s">
        <v>56</v>
      </c>
      <c r="AC86" s="37" t="s">
        <v>51</v>
      </c>
      <c r="AD86" s="37" t="s">
        <v>57</v>
      </c>
      <c r="AE86" s="42" t="s">
        <v>58</v>
      </c>
      <c r="AF86" s="42" t="s">
        <v>59</v>
      </c>
      <c r="AG86" s="42" t="s">
        <v>60</v>
      </c>
      <c r="AH86" s="42" t="s">
        <v>61</v>
      </c>
      <c r="AI86" s="42" t="s">
        <v>61</v>
      </c>
      <c r="AJ86" s="42" t="s">
        <v>61</v>
      </c>
      <c r="AK86" s="68"/>
      <c r="AL86" s="68"/>
      <c r="AM86" s="68"/>
      <c r="AN86" s="9"/>
      <c r="AO86" s="9"/>
      <c r="AP86" s="9"/>
    </row>
    <row r="87" spans="1:42" s="45" customFormat="1" ht="27" customHeight="1" x14ac:dyDescent="0.15">
      <c r="A87" s="52"/>
      <c r="B87" s="53" t="s">
        <v>41</v>
      </c>
      <c r="C87" s="95" t="s">
        <v>112</v>
      </c>
      <c r="D87" s="95" t="s">
        <v>42</v>
      </c>
      <c r="E87" s="95" t="s">
        <v>100</v>
      </c>
      <c r="F87" s="95" t="s">
        <v>101</v>
      </c>
      <c r="G87" s="95" t="s">
        <v>580</v>
      </c>
      <c r="H87" s="219">
        <f>7040000-1124000</f>
        <v>5916000</v>
      </c>
      <c r="I87" s="95" t="s">
        <v>51</v>
      </c>
      <c r="J87" s="91" t="s">
        <v>46</v>
      </c>
      <c r="K87" s="62" t="s">
        <v>564</v>
      </c>
      <c r="L87" s="31" t="s">
        <v>48</v>
      </c>
      <c r="M87" s="32" t="str">
        <f>+G87</f>
        <v xml:space="preserve">Amparar el pago para el mantenimiento correctivo y adecuaciones para la entrega de los espacios en arrendamiento. </v>
      </c>
      <c r="N87" s="33">
        <v>1</v>
      </c>
      <c r="O87" s="33">
        <v>1</v>
      </c>
      <c r="P87" s="34">
        <v>11</v>
      </c>
      <c r="Q87" s="35" t="s">
        <v>49</v>
      </c>
      <c r="R87" s="129" t="s">
        <v>601</v>
      </c>
      <c r="S87" s="143" t="s">
        <v>50</v>
      </c>
      <c r="T87" s="213">
        <f t="shared" si="4"/>
        <v>5916000</v>
      </c>
      <c r="U87" s="212">
        <f>T87</f>
        <v>5916000</v>
      </c>
      <c r="V87" s="145" t="s">
        <v>51</v>
      </c>
      <c r="W87" s="37" t="s">
        <v>52</v>
      </c>
      <c r="X87" s="38" t="s">
        <v>53</v>
      </c>
      <c r="Y87" s="39" t="s">
        <v>54</v>
      </c>
      <c r="Z87" s="40" t="s">
        <v>41</v>
      </c>
      <c r="AA87" s="36" t="s">
        <v>55</v>
      </c>
      <c r="AB87" s="41" t="s">
        <v>56</v>
      </c>
      <c r="AC87" s="37" t="s">
        <v>51</v>
      </c>
      <c r="AD87" s="37" t="s">
        <v>57</v>
      </c>
      <c r="AE87" s="42" t="s">
        <v>58</v>
      </c>
      <c r="AF87" s="42" t="s">
        <v>59</v>
      </c>
      <c r="AG87" s="42" t="s">
        <v>60</v>
      </c>
      <c r="AH87" s="42" t="s">
        <v>61</v>
      </c>
      <c r="AI87" s="42" t="s">
        <v>61</v>
      </c>
      <c r="AJ87" s="42" t="s">
        <v>61</v>
      </c>
      <c r="AK87" s="68"/>
      <c r="AL87" s="68"/>
      <c r="AM87" s="68"/>
      <c r="AN87" s="9"/>
      <c r="AO87" s="9"/>
      <c r="AP87" s="9"/>
    </row>
    <row r="88" spans="1:42" s="45" customFormat="1" ht="36" customHeight="1" x14ac:dyDescent="0.15">
      <c r="A88" s="1"/>
      <c r="B88" s="53" t="s">
        <v>41</v>
      </c>
      <c r="C88" s="95" t="s">
        <v>112</v>
      </c>
      <c r="D88" s="95" t="s">
        <v>42</v>
      </c>
      <c r="E88" s="95" t="s">
        <v>100</v>
      </c>
      <c r="F88" s="95" t="s">
        <v>101</v>
      </c>
      <c r="G88" s="95" t="s">
        <v>606</v>
      </c>
      <c r="H88" s="219">
        <f>1124000+1376000</f>
        <v>2500000</v>
      </c>
      <c r="I88" s="95" t="s">
        <v>51</v>
      </c>
      <c r="J88" s="91" t="s">
        <v>46</v>
      </c>
      <c r="K88" s="62" t="s">
        <v>564</v>
      </c>
      <c r="L88" s="31" t="s">
        <v>48</v>
      </c>
      <c r="M88" s="123" t="str">
        <f t="shared" ref="M88:M119" si="8">G88</f>
        <v>Amparar el pago de los gastos necesarios para realizar los mantenimientos correctivos y las adecuaciones de los espacios físicos donde la Universidad Pedagógica Nacional (UPN) preste sus servicios académicos, en atención a la urgencia del requerimiento</v>
      </c>
      <c r="N88" s="33">
        <v>1</v>
      </c>
      <c r="O88" s="33">
        <v>1</v>
      </c>
      <c r="P88" s="34">
        <v>11</v>
      </c>
      <c r="Q88" s="35" t="s">
        <v>49</v>
      </c>
      <c r="R88" s="129" t="s">
        <v>601</v>
      </c>
      <c r="S88" s="143" t="s">
        <v>50</v>
      </c>
      <c r="T88" s="213">
        <f t="shared" si="4"/>
        <v>2500000</v>
      </c>
      <c r="U88" s="212">
        <f>H88</f>
        <v>2500000</v>
      </c>
      <c r="V88" s="145" t="s">
        <v>51</v>
      </c>
      <c r="W88" s="37" t="s">
        <v>52</v>
      </c>
      <c r="X88" s="38" t="s">
        <v>53</v>
      </c>
      <c r="Y88" s="39" t="s">
        <v>54</v>
      </c>
      <c r="Z88" s="40" t="s">
        <v>41</v>
      </c>
      <c r="AA88" s="36" t="s">
        <v>55</v>
      </c>
      <c r="AB88" s="41" t="s">
        <v>56</v>
      </c>
      <c r="AC88" s="37" t="s">
        <v>51</v>
      </c>
      <c r="AD88" s="37" t="s">
        <v>57</v>
      </c>
      <c r="AE88" s="42" t="s">
        <v>58</v>
      </c>
      <c r="AF88" s="42" t="s">
        <v>59</v>
      </c>
      <c r="AG88" s="42" t="s">
        <v>60</v>
      </c>
      <c r="AH88" s="42" t="s">
        <v>61</v>
      </c>
      <c r="AI88" s="42" t="s">
        <v>61</v>
      </c>
      <c r="AJ88" s="42" t="s">
        <v>61</v>
      </c>
      <c r="AK88" s="68"/>
      <c r="AL88" s="68"/>
      <c r="AM88" s="68"/>
      <c r="AN88" s="9"/>
      <c r="AO88" s="9"/>
      <c r="AP88" s="9"/>
    </row>
    <row r="89" spans="1:42" s="45" customFormat="1" ht="27" customHeight="1" x14ac:dyDescent="0.15">
      <c r="A89" s="1"/>
      <c r="B89" s="53" t="s">
        <v>155</v>
      </c>
      <c r="C89" s="95" t="s">
        <v>175</v>
      </c>
      <c r="D89" s="95" t="s">
        <v>176</v>
      </c>
      <c r="E89" s="95" t="s">
        <v>100</v>
      </c>
      <c r="F89" s="95" t="s">
        <v>101</v>
      </c>
      <c r="G89" s="95" t="s">
        <v>738</v>
      </c>
      <c r="H89" s="219">
        <v>3922000</v>
      </c>
      <c r="I89" s="95" t="s">
        <v>57</v>
      </c>
      <c r="J89" s="91" t="s">
        <v>46</v>
      </c>
      <c r="K89" s="62" t="s">
        <v>570</v>
      </c>
      <c r="L89" s="31">
        <v>73152100</v>
      </c>
      <c r="M89" s="32" t="str">
        <f t="shared" si="8"/>
        <v xml:space="preserve"> Realizar el mantenimiento preventivo de los equipos de audio y video del Auditorio Multipropósito Simón Rodríguez y de la emisora "la Pedagógica Radio"</v>
      </c>
      <c r="N89" s="33">
        <v>1</v>
      </c>
      <c r="O89" s="33">
        <v>1</v>
      </c>
      <c r="P89" s="34">
        <v>11</v>
      </c>
      <c r="Q89" s="35" t="s">
        <v>49</v>
      </c>
      <c r="R89" s="129" t="s">
        <v>601</v>
      </c>
      <c r="S89" s="143" t="s">
        <v>50</v>
      </c>
      <c r="T89" s="213">
        <f t="shared" si="4"/>
        <v>3922000</v>
      </c>
      <c r="U89" s="212">
        <f t="shared" ref="U89:U150" si="9">T89</f>
        <v>3922000</v>
      </c>
      <c r="V89" s="145" t="s">
        <v>51</v>
      </c>
      <c r="W89" s="37" t="s">
        <v>52</v>
      </c>
      <c r="X89" s="38" t="s">
        <v>53</v>
      </c>
      <c r="Y89" s="39" t="s">
        <v>54</v>
      </c>
      <c r="Z89" s="40" t="s">
        <v>155</v>
      </c>
      <c r="AA89" s="36" t="s">
        <v>55</v>
      </c>
      <c r="AB89" s="41" t="s">
        <v>56</v>
      </c>
      <c r="AC89" s="37" t="s">
        <v>51</v>
      </c>
      <c r="AD89" s="37" t="s">
        <v>57</v>
      </c>
      <c r="AE89" s="42" t="s">
        <v>58</v>
      </c>
      <c r="AF89" s="42" t="s">
        <v>59</v>
      </c>
      <c r="AG89" s="42" t="s">
        <v>60</v>
      </c>
      <c r="AH89" s="42" t="s">
        <v>61</v>
      </c>
      <c r="AI89" s="42" t="s">
        <v>61</v>
      </c>
      <c r="AJ89" s="42" t="s">
        <v>61</v>
      </c>
      <c r="AK89" s="68"/>
      <c r="AL89" s="68"/>
      <c r="AM89" s="68"/>
      <c r="AN89" s="9"/>
      <c r="AO89" s="9"/>
      <c r="AP89" s="9"/>
    </row>
    <row r="90" spans="1:42" s="45" customFormat="1" ht="27" customHeight="1" x14ac:dyDescent="0.15">
      <c r="A90" s="21"/>
      <c r="B90" s="53" t="s">
        <v>155</v>
      </c>
      <c r="C90" s="95" t="s">
        <v>175</v>
      </c>
      <c r="D90" s="95" t="s">
        <v>178</v>
      </c>
      <c r="E90" s="95" t="s">
        <v>100</v>
      </c>
      <c r="F90" s="95" t="s">
        <v>101</v>
      </c>
      <c r="G90" s="95" t="s">
        <v>739</v>
      </c>
      <c r="H90" s="219">
        <v>63600000</v>
      </c>
      <c r="I90" s="95" t="s">
        <v>57</v>
      </c>
      <c r="J90" s="91" t="s">
        <v>46</v>
      </c>
      <c r="K90" s="62" t="s">
        <v>571</v>
      </c>
      <c r="L90" s="31">
        <v>83121700</v>
      </c>
      <c r="M90" s="32" t="str">
        <f t="shared" si="8"/>
        <v>Prestar el servicio para la emisión de los capítulos del programa institucional "Historia con Futuro" de la Universidad Pedagógica Nacional y de la promoción del mismo a través de canales digitales.  </v>
      </c>
      <c r="N90" s="33">
        <v>1</v>
      </c>
      <c r="O90" s="33">
        <v>1</v>
      </c>
      <c r="P90" s="34">
        <v>11</v>
      </c>
      <c r="Q90" s="35" t="s">
        <v>49</v>
      </c>
      <c r="R90" s="129" t="s">
        <v>601</v>
      </c>
      <c r="S90" s="143" t="s">
        <v>50</v>
      </c>
      <c r="T90" s="213">
        <f t="shared" si="4"/>
        <v>63600000</v>
      </c>
      <c r="U90" s="212">
        <f t="shared" si="9"/>
        <v>63600000</v>
      </c>
      <c r="V90" s="145" t="s">
        <v>51</v>
      </c>
      <c r="W90" s="37" t="s">
        <v>52</v>
      </c>
      <c r="X90" s="38" t="s">
        <v>53</v>
      </c>
      <c r="Y90" s="39" t="s">
        <v>54</v>
      </c>
      <c r="Z90" s="40" t="s">
        <v>155</v>
      </c>
      <c r="AA90" s="36" t="s">
        <v>55</v>
      </c>
      <c r="AB90" s="41" t="s">
        <v>56</v>
      </c>
      <c r="AC90" s="37" t="s">
        <v>51</v>
      </c>
      <c r="AD90" s="37" t="s">
        <v>57</v>
      </c>
      <c r="AE90" s="42" t="s">
        <v>58</v>
      </c>
      <c r="AF90" s="42" t="s">
        <v>59</v>
      </c>
      <c r="AG90" s="42" t="s">
        <v>60</v>
      </c>
      <c r="AH90" s="42" t="s">
        <v>61</v>
      </c>
      <c r="AI90" s="42" t="s">
        <v>61</v>
      </c>
      <c r="AJ90" s="42" t="s">
        <v>61</v>
      </c>
      <c r="AK90" s="68"/>
      <c r="AL90" s="68"/>
      <c r="AM90" s="68"/>
      <c r="AN90" s="9"/>
      <c r="AO90" s="9"/>
      <c r="AP90" s="9"/>
    </row>
    <row r="91" spans="1:42" s="45" customFormat="1" ht="36" customHeight="1" x14ac:dyDescent="0.15">
      <c r="A91" s="21"/>
      <c r="B91" s="53" t="s">
        <v>180</v>
      </c>
      <c r="C91" s="95" t="s">
        <v>181</v>
      </c>
      <c r="D91" s="95" t="s">
        <v>612</v>
      </c>
      <c r="E91" s="95" t="s">
        <v>100</v>
      </c>
      <c r="F91" s="95" t="s">
        <v>101</v>
      </c>
      <c r="G91" s="95" t="s">
        <v>182</v>
      </c>
      <c r="H91" s="219">
        <v>7161006</v>
      </c>
      <c r="I91" s="95" t="s">
        <v>57</v>
      </c>
      <c r="J91" s="91" t="s">
        <v>46</v>
      </c>
      <c r="K91" s="62" t="s">
        <v>177</v>
      </c>
      <c r="L91" s="31">
        <v>55101500</v>
      </c>
      <c r="M91" s="32" t="str">
        <f t="shared" si="8"/>
        <v>Prestar el servicio para publicar los actos administrativos de carácter general dentro de las fechas
establecidas para cada actuación, en cumplimiento al artículo 65 de la ley 1437 de 2011.</v>
      </c>
      <c r="N91" s="33">
        <v>1</v>
      </c>
      <c r="O91" s="33">
        <v>1</v>
      </c>
      <c r="P91" s="34">
        <v>11</v>
      </c>
      <c r="Q91" s="35" t="s">
        <v>49</v>
      </c>
      <c r="R91" s="129" t="s">
        <v>601</v>
      </c>
      <c r="S91" s="143" t="s">
        <v>50</v>
      </c>
      <c r="T91" s="213">
        <f t="shared" si="4"/>
        <v>7161006</v>
      </c>
      <c r="U91" s="212">
        <f t="shared" si="9"/>
        <v>7161006</v>
      </c>
      <c r="V91" s="145" t="s">
        <v>51</v>
      </c>
      <c r="W91" s="37" t="s">
        <v>52</v>
      </c>
      <c r="X91" s="38" t="s">
        <v>53</v>
      </c>
      <c r="Y91" s="39" t="s">
        <v>54</v>
      </c>
      <c r="Z91" s="40" t="s">
        <v>184</v>
      </c>
      <c r="AA91" s="36" t="s">
        <v>55</v>
      </c>
      <c r="AB91" s="41" t="s">
        <v>56</v>
      </c>
      <c r="AC91" s="37" t="s">
        <v>51</v>
      </c>
      <c r="AD91" s="37" t="s">
        <v>57</v>
      </c>
      <c r="AE91" s="42" t="s">
        <v>58</v>
      </c>
      <c r="AF91" s="42" t="s">
        <v>59</v>
      </c>
      <c r="AG91" s="42" t="s">
        <v>60</v>
      </c>
      <c r="AH91" s="42" t="s">
        <v>61</v>
      </c>
      <c r="AI91" s="42" t="s">
        <v>61</v>
      </c>
      <c r="AJ91" s="42" t="s">
        <v>61</v>
      </c>
      <c r="AK91" s="68"/>
      <c r="AL91" s="68"/>
      <c r="AM91" s="68"/>
      <c r="AN91" s="9"/>
      <c r="AO91" s="9"/>
      <c r="AP91" s="9"/>
    </row>
    <row r="92" spans="1:42" s="45" customFormat="1" ht="27" customHeight="1" x14ac:dyDescent="0.15">
      <c r="A92" s="21"/>
      <c r="B92" s="53" t="s">
        <v>41</v>
      </c>
      <c r="C92" s="95" t="s">
        <v>112</v>
      </c>
      <c r="D92" s="95" t="s">
        <v>42</v>
      </c>
      <c r="E92" s="95" t="s">
        <v>100</v>
      </c>
      <c r="F92" s="95" t="s">
        <v>101</v>
      </c>
      <c r="G92" s="95" t="s">
        <v>185</v>
      </c>
      <c r="H92" s="219">
        <f>26500000+3815618-(3815618)</f>
        <v>26500000</v>
      </c>
      <c r="I92" s="95" t="s">
        <v>57</v>
      </c>
      <c r="J92" s="91" t="s">
        <v>323</v>
      </c>
      <c r="K92" s="62" t="s">
        <v>179</v>
      </c>
      <c r="L92" s="31" t="s">
        <v>587</v>
      </c>
      <c r="M92" s="32" t="str">
        <f t="shared" si="8"/>
        <v>Realizar la recarga y mantenimiento de los equipos de extinción de incendios que se encuentran en las diferentes instalaciones de la Universidad Pedagógica Nacional.</v>
      </c>
      <c r="N92" s="33">
        <v>1</v>
      </c>
      <c r="O92" s="33">
        <v>1</v>
      </c>
      <c r="P92" s="34">
        <v>11</v>
      </c>
      <c r="Q92" s="35" t="s">
        <v>49</v>
      </c>
      <c r="R92" s="129" t="s">
        <v>601</v>
      </c>
      <c r="S92" s="143" t="s">
        <v>50</v>
      </c>
      <c r="T92" s="213">
        <f t="shared" si="4"/>
        <v>26500000</v>
      </c>
      <c r="U92" s="212">
        <f t="shared" si="9"/>
        <v>26500000</v>
      </c>
      <c r="V92" s="145" t="s">
        <v>51</v>
      </c>
      <c r="W92" s="37" t="s">
        <v>52</v>
      </c>
      <c r="X92" s="38" t="s">
        <v>53</v>
      </c>
      <c r="Y92" s="39" t="s">
        <v>54</v>
      </c>
      <c r="Z92" s="40" t="s">
        <v>41</v>
      </c>
      <c r="AA92" s="36" t="s">
        <v>55</v>
      </c>
      <c r="AB92" s="41" t="s">
        <v>56</v>
      </c>
      <c r="AC92" s="37" t="s">
        <v>51</v>
      </c>
      <c r="AD92" s="37" t="s">
        <v>57</v>
      </c>
      <c r="AE92" s="42" t="s">
        <v>58</v>
      </c>
      <c r="AF92" s="42" t="s">
        <v>59</v>
      </c>
      <c r="AG92" s="42" t="s">
        <v>60</v>
      </c>
      <c r="AH92" s="42" t="s">
        <v>61</v>
      </c>
      <c r="AI92" s="42" t="s">
        <v>61</v>
      </c>
      <c r="AJ92" s="42" t="s">
        <v>61</v>
      </c>
      <c r="AK92" s="68"/>
      <c r="AL92" s="68"/>
      <c r="AM92" s="68"/>
      <c r="AN92" s="9"/>
      <c r="AO92" s="9"/>
      <c r="AP92" s="9"/>
    </row>
    <row r="93" spans="1:42" s="45" customFormat="1" ht="55.5" customHeight="1" x14ac:dyDescent="0.15">
      <c r="A93" s="21"/>
      <c r="B93" s="53" t="s">
        <v>41</v>
      </c>
      <c r="C93" s="95" t="s">
        <v>112</v>
      </c>
      <c r="D93" s="95" t="s">
        <v>42</v>
      </c>
      <c r="E93" s="95" t="s">
        <v>100</v>
      </c>
      <c r="F93" s="95" t="s">
        <v>101</v>
      </c>
      <c r="G93" s="95" t="s">
        <v>187</v>
      </c>
      <c r="H93" s="219">
        <f>52088400-6038970</f>
        <v>46049430</v>
      </c>
      <c r="I93" s="95" t="s">
        <v>57</v>
      </c>
      <c r="J93" s="91" t="s">
        <v>46</v>
      </c>
      <c r="K93" s="62" t="s">
        <v>183</v>
      </c>
      <c r="L93" s="31" t="s">
        <v>189</v>
      </c>
      <c r="M93" s="32" t="str">
        <f t="shared" si="8"/>
        <v>Realizar el mantenimiento preventivo y correctivo de las calderas del restaurante y la piscina de la Universidad Pedagógica Nacional.</v>
      </c>
      <c r="N93" s="33">
        <v>1</v>
      </c>
      <c r="O93" s="33">
        <v>1</v>
      </c>
      <c r="P93" s="34">
        <v>11</v>
      </c>
      <c r="Q93" s="35" t="s">
        <v>49</v>
      </c>
      <c r="R93" s="129" t="s">
        <v>601</v>
      </c>
      <c r="S93" s="143" t="s">
        <v>50</v>
      </c>
      <c r="T93" s="213">
        <f t="shared" si="4"/>
        <v>46049430</v>
      </c>
      <c r="U93" s="212">
        <f t="shared" si="9"/>
        <v>46049430</v>
      </c>
      <c r="V93" s="145" t="s">
        <v>51</v>
      </c>
      <c r="W93" s="37" t="s">
        <v>52</v>
      </c>
      <c r="X93" s="38" t="s">
        <v>53</v>
      </c>
      <c r="Y93" s="39" t="s">
        <v>54</v>
      </c>
      <c r="Z93" s="40" t="s">
        <v>41</v>
      </c>
      <c r="AA93" s="36" t="s">
        <v>55</v>
      </c>
      <c r="AB93" s="41" t="s">
        <v>56</v>
      </c>
      <c r="AC93" s="37" t="s">
        <v>51</v>
      </c>
      <c r="AD93" s="37" t="s">
        <v>57</v>
      </c>
      <c r="AE93" s="42" t="s">
        <v>58</v>
      </c>
      <c r="AF93" s="42" t="s">
        <v>59</v>
      </c>
      <c r="AG93" s="42" t="s">
        <v>60</v>
      </c>
      <c r="AH93" s="42" t="s">
        <v>61</v>
      </c>
      <c r="AI93" s="42" t="s">
        <v>61</v>
      </c>
      <c r="AJ93" s="42" t="s">
        <v>61</v>
      </c>
      <c r="AK93" s="68"/>
      <c r="AL93" s="68"/>
      <c r="AM93" s="68"/>
      <c r="AN93" s="9"/>
      <c r="AO93" s="9"/>
      <c r="AP93" s="9"/>
    </row>
    <row r="94" spans="1:42" s="45" customFormat="1" ht="37.5" customHeight="1" x14ac:dyDescent="0.15">
      <c r="A94" s="21"/>
      <c r="B94" s="53" t="s">
        <v>41</v>
      </c>
      <c r="C94" s="95" t="s">
        <v>112</v>
      </c>
      <c r="D94" s="95" t="s">
        <v>42</v>
      </c>
      <c r="E94" s="95" t="s">
        <v>100</v>
      </c>
      <c r="F94" s="95" t="s">
        <v>101</v>
      </c>
      <c r="G94" s="95" t="s">
        <v>190</v>
      </c>
      <c r="H94" s="219">
        <f>23150400-(6753000+5000000)</f>
        <v>11397400</v>
      </c>
      <c r="I94" s="95" t="s">
        <v>57</v>
      </c>
      <c r="J94" s="91" t="s">
        <v>46</v>
      </c>
      <c r="K94" s="62" t="s">
        <v>186</v>
      </c>
      <c r="L94" s="31" t="s">
        <v>192</v>
      </c>
      <c r="M94" s="32" t="str">
        <f t="shared" si="8"/>
        <v>Realizar el mantenimiento preventivo y correctivo de los aires acondicionados de las diferentes instalaciones de la Universidad Pedagógica Nacional.</v>
      </c>
      <c r="N94" s="33">
        <v>1</v>
      </c>
      <c r="O94" s="33">
        <v>1</v>
      </c>
      <c r="P94" s="34">
        <v>11</v>
      </c>
      <c r="Q94" s="35" t="s">
        <v>49</v>
      </c>
      <c r="R94" s="129" t="s">
        <v>601</v>
      </c>
      <c r="S94" s="143" t="s">
        <v>50</v>
      </c>
      <c r="T94" s="213">
        <f t="shared" si="4"/>
        <v>11397400</v>
      </c>
      <c r="U94" s="212">
        <f t="shared" si="9"/>
        <v>11397400</v>
      </c>
      <c r="V94" s="145" t="s">
        <v>51</v>
      </c>
      <c r="W94" s="37" t="s">
        <v>52</v>
      </c>
      <c r="X94" s="38" t="s">
        <v>53</v>
      </c>
      <c r="Y94" s="39" t="s">
        <v>54</v>
      </c>
      <c r="Z94" s="40" t="s">
        <v>41</v>
      </c>
      <c r="AA94" s="36" t="s">
        <v>55</v>
      </c>
      <c r="AB94" s="41" t="s">
        <v>56</v>
      </c>
      <c r="AC94" s="37" t="s">
        <v>51</v>
      </c>
      <c r="AD94" s="37" t="s">
        <v>57</v>
      </c>
      <c r="AE94" s="42" t="s">
        <v>58</v>
      </c>
      <c r="AF94" s="42" t="s">
        <v>59</v>
      </c>
      <c r="AG94" s="42" t="s">
        <v>60</v>
      </c>
      <c r="AH94" s="42" t="s">
        <v>61</v>
      </c>
      <c r="AI94" s="42" t="s">
        <v>61</v>
      </c>
      <c r="AJ94" s="42" t="s">
        <v>61</v>
      </c>
      <c r="AK94" s="68"/>
      <c r="AL94" s="68"/>
      <c r="AM94" s="68"/>
      <c r="AN94" s="9"/>
      <c r="AO94" s="9"/>
      <c r="AP94" s="9"/>
    </row>
    <row r="95" spans="1:42" s="45" customFormat="1" ht="55.5" customHeight="1" x14ac:dyDescent="0.15">
      <c r="A95" s="21"/>
      <c r="B95" s="53" t="s">
        <v>41</v>
      </c>
      <c r="C95" s="95" t="s">
        <v>112</v>
      </c>
      <c r="D95" s="95" t="s">
        <v>42</v>
      </c>
      <c r="E95" s="95" t="s">
        <v>100</v>
      </c>
      <c r="F95" s="95" t="s">
        <v>101</v>
      </c>
      <c r="G95" s="95" t="s">
        <v>193</v>
      </c>
      <c r="H95" s="219">
        <f>10000000+23000000</f>
        <v>33000000</v>
      </c>
      <c r="I95" s="95" t="s">
        <v>57</v>
      </c>
      <c r="J95" s="91" t="s">
        <v>46</v>
      </c>
      <c r="K95" s="62" t="s">
        <v>188</v>
      </c>
      <c r="L95" s="31" t="s">
        <v>195</v>
      </c>
      <c r="M95" s="32" t="str">
        <f t="shared" si="8"/>
        <v>Realizar el mantenimiento preventivo y correctivo de las Plantas Eléctricas y UPS de las diferentes instalaciones  de la Universidad Pedagógica Nacional.</v>
      </c>
      <c r="N95" s="33">
        <v>1</v>
      </c>
      <c r="O95" s="33">
        <v>1</v>
      </c>
      <c r="P95" s="34">
        <v>11</v>
      </c>
      <c r="Q95" s="35" t="s">
        <v>49</v>
      </c>
      <c r="R95" s="129" t="s">
        <v>601</v>
      </c>
      <c r="S95" s="143" t="s">
        <v>50</v>
      </c>
      <c r="T95" s="213">
        <f t="shared" si="4"/>
        <v>33000000</v>
      </c>
      <c r="U95" s="212">
        <f t="shared" si="9"/>
        <v>33000000</v>
      </c>
      <c r="V95" s="145" t="s">
        <v>51</v>
      </c>
      <c r="W95" s="37" t="s">
        <v>52</v>
      </c>
      <c r="X95" s="38" t="s">
        <v>53</v>
      </c>
      <c r="Y95" s="39" t="s">
        <v>54</v>
      </c>
      <c r="Z95" s="40" t="s">
        <v>41</v>
      </c>
      <c r="AA95" s="36" t="s">
        <v>55</v>
      </c>
      <c r="AB95" s="41" t="s">
        <v>56</v>
      </c>
      <c r="AC95" s="37" t="s">
        <v>51</v>
      </c>
      <c r="AD95" s="37" t="s">
        <v>57</v>
      </c>
      <c r="AE95" s="42" t="s">
        <v>58</v>
      </c>
      <c r="AF95" s="42" t="s">
        <v>59</v>
      </c>
      <c r="AG95" s="42" t="s">
        <v>60</v>
      </c>
      <c r="AH95" s="42" t="s">
        <v>61</v>
      </c>
      <c r="AI95" s="42" t="s">
        <v>61</v>
      </c>
      <c r="AJ95" s="42" t="s">
        <v>61</v>
      </c>
      <c r="AK95" s="68"/>
      <c r="AL95" s="68"/>
      <c r="AM95" s="68"/>
      <c r="AN95" s="9"/>
      <c r="AO95" s="9"/>
      <c r="AP95" s="9"/>
    </row>
    <row r="96" spans="1:42" s="46" customFormat="1" ht="55.5" customHeight="1" x14ac:dyDescent="0.15">
      <c r="A96" s="21"/>
      <c r="B96" s="53" t="s">
        <v>41</v>
      </c>
      <c r="C96" s="95" t="s">
        <v>112</v>
      </c>
      <c r="D96" s="95" t="s">
        <v>42</v>
      </c>
      <c r="E96" s="95" t="s">
        <v>100</v>
      </c>
      <c r="F96" s="95" t="s">
        <v>101</v>
      </c>
      <c r="G96" s="95" t="s">
        <v>196</v>
      </c>
      <c r="H96" s="219">
        <f>34725600+4469430</f>
        <v>39195030</v>
      </c>
      <c r="I96" s="95" t="s">
        <v>57</v>
      </c>
      <c r="J96" s="91" t="s">
        <v>46</v>
      </c>
      <c r="K96" s="62" t="s">
        <v>191</v>
      </c>
      <c r="L96" s="31">
        <v>70171700</v>
      </c>
      <c r="M96" s="32" t="str">
        <f t="shared" si="8"/>
        <v>Realizar la limpieza y mantenimiento de las trampas de grasa, pozos sépticos, cajas de inspección y redes de aguas negras de las diferentes instalaciones de la Universidad Pedagógica Nacional.</v>
      </c>
      <c r="N96" s="33">
        <v>1</v>
      </c>
      <c r="O96" s="33">
        <v>1</v>
      </c>
      <c r="P96" s="34">
        <v>11</v>
      </c>
      <c r="Q96" s="35" t="s">
        <v>49</v>
      </c>
      <c r="R96" s="129" t="s">
        <v>601</v>
      </c>
      <c r="S96" s="143" t="s">
        <v>50</v>
      </c>
      <c r="T96" s="213">
        <f t="shared" si="4"/>
        <v>39195030</v>
      </c>
      <c r="U96" s="212">
        <f t="shared" si="9"/>
        <v>39195030</v>
      </c>
      <c r="V96" s="145" t="s">
        <v>51</v>
      </c>
      <c r="W96" s="37" t="s">
        <v>52</v>
      </c>
      <c r="X96" s="38" t="s">
        <v>53</v>
      </c>
      <c r="Y96" s="39" t="s">
        <v>54</v>
      </c>
      <c r="Z96" s="40" t="s">
        <v>41</v>
      </c>
      <c r="AA96" s="36" t="s">
        <v>55</v>
      </c>
      <c r="AB96" s="41" t="s">
        <v>56</v>
      </c>
      <c r="AC96" s="37" t="s">
        <v>51</v>
      </c>
      <c r="AD96" s="37" t="s">
        <v>57</v>
      </c>
      <c r="AE96" s="42" t="s">
        <v>58</v>
      </c>
      <c r="AF96" s="42" t="s">
        <v>59</v>
      </c>
      <c r="AG96" s="42" t="s">
        <v>60</v>
      </c>
      <c r="AH96" s="42" t="s">
        <v>61</v>
      </c>
      <c r="AI96" s="42" t="s">
        <v>61</v>
      </c>
      <c r="AJ96" s="42" t="s">
        <v>61</v>
      </c>
      <c r="AK96" s="68"/>
      <c r="AL96" s="68"/>
      <c r="AM96" s="68"/>
      <c r="AN96" s="69"/>
      <c r="AO96" s="69"/>
      <c r="AP96" s="69"/>
    </row>
    <row r="97" spans="1:42" s="45" customFormat="1" ht="55.5" customHeight="1" x14ac:dyDescent="0.15">
      <c r="A97" s="21"/>
      <c r="B97" s="53" t="s">
        <v>41</v>
      </c>
      <c r="C97" s="95" t="s">
        <v>112</v>
      </c>
      <c r="D97" s="95" t="s">
        <v>42</v>
      </c>
      <c r="E97" s="95" t="s">
        <v>100</v>
      </c>
      <c r="F97" s="95" t="s">
        <v>101</v>
      </c>
      <c r="G97" s="95" t="s">
        <v>198</v>
      </c>
      <c r="H97" s="219">
        <f>25000000-19000000</f>
        <v>6000000</v>
      </c>
      <c r="I97" s="95" t="s">
        <v>57</v>
      </c>
      <c r="J97" s="91" t="s">
        <v>46</v>
      </c>
      <c r="K97" s="62" t="s">
        <v>194</v>
      </c>
      <c r="L97" s="31">
        <v>72101500</v>
      </c>
      <c r="M97" s="32" t="str">
        <f t="shared" si="8"/>
        <v>Realizar mantenimiento de los equipos de hidropresión de las diferentes instalaciones de la UPN</v>
      </c>
      <c r="N97" s="33">
        <v>1</v>
      </c>
      <c r="O97" s="33">
        <v>1</v>
      </c>
      <c r="P97" s="34">
        <v>11</v>
      </c>
      <c r="Q97" s="35" t="s">
        <v>49</v>
      </c>
      <c r="R97" s="129" t="s">
        <v>601</v>
      </c>
      <c r="S97" s="143" t="s">
        <v>50</v>
      </c>
      <c r="T97" s="213">
        <f t="shared" si="4"/>
        <v>6000000</v>
      </c>
      <c r="U97" s="212">
        <f t="shared" si="9"/>
        <v>6000000</v>
      </c>
      <c r="V97" s="145" t="s">
        <v>51</v>
      </c>
      <c r="W97" s="37" t="s">
        <v>52</v>
      </c>
      <c r="X97" s="38" t="s">
        <v>53</v>
      </c>
      <c r="Y97" s="39" t="s">
        <v>54</v>
      </c>
      <c r="Z97" s="40" t="s">
        <v>41</v>
      </c>
      <c r="AA97" s="36" t="s">
        <v>55</v>
      </c>
      <c r="AB97" s="41" t="s">
        <v>56</v>
      </c>
      <c r="AC97" s="37" t="s">
        <v>51</v>
      </c>
      <c r="AD97" s="37" t="s">
        <v>57</v>
      </c>
      <c r="AE97" s="42" t="s">
        <v>58</v>
      </c>
      <c r="AF97" s="42" t="s">
        <v>59</v>
      </c>
      <c r="AG97" s="42" t="s">
        <v>60</v>
      </c>
      <c r="AH97" s="42" t="s">
        <v>61</v>
      </c>
      <c r="AI97" s="42" t="s">
        <v>61</v>
      </c>
      <c r="AJ97" s="42" t="s">
        <v>61</v>
      </c>
      <c r="AK97" s="68"/>
      <c r="AL97" s="68"/>
      <c r="AM97" s="68"/>
      <c r="AN97" s="9"/>
      <c r="AO97" s="9"/>
      <c r="AP97" s="9"/>
    </row>
    <row r="98" spans="1:42" s="45" customFormat="1" ht="55.5" customHeight="1" x14ac:dyDescent="0.15">
      <c r="A98" s="21"/>
      <c r="B98" s="53" t="s">
        <v>41</v>
      </c>
      <c r="C98" s="95" t="s">
        <v>112</v>
      </c>
      <c r="D98" s="95" t="s">
        <v>42</v>
      </c>
      <c r="E98" s="95" t="s">
        <v>100</v>
      </c>
      <c r="F98" s="95" t="s">
        <v>101</v>
      </c>
      <c r="G98" s="95" t="s">
        <v>200</v>
      </c>
      <c r="H98" s="219">
        <v>60191040</v>
      </c>
      <c r="I98" s="95" t="s">
        <v>57</v>
      </c>
      <c r="J98" s="91" t="s">
        <v>46</v>
      </c>
      <c r="K98" s="62" t="s">
        <v>197</v>
      </c>
      <c r="L98" s="31" t="s">
        <v>202</v>
      </c>
      <c r="M98" s="32" t="str">
        <f t="shared" si="8"/>
        <v>Realizar el control integrado de Plagas de las diferentes instalaciones de la Universidad Pedagógica Nacional</v>
      </c>
      <c r="N98" s="33">
        <v>1</v>
      </c>
      <c r="O98" s="33">
        <v>1</v>
      </c>
      <c r="P98" s="34">
        <v>11</v>
      </c>
      <c r="Q98" s="35" t="s">
        <v>49</v>
      </c>
      <c r="R98" s="129" t="s">
        <v>601</v>
      </c>
      <c r="S98" s="143" t="s">
        <v>50</v>
      </c>
      <c r="T98" s="213">
        <f t="shared" si="4"/>
        <v>60191040</v>
      </c>
      <c r="U98" s="212">
        <f t="shared" si="9"/>
        <v>60191040</v>
      </c>
      <c r="V98" s="145" t="s">
        <v>51</v>
      </c>
      <c r="W98" s="37" t="s">
        <v>52</v>
      </c>
      <c r="X98" s="38" t="s">
        <v>53</v>
      </c>
      <c r="Y98" s="39" t="s">
        <v>54</v>
      </c>
      <c r="Z98" s="40" t="s">
        <v>41</v>
      </c>
      <c r="AA98" s="36" t="s">
        <v>55</v>
      </c>
      <c r="AB98" s="41" t="s">
        <v>56</v>
      </c>
      <c r="AC98" s="37" t="s">
        <v>51</v>
      </c>
      <c r="AD98" s="37" t="s">
        <v>57</v>
      </c>
      <c r="AE98" s="42" t="s">
        <v>58</v>
      </c>
      <c r="AF98" s="42" t="s">
        <v>59</v>
      </c>
      <c r="AG98" s="42" t="s">
        <v>60</v>
      </c>
      <c r="AH98" s="42" t="s">
        <v>61</v>
      </c>
      <c r="AI98" s="42" t="s">
        <v>61</v>
      </c>
      <c r="AJ98" s="42" t="s">
        <v>61</v>
      </c>
      <c r="AK98" s="68"/>
      <c r="AL98" s="68"/>
      <c r="AM98" s="68"/>
      <c r="AN98" s="9"/>
      <c r="AO98" s="9"/>
      <c r="AP98" s="9"/>
    </row>
    <row r="99" spans="1:42" s="45" customFormat="1" ht="55.5" customHeight="1" x14ac:dyDescent="0.15">
      <c r="A99" s="21"/>
      <c r="B99" s="53" t="s">
        <v>41</v>
      </c>
      <c r="C99" s="95" t="s">
        <v>112</v>
      </c>
      <c r="D99" s="95" t="s">
        <v>42</v>
      </c>
      <c r="E99" s="95" t="s">
        <v>100</v>
      </c>
      <c r="F99" s="95" t="s">
        <v>101</v>
      </c>
      <c r="G99" s="95" t="s">
        <v>203</v>
      </c>
      <c r="H99" s="219">
        <f>31800000+11028100</f>
        <v>42828100</v>
      </c>
      <c r="I99" s="95" t="s">
        <v>57</v>
      </c>
      <c r="J99" s="91" t="s">
        <v>46</v>
      </c>
      <c r="K99" s="62" t="s">
        <v>199</v>
      </c>
      <c r="L99" s="31" t="s">
        <v>205</v>
      </c>
      <c r="M99" s="32" t="str">
        <f t="shared" si="8"/>
        <v>Realizar el mantenimiento preventivo y correctivo de los ascensores y equipos de transporte vertical  de las diferentes instalaciones de la Universidad Pedagógica Nacional.</v>
      </c>
      <c r="N99" s="33">
        <v>1</v>
      </c>
      <c r="O99" s="33">
        <v>1</v>
      </c>
      <c r="P99" s="34">
        <v>11</v>
      </c>
      <c r="Q99" s="35" t="s">
        <v>49</v>
      </c>
      <c r="R99" s="129" t="s">
        <v>601</v>
      </c>
      <c r="S99" s="143" t="s">
        <v>50</v>
      </c>
      <c r="T99" s="213">
        <f t="shared" si="4"/>
        <v>42828100</v>
      </c>
      <c r="U99" s="212">
        <f t="shared" si="9"/>
        <v>42828100</v>
      </c>
      <c r="V99" s="145" t="s">
        <v>51</v>
      </c>
      <c r="W99" s="37" t="s">
        <v>52</v>
      </c>
      <c r="X99" s="38" t="s">
        <v>53</v>
      </c>
      <c r="Y99" s="39" t="s">
        <v>54</v>
      </c>
      <c r="Z99" s="40" t="s">
        <v>41</v>
      </c>
      <c r="AA99" s="36" t="s">
        <v>55</v>
      </c>
      <c r="AB99" s="41" t="s">
        <v>56</v>
      </c>
      <c r="AC99" s="37" t="s">
        <v>51</v>
      </c>
      <c r="AD99" s="37" t="s">
        <v>57</v>
      </c>
      <c r="AE99" s="42" t="s">
        <v>58</v>
      </c>
      <c r="AF99" s="42" t="s">
        <v>59</v>
      </c>
      <c r="AG99" s="42" t="s">
        <v>60</v>
      </c>
      <c r="AH99" s="42" t="s">
        <v>61</v>
      </c>
      <c r="AI99" s="42" t="s">
        <v>61</v>
      </c>
      <c r="AJ99" s="42" t="s">
        <v>61</v>
      </c>
      <c r="AK99" s="68"/>
      <c r="AL99" s="68"/>
      <c r="AM99" s="68"/>
      <c r="AN99" s="9"/>
      <c r="AO99" s="9"/>
      <c r="AP99" s="9"/>
    </row>
    <row r="100" spans="1:42" s="45" customFormat="1" ht="55.5" customHeight="1" x14ac:dyDescent="0.15">
      <c r="A100" s="21"/>
      <c r="B100" s="53" t="s">
        <v>41</v>
      </c>
      <c r="C100" s="95" t="s">
        <v>112</v>
      </c>
      <c r="D100" s="95" t="s">
        <v>42</v>
      </c>
      <c r="E100" s="95" t="s">
        <v>100</v>
      </c>
      <c r="F100" s="95" t="s">
        <v>101</v>
      </c>
      <c r="G100" s="95" t="s">
        <v>206</v>
      </c>
      <c r="H100" s="219">
        <v>37997399.18</v>
      </c>
      <c r="I100" s="95" t="s">
        <v>57</v>
      </c>
      <c r="J100" s="91" t="s">
        <v>46</v>
      </c>
      <c r="K100" s="62" t="s">
        <v>201</v>
      </c>
      <c r="L100" s="31">
        <v>76121700</v>
      </c>
      <c r="M100" s="32" t="str">
        <f t="shared" si="8"/>
        <v>Realizar el lavado de tanques de agua potable y el análisis físico-químico, biológico e IRCA de agua cruda para consumo de las diferentes instalaciones de la Universidad Pedagógica Nacional.</v>
      </c>
      <c r="N100" s="33">
        <v>1</v>
      </c>
      <c r="O100" s="33">
        <v>1</v>
      </c>
      <c r="P100" s="34">
        <v>11</v>
      </c>
      <c r="Q100" s="35" t="s">
        <v>49</v>
      </c>
      <c r="R100" s="129" t="s">
        <v>601</v>
      </c>
      <c r="S100" s="143" t="s">
        <v>50</v>
      </c>
      <c r="T100" s="213">
        <f t="shared" si="4"/>
        <v>37997399.18</v>
      </c>
      <c r="U100" s="212">
        <f>T100</f>
        <v>37997399.18</v>
      </c>
      <c r="V100" s="145" t="s">
        <v>51</v>
      </c>
      <c r="W100" s="37" t="s">
        <v>52</v>
      </c>
      <c r="X100" s="38" t="s">
        <v>53</v>
      </c>
      <c r="Y100" s="39" t="s">
        <v>54</v>
      </c>
      <c r="Z100" s="40" t="s">
        <v>41</v>
      </c>
      <c r="AA100" s="36" t="s">
        <v>55</v>
      </c>
      <c r="AB100" s="41" t="s">
        <v>56</v>
      </c>
      <c r="AC100" s="37" t="s">
        <v>51</v>
      </c>
      <c r="AD100" s="37" t="s">
        <v>57</v>
      </c>
      <c r="AE100" s="42" t="s">
        <v>58</v>
      </c>
      <c r="AF100" s="42" t="s">
        <v>59</v>
      </c>
      <c r="AG100" s="42" t="s">
        <v>60</v>
      </c>
      <c r="AH100" s="42" t="s">
        <v>61</v>
      </c>
      <c r="AI100" s="42" t="s">
        <v>61</v>
      </c>
      <c r="AJ100" s="42" t="s">
        <v>61</v>
      </c>
      <c r="AK100" s="68"/>
      <c r="AL100" s="68"/>
      <c r="AM100" s="68"/>
      <c r="AN100" s="9"/>
      <c r="AO100" s="9"/>
      <c r="AP100" s="9"/>
    </row>
    <row r="101" spans="1:42" s="45" customFormat="1" ht="55.5" customHeight="1" x14ac:dyDescent="0.15">
      <c r="A101" s="21"/>
      <c r="B101" s="53" t="s">
        <v>41</v>
      </c>
      <c r="C101" s="95" t="s">
        <v>208</v>
      </c>
      <c r="D101" s="95" t="s">
        <v>209</v>
      </c>
      <c r="E101" s="95" t="s">
        <v>100</v>
      </c>
      <c r="F101" s="95" t="s">
        <v>101</v>
      </c>
      <c r="G101" s="95" t="s">
        <v>210</v>
      </c>
      <c r="H101" s="219">
        <v>4800000</v>
      </c>
      <c r="I101" s="95" t="s">
        <v>57</v>
      </c>
      <c r="J101" s="91" t="s">
        <v>51</v>
      </c>
      <c r="K101" s="62" t="s">
        <v>204</v>
      </c>
      <c r="L101" s="31" t="s">
        <v>212</v>
      </c>
      <c r="M101" s="32" t="str">
        <f t="shared" si="8"/>
        <v xml:space="preserve">Prestar el servicio para realizar los análisis fisicoquímicos y microbiológicos del agua de la piscina de calle 72.  </v>
      </c>
      <c r="N101" s="33">
        <v>1</v>
      </c>
      <c r="O101" s="33">
        <v>1</v>
      </c>
      <c r="P101" s="34">
        <v>11</v>
      </c>
      <c r="Q101" s="35" t="s">
        <v>49</v>
      </c>
      <c r="R101" s="129" t="s">
        <v>601</v>
      </c>
      <c r="S101" s="143" t="s">
        <v>50</v>
      </c>
      <c r="T101" s="213">
        <f t="shared" si="4"/>
        <v>4800000</v>
      </c>
      <c r="U101" s="212">
        <f>T101</f>
        <v>4800000</v>
      </c>
      <c r="V101" s="145" t="s">
        <v>51</v>
      </c>
      <c r="W101" s="37" t="s">
        <v>52</v>
      </c>
      <c r="X101" s="38" t="s">
        <v>53</v>
      </c>
      <c r="Y101" s="39" t="s">
        <v>54</v>
      </c>
      <c r="Z101" s="40" t="s">
        <v>41</v>
      </c>
      <c r="AA101" s="36" t="s">
        <v>55</v>
      </c>
      <c r="AB101" s="41" t="s">
        <v>56</v>
      </c>
      <c r="AC101" s="37" t="s">
        <v>51</v>
      </c>
      <c r="AD101" s="37" t="s">
        <v>57</v>
      </c>
      <c r="AE101" s="42" t="s">
        <v>58</v>
      </c>
      <c r="AF101" s="42" t="s">
        <v>59</v>
      </c>
      <c r="AG101" s="42" t="s">
        <v>60</v>
      </c>
      <c r="AH101" s="42" t="s">
        <v>61</v>
      </c>
      <c r="AI101" s="42" t="s">
        <v>61</v>
      </c>
      <c r="AJ101" s="42" t="s">
        <v>61</v>
      </c>
      <c r="AK101" s="68"/>
      <c r="AL101" s="68"/>
      <c r="AM101" s="68"/>
      <c r="AN101" s="9"/>
      <c r="AO101" s="9"/>
      <c r="AP101" s="9"/>
    </row>
    <row r="102" spans="1:42" s="45" customFormat="1" ht="55.5" customHeight="1" x14ac:dyDescent="0.15">
      <c r="A102" s="21"/>
      <c r="B102" s="53" t="s">
        <v>41</v>
      </c>
      <c r="C102" s="95" t="s">
        <v>112</v>
      </c>
      <c r="D102" s="95" t="s">
        <v>42</v>
      </c>
      <c r="E102" s="95" t="s">
        <v>102</v>
      </c>
      <c r="F102" s="95" t="s">
        <v>103</v>
      </c>
      <c r="G102" s="95" t="s">
        <v>213</v>
      </c>
      <c r="H102" s="219">
        <v>15900000</v>
      </c>
      <c r="I102" s="95" t="s">
        <v>57</v>
      </c>
      <c r="J102" s="91" t="s">
        <v>46</v>
      </c>
      <c r="K102" s="62" t="s">
        <v>207</v>
      </c>
      <c r="L102" s="31" t="s">
        <v>215</v>
      </c>
      <c r="M102" s="32" t="str">
        <f t="shared" si="8"/>
        <v>Realizar la recolección, transporte y disposición final de los residuos especiales generados en las diferentes instalaciones de la UPN</v>
      </c>
      <c r="N102" s="33">
        <v>1</v>
      </c>
      <c r="O102" s="33">
        <v>1</v>
      </c>
      <c r="P102" s="34">
        <v>11</v>
      </c>
      <c r="Q102" s="35" t="s">
        <v>49</v>
      </c>
      <c r="R102" s="129" t="s">
        <v>601</v>
      </c>
      <c r="S102" s="143" t="s">
        <v>50</v>
      </c>
      <c r="T102" s="213">
        <f t="shared" si="4"/>
        <v>15900000</v>
      </c>
      <c r="U102" s="212">
        <f t="shared" si="9"/>
        <v>15900000</v>
      </c>
      <c r="V102" s="145" t="s">
        <v>51</v>
      </c>
      <c r="W102" s="37" t="s">
        <v>52</v>
      </c>
      <c r="X102" s="38" t="s">
        <v>53</v>
      </c>
      <c r="Y102" s="39" t="s">
        <v>54</v>
      </c>
      <c r="Z102" s="40" t="s">
        <v>41</v>
      </c>
      <c r="AA102" s="36" t="s">
        <v>55</v>
      </c>
      <c r="AB102" s="41" t="s">
        <v>56</v>
      </c>
      <c r="AC102" s="37" t="s">
        <v>51</v>
      </c>
      <c r="AD102" s="37" t="s">
        <v>57</v>
      </c>
      <c r="AE102" s="42" t="s">
        <v>58</v>
      </c>
      <c r="AF102" s="42" t="s">
        <v>59</v>
      </c>
      <c r="AG102" s="42" t="s">
        <v>60</v>
      </c>
      <c r="AH102" s="42" t="s">
        <v>61</v>
      </c>
      <c r="AI102" s="42" t="s">
        <v>61</v>
      </c>
      <c r="AJ102" s="42" t="s">
        <v>61</v>
      </c>
      <c r="AK102" s="68"/>
      <c r="AL102" s="68"/>
      <c r="AM102" s="68"/>
      <c r="AN102" s="9"/>
      <c r="AO102" s="9"/>
      <c r="AP102" s="9"/>
    </row>
    <row r="103" spans="1:42" s="45" customFormat="1" ht="55.5" customHeight="1" x14ac:dyDescent="0.15">
      <c r="A103" s="21"/>
      <c r="B103" s="53" t="s">
        <v>41</v>
      </c>
      <c r="C103" s="95" t="s">
        <v>112</v>
      </c>
      <c r="D103" s="95" t="s">
        <v>42</v>
      </c>
      <c r="E103" s="95" t="s">
        <v>102</v>
      </c>
      <c r="F103" s="95" t="s">
        <v>103</v>
      </c>
      <c r="G103" s="95" t="s">
        <v>216</v>
      </c>
      <c r="H103" s="219">
        <v>9260160</v>
      </c>
      <c r="I103" s="95" t="s">
        <v>57</v>
      </c>
      <c r="J103" s="91" t="s">
        <v>46</v>
      </c>
      <c r="K103" s="62" t="s">
        <v>211</v>
      </c>
      <c r="L103" s="31">
        <v>76121900</v>
      </c>
      <c r="M103" s="32" t="str">
        <f t="shared" si="8"/>
        <v>Realizar la recolección, transporte y disposición final de los residuos peligrosos generados en las diferentes instalaciones de la UPN</v>
      </c>
      <c r="N103" s="33">
        <v>1</v>
      </c>
      <c r="O103" s="33">
        <v>1</v>
      </c>
      <c r="P103" s="34">
        <v>11</v>
      </c>
      <c r="Q103" s="35" t="s">
        <v>49</v>
      </c>
      <c r="R103" s="129" t="s">
        <v>601</v>
      </c>
      <c r="S103" s="143" t="s">
        <v>50</v>
      </c>
      <c r="T103" s="213">
        <f t="shared" si="4"/>
        <v>9260160</v>
      </c>
      <c r="U103" s="212">
        <f t="shared" si="9"/>
        <v>9260160</v>
      </c>
      <c r="V103" s="145" t="s">
        <v>51</v>
      </c>
      <c r="W103" s="37" t="s">
        <v>52</v>
      </c>
      <c r="X103" s="38" t="s">
        <v>53</v>
      </c>
      <c r="Y103" s="39" t="s">
        <v>54</v>
      </c>
      <c r="Z103" s="40" t="s">
        <v>41</v>
      </c>
      <c r="AA103" s="36" t="s">
        <v>55</v>
      </c>
      <c r="AB103" s="41" t="s">
        <v>56</v>
      </c>
      <c r="AC103" s="37" t="s">
        <v>51</v>
      </c>
      <c r="AD103" s="37" t="s">
        <v>57</v>
      </c>
      <c r="AE103" s="42" t="s">
        <v>58</v>
      </c>
      <c r="AF103" s="42" t="s">
        <v>59</v>
      </c>
      <c r="AG103" s="42" t="s">
        <v>60</v>
      </c>
      <c r="AH103" s="42" t="s">
        <v>61</v>
      </c>
      <c r="AI103" s="42" t="s">
        <v>61</v>
      </c>
      <c r="AJ103" s="42" t="s">
        <v>61</v>
      </c>
      <c r="AK103" s="68"/>
      <c r="AL103" s="68"/>
      <c r="AM103" s="68"/>
      <c r="AN103" s="9"/>
      <c r="AO103" s="9"/>
      <c r="AP103" s="9"/>
    </row>
    <row r="104" spans="1:42" s="45" customFormat="1" ht="55.5" customHeight="1" x14ac:dyDescent="0.15">
      <c r="A104" s="21"/>
      <c r="B104" s="53" t="s">
        <v>41</v>
      </c>
      <c r="C104" s="95" t="s">
        <v>112</v>
      </c>
      <c r="D104" s="95" t="s">
        <v>218</v>
      </c>
      <c r="E104" s="95" t="s">
        <v>219</v>
      </c>
      <c r="F104" s="95" t="s">
        <v>220</v>
      </c>
      <c r="G104" s="95" t="s">
        <v>567</v>
      </c>
      <c r="H104" s="219">
        <f>450000+9000</f>
        <v>459000</v>
      </c>
      <c r="I104" s="95" t="s">
        <v>46</v>
      </c>
      <c r="J104" s="91" t="s">
        <v>46</v>
      </c>
      <c r="K104" s="62" t="s">
        <v>221</v>
      </c>
      <c r="L104" s="31" t="s">
        <v>48</v>
      </c>
      <c r="M104" s="32" t="str">
        <f t="shared" si="8"/>
        <v>Amparar el pago de la cuota anual del Consejo de Educación Popular de América Latina y el Caribe - CEAAL, correspondiente al año 2025</v>
      </c>
      <c r="N104" s="33">
        <v>1</v>
      </c>
      <c r="O104" s="33">
        <v>1</v>
      </c>
      <c r="P104" s="34">
        <v>11</v>
      </c>
      <c r="Q104" s="35" t="s">
        <v>49</v>
      </c>
      <c r="R104" s="129" t="s">
        <v>601</v>
      </c>
      <c r="S104" s="143" t="s">
        <v>50</v>
      </c>
      <c r="T104" s="213">
        <f t="shared" si="4"/>
        <v>459000</v>
      </c>
      <c r="U104" s="212">
        <f t="shared" si="9"/>
        <v>459000</v>
      </c>
      <c r="V104" s="145" t="s">
        <v>51</v>
      </c>
      <c r="W104" s="37" t="s">
        <v>52</v>
      </c>
      <c r="X104" s="38" t="s">
        <v>53</v>
      </c>
      <c r="Y104" s="39" t="s">
        <v>54</v>
      </c>
      <c r="Z104" s="40" t="s">
        <v>184</v>
      </c>
      <c r="AA104" s="36" t="s">
        <v>55</v>
      </c>
      <c r="AB104" s="41" t="s">
        <v>56</v>
      </c>
      <c r="AC104" s="37" t="s">
        <v>51</v>
      </c>
      <c r="AD104" s="37" t="s">
        <v>57</v>
      </c>
      <c r="AE104" s="42" t="s">
        <v>58</v>
      </c>
      <c r="AF104" s="42" t="s">
        <v>59</v>
      </c>
      <c r="AG104" s="42" t="s">
        <v>60</v>
      </c>
      <c r="AH104" s="42" t="s">
        <v>61</v>
      </c>
      <c r="AI104" s="42" t="s">
        <v>61</v>
      </c>
      <c r="AJ104" s="42" t="s">
        <v>61</v>
      </c>
      <c r="AK104" s="68"/>
      <c r="AL104" s="68"/>
      <c r="AM104" s="68"/>
      <c r="AN104" s="9"/>
      <c r="AO104" s="9"/>
      <c r="AP104" s="9"/>
    </row>
    <row r="105" spans="1:42" s="45" customFormat="1" ht="55.5" customHeight="1" x14ac:dyDescent="0.15">
      <c r="A105" s="21"/>
      <c r="B105" s="53" t="s">
        <v>41</v>
      </c>
      <c r="C105" s="95" t="s">
        <v>112</v>
      </c>
      <c r="D105" s="95" t="s">
        <v>218</v>
      </c>
      <c r="E105" s="95" t="s">
        <v>219</v>
      </c>
      <c r="F105" s="95" t="s">
        <v>220</v>
      </c>
      <c r="G105" s="95" t="s">
        <v>569</v>
      </c>
      <c r="H105" s="219">
        <v>7500000</v>
      </c>
      <c r="I105" s="95" t="s">
        <v>46</v>
      </c>
      <c r="J105" s="91" t="s">
        <v>46</v>
      </c>
      <c r="K105" s="62" t="s">
        <v>221</v>
      </c>
      <c r="L105" s="31" t="s">
        <v>48</v>
      </c>
      <c r="M105" s="32" t="str">
        <f t="shared" si="8"/>
        <v>Amparar el pago de la cuota anual de la Asociación Universitaria Iberoamericana de Postgrados - AUIP, correspondiente al año 2025</v>
      </c>
      <c r="N105" s="33">
        <v>1</v>
      </c>
      <c r="O105" s="33">
        <v>1</v>
      </c>
      <c r="P105" s="34">
        <v>11</v>
      </c>
      <c r="Q105" s="35" t="s">
        <v>49</v>
      </c>
      <c r="R105" s="129" t="s">
        <v>601</v>
      </c>
      <c r="S105" s="143" t="s">
        <v>50</v>
      </c>
      <c r="T105" s="213">
        <f t="shared" si="4"/>
        <v>7500000</v>
      </c>
      <c r="U105" s="212">
        <f t="shared" si="9"/>
        <v>7500000</v>
      </c>
      <c r="V105" s="145" t="s">
        <v>51</v>
      </c>
      <c r="W105" s="37" t="s">
        <v>52</v>
      </c>
      <c r="X105" s="38" t="s">
        <v>53</v>
      </c>
      <c r="Y105" s="39" t="s">
        <v>54</v>
      </c>
      <c r="Z105" s="40" t="s">
        <v>184</v>
      </c>
      <c r="AA105" s="36" t="s">
        <v>55</v>
      </c>
      <c r="AB105" s="41" t="s">
        <v>56</v>
      </c>
      <c r="AC105" s="37" t="s">
        <v>51</v>
      </c>
      <c r="AD105" s="37" t="s">
        <v>57</v>
      </c>
      <c r="AE105" s="42" t="s">
        <v>58</v>
      </c>
      <c r="AF105" s="42" t="s">
        <v>59</v>
      </c>
      <c r="AG105" s="42" t="s">
        <v>60</v>
      </c>
      <c r="AH105" s="42" t="s">
        <v>61</v>
      </c>
      <c r="AI105" s="42" t="s">
        <v>61</v>
      </c>
      <c r="AJ105" s="42" t="s">
        <v>61</v>
      </c>
      <c r="AK105" s="68"/>
      <c r="AL105" s="68"/>
      <c r="AM105" s="68"/>
      <c r="AN105" s="9"/>
      <c r="AO105" s="9"/>
      <c r="AP105" s="9"/>
    </row>
    <row r="106" spans="1:42" s="45" customFormat="1" ht="55.5" customHeight="1" x14ac:dyDescent="0.15">
      <c r="A106" s="21"/>
      <c r="B106" s="53" t="s">
        <v>41</v>
      </c>
      <c r="C106" s="95" t="s">
        <v>112</v>
      </c>
      <c r="D106" s="95" t="s">
        <v>218</v>
      </c>
      <c r="E106" s="95" t="s">
        <v>219</v>
      </c>
      <c r="F106" s="95" t="s">
        <v>220</v>
      </c>
      <c r="G106" s="95" t="s">
        <v>568</v>
      </c>
      <c r="H106" s="219">
        <v>5445000</v>
      </c>
      <c r="I106" s="95" t="s">
        <v>46</v>
      </c>
      <c r="J106" s="91" t="s">
        <v>46</v>
      </c>
      <c r="K106" s="62" t="s">
        <v>221</v>
      </c>
      <c r="L106" s="31" t="s">
        <v>48</v>
      </c>
      <c r="M106" s="32" t="str">
        <f t="shared" si="8"/>
        <v>Amparar el pago de la cuota anual de la Unión de Universidades de América Latina y el Caribe - UDUAL, correspondiente al año 2025</v>
      </c>
      <c r="N106" s="33">
        <v>1</v>
      </c>
      <c r="O106" s="33">
        <v>1</v>
      </c>
      <c r="P106" s="34">
        <v>11</v>
      </c>
      <c r="Q106" s="35" t="s">
        <v>49</v>
      </c>
      <c r="R106" s="129" t="s">
        <v>601</v>
      </c>
      <c r="S106" s="143" t="s">
        <v>50</v>
      </c>
      <c r="T106" s="213">
        <f t="shared" si="4"/>
        <v>5445000</v>
      </c>
      <c r="U106" s="212">
        <f t="shared" si="9"/>
        <v>5445000</v>
      </c>
      <c r="V106" s="145" t="s">
        <v>51</v>
      </c>
      <c r="W106" s="37" t="s">
        <v>52</v>
      </c>
      <c r="X106" s="38" t="s">
        <v>53</v>
      </c>
      <c r="Y106" s="39" t="s">
        <v>54</v>
      </c>
      <c r="Z106" s="40" t="s">
        <v>184</v>
      </c>
      <c r="AA106" s="36" t="s">
        <v>55</v>
      </c>
      <c r="AB106" s="41" t="s">
        <v>56</v>
      </c>
      <c r="AC106" s="37" t="s">
        <v>51</v>
      </c>
      <c r="AD106" s="37" t="s">
        <v>57</v>
      </c>
      <c r="AE106" s="42" t="s">
        <v>58</v>
      </c>
      <c r="AF106" s="42" t="s">
        <v>59</v>
      </c>
      <c r="AG106" s="42" t="s">
        <v>60</v>
      </c>
      <c r="AH106" s="42" t="s">
        <v>61</v>
      </c>
      <c r="AI106" s="42" t="s">
        <v>61</v>
      </c>
      <c r="AJ106" s="42" t="s">
        <v>61</v>
      </c>
      <c r="AK106" s="68"/>
      <c r="AL106" s="68"/>
      <c r="AM106" s="68"/>
      <c r="AN106" s="9"/>
      <c r="AO106" s="9"/>
      <c r="AP106" s="9"/>
    </row>
    <row r="107" spans="1:42" s="45" customFormat="1" ht="55.5" customHeight="1" x14ac:dyDescent="0.15">
      <c r="A107" s="21"/>
      <c r="B107" s="53" t="s">
        <v>41</v>
      </c>
      <c r="C107" s="95" t="s">
        <v>112</v>
      </c>
      <c r="D107" s="95" t="s">
        <v>218</v>
      </c>
      <c r="E107" s="95" t="s">
        <v>219</v>
      </c>
      <c r="F107" s="95" t="s">
        <v>220</v>
      </c>
      <c r="G107" s="95" t="s">
        <v>222</v>
      </c>
      <c r="H107" s="219">
        <v>4500000</v>
      </c>
      <c r="I107" s="95" t="s">
        <v>46</v>
      </c>
      <c r="J107" s="91" t="s">
        <v>46</v>
      </c>
      <c r="K107" s="62" t="s">
        <v>221</v>
      </c>
      <c r="L107" s="31" t="s">
        <v>48</v>
      </c>
      <c r="M107" s="32" t="str">
        <f t="shared" si="8"/>
        <v>Amparar el pago de la membresía del Consejo Latinoamericano de Ciencias Sociales - CLACSO</v>
      </c>
      <c r="N107" s="33">
        <v>1</v>
      </c>
      <c r="O107" s="33">
        <v>1</v>
      </c>
      <c r="P107" s="34">
        <v>11</v>
      </c>
      <c r="Q107" s="35" t="s">
        <v>49</v>
      </c>
      <c r="R107" s="129" t="s">
        <v>601</v>
      </c>
      <c r="S107" s="143" t="s">
        <v>50</v>
      </c>
      <c r="T107" s="213">
        <f t="shared" si="4"/>
        <v>4500000</v>
      </c>
      <c r="U107" s="212">
        <f t="shared" si="9"/>
        <v>4500000</v>
      </c>
      <c r="V107" s="145" t="s">
        <v>51</v>
      </c>
      <c r="W107" s="37" t="s">
        <v>52</v>
      </c>
      <c r="X107" s="38" t="s">
        <v>53</v>
      </c>
      <c r="Y107" s="39" t="s">
        <v>54</v>
      </c>
      <c r="Z107" s="40" t="s">
        <v>184</v>
      </c>
      <c r="AA107" s="36" t="s">
        <v>55</v>
      </c>
      <c r="AB107" s="41" t="s">
        <v>56</v>
      </c>
      <c r="AC107" s="37" t="s">
        <v>51</v>
      </c>
      <c r="AD107" s="37" t="s">
        <v>57</v>
      </c>
      <c r="AE107" s="42" t="s">
        <v>58</v>
      </c>
      <c r="AF107" s="42" t="s">
        <v>59</v>
      </c>
      <c r="AG107" s="42" t="s">
        <v>60</v>
      </c>
      <c r="AH107" s="42" t="s">
        <v>61</v>
      </c>
      <c r="AI107" s="42" t="s">
        <v>61</v>
      </c>
      <c r="AJ107" s="42" t="s">
        <v>61</v>
      </c>
      <c r="AK107" s="68"/>
      <c r="AL107" s="68"/>
      <c r="AM107" s="68"/>
      <c r="AN107" s="9"/>
      <c r="AO107" s="9"/>
      <c r="AP107" s="9"/>
    </row>
    <row r="108" spans="1:42" s="45" customFormat="1" ht="55.5" customHeight="1" x14ac:dyDescent="0.15">
      <c r="A108" s="21"/>
      <c r="B108" s="53" t="s">
        <v>41</v>
      </c>
      <c r="C108" s="95" t="s">
        <v>112</v>
      </c>
      <c r="D108" s="95" t="s">
        <v>218</v>
      </c>
      <c r="E108" s="95" t="s">
        <v>223</v>
      </c>
      <c r="F108" s="95" t="s">
        <v>220</v>
      </c>
      <c r="G108" s="95" t="s">
        <v>224</v>
      </c>
      <c r="H108" s="219">
        <f>2821000+26000</f>
        <v>2847000</v>
      </c>
      <c r="I108" s="95" t="s">
        <v>46</v>
      </c>
      <c r="J108" s="91" t="s">
        <v>46</v>
      </c>
      <c r="K108" s="62" t="s">
        <v>221</v>
      </c>
      <c r="L108" s="31" t="s">
        <v>48</v>
      </c>
      <c r="M108" s="32" t="str">
        <f t="shared" si="8"/>
        <v>Amparar el pago de la cuota de sostenimiento anual de la Asociación Colombiana de Facultades de Humanidades y de Ciencias Sociales</v>
      </c>
      <c r="N108" s="33">
        <v>1</v>
      </c>
      <c r="O108" s="33">
        <v>1</v>
      </c>
      <c r="P108" s="34">
        <v>11</v>
      </c>
      <c r="Q108" s="35" t="s">
        <v>49</v>
      </c>
      <c r="R108" s="129" t="s">
        <v>601</v>
      </c>
      <c r="S108" s="143" t="s">
        <v>50</v>
      </c>
      <c r="T108" s="213">
        <f t="shared" si="4"/>
        <v>2847000</v>
      </c>
      <c r="U108" s="212">
        <f t="shared" si="9"/>
        <v>2847000</v>
      </c>
      <c r="V108" s="145" t="s">
        <v>51</v>
      </c>
      <c r="W108" s="37" t="s">
        <v>52</v>
      </c>
      <c r="X108" s="38" t="s">
        <v>53</v>
      </c>
      <c r="Y108" s="39" t="s">
        <v>54</v>
      </c>
      <c r="Z108" s="40" t="s">
        <v>184</v>
      </c>
      <c r="AA108" s="36" t="s">
        <v>55</v>
      </c>
      <c r="AB108" s="41" t="s">
        <v>56</v>
      </c>
      <c r="AC108" s="37" t="s">
        <v>51</v>
      </c>
      <c r="AD108" s="37" t="s">
        <v>57</v>
      </c>
      <c r="AE108" s="42" t="s">
        <v>58</v>
      </c>
      <c r="AF108" s="42" t="s">
        <v>59</v>
      </c>
      <c r="AG108" s="42" t="s">
        <v>60</v>
      </c>
      <c r="AH108" s="42" t="s">
        <v>61</v>
      </c>
      <c r="AI108" s="42" t="s">
        <v>61</v>
      </c>
      <c r="AJ108" s="42" t="s">
        <v>61</v>
      </c>
      <c r="AK108" s="68"/>
      <c r="AL108" s="68"/>
      <c r="AM108" s="68"/>
      <c r="AN108" s="9"/>
      <c r="AO108" s="9"/>
      <c r="AP108" s="9"/>
    </row>
    <row r="109" spans="1:42" s="45" customFormat="1" ht="55.5" customHeight="1" x14ac:dyDescent="0.15">
      <c r="A109" s="21"/>
      <c r="B109" s="53" t="s">
        <v>41</v>
      </c>
      <c r="C109" s="95" t="s">
        <v>112</v>
      </c>
      <c r="D109" s="95" t="s">
        <v>218</v>
      </c>
      <c r="E109" s="95" t="s">
        <v>223</v>
      </c>
      <c r="F109" s="95" t="s">
        <v>220</v>
      </c>
      <c r="G109" s="95" t="s">
        <v>225</v>
      </c>
      <c r="H109" s="219">
        <f>3016300+27800</f>
        <v>3044100</v>
      </c>
      <c r="I109" s="95" t="s">
        <v>46</v>
      </c>
      <c r="J109" s="91" t="s">
        <v>46</v>
      </c>
      <c r="K109" s="62" t="s">
        <v>221</v>
      </c>
      <c r="L109" s="31" t="s">
        <v>48</v>
      </c>
      <c r="M109" s="32" t="str">
        <f t="shared" si="8"/>
        <v xml:space="preserve">Amparar el pago de la cuota de ACAC </v>
      </c>
      <c r="N109" s="33">
        <v>1</v>
      </c>
      <c r="O109" s="33">
        <v>1</v>
      </c>
      <c r="P109" s="34">
        <v>11</v>
      </c>
      <c r="Q109" s="35" t="s">
        <v>49</v>
      </c>
      <c r="R109" s="129" t="s">
        <v>601</v>
      </c>
      <c r="S109" s="143" t="s">
        <v>50</v>
      </c>
      <c r="T109" s="213">
        <f t="shared" ref="T109:T140" si="10">H109</f>
        <v>3044100</v>
      </c>
      <c r="U109" s="212">
        <f t="shared" si="9"/>
        <v>3044100</v>
      </c>
      <c r="V109" s="145" t="s">
        <v>51</v>
      </c>
      <c r="W109" s="37" t="s">
        <v>52</v>
      </c>
      <c r="X109" s="38" t="s">
        <v>53</v>
      </c>
      <c r="Y109" s="39" t="s">
        <v>54</v>
      </c>
      <c r="Z109" s="40" t="s">
        <v>184</v>
      </c>
      <c r="AA109" s="36" t="s">
        <v>55</v>
      </c>
      <c r="AB109" s="41" t="s">
        <v>56</v>
      </c>
      <c r="AC109" s="37" t="s">
        <v>51</v>
      </c>
      <c r="AD109" s="37" t="s">
        <v>57</v>
      </c>
      <c r="AE109" s="42" t="s">
        <v>58</v>
      </c>
      <c r="AF109" s="42" t="s">
        <v>59</v>
      </c>
      <c r="AG109" s="42" t="s">
        <v>60</v>
      </c>
      <c r="AH109" s="42" t="s">
        <v>61</v>
      </c>
      <c r="AI109" s="42" t="s">
        <v>61</v>
      </c>
      <c r="AJ109" s="42" t="s">
        <v>61</v>
      </c>
      <c r="AK109" s="68"/>
      <c r="AL109" s="68"/>
      <c r="AM109" s="68"/>
      <c r="AN109" s="9"/>
      <c r="AO109" s="9"/>
      <c r="AP109" s="9"/>
    </row>
    <row r="110" spans="1:42" s="45" customFormat="1" ht="55.5" customHeight="1" x14ac:dyDescent="0.15">
      <c r="A110" s="21"/>
      <c r="B110" s="53" t="s">
        <v>41</v>
      </c>
      <c r="C110" s="95" t="s">
        <v>112</v>
      </c>
      <c r="D110" s="95" t="s">
        <v>218</v>
      </c>
      <c r="E110" s="95" t="s">
        <v>223</v>
      </c>
      <c r="F110" s="95" t="s">
        <v>220</v>
      </c>
      <c r="G110" s="95" t="s">
        <v>226</v>
      </c>
      <c r="H110" s="219">
        <f>5642000+52000</f>
        <v>5694000</v>
      </c>
      <c r="I110" s="95" t="s">
        <v>46</v>
      </c>
      <c r="J110" s="91" t="s">
        <v>46</v>
      </c>
      <c r="K110" s="62" t="s">
        <v>221</v>
      </c>
      <c r="L110" s="31" t="s">
        <v>48</v>
      </c>
      <c r="M110" s="32" t="str">
        <f t="shared" si="8"/>
        <v>Amparar el pago de la membresía del año 2025 de la Facultad de Bellas Artes en la Asociación Colombiana de Programas y Facultades de Artes ACOFARTES.</v>
      </c>
      <c r="N110" s="33">
        <v>1</v>
      </c>
      <c r="O110" s="33">
        <v>1</v>
      </c>
      <c r="P110" s="34">
        <v>11</v>
      </c>
      <c r="Q110" s="35" t="s">
        <v>49</v>
      </c>
      <c r="R110" s="129" t="s">
        <v>601</v>
      </c>
      <c r="S110" s="143" t="s">
        <v>50</v>
      </c>
      <c r="T110" s="213">
        <f t="shared" si="10"/>
        <v>5694000</v>
      </c>
      <c r="U110" s="212">
        <f t="shared" si="9"/>
        <v>5694000</v>
      </c>
      <c r="V110" s="145" t="s">
        <v>51</v>
      </c>
      <c r="W110" s="37" t="s">
        <v>52</v>
      </c>
      <c r="X110" s="38" t="s">
        <v>53</v>
      </c>
      <c r="Y110" s="39" t="s">
        <v>54</v>
      </c>
      <c r="Z110" s="40" t="s">
        <v>184</v>
      </c>
      <c r="AA110" s="36" t="s">
        <v>55</v>
      </c>
      <c r="AB110" s="41" t="s">
        <v>56</v>
      </c>
      <c r="AC110" s="37" t="s">
        <v>51</v>
      </c>
      <c r="AD110" s="37" t="s">
        <v>57</v>
      </c>
      <c r="AE110" s="42" t="s">
        <v>58</v>
      </c>
      <c r="AF110" s="42" t="s">
        <v>59</v>
      </c>
      <c r="AG110" s="42" t="s">
        <v>60</v>
      </c>
      <c r="AH110" s="42" t="s">
        <v>61</v>
      </c>
      <c r="AI110" s="42" t="s">
        <v>61</v>
      </c>
      <c r="AJ110" s="42" t="s">
        <v>61</v>
      </c>
      <c r="AK110" s="68"/>
      <c r="AL110" s="68"/>
      <c r="AM110" s="68"/>
      <c r="AN110" s="9"/>
      <c r="AO110" s="9"/>
      <c r="AP110" s="9"/>
    </row>
    <row r="111" spans="1:42" s="45" customFormat="1" ht="55.5" customHeight="1" x14ac:dyDescent="0.15">
      <c r="A111" s="21"/>
      <c r="B111" s="53" t="s">
        <v>41</v>
      </c>
      <c r="C111" s="95" t="s">
        <v>112</v>
      </c>
      <c r="D111" s="95" t="s">
        <v>218</v>
      </c>
      <c r="E111" s="95" t="s">
        <v>223</v>
      </c>
      <c r="F111" s="95" t="s">
        <v>220</v>
      </c>
      <c r="G111" s="95" t="s">
        <v>227</v>
      </c>
      <c r="H111" s="219">
        <f>1085948+10009</f>
        <v>1095957</v>
      </c>
      <c r="I111" s="95" t="s">
        <v>46</v>
      </c>
      <c r="J111" s="91" t="s">
        <v>46</v>
      </c>
      <c r="K111" s="62" t="s">
        <v>221</v>
      </c>
      <c r="L111" s="31" t="s">
        <v>48</v>
      </c>
      <c r="M111" s="32" t="str">
        <f t="shared" si="8"/>
        <v>Amparar el pago de la cuota de afiliación con el Instituto Colombiano de Normas Técnicas y Certificación ICONTEC, correspondiente al año 2025.</v>
      </c>
      <c r="N111" s="33">
        <v>1</v>
      </c>
      <c r="O111" s="33">
        <v>1</v>
      </c>
      <c r="P111" s="34">
        <v>11</v>
      </c>
      <c r="Q111" s="35" t="s">
        <v>49</v>
      </c>
      <c r="R111" s="129" t="s">
        <v>601</v>
      </c>
      <c r="S111" s="143" t="s">
        <v>50</v>
      </c>
      <c r="T111" s="213">
        <f t="shared" si="10"/>
        <v>1095957</v>
      </c>
      <c r="U111" s="212">
        <f t="shared" si="9"/>
        <v>1095957</v>
      </c>
      <c r="V111" s="145" t="s">
        <v>51</v>
      </c>
      <c r="W111" s="37" t="s">
        <v>52</v>
      </c>
      <c r="X111" s="38" t="s">
        <v>53</v>
      </c>
      <c r="Y111" s="39" t="s">
        <v>54</v>
      </c>
      <c r="Z111" s="40" t="s">
        <v>184</v>
      </c>
      <c r="AA111" s="36" t="s">
        <v>55</v>
      </c>
      <c r="AB111" s="41" t="s">
        <v>56</v>
      </c>
      <c r="AC111" s="37" t="s">
        <v>51</v>
      </c>
      <c r="AD111" s="37" t="s">
        <v>57</v>
      </c>
      <c r="AE111" s="42" t="s">
        <v>58</v>
      </c>
      <c r="AF111" s="42" t="s">
        <v>59</v>
      </c>
      <c r="AG111" s="42" t="s">
        <v>60</v>
      </c>
      <c r="AH111" s="42" t="s">
        <v>61</v>
      </c>
      <c r="AI111" s="42" t="s">
        <v>61</v>
      </c>
      <c r="AJ111" s="42" t="s">
        <v>61</v>
      </c>
      <c r="AK111" s="68"/>
      <c r="AL111" s="68"/>
      <c r="AM111" s="68"/>
      <c r="AN111" s="9"/>
      <c r="AO111" s="9"/>
      <c r="AP111" s="9"/>
    </row>
    <row r="112" spans="1:42" s="45" customFormat="1" ht="55.5" customHeight="1" x14ac:dyDescent="0.15">
      <c r="A112" s="21"/>
      <c r="B112" s="53" t="s">
        <v>41</v>
      </c>
      <c r="C112" s="95" t="s">
        <v>112</v>
      </c>
      <c r="D112" s="95" t="s">
        <v>218</v>
      </c>
      <c r="E112" s="95" t="s">
        <v>223</v>
      </c>
      <c r="F112" s="95" t="s">
        <v>220</v>
      </c>
      <c r="G112" s="95" t="s">
        <v>228</v>
      </c>
      <c r="H112" s="219">
        <f>4936750+757250</f>
        <v>5694000</v>
      </c>
      <c r="I112" s="95" t="s">
        <v>57</v>
      </c>
      <c r="J112" s="91" t="s">
        <v>46</v>
      </c>
      <c r="K112" s="62" t="s">
        <v>221</v>
      </c>
      <c r="L112" s="31" t="s">
        <v>48</v>
      </c>
      <c r="M112" s="32" t="str">
        <f t="shared" si="8"/>
        <v>Amparar el pago de la membresía de la Asociación Colombiana de Facultades de Educación- ASCOFADE, correspondiente a la cuota de sostenimiento anual 2025.</v>
      </c>
      <c r="N112" s="33">
        <v>1</v>
      </c>
      <c r="O112" s="33">
        <v>1</v>
      </c>
      <c r="P112" s="34">
        <v>11</v>
      </c>
      <c r="Q112" s="35" t="s">
        <v>49</v>
      </c>
      <c r="R112" s="129" t="s">
        <v>601</v>
      </c>
      <c r="S112" s="143" t="s">
        <v>50</v>
      </c>
      <c r="T112" s="213">
        <f t="shared" si="10"/>
        <v>5694000</v>
      </c>
      <c r="U112" s="212">
        <f t="shared" si="9"/>
        <v>5694000</v>
      </c>
      <c r="V112" s="145" t="s">
        <v>51</v>
      </c>
      <c r="W112" s="37" t="s">
        <v>52</v>
      </c>
      <c r="X112" s="38" t="s">
        <v>53</v>
      </c>
      <c r="Y112" s="39" t="s">
        <v>54</v>
      </c>
      <c r="Z112" s="40" t="s">
        <v>184</v>
      </c>
      <c r="AA112" s="36" t="s">
        <v>55</v>
      </c>
      <c r="AB112" s="41" t="s">
        <v>56</v>
      </c>
      <c r="AC112" s="37" t="s">
        <v>51</v>
      </c>
      <c r="AD112" s="37" t="s">
        <v>57</v>
      </c>
      <c r="AE112" s="42" t="s">
        <v>58</v>
      </c>
      <c r="AF112" s="42" t="s">
        <v>59</v>
      </c>
      <c r="AG112" s="42" t="s">
        <v>60</v>
      </c>
      <c r="AH112" s="42" t="s">
        <v>61</v>
      </c>
      <c r="AI112" s="42" t="s">
        <v>61</v>
      </c>
      <c r="AJ112" s="42" t="s">
        <v>61</v>
      </c>
      <c r="AK112" s="68"/>
      <c r="AL112" s="68"/>
      <c r="AM112" s="68"/>
      <c r="AN112" s="9"/>
      <c r="AO112" s="9"/>
      <c r="AP112" s="9"/>
    </row>
    <row r="113" spans="1:42" s="45" customFormat="1" ht="55.5" customHeight="1" x14ac:dyDescent="0.15">
      <c r="A113" s="21"/>
      <c r="B113" s="53" t="s">
        <v>41</v>
      </c>
      <c r="C113" s="95" t="s">
        <v>112</v>
      </c>
      <c r="D113" s="95" t="s">
        <v>218</v>
      </c>
      <c r="E113" s="95" t="s">
        <v>223</v>
      </c>
      <c r="F113" s="95" t="s">
        <v>220</v>
      </c>
      <c r="G113" s="95" t="s">
        <v>229</v>
      </c>
      <c r="H113" s="219">
        <f>2821000+26000</f>
        <v>2847000</v>
      </c>
      <c r="I113" s="95" t="s">
        <v>46</v>
      </c>
      <c r="J113" s="91" t="s">
        <v>46</v>
      </c>
      <c r="K113" s="62" t="s">
        <v>221</v>
      </c>
      <c r="L113" s="31" t="s">
        <v>48</v>
      </c>
      <c r="M113" s="32" t="str">
        <f t="shared" si="8"/>
        <v>Amparar el pago de la cuota de membresía de la Asociación Red Colombiana de Facultades de Deporte, Educación Física y Recreación - ARCOFADER, correspondiente al año 2025.</v>
      </c>
      <c r="N113" s="33">
        <v>1</v>
      </c>
      <c r="O113" s="33">
        <v>1</v>
      </c>
      <c r="P113" s="34">
        <v>11</v>
      </c>
      <c r="Q113" s="35" t="s">
        <v>49</v>
      </c>
      <c r="R113" s="129" t="s">
        <v>601</v>
      </c>
      <c r="S113" s="143" t="s">
        <v>50</v>
      </c>
      <c r="T113" s="213">
        <f t="shared" si="10"/>
        <v>2847000</v>
      </c>
      <c r="U113" s="212">
        <f t="shared" si="9"/>
        <v>2847000</v>
      </c>
      <c r="V113" s="145" t="s">
        <v>51</v>
      </c>
      <c r="W113" s="37" t="s">
        <v>52</v>
      </c>
      <c r="X113" s="38" t="s">
        <v>53</v>
      </c>
      <c r="Y113" s="39" t="s">
        <v>54</v>
      </c>
      <c r="Z113" s="40" t="s">
        <v>184</v>
      </c>
      <c r="AA113" s="36" t="s">
        <v>55</v>
      </c>
      <c r="AB113" s="41" t="s">
        <v>56</v>
      </c>
      <c r="AC113" s="37" t="s">
        <v>51</v>
      </c>
      <c r="AD113" s="37" t="s">
        <v>57</v>
      </c>
      <c r="AE113" s="42" t="s">
        <v>58</v>
      </c>
      <c r="AF113" s="42" t="s">
        <v>59</v>
      </c>
      <c r="AG113" s="42" t="s">
        <v>60</v>
      </c>
      <c r="AH113" s="42" t="s">
        <v>61</v>
      </c>
      <c r="AI113" s="42" t="s">
        <v>61</v>
      </c>
      <c r="AJ113" s="42" t="s">
        <v>61</v>
      </c>
      <c r="AK113" s="68"/>
      <c r="AL113" s="68"/>
      <c r="AM113" s="68"/>
      <c r="AN113" s="9"/>
      <c r="AO113" s="9"/>
      <c r="AP113" s="9"/>
    </row>
    <row r="114" spans="1:42" s="45" customFormat="1" ht="55.5" customHeight="1" x14ac:dyDescent="0.15">
      <c r="A114" s="21"/>
      <c r="B114" s="53" t="s">
        <v>41</v>
      </c>
      <c r="C114" s="95" t="s">
        <v>112</v>
      </c>
      <c r="D114" s="95" t="s">
        <v>218</v>
      </c>
      <c r="E114" s="95" t="s">
        <v>223</v>
      </c>
      <c r="F114" s="95" t="s">
        <v>220</v>
      </c>
      <c r="G114" s="95" t="s">
        <v>230</v>
      </c>
      <c r="H114" s="219">
        <f>26167138+1832862</f>
        <v>28000000</v>
      </c>
      <c r="I114" s="95" t="s">
        <v>46</v>
      </c>
      <c r="J114" s="91" t="s">
        <v>46</v>
      </c>
      <c r="K114" s="62" t="s">
        <v>221</v>
      </c>
      <c r="L114" s="31" t="s">
        <v>48</v>
      </c>
      <c r="M114" s="32" t="str">
        <f t="shared" si="8"/>
        <v xml:space="preserve">Amparar el pago de la cuota de sostenimiento de la Asociación Colombiana de Universidades  - ASCUN, correspondiente al año 2025.
</v>
      </c>
      <c r="N114" s="33">
        <v>1</v>
      </c>
      <c r="O114" s="33">
        <v>1</v>
      </c>
      <c r="P114" s="34">
        <v>11</v>
      </c>
      <c r="Q114" s="35" t="s">
        <v>49</v>
      </c>
      <c r="R114" s="129" t="s">
        <v>601</v>
      </c>
      <c r="S114" s="143" t="s">
        <v>50</v>
      </c>
      <c r="T114" s="213">
        <f t="shared" si="10"/>
        <v>28000000</v>
      </c>
      <c r="U114" s="212">
        <f t="shared" si="9"/>
        <v>28000000</v>
      </c>
      <c r="V114" s="145" t="s">
        <v>51</v>
      </c>
      <c r="W114" s="37" t="s">
        <v>52</v>
      </c>
      <c r="X114" s="38" t="s">
        <v>53</v>
      </c>
      <c r="Y114" s="39" t="s">
        <v>54</v>
      </c>
      <c r="Z114" s="40" t="s">
        <v>184</v>
      </c>
      <c r="AA114" s="36" t="s">
        <v>55</v>
      </c>
      <c r="AB114" s="41" t="s">
        <v>56</v>
      </c>
      <c r="AC114" s="37" t="s">
        <v>51</v>
      </c>
      <c r="AD114" s="37" t="s">
        <v>57</v>
      </c>
      <c r="AE114" s="42" t="s">
        <v>58</v>
      </c>
      <c r="AF114" s="42" t="s">
        <v>59</v>
      </c>
      <c r="AG114" s="42" t="s">
        <v>60</v>
      </c>
      <c r="AH114" s="42" t="s">
        <v>61</v>
      </c>
      <c r="AI114" s="42" t="s">
        <v>61</v>
      </c>
      <c r="AJ114" s="42" t="s">
        <v>61</v>
      </c>
      <c r="AK114" s="68"/>
      <c r="AL114" s="68"/>
      <c r="AM114" s="68"/>
      <c r="AN114" s="9"/>
      <c r="AO114" s="9"/>
      <c r="AP114" s="9"/>
    </row>
    <row r="115" spans="1:42" s="45" customFormat="1" ht="55.5" customHeight="1" x14ac:dyDescent="0.15">
      <c r="A115" s="21"/>
      <c r="B115" s="53" t="s">
        <v>41</v>
      </c>
      <c r="C115" s="95" t="s">
        <v>112</v>
      </c>
      <c r="D115" s="95" t="s">
        <v>218</v>
      </c>
      <c r="E115" s="95" t="s">
        <v>223</v>
      </c>
      <c r="F115" s="95" t="s">
        <v>220</v>
      </c>
      <c r="G115" s="95" t="s">
        <v>231</v>
      </c>
      <c r="H115" s="219">
        <f>4126255+38030</f>
        <v>4164285</v>
      </c>
      <c r="I115" s="95" t="s">
        <v>46</v>
      </c>
      <c r="J115" s="91" t="s">
        <v>46</v>
      </c>
      <c r="K115" s="62" t="s">
        <v>221</v>
      </c>
      <c r="L115" s="31" t="s">
        <v>48</v>
      </c>
      <c r="M115" s="32" t="str">
        <f t="shared" si="8"/>
        <v xml:space="preserve">Amparar el pago cuota anual de las actividades de Bienestar Universitario de la Universidad Pedagógica Nacional a la Asociación Colombiana de Universidades “ASCUN” correspondiente al año 2025.
</v>
      </c>
      <c r="N115" s="33">
        <v>1</v>
      </c>
      <c r="O115" s="33">
        <v>1</v>
      </c>
      <c r="P115" s="34">
        <v>11</v>
      </c>
      <c r="Q115" s="35" t="s">
        <v>49</v>
      </c>
      <c r="R115" s="129" t="s">
        <v>601</v>
      </c>
      <c r="S115" s="143" t="s">
        <v>50</v>
      </c>
      <c r="T115" s="213">
        <f t="shared" si="10"/>
        <v>4164285</v>
      </c>
      <c r="U115" s="212">
        <f t="shared" si="9"/>
        <v>4164285</v>
      </c>
      <c r="V115" s="145" t="s">
        <v>51</v>
      </c>
      <c r="W115" s="37" t="s">
        <v>52</v>
      </c>
      <c r="X115" s="38" t="s">
        <v>53</v>
      </c>
      <c r="Y115" s="39" t="s">
        <v>54</v>
      </c>
      <c r="Z115" s="40" t="s">
        <v>184</v>
      </c>
      <c r="AA115" s="36" t="s">
        <v>55</v>
      </c>
      <c r="AB115" s="41" t="s">
        <v>56</v>
      </c>
      <c r="AC115" s="37" t="s">
        <v>51</v>
      </c>
      <c r="AD115" s="37" t="s">
        <v>57</v>
      </c>
      <c r="AE115" s="42" t="s">
        <v>58</v>
      </c>
      <c r="AF115" s="42" t="s">
        <v>59</v>
      </c>
      <c r="AG115" s="42" t="s">
        <v>60</v>
      </c>
      <c r="AH115" s="42" t="s">
        <v>61</v>
      </c>
      <c r="AI115" s="42" t="s">
        <v>61</v>
      </c>
      <c r="AJ115" s="42" t="s">
        <v>61</v>
      </c>
      <c r="AK115" s="68"/>
      <c r="AL115" s="68"/>
      <c r="AM115" s="68"/>
      <c r="AN115" s="9"/>
      <c r="AO115" s="9"/>
      <c r="AP115" s="9"/>
    </row>
    <row r="116" spans="1:42" s="45" customFormat="1" ht="55.5" customHeight="1" x14ac:dyDescent="0.15">
      <c r="A116" s="21"/>
      <c r="B116" s="53" t="s">
        <v>41</v>
      </c>
      <c r="C116" s="95" t="s">
        <v>112</v>
      </c>
      <c r="D116" s="95" t="s">
        <v>218</v>
      </c>
      <c r="E116" s="95" t="s">
        <v>223</v>
      </c>
      <c r="F116" s="95" t="s">
        <v>220</v>
      </c>
      <c r="G116" s="95" t="s">
        <v>232</v>
      </c>
      <c r="H116" s="219">
        <f>20173948+185935</f>
        <v>20359883</v>
      </c>
      <c r="I116" s="95" t="s">
        <v>46</v>
      </c>
      <c r="J116" s="91" t="s">
        <v>46</v>
      </c>
      <c r="K116" s="62" t="s">
        <v>221</v>
      </c>
      <c r="L116" s="31" t="s">
        <v>48</v>
      </c>
      <c r="M116" s="32" t="str">
        <f t="shared" si="8"/>
        <v>Amparar el pago en la participación en las actividades deportivas - torneos estudiantiles, a la Asociación Colombiana de Universidades “ASCUN” correspondiente al año 2025</v>
      </c>
      <c r="N116" s="33">
        <v>1</v>
      </c>
      <c r="O116" s="33">
        <v>1</v>
      </c>
      <c r="P116" s="34">
        <v>11</v>
      </c>
      <c r="Q116" s="35" t="s">
        <v>49</v>
      </c>
      <c r="R116" s="129" t="s">
        <v>601</v>
      </c>
      <c r="S116" s="143" t="s">
        <v>50</v>
      </c>
      <c r="T116" s="213">
        <f t="shared" si="10"/>
        <v>20359883</v>
      </c>
      <c r="U116" s="212">
        <f t="shared" si="9"/>
        <v>20359883</v>
      </c>
      <c r="V116" s="145" t="s">
        <v>51</v>
      </c>
      <c r="W116" s="37" t="s">
        <v>52</v>
      </c>
      <c r="X116" s="38" t="s">
        <v>53</v>
      </c>
      <c r="Y116" s="39" t="s">
        <v>54</v>
      </c>
      <c r="Z116" s="40" t="s">
        <v>184</v>
      </c>
      <c r="AA116" s="36" t="s">
        <v>55</v>
      </c>
      <c r="AB116" s="41" t="s">
        <v>56</v>
      </c>
      <c r="AC116" s="37" t="s">
        <v>51</v>
      </c>
      <c r="AD116" s="37" t="s">
        <v>57</v>
      </c>
      <c r="AE116" s="42" t="s">
        <v>58</v>
      </c>
      <c r="AF116" s="42" t="s">
        <v>59</v>
      </c>
      <c r="AG116" s="42" t="s">
        <v>60</v>
      </c>
      <c r="AH116" s="42" t="s">
        <v>61</v>
      </c>
      <c r="AI116" s="42" t="s">
        <v>61</v>
      </c>
      <c r="AJ116" s="42" t="s">
        <v>61</v>
      </c>
      <c r="AK116" s="68"/>
      <c r="AL116" s="68"/>
      <c r="AM116" s="68"/>
      <c r="AN116" s="9"/>
      <c r="AO116" s="9"/>
      <c r="AP116" s="9"/>
    </row>
    <row r="117" spans="1:42" s="45" customFormat="1" ht="55.5" customHeight="1" x14ac:dyDescent="0.15">
      <c r="A117" s="21"/>
      <c r="B117" s="53" t="s">
        <v>41</v>
      </c>
      <c r="C117" s="95" t="s">
        <v>112</v>
      </c>
      <c r="D117" s="95" t="s">
        <v>218</v>
      </c>
      <c r="E117" s="95" t="s">
        <v>223</v>
      </c>
      <c r="F117" s="95" t="s">
        <v>220</v>
      </c>
      <c r="G117" s="95" t="s">
        <v>233</v>
      </c>
      <c r="H117" s="219">
        <f>5642000+52000</f>
        <v>5694000</v>
      </c>
      <c r="I117" s="95" t="s">
        <v>46</v>
      </c>
      <c r="J117" s="91" t="s">
        <v>46</v>
      </c>
      <c r="K117" s="62" t="s">
        <v>221</v>
      </c>
      <c r="L117" s="31" t="s">
        <v>48</v>
      </c>
      <c r="M117" s="32" t="str">
        <f t="shared" si="8"/>
        <v>Amparar el pago de la cuota de la membresía de la Red Colombiana de Formación Ambiental - RCFA, correspondiente al año 2025.</v>
      </c>
      <c r="N117" s="33">
        <v>1</v>
      </c>
      <c r="O117" s="33">
        <v>1</v>
      </c>
      <c r="P117" s="34">
        <v>11</v>
      </c>
      <c r="Q117" s="35" t="s">
        <v>49</v>
      </c>
      <c r="R117" s="129" t="s">
        <v>601</v>
      </c>
      <c r="S117" s="143" t="s">
        <v>50</v>
      </c>
      <c r="T117" s="213">
        <f t="shared" si="10"/>
        <v>5694000</v>
      </c>
      <c r="U117" s="212">
        <f t="shared" si="9"/>
        <v>5694000</v>
      </c>
      <c r="V117" s="145" t="s">
        <v>51</v>
      </c>
      <c r="W117" s="37" t="s">
        <v>52</v>
      </c>
      <c r="X117" s="38" t="s">
        <v>53</v>
      </c>
      <c r="Y117" s="39" t="s">
        <v>54</v>
      </c>
      <c r="Z117" s="40" t="s">
        <v>184</v>
      </c>
      <c r="AA117" s="36" t="s">
        <v>55</v>
      </c>
      <c r="AB117" s="41" t="s">
        <v>56</v>
      </c>
      <c r="AC117" s="37" t="s">
        <v>51</v>
      </c>
      <c r="AD117" s="37" t="s">
        <v>57</v>
      </c>
      <c r="AE117" s="42" t="s">
        <v>58</v>
      </c>
      <c r="AF117" s="42" t="s">
        <v>59</v>
      </c>
      <c r="AG117" s="42" t="s">
        <v>60</v>
      </c>
      <c r="AH117" s="42" t="s">
        <v>61</v>
      </c>
      <c r="AI117" s="42" t="s">
        <v>61</v>
      </c>
      <c r="AJ117" s="42" t="s">
        <v>61</v>
      </c>
      <c r="AK117" s="68"/>
      <c r="AL117" s="68"/>
      <c r="AM117" s="68"/>
      <c r="AN117" s="9"/>
      <c r="AO117" s="9"/>
      <c r="AP117" s="9"/>
    </row>
    <row r="118" spans="1:42" s="45" customFormat="1" ht="55.5" customHeight="1" x14ac:dyDescent="0.15">
      <c r="A118" s="21"/>
      <c r="B118" s="53" t="s">
        <v>41</v>
      </c>
      <c r="C118" s="95" t="s">
        <v>112</v>
      </c>
      <c r="D118" s="95" t="s">
        <v>218</v>
      </c>
      <c r="E118" s="95" t="s">
        <v>223</v>
      </c>
      <c r="F118" s="95" t="s">
        <v>220</v>
      </c>
      <c r="G118" s="95" t="s">
        <v>234</v>
      </c>
      <c r="H118" s="219">
        <f>4231500+39000</f>
        <v>4270500</v>
      </c>
      <c r="I118" s="95" t="s">
        <v>46</v>
      </c>
      <c r="J118" s="91" t="s">
        <v>46</v>
      </c>
      <c r="K118" s="62" t="s">
        <v>221</v>
      </c>
      <c r="L118" s="31" t="s">
        <v>48</v>
      </c>
      <c r="M118" s="32" t="str">
        <f t="shared" si="8"/>
        <v>Amparar el pago de la cuota de sostenimiento de la Red Colombiana de Posgrados- RCP, correspondiente al año 2025.</v>
      </c>
      <c r="N118" s="33">
        <v>1</v>
      </c>
      <c r="O118" s="33">
        <v>1</v>
      </c>
      <c r="P118" s="34">
        <v>11</v>
      </c>
      <c r="Q118" s="35" t="s">
        <v>49</v>
      </c>
      <c r="R118" s="129" t="s">
        <v>601</v>
      </c>
      <c r="S118" s="143" t="s">
        <v>50</v>
      </c>
      <c r="T118" s="213">
        <f t="shared" si="10"/>
        <v>4270500</v>
      </c>
      <c r="U118" s="212">
        <f t="shared" si="9"/>
        <v>4270500</v>
      </c>
      <c r="V118" s="145" t="s">
        <v>51</v>
      </c>
      <c r="W118" s="37" t="s">
        <v>52</v>
      </c>
      <c r="X118" s="38" t="s">
        <v>53</v>
      </c>
      <c r="Y118" s="39" t="s">
        <v>54</v>
      </c>
      <c r="Z118" s="40" t="s">
        <v>184</v>
      </c>
      <c r="AA118" s="36" t="s">
        <v>55</v>
      </c>
      <c r="AB118" s="41" t="s">
        <v>56</v>
      </c>
      <c r="AC118" s="37" t="s">
        <v>51</v>
      </c>
      <c r="AD118" s="37" t="s">
        <v>57</v>
      </c>
      <c r="AE118" s="42" t="s">
        <v>58</v>
      </c>
      <c r="AF118" s="42" t="s">
        <v>59</v>
      </c>
      <c r="AG118" s="42" t="s">
        <v>60</v>
      </c>
      <c r="AH118" s="42" t="s">
        <v>61</v>
      </c>
      <c r="AI118" s="42" t="s">
        <v>61</v>
      </c>
      <c r="AJ118" s="42" t="s">
        <v>61</v>
      </c>
      <c r="AK118" s="68"/>
      <c r="AL118" s="68"/>
      <c r="AM118" s="68"/>
      <c r="AN118" s="9"/>
      <c r="AO118" s="9"/>
      <c r="AP118" s="9"/>
    </row>
    <row r="119" spans="1:42" s="45" customFormat="1" ht="55.5" customHeight="1" x14ac:dyDescent="0.15">
      <c r="A119" s="21"/>
      <c r="B119" s="53" t="s">
        <v>41</v>
      </c>
      <c r="C119" s="95" t="s">
        <v>112</v>
      </c>
      <c r="D119" s="95" t="s">
        <v>218</v>
      </c>
      <c r="E119" s="95" t="s">
        <v>223</v>
      </c>
      <c r="F119" s="95" t="s">
        <v>220</v>
      </c>
      <c r="G119" s="95" t="s">
        <v>235</v>
      </c>
      <c r="H119" s="219">
        <f>6019000-2283136</f>
        <v>3735864</v>
      </c>
      <c r="I119" s="95" t="s">
        <v>46</v>
      </c>
      <c r="J119" s="91" t="s">
        <v>46</v>
      </c>
      <c r="K119" s="62" t="s">
        <v>221</v>
      </c>
      <c r="L119" s="31" t="s">
        <v>48</v>
      </c>
      <c r="M119" s="32" t="str">
        <f t="shared" si="8"/>
        <v>Amparar el pago de suscripción a la Sociedad de Autores y Compositores SAYCO, necesario para el funcionamiento de la Emisora Pedagógica Radio.</v>
      </c>
      <c r="N119" s="33">
        <v>1</v>
      </c>
      <c r="O119" s="33">
        <v>1</v>
      </c>
      <c r="P119" s="34">
        <v>11</v>
      </c>
      <c r="Q119" s="35" t="s">
        <v>49</v>
      </c>
      <c r="R119" s="129" t="s">
        <v>601</v>
      </c>
      <c r="S119" s="143" t="s">
        <v>50</v>
      </c>
      <c r="T119" s="213">
        <f t="shared" si="10"/>
        <v>3735864</v>
      </c>
      <c r="U119" s="212">
        <f t="shared" si="9"/>
        <v>3735864</v>
      </c>
      <c r="V119" s="145" t="s">
        <v>51</v>
      </c>
      <c r="W119" s="37" t="s">
        <v>52</v>
      </c>
      <c r="X119" s="38" t="s">
        <v>53</v>
      </c>
      <c r="Y119" s="39" t="s">
        <v>54</v>
      </c>
      <c r="Z119" s="40" t="s">
        <v>184</v>
      </c>
      <c r="AA119" s="36" t="s">
        <v>55</v>
      </c>
      <c r="AB119" s="41" t="s">
        <v>56</v>
      </c>
      <c r="AC119" s="37" t="s">
        <v>51</v>
      </c>
      <c r="AD119" s="37" t="s">
        <v>57</v>
      </c>
      <c r="AE119" s="42" t="s">
        <v>58</v>
      </c>
      <c r="AF119" s="42" t="s">
        <v>59</v>
      </c>
      <c r="AG119" s="42" t="s">
        <v>60</v>
      </c>
      <c r="AH119" s="42" t="s">
        <v>61</v>
      </c>
      <c r="AI119" s="42" t="s">
        <v>61</v>
      </c>
      <c r="AJ119" s="42" t="s">
        <v>61</v>
      </c>
      <c r="AK119" s="68"/>
      <c r="AL119" s="68"/>
      <c r="AM119" s="68"/>
      <c r="AN119" s="9"/>
      <c r="AO119" s="9"/>
      <c r="AP119" s="9"/>
    </row>
    <row r="120" spans="1:42" s="45" customFormat="1" ht="55.5" customHeight="1" x14ac:dyDescent="0.15">
      <c r="A120" s="21"/>
      <c r="B120" s="53" t="s">
        <v>41</v>
      </c>
      <c r="C120" s="95" t="s">
        <v>112</v>
      </c>
      <c r="D120" s="95" t="s">
        <v>218</v>
      </c>
      <c r="E120" s="95" t="s">
        <v>223</v>
      </c>
      <c r="F120" s="95" t="s">
        <v>220</v>
      </c>
      <c r="G120" s="95" t="s">
        <v>236</v>
      </c>
      <c r="H120" s="219">
        <v>8694110</v>
      </c>
      <c r="I120" s="95" t="s">
        <v>46</v>
      </c>
      <c r="J120" s="91" t="s">
        <v>46</v>
      </c>
      <c r="K120" s="62" t="s">
        <v>221</v>
      </c>
      <c r="L120" s="31" t="s">
        <v>48</v>
      </c>
      <c r="M120" s="32" t="str">
        <f t="shared" ref="M120:M144" si="11">G120</f>
        <v>Amparar el pago de suscripción a la Asociación Colombiana de Intérpretes y Productores Fonográficos ACINPRO, necesario para el funcionamiento de la Emisora Pedagógica Radio.</v>
      </c>
      <c r="N120" s="33">
        <v>1</v>
      </c>
      <c r="O120" s="33">
        <v>1</v>
      </c>
      <c r="P120" s="34">
        <v>11</v>
      </c>
      <c r="Q120" s="35" t="s">
        <v>49</v>
      </c>
      <c r="R120" s="129" t="s">
        <v>601</v>
      </c>
      <c r="S120" s="143" t="s">
        <v>50</v>
      </c>
      <c r="T120" s="213">
        <f t="shared" si="10"/>
        <v>8694110</v>
      </c>
      <c r="U120" s="212">
        <f t="shared" si="9"/>
        <v>8694110</v>
      </c>
      <c r="V120" s="145" t="s">
        <v>51</v>
      </c>
      <c r="W120" s="37" t="s">
        <v>52</v>
      </c>
      <c r="X120" s="38" t="s">
        <v>53</v>
      </c>
      <c r="Y120" s="39" t="s">
        <v>54</v>
      </c>
      <c r="Z120" s="40" t="s">
        <v>184</v>
      </c>
      <c r="AA120" s="36" t="s">
        <v>55</v>
      </c>
      <c r="AB120" s="41" t="s">
        <v>56</v>
      </c>
      <c r="AC120" s="37" t="s">
        <v>51</v>
      </c>
      <c r="AD120" s="37" t="s">
        <v>57</v>
      </c>
      <c r="AE120" s="42" t="s">
        <v>58</v>
      </c>
      <c r="AF120" s="42" t="s">
        <v>59</v>
      </c>
      <c r="AG120" s="42" t="s">
        <v>60</v>
      </c>
      <c r="AH120" s="42" t="s">
        <v>61</v>
      </c>
      <c r="AI120" s="42" t="s">
        <v>61</v>
      </c>
      <c r="AJ120" s="42" t="s">
        <v>61</v>
      </c>
      <c r="AK120" s="68"/>
      <c r="AL120" s="68"/>
      <c r="AM120" s="68"/>
      <c r="AN120" s="9"/>
      <c r="AO120" s="9"/>
      <c r="AP120" s="9"/>
    </row>
    <row r="121" spans="1:42" s="45" customFormat="1" ht="55.5" customHeight="1" x14ac:dyDescent="0.15">
      <c r="A121" s="21"/>
      <c r="B121" s="53" t="s">
        <v>41</v>
      </c>
      <c r="C121" s="95" t="s">
        <v>112</v>
      </c>
      <c r="D121" s="95" t="s">
        <v>141</v>
      </c>
      <c r="E121" s="95" t="s">
        <v>237</v>
      </c>
      <c r="F121" s="95" t="s">
        <v>238</v>
      </c>
      <c r="G121" s="95" t="s">
        <v>239</v>
      </c>
      <c r="H121" s="219">
        <v>431754046</v>
      </c>
      <c r="I121" s="95" t="s">
        <v>46</v>
      </c>
      <c r="J121" s="91" t="s">
        <v>46</v>
      </c>
      <c r="K121" s="62" t="s">
        <v>240</v>
      </c>
      <c r="L121" s="31" t="s">
        <v>48</v>
      </c>
      <c r="M121" s="32" t="str">
        <f t="shared" si="11"/>
        <v xml:space="preserve">Auxilios Sindicales
</v>
      </c>
      <c r="N121" s="33">
        <v>1</v>
      </c>
      <c r="O121" s="33">
        <v>1</v>
      </c>
      <c r="P121" s="34">
        <v>11</v>
      </c>
      <c r="Q121" s="35" t="s">
        <v>49</v>
      </c>
      <c r="R121" s="129" t="s">
        <v>601</v>
      </c>
      <c r="S121" s="143" t="s">
        <v>50</v>
      </c>
      <c r="T121" s="213">
        <f t="shared" si="10"/>
        <v>431754046</v>
      </c>
      <c r="U121" s="212">
        <f t="shared" si="9"/>
        <v>431754046</v>
      </c>
      <c r="V121" s="145" t="s">
        <v>51</v>
      </c>
      <c r="W121" s="37" t="s">
        <v>52</v>
      </c>
      <c r="X121" s="38" t="s">
        <v>53</v>
      </c>
      <c r="Y121" s="39" t="s">
        <v>54</v>
      </c>
      <c r="Z121" s="40" t="s">
        <v>41</v>
      </c>
      <c r="AA121" s="36" t="s">
        <v>55</v>
      </c>
      <c r="AB121" s="41" t="s">
        <v>56</v>
      </c>
      <c r="AC121" s="37" t="s">
        <v>51</v>
      </c>
      <c r="AD121" s="37" t="s">
        <v>57</v>
      </c>
      <c r="AE121" s="42" t="s">
        <v>58</v>
      </c>
      <c r="AF121" s="42" t="s">
        <v>59</v>
      </c>
      <c r="AG121" s="42" t="s">
        <v>60</v>
      </c>
      <c r="AH121" s="42" t="s">
        <v>61</v>
      </c>
      <c r="AI121" s="42" t="s">
        <v>61</v>
      </c>
      <c r="AJ121" s="42" t="s">
        <v>61</v>
      </c>
      <c r="AK121" s="68"/>
      <c r="AL121" s="68"/>
      <c r="AM121" s="68"/>
      <c r="AN121" s="9"/>
      <c r="AO121" s="9"/>
      <c r="AP121" s="9"/>
    </row>
    <row r="122" spans="1:42" s="45" customFormat="1" ht="55.5" customHeight="1" x14ac:dyDescent="0.15">
      <c r="A122" s="21"/>
      <c r="B122" s="53" t="s">
        <v>41</v>
      </c>
      <c r="C122" s="95" t="s">
        <v>112</v>
      </c>
      <c r="D122" s="95" t="s">
        <v>141</v>
      </c>
      <c r="E122" s="95" t="s">
        <v>241</v>
      </c>
      <c r="F122" s="95" t="s">
        <v>242</v>
      </c>
      <c r="G122" s="95" t="s">
        <v>242</v>
      </c>
      <c r="H122" s="219">
        <v>7987122</v>
      </c>
      <c r="I122" s="95" t="s">
        <v>46</v>
      </c>
      <c r="J122" s="91" t="s">
        <v>46</v>
      </c>
      <c r="K122" s="62" t="s">
        <v>240</v>
      </c>
      <c r="L122" s="31" t="s">
        <v>48</v>
      </c>
      <c r="M122" s="32" t="str">
        <f t="shared" si="11"/>
        <v>Prima o auxilio de Maternidad</v>
      </c>
      <c r="N122" s="33">
        <v>1</v>
      </c>
      <c r="O122" s="33">
        <v>1</v>
      </c>
      <c r="P122" s="34">
        <v>11</v>
      </c>
      <c r="Q122" s="35" t="s">
        <v>49</v>
      </c>
      <c r="R122" s="129" t="s">
        <v>601</v>
      </c>
      <c r="S122" s="143" t="s">
        <v>50</v>
      </c>
      <c r="T122" s="213">
        <f t="shared" si="10"/>
        <v>7987122</v>
      </c>
      <c r="U122" s="212">
        <f t="shared" si="9"/>
        <v>7987122</v>
      </c>
      <c r="V122" s="145" t="s">
        <v>51</v>
      </c>
      <c r="W122" s="37" t="s">
        <v>52</v>
      </c>
      <c r="X122" s="38" t="s">
        <v>53</v>
      </c>
      <c r="Y122" s="39" t="s">
        <v>54</v>
      </c>
      <c r="Z122" s="40" t="s">
        <v>41</v>
      </c>
      <c r="AA122" s="36" t="s">
        <v>55</v>
      </c>
      <c r="AB122" s="41" t="s">
        <v>56</v>
      </c>
      <c r="AC122" s="37" t="s">
        <v>51</v>
      </c>
      <c r="AD122" s="37" t="s">
        <v>57</v>
      </c>
      <c r="AE122" s="42" t="s">
        <v>58</v>
      </c>
      <c r="AF122" s="42" t="s">
        <v>59</v>
      </c>
      <c r="AG122" s="42" t="s">
        <v>60</v>
      </c>
      <c r="AH122" s="42" t="s">
        <v>61</v>
      </c>
      <c r="AI122" s="42" t="s">
        <v>61</v>
      </c>
      <c r="AJ122" s="42" t="s">
        <v>61</v>
      </c>
      <c r="AK122" s="68"/>
      <c r="AL122" s="68"/>
      <c r="AM122" s="68"/>
      <c r="AN122" s="9"/>
      <c r="AO122" s="9"/>
      <c r="AP122" s="9"/>
    </row>
    <row r="123" spans="1:42" s="45" customFormat="1" ht="55.5" customHeight="1" x14ac:dyDescent="0.15">
      <c r="A123" s="21"/>
      <c r="B123" s="53" t="s">
        <v>41</v>
      </c>
      <c r="C123" s="95" t="s">
        <v>112</v>
      </c>
      <c r="D123" s="95" t="s">
        <v>141</v>
      </c>
      <c r="E123" s="95" t="s">
        <v>243</v>
      </c>
      <c r="F123" s="95" t="s">
        <v>244</v>
      </c>
      <c r="G123" s="95" t="s">
        <v>244</v>
      </c>
      <c r="H123" s="219">
        <v>27820000</v>
      </c>
      <c r="I123" s="95" t="s">
        <v>46</v>
      </c>
      <c r="J123" s="91" t="s">
        <v>46</v>
      </c>
      <c r="K123" s="62" t="s">
        <v>240</v>
      </c>
      <c r="L123" s="31" t="s">
        <v>48</v>
      </c>
      <c r="M123" s="32" t="str">
        <f t="shared" si="11"/>
        <v>Auxilios funerarios a cargo de la entidad</v>
      </c>
      <c r="N123" s="33">
        <v>1</v>
      </c>
      <c r="O123" s="33">
        <v>1</v>
      </c>
      <c r="P123" s="34">
        <v>11</v>
      </c>
      <c r="Q123" s="35" t="s">
        <v>49</v>
      </c>
      <c r="R123" s="129" t="s">
        <v>601</v>
      </c>
      <c r="S123" s="143" t="s">
        <v>50</v>
      </c>
      <c r="T123" s="213">
        <f t="shared" si="10"/>
        <v>27820000</v>
      </c>
      <c r="U123" s="212">
        <f t="shared" si="9"/>
        <v>27820000</v>
      </c>
      <c r="V123" s="145" t="s">
        <v>51</v>
      </c>
      <c r="W123" s="37" t="s">
        <v>52</v>
      </c>
      <c r="X123" s="38" t="s">
        <v>53</v>
      </c>
      <c r="Y123" s="39" t="s">
        <v>54</v>
      </c>
      <c r="Z123" s="40" t="s">
        <v>41</v>
      </c>
      <c r="AA123" s="36" t="s">
        <v>55</v>
      </c>
      <c r="AB123" s="41" t="s">
        <v>56</v>
      </c>
      <c r="AC123" s="37" t="s">
        <v>51</v>
      </c>
      <c r="AD123" s="37" t="s">
        <v>57</v>
      </c>
      <c r="AE123" s="42" t="s">
        <v>58</v>
      </c>
      <c r="AF123" s="42" t="s">
        <v>59</v>
      </c>
      <c r="AG123" s="42" t="s">
        <v>60</v>
      </c>
      <c r="AH123" s="42" t="s">
        <v>61</v>
      </c>
      <c r="AI123" s="42" t="s">
        <v>61</v>
      </c>
      <c r="AJ123" s="42" t="s">
        <v>61</v>
      </c>
      <c r="AK123" s="68"/>
      <c r="AL123" s="68"/>
      <c r="AM123" s="68"/>
      <c r="AN123" s="9"/>
      <c r="AO123" s="9"/>
      <c r="AP123" s="9"/>
    </row>
    <row r="124" spans="1:42" s="45" customFormat="1" ht="55.5" customHeight="1" x14ac:dyDescent="0.15">
      <c r="A124" s="21"/>
      <c r="B124" s="53" t="s">
        <v>41</v>
      </c>
      <c r="C124" s="95" t="s">
        <v>112</v>
      </c>
      <c r="D124" s="95" t="s">
        <v>141</v>
      </c>
      <c r="E124" s="95" t="s">
        <v>245</v>
      </c>
      <c r="F124" s="95" t="s">
        <v>246</v>
      </c>
      <c r="G124" s="95" t="s">
        <v>246</v>
      </c>
      <c r="H124" s="219">
        <v>10452000</v>
      </c>
      <c r="I124" s="95" t="s">
        <v>46</v>
      </c>
      <c r="J124" s="91" t="s">
        <v>46</v>
      </c>
      <c r="K124" s="62" t="s">
        <v>240</v>
      </c>
      <c r="L124" s="31" t="s">
        <v>48</v>
      </c>
      <c r="M124" s="32" t="str">
        <f t="shared" si="11"/>
        <v>Auxilio de Incapacidad</v>
      </c>
      <c r="N124" s="33">
        <v>1</v>
      </c>
      <c r="O124" s="33">
        <v>1</v>
      </c>
      <c r="P124" s="34">
        <v>11</v>
      </c>
      <c r="Q124" s="35" t="s">
        <v>49</v>
      </c>
      <c r="R124" s="129" t="s">
        <v>601</v>
      </c>
      <c r="S124" s="143" t="s">
        <v>50</v>
      </c>
      <c r="T124" s="213">
        <f t="shared" si="10"/>
        <v>10452000</v>
      </c>
      <c r="U124" s="212">
        <f t="shared" si="9"/>
        <v>10452000</v>
      </c>
      <c r="V124" s="145" t="s">
        <v>51</v>
      </c>
      <c r="W124" s="37" t="s">
        <v>52</v>
      </c>
      <c r="X124" s="38" t="s">
        <v>53</v>
      </c>
      <c r="Y124" s="39" t="s">
        <v>54</v>
      </c>
      <c r="Z124" s="40" t="s">
        <v>41</v>
      </c>
      <c r="AA124" s="36" t="s">
        <v>55</v>
      </c>
      <c r="AB124" s="41" t="s">
        <v>56</v>
      </c>
      <c r="AC124" s="37" t="s">
        <v>51</v>
      </c>
      <c r="AD124" s="37" t="s">
        <v>57</v>
      </c>
      <c r="AE124" s="42" t="s">
        <v>58</v>
      </c>
      <c r="AF124" s="42" t="s">
        <v>59</v>
      </c>
      <c r="AG124" s="42" t="s">
        <v>60</v>
      </c>
      <c r="AH124" s="42" t="s">
        <v>61</v>
      </c>
      <c r="AI124" s="42" t="s">
        <v>61</v>
      </c>
      <c r="AJ124" s="42" t="s">
        <v>61</v>
      </c>
      <c r="AK124" s="68"/>
      <c r="AL124" s="68"/>
      <c r="AM124" s="68"/>
      <c r="AN124" s="9"/>
      <c r="AO124" s="9"/>
      <c r="AP124" s="9"/>
    </row>
    <row r="125" spans="1:42" s="45" customFormat="1" ht="55.5" customHeight="1" x14ac:dyDescent="0.15">
      <c r="A125" s="21"/>
      <c r="B125" s="53" t="s">
        <v>41</v>
      </c>
      <c r="C125" s="95" t="s">
        <v>112</v>
      </c>
      <c r="D125" s="95" t="s">
        <v>141</v>
      </c>
      <c r="E125" s="95" t="s">
        <v>247</v>
      </c>
      <c r="F125" s="95" t="s">
        <v>248</v>
      </c>
      <c r="G125" s="95" t="s">
        <v>248</v>
      </c>
      <c r="H125" s="219">
        <v>11684400</v>
      </c>
      <c r="I125" s="95" t="s">
        <v>46</v>
      </c>
      <c r="J125" s="91" t="s">
        <v>46</v>
      </c>
      <c r="K125" s="62" t="s">
        <v>240</v>
      </c>
      <c r="L125" s="31" t="s">
        <v>48</v>
      </c>
      <c r="M125" s="32" t="str">
        <f t="shared" si="11"/>
        <v>Auxilios Salud Visual</v>
      </c>
      <c r="N125" s="33">
        <v>1</v>
      </c>
      <c r="O125" s="33">
        <v>1</v>
      </c>
      <c r="P125" s="34">
        <v>11</v>
      </c>
      <c r="Q125" s="35" t="s">
        <v>49</v>
      </c>
      <c r="R125" s="129" t="s">
        <v>601</v>
      </c>
      <c r="S125" s="143" t="s">
        <v>50</v>
      </c>
      <c r="T125" s="213">
        <f t="shared" si="10"/>
        <v>11684400</v>
      </c>
      <c r="U125" s="212">
        <f t="shared" si="9"/>
        <v>11684400</v>
      </c>
      <c r="V125" s="145" t="s">
        <v>51</v>
      </c>
      <c r="W125" s="37" t="s">
        <v>52</v>
      </c>
      <c r="X125" s="38" t="s">
        <v>53</v>
      </c>
      <c r="Y125" s="39" t="s">
        <v>54</v>
      </c>
      <c r="Z125" s="40" t="s">
        <v>41</v>
      </c>
      <c r="AA125" s="36" t="s">
        <v>55</v>
      </c>
      <c r="AB125" s="41" t="s">
        <v>56</v>
      </c>
      <c r="AC125" s="37" t="s">
        <v>51</v>
      </c>
      <c r="AD125" s="37" t="s">
        <v>57</v>
      </c>
      <c r="AE125" s="42" t="s">
        <v>58</v>
      </c>
      <c r="AF125" s="42" t="s">
        <v>59</v>
      </c>
      <c r="AG125" s="42" t="s">
        <v>60</v>
      </c>
      <c r="AH125" s="42" t="s">
        <v>61</v>
      </c>
      <c r="AI125" s="42" t="s">
        <v>61</v>
      </c>
      <c r="AJ125" s="42" t="s">
        <v>61</v>
      </c>
      <c r="AK125" s="68"/>
      <c r="AL125" s="68"/>
      <c r="AM125" s="68"/>
      <c r="AN125" s="9"/>
      <c r="AO125" s="9"/>
      <c r="AP125" s="9"/>
    </row>
    <row r="126" spans="1:42" s="45" customFormat="1" ht="55.5" customHeight="1" x14ac:dyDescent="0.15">
      <c r="A126" s="21"/>
      <c r="B126" s="53" t="s">
        <v>41</v>
      </c>
      <c r="C126" s="95" t="s">
        <v>112</v>
      </c>
      <c r="D126" s="95" t="s">
        <v>141</v>
      </c>
      <c r="E126" s="95" t="s">
        <v>249</v>
      </c>
      <c r="F126" s="95" t="s">
        <v>250</v>
      </c>
      <c r="G126" s="95" t="s">
        <v>250</v>
      </c>
      <c r="H126" s="219">
        <v>48000000</v>
      </c>
      <c r="I126" s="95" t="s">
        <v>46</v>
      </c>
      <c r="J126" s="91" t="s">
        <v>46</v>
      </c>
      <c r="K126" s="62" t="s">
        <v>240</v>
      </c>
      <c r="L126" s="31" t="s">
        <v>48</v>
      </c>
      <c r="M126" s="32" t="str">
        <f t="shared" si="11"/>
        <v>Auxilios Médicos</v>
      </c>
      <c r="N126" s="33">
        <v>1</v>
      </c>
      <c r="O126" s="33">
        <v>1</v>
      </c>
      <c r="P126" s="34">
        <v>11</v>
      </c>
      <c r="Q126" s="35" t="s">
        <v>49</v>
      </c>
      <c r="R126" s="129" t="s">
        <v>601</v>
      </c>
      <c r="S126" s="143" t="s">
        <v>50</v>
      </c>
      <c r="T126" s="213">
        <f t="shared" si="10"/>
        <v>48000000</v>
      </c>
      <c r="U126" s="212">
        <f t="shared" si="9"/>
        <v>48000000</v>
      </c>
      <c r="V126" s="145" t="s">
        <v>51</v>
      </c>
      <c r="W126" s="37" t="s">
        <v>52</v>
      </c>
      <c r="X126" s="38" t="s">
        <v>53</v>
      </c>
      <c r="Y126" s="39" t="s">
        <v>54</v>
      </c>
      <c r="Z126" s="40" t="s">
        <v>41</v>
      </c>
      <c r="AA126" s="36" t="s">
        <v>55</v>
      </c>
      <c r="AB126" s="41" t="s">
        <v>56</v>
      </c>
      <c r="AC126" s="37" t="s">
        <v>51</v>
      </c>
      <c r="AD126" s="37" t="s">
        <v>57</v>
      </c>
      <c r="AE126" s="42" t="s">
        <v>58</v>
      </c>
      <c r="AF126" s="42" t="s">
        <v>59</v>
      </c>
      <c r="AG126" s="42" t="s">
        <v>60</v>
      </c>
      <c r="AH126" s="42" t="s">
        <v>61</v>
      </c>
      <c r="AI126" s="42" t="s">
        <v>61</v>
      </c>
      <c r="AJ126" s="42" t="s">
        <v>61</v>
      </c>
      <c r="AK126" s="68"/>
      <c r="AL126" s="68"/>
      <c r="AM126" s="68"/>
      <c r="AN126" s="9"/>
      <c r="AO126" s="9"/>
      <c r="AP126" s="9"/>
    </row>
    <row r="127" spans="1:42" s="45" customFormat="1" ht="55.5" customHeight="1" x14ac:dyDescent="0.15">
      <c r="A127" s="21"/>
      <c r="B127" s="53" t="s">
        <v>41</v>
      </c>
      <c r="C127" s="95" t="s">
        <v>112</v>
      </c>
      <c r="D127" s="95" t="s">
        <v>141</v>
      </c>
      <c r="E127" s="95" t="s">
        <v>251</v>
      </c>
      <c r="F127" s="95" t="s">
        <v>252</v>
      </c>
      <c r="G127" s="95" t="s">
        <v>252</v>
      </c>
      <c r="H127" s="219">
        <v>132000000</v>
      </c>
      <c r="I127" s="95" t="s">
        <v>46</v>
      </c>
      <c r="J127" s="91" t="s">
        <v>46</v>
      </c>
      <c r="K127" s="62" t="s">
        <v>240</v>
      </c>
      <c r="L127" s="31" t="s">
        <v>48</v>
      </c>
      <c r="M127" s="32" t="str">
        <f t="shared" si="11"/>
        <v>Auxilios Educativos</v>
      </c>
      <c r="N127" s="33">
        <v>1</v>
      </c>
      <c r="O127" s="33">
        <v>1</v>
      </c>
      <c r="P127" s="34">
        <v>11</v>
      </c>
      <c r="Q127" s="35" t="s">
        <v>49</v>
      </c>
      <c r="R127" s="129" t="s">
        <v>601</v>
      </c>
      <c r="S127" s="143" t="s">
        <v>50</v>
      </c>
      <c r="T127" s="213">
        <f t="shared" si="10"/>
        <v>132000000</v>
      </c>
      <c r="U127" s="212">
        <f t="shared" si="9"/>
        <v>132000000</v>
      </c>
      <c r="V127" s="145" t="s">
        <v>51</v>
      </c>
      <c r="W127" s="37" t="s">
        <v>52</v>
      </c>
      <c r="X127" s="38" t="s">
        <v>53</v>
      </c>
      <c r="Y127" s="39" t="s">
        <v>54</v>
      </c>
      <c r="Z127" s="40" t="s">
        <v>41</v>
      </c>
      <c r="AA127" s="36" t="s">
        <v>55</v>
      </c>
      <c r="AB127" s="41" t="s">
        <v>56</v>
      </c>
      <c r="AC127" s="37" t="s">
        <v>51</v>
      </c>
      <c r="AD127" s="37" t="s">
        <v>57</v>
      </c>
      <c r="AE127" s="42" t="s">
        <v>58</v>
      </c>
      <c r="AF127" s="42" t="s">
        <v>59</v>
      </c>
      <c r="AG127" s="42" t="s">
        <v>60</v>
      </c>
      <c r="AH127" s="42" t="s">
        <v>61</v>
      </c>
      <c r="AI127" s="42" t="s">
        <v>61</v>
      </c>
      <c r="AJ127" s="42" t="s">
        <v>61</v>
      </c>
      <c r="AK127" s="68"/>
      <c r="AL127" s="68"/>
      <c r="AM127" s="68"/>
      <c r="AN127" s="9"/>
      <c r="AO127" s="9"/>
      <c r="AP127" s="9"/>
    </row>
    <row r="128" spans="1:42" s="45" customFormat="1" ht="55.5" customHeight="1" x14ac:dyDescent="0.15">
      <c r="A128" s="21"/>
      <c r="B128" s="53" t="s">
        <v>41</v>
      </c>
      <c r="C128" s="95" t="s">
        <v>112</v>
      </c>
      <c r="D128" s="95" t="s">
        <v>42</v>
      </c>
      <c r="E128" s="95" t="s">
        <v>253</v>
      </c>
      <c r="F128" s="95" t="s">
        <v>254</v>
      </c>
      <c r="G128" s="95" t="s">
        <v>553</v>
      </c>
      <c r="H128" s="219">
        <v>30000000</v>
      </c>
      <c r="I128" s="95" t="s">
        <v>46</v>
      </c>
      <c r="J128" s="91" t="s">
        <v>46</v>
      </c>
      <c r="K128" s="62" t="s">
        <v>255</v>
      </c>
      <c r="L128" s="31" t="s">
        <v>48</v>
      </c>
      <c r="M128" s="32" t="str">
        <f t="shared" si="11"/>
        <v>Amparar los apoyos económicos  vigencia 2025</v>
      </c>
      <c r="N128" s="33">
        <v>1</v>
      </c>
      <c r="O128" s="33">
        <v>1</v>
      </c>
      <c r="P128" s="34">
        <v>11</v>
      </c>
      <c r="Q128" s="35" t="s">
        <v>49</v>
      </c>
      <c r="R128" s="129" t="s">
        <v>601</v>
      </c>
      <c r="S128" s="143" t="s">
        <v>50</v>
      </c>
      <c r="T128" s="213">
        <f t="shared" si="10"/>
        <v>30000000</v>
      </c>
      <c r="U128" s="212">
        <f>T128</f>
        <v>30000000</v>
      </c>
      <c r="V128" s="145" t="s">
        <v>51</v>
      </c>
      <c r="W128" s="37" t="s">
        <v>52</v>
      </c>
      <c r="X128" s="38" t="s">
        <v>53</v>
      </c>
      <c r="Y128" s="39" t="s">
        <v>54</v>
      </c>
      <c r="Z128" s="40" t="s">
        <v>41</v>
      </c>
      <c r="AA128" s="36" t="s">
        <v>55</v>
      </c>
      <c r="AB128" s="41" t="s">
        <v>56</v>
      </c>
      <c r="AC128" s="37" t="s">
        <v>51</v>
      </c>
      <c r="AD128" s="37" t="s">
        <v>57</v>
      </c>
      <c r="AE128" s="42" t="s">
        <v>58</v>
      </c>
      <c r="AF128" s="42" t="s">
        <v>59</v>
      </c>
      <c r="AG128" s="42" t="s">
        <v>60</v>
      </c>
      <c r="AH128" s="42" t="s">
        <v>61</v>
      </c>
      <c r="AI128" s="42" t="s">
        <v>61</v>
      </c>
      <c r="AJ128" s="42" t="s">
        <v>61</v>
      </c>
      <c r="AK128" s="68"/>
      <c r="AL128" s="68"/>
      <c r="AM128" s="68"/>
      <c r="AN128" s="9"/>
      <c r="AO128" s="9"/>
      <c r="AP128" s="9"/>
    </row>
    <row r="129" spans="1:42" s="45" customFormat="1" ht="55.5" customHeight="1" x14ac:dyDescent="0.15">
      <c r="A129" s="21"/>
      <c r="B129" s="53" t="s">
        <v>41</v>
      </c>
      <c r="C129" s="95" t="s">
        <v>112</v>
      </c>
      <c r="D129" s="95" t="s">
        <v>42</v>
      </c>
      <c r="E129" s="95" t="s">
        <v>256</v>
      </c>
      <c r="F129" s="95" t="s">
        <v>257</v>
      </c>
      <c r="G129" s="95" t="s">
        <v>257</v>
      </c>
      <c r="H129" s="219">
        <v>100000000</v>
      </c>
      <c r="I129" s="95" t="s">
        <v>46</v>
      </c>
      <c r="J129" s="91" t="s">
        <v>46</v>
      </c>
      <c r="K129" s="62" t="s">
        <v>255</v>
      </c>
      <c r="L129" s="31" t="s">
        <v>48</v>
      </c>
      <c r="M129" s="32" t="str">
        <f t="shared" si="11"/>
        <v>Sentencias</v>
      </c>
      <c r="N129" s="33">
        <v>1</v>
      </c>
      <c r="O129" s="33">
        <v>1</v>
      </c>
      <c r="P129" s="34">
        <v>11</v>
      </c>
      <c r="Q129" s="35" t="s">
        <v>49</v>
      </c>
      <c r="R129" s="129" t="s">
        <v>601</v>
      </c>
      <c r="S129" s="143" t="s">
        <v>50</v>
      </c>
      <c r="T129" s="213">
        <f t="shared" si="10"/>
        <v>100000000</v>
      </c>
      <c r="U129" s="212">
        <f t="shared" si="9"/>
        <v>100000000</v>
      </c>
      <c r="V129" s="145" t="s">
        <v>51</v>
      </c>
      <c r="W129" s="37" t="s">
        <v>52</v>
      </c>
      <c r="X129" s="38" t="s">
        <v>53</v>
      </c>
      <c r="Y129" s="39" t="s">
        <v>54</v>
      </c>
      <c r="Z129" s="40" t="s">
        <v>41</v>
      </c>
      <c r="AA129" s="36" t="s">
        <v>55</v>
      </c>
      <c r="AB129" s="41" t="s">
        <v>56</v>
      </c>
      <c r="AC129" s="37" t="s">
        <v>51</v>
      </c>
      <c r="AD129" s="37" t="s">
        <v>57</v>
      </c>
      <c r="AE129" s="42" t="s">
        <v>58</v>
      </c>
      <c r="AF129" s="42" t="s">
        <v>59</v>
      </c>
      <c r="AG129" s="42" t="s">
        <v>60</v>
      </c>
      <c r="AH129" s="42" t="s">
        <v>61</v>
      </c>
      <c r="AI129" s="42" t="s">
        <v>61</v>
      </c>
      <c r="AJ129" s="42" t="s">
        <v>61</v>
      </c>
      <c r="AK129" s="68"/>
      <c r="AL129" s="68"/>
      <c r="AM129" s="68"/>
      <c r="AN129" s="9"/>
      <c r="AO129" s="9"/>
      <c r="AP129" s="9"/>
    </row>
    <row r="130" spans="1:42" s="45" customFormat="1" ht="55.5" customHeight="1" x14ac:dyDescent="0.15">
      <c r="A130" s="21"/>
      <c r="B130" s="53" t="s">
        <v>41</v>
      </c>
      <c r="C130" s="95" t="s">
        <v>112</v>
      </c>
      <c r="D130" s="95" t="s">
        <v>42</v>
      </c>
      <c r="E130" s="95" t="s">
        <v>258</v>
      </c>
      <c r="F130" s="95" t="s">
        <v>259</v>
      </c>
      <c r="G130" s="95" t="s">
        <v>259</v>
      </c>
      <c r="H130" s="219">
        <v>21840000</v>
      </c>
      <c r="I130" s="95" t="s">
        <v>46</v>
      </c>
      <c r="J130" s="91" t="s">
        <v>46</v>
      </c>
      <c r="K130" s="62" t="s">
        <v>255</v>
      </c>
      <c r="L130" s="31" t="s">
        <v>48</v>
      </c>
      <c r="M130" s="32" t="str">
        <f t="shared" si="11"/>
        <v>Conciliaciones</v>
      </c>
      <c r="N130" s="33">
        <v>1</v>
      </c>
      <c r="O130" s="33">
        <v>1</v>
      </c>
      <c r="P130" s="34">
        <v>11</v>
      </c>
      <c r="Q130" s="35" t="s">
        <v>49</v>
      </c>
      <c r="R130" s="129" t="s">
        <v>601</v>
      </c>
      <c r="S130" s="143" t="s">
        <v>50</v>
      </c>
      <c r="T130" s="213">
        <f t="shared" si="10"/>
        <v>21840000</v>
      </c>
      <c r="U130" s="212">
        <f t="shared" si="9"/>
        <v>21840000</v>
      </c>
      <c r="V130" s="145" t="s">
        <v>51</v>
      </c>
      <c r="W130" s="37" t="s">
        <v>52</v>
      </c>
      <c r="X130" s="38" t="s">
        <v>53</v>
      </c>
      <c r="Y130" s="39" t="s">
        <v>54</v>
      </c>
      <c r="Z130" s="40" t="s">
        <v>41</v>
      </c>
      <c r="AA130" s="36" t="s">
        <v>55</v>
      </c>
      <c r="AB130" s="41" t="s">
        <v>56</v>
      </c>
      <c r="AC130" s="37" t="s">
        <v>51</v>
      </c>
      <c r="AD130" s="37" t="s">
        <v>57</v>
      </c>
      <c r="AE130" s="42" t="s">
        <v>58</v>
      </c>
      <c r="AF130" s="42" t="s">
        <v>59</v>
      </c>
      <c r="AG130" s="42" t="s">
        <v>60</v>
      </c>
      <c r="AH130" s="42" t="s">
        <v>61</v>
      </c>
      <c r="AI130" s="42" t="s">
        <v>61</v>
      </c>
      <c r="AJ130" s="42" t="s">
        <v>61</v>
      </c>
      <c r="AK130" s="68"/>
      <c r="AL130" s="68"/>
      <c r="AM130" s="68"/>
      <c r="AN130" s="9"/>
      <c r="AO130" s="9"/>
      <c r="AP130" s="9"/>
    </row>
    <row r="131" spans="1:42" s="45" customFormat="1" ht="55.5" customHeight="1" x14ac:dyDescent="0.15">
      <c r="A131" s="21"/>
      <c r="B131" s="53" t="s">
        <v>41</v>
      </c>
      <c r="C131" s="95" t="s">
        <v>112</v>
      </c>
      <c r="D131" s="95" t="s">
        <v>42</v>
      </c>
      <c r="E131" s="95" t="s">
        <v>260</v>
      </c>
      <c r="F131" s="95" t="s">
        <v>261</v>
      </c>
      <c r="G131" s="95" t="s">
        <v>544</v>
      </c>
      <c r="H131" s="219">
        <v>15000000</v>
      </c>
      <c r="I131" s="95" t="s">
        <v>46</v>
      </c>
      <c r="J131" s="91" t="s">
        <v>46</v>
      </c>
      <c r="K131" s="62" t="s">
        <v>262</v>
      </c>
      <c r="L131" s="31" t="s">
        <v>48</v>
      </c>
      <c r="M131" s="32" t="str">
        <f t="shared" si="11"/>
        <v>Pago de impuesto sobre vehículos automotores de propiedad de la Universidad Pedagógica Nacional correspondientes a la vigencia 2025</v>
      </c>
      <c r="N131" s="33">
        <v>1</v>
      </c>
      <c r="O131" s="33">
        <v>1</v>
      </c>
      <c r="P131" s="34">
        <v>11</v>
      </c>
      <c r="Q131" s="35" t="s">
        <v>49</v>
      </c>
      <c r="R131" s="129" t="s">
        <v>601</v>
      </c>
      <c r="S131" s="143" t="s">
        <v>263</v>
      </c>
      <c r="T131" s="213">
        <f t="shared" si="10"/>
        <v>15000000</v>
      </c>
      <c r="U131" s="212">
        <f t="shared" si="9"/>
        <v>15000000</v>
      </c>
      <c r="V131" s="145" t="s">
        <v>51</v>
      </c>
      <c r="W131" s="37" t="s">
        <v>52</v>
      </c>
      <c r="X131" s="38" t="s">
        <v>53</v>
      </c>
      <c r="Y131" s="39" t="s">
        <v>54</v>
      </c>
      <c r="Z131" s="40" t="s">
        <v>41</v>
      </c>
      <c r="AA131" s="36" t="s">
        <v>55</v>
      </c>
      <c r="AB131" s="41" t="s">
        <v>56</v>
      </c>
      <c r="AC131" s="37" t="s">
        <v>51</v>
      </c>
      <c r="AD131" s="37" t="s">
        <v>57</v>
      </c>
      <c r="AE131" s="42" t="s">
        <v>58</v>
      </c>
      <c r="AF131" s="42" t="s">
        <v>59</v>
      </c>
      <c r="AG131" s="42" t="s">
        <v>60</v>
      </c>
      <c r="AH131" s="42" t="s">
        <v>61</v>
      </c>
      <c r="AI131" s="42" t="s">
        <v>61</v>
      </c>
      <c r="AJ131" s="42" t="s">
        <v>61</v>
      </c>
      <c r="AK131" s="68"/>
      <c r="AL131" s="68"/>
      <c r="AM131" s="68"/>
      <c r="AN131" s="9"/>
      <c r="AO131" s="9"/>
      <c r="AP131" s="9"/>
    </row>
    <row r="132" spans="1:42" s="45" customFormat="1" ht="55.5" customHeight="1" x14ac:dyDescent="0.15">
      <c r="A132" s="21"/>
      <c r="B132" s="53" t="s">
        <v>41</v>
      </c>
      <c r="C132" s="95" t="s">
        <v>112</v>
      </c>
      <c r="D132" s="95" t="s">
        <v>42</v>
      </c>
      <c r="E132" s="95" t="s">
        <v>264</v>
      </c>
      <c r="F132" s="95" t="s">
        <v>265</v>
      </c>
      <c r="G132" s="95" t="s">
        <v>545</v>
      </c>
      <c r="H132" s="219">
        <f>1200000000+254754403</f>
        <v>1454754403</v>
      </c>
      <c r="I132" s="95" t="s">
        <v>46</v>
      </c>
      <c r="J132" s="91" t="s">
        <v>46</v>
      </c>
      <c r="K132" s="62" t="s">
        <v>266</v>
      </c>
      <c r="L132" s="31" t="s">
        <v>48</v>
      </c>
      <c r="M132" s="32" t="str">
        <f t="shared" si="11"/>
        <v>Pago de los impuestos prediales de la vigencia 2025 de los predios ubicados de la UPN</v>
      </c>
      <c r="N132" s="33">
        <v>1</v>
      </c>
      <c r="O132" s="33">
        <v>1</v>
      </c>
      <c r="P132" s="34">
        <v>11</v>
      </c>
      <c r="Q132" s="35" t="s">
        <v>49</v>
      </c>
      <c r="R132" s="129" t="s">
        <v>601</v>
      </c>
      <c r="S132" s="143" t="s">
        <v>263</v>
      </c>
      <c r="T132" s="213">
        <f t="shared" si="10"/>
        <v>1454754403</v>
      </c>
      <c r="U132" s="212">
        <f t="shared" si="9"/>
        <v>1454754403</v>
      </c>
      <c r="V132" s="145" t="s">
        <v>51</v>
      </c>
      <c r="W132" s="37" t="s">
        <v>52</v>
      </c>
      <c r="X132" s="38" t="s">
        <v>53</v>
      </c>
      <c r="Y132" s="39" t="s">
        <v>54</v>
      </c>
      <c r="Z132" s="40" t="s">
        <v>41</v>
      </c>
      <c r="AA132" s="36" t="s">
        <v>55</v>
      </c>
      <c r="AB132" s="41" t="s">
        <v>56</v>
      </c>
      <c r="AC132" s="37" t="s">
        <v>51</v>
      </c>
      <c r="AD132" s="37" t="s">
        <v>57</v>
      </c>
      <c r="AE132" s="42" t="s">
        <v>58</v>
      </c>
      <c r="AF132" s="42" t="s">
        <v>59</v>
      </c>
      <c r="AG132" s="42" t="s">
        <v>60</v>
      </c>
      <c r="AH132" s="42" t="s">
        <v>61</v>
      </c>
      <c r="AI132" s="42" t="s">
        <v>61</v>
      </c>
      <c r="AJ132" s="42" t="s">
        <v>61</v>
      </c>
      <c r="AK132" s="68"/>
      <c r="AL132" s="68"/>
      <c r="AM132" s="68"/>
      <c r="AN132" s="9"/>
      <c r="AO132" s="9"/>
      <c r="AP132" s="9"/>
    </row>
    <row r="133" spans="1:42" s="45" customFormat="1" ht="55.5" customHeight="1" x14ac:dyDescent="0.15">
      <c r="A133" s="21"/>
      <c r="B133" s="53" t="s">
        <v>41</v>
      </c>
      <c r="C133" s="95" t="s">
        <v>112</v>
      </c>
      <c r="D133" s="95" t="s">
        <v>267</v>
      </c>
      <c r="E133" s="95" t="s">
        <v>268</v>
      </c>
      <c r="F133" s="95" t="s">
        <v>269</v>
      </c>
      <c r="G133" s="95" t="s">
        <v>270</v>
      </c>
      <c r="H133" s="219">
        <v>18000000</v>
      </c>
      <c r="I133" s="95" t="s">
        <v>46</v>
      </c>
      <c r="J133" s="91" t="s">
        <v>46</v>
      </c>
      <c r="K133" s="62" t="s">
        <v>271</v>
      </c>
      <c r="L133" s="31" t="s">
        <v>48</v>
      </c>
      <c r="M133" s="32" t="str">
        <f t="shared" si="11"/>
        <v>Amparar el pago del impuesto de Industria y Comercio (ICA) de la Universidad Pedagógica Nacional.</v>
      </c>
      <c r="N133" s="33">
        <v>1</v>
      </c>
      <c r="O133" s="33">
        <v>1</v>
      </c>
      <c r="P133" s="34">
        <v>11</v>
      </c>
      <c r="Q133" s="35" t="s">
        <v>49</v>
      </c>
      <c r="R133" s="129" t="s">
        <v>601</v>
      </c>
      <c r="S133" s="143" t="s">
        <v>263</v>
      </c>
      <c r="T133" s="213">
        <f t="shared" si="10"/>
        <v>18000000</v>
      </c>
      <c r="U133" s="212">
        <f t="shared" si="9"/>
        <v>18000000</v>
      </c>
      <c r="V133" s="145" t="s">
        <v>51</v>
      </c>
      <c r="W133" s="37" t="s">
        <v>52</v>
      </c>
      <c r="X133" s="38" t="s">
        <v>53</v>
      </c>
      <c r="Y133" s="39" t="s">
        <v>54</v>
      </c>
      <c r="Z133" s="40" t="s">
        <v>41</v>
      </c>
      <c r="AA133" s="36" t="s">
        <v>55</v>
      </c>
      <c r="AB133" s="41" t="s">
        <v>56</v>
      </c>
      <c r="AC133" s="37" t="s">
        <v>51</v>
      </c>
      <c r="AD133" s="37" t="s">
        <v>57</v>
      </c>
      <c r="AE133" s="42" t="s">
        <v>58</v>
      </c>
      <c r="AF133" s="42" t="s">
        <v>59</v>
      </c>
      <c r="AG133" s="42" t="s">
        <v>60</v>
      </c>
      <c r="AH133" s="42" t="s">
        <v>61</v>
      </c>
      <c r="AI133" s="42" t="s">
        <v>61</v>
      </c>
      <c r="AJ133" s="42" t="s">
        <v>61</v>
      </c>
      <c r="AK133" s="68"/>
      <c r="AL133" s="68"/>
      <c r="AM133" s="68"/>
      <c r="AN133" s="9"/>
      <c r="AO133" s="9"/>
      <c r="AP133" s="9"/>
    </row>
    <row r="134" spans="1:42" s="45" customFormat="1" ht="55.5" customHeight="1" x14ac:dyDescent="0.15">
      <c r="A134" s="21"/>
      <c r="B134" s="53" t="s">
        <v>41</v>
      </c>
      <c r="C134" s="95" t="s">
        <v>112</v>
      </c>
      <c r="D134" s="95" t="s">
        <v>267</v>
      </c>
      <c r="E134" s="95" t="s">
        <v>272</v>
      </c>
      <c r="F134" s="95" t="s">
        <v>273</v>
      </c>
      <c r="G134" s="95" t="s">
        <v>274</v>
      </c>
      <c r="H134" s="219">
        <v>410000000</v>
      </c>
      <c r="I134" s="95" t="s">
        <v>46</v>
      </c>
      <c r="J134" s="91" t="s">
        <v>46</v>
      </c>
      <c r="K134" s="62" t="s">
        <v>255</v>
      </c>
      <c r="L134" s="31" t="s">
        <v>48</v>
      </c>
      <c r="M134" s="32" t="str">
        <f t="shared" si="11"/>
        <v>Pago de la cuota de fiscalización y auditaje</v>
      </c>
      <c r="N134" s="33">
        <v>1</v>
      </c>
      <c r="O134" s="33">
        <v>1</v>
      </c>
      <c r="P134" s="34">
        <v>11</v>
      </c>
      <c r="Q134" s="35" t="s">
        <v>49</v>
      </c>
      <c r="R134" s="129" t="s">
        <v>601</v>
      </c>
      <c r="S134" s="143" t="s">
        <v>263</v>
      </c>
      <c r="T134" s="213">
        <f t="shared" si="10"/>
        <v>410000000</v>
      </c>
      <c r="U134" s="212">
        <f t="shared" si="9"/>
        <v>410000000</v>
      </c>
      <c r="V134" s="145" t="s">
        <v>51</v>
      </c>
      <c r="W134" s="37" t="s">
        <v>52</v>
      </c>
      <c r="X134" s="38" t="s">
        <v>53</v>
      </c>
      <c r="Y134" s="39" t="s">
        <v>54</v>
      </c>
      <c r="Z134" s="40" t="s">
        <v>41</v>
      </c>
      <c r="AA134" s="36" t="s">
        <v>55</v>
      </c>
      <c r="AB134" s="41" t="s">
        <v>56</v>
      </c>
      <c r="AC134" s="37" t="s">
        <v>51</v>
      </c>
      <c r="AD134" s="37" t="s">
        <v>57</v>
      </c>
      <c r="AE134" s="42" t="s">
        <v>58</v>
      </c>
      <c r="AF134" s="42" t="s">
        <v>59</v>
      </c>
      <c r="AG134" s="42" t="s">
        <v>60</v>
      </c>
      <c r="AH134" s="42" t="s">
        <v>61</v>
      </c>
      <c r="AI134" s="42" t="s">
        <v>61</v>
      </c>
      <c r="AJ134" s="42" t="s">
        <v>61</v>
      </c>
      <c r="AK134" s="68"/>
      <c r="AL134" s="68"/>
      <c r="AM134" s="68"/>
      <c r="AN134" s="9"/>
      <c r="AO134" s="9"/>
      <c r="AP134" s="9"/>
    </row>
    <row r="135" spans="1:42" s="45" customFormat="1" ht="55.5" customHeight="1" x14ac:dyDescent="0.15">
      <c r="A135" s="21"/>
      <c r="B135" s="53" t="s">
        <v>41</v>
      </c>
      <c r="C135" s="95" t="s">
        <v>112</v>
      </c>
      <c r="D135" s="95" t="s">
        <v>267</v>
      </c>
      <c r="E135" s="95" t="s">
        <v>275</v>
      </c>
      <c r="F135" s="95" t="s">
        <v>276</v>
      </c>
      <c r="G135" s="95" t="s">
        <v>276</v>
      </c>
      <c r="H135" s="219">
        <v>202102270.21200001</v>
      </c>
      <c r="I135" s="95" t="s">
        <v>46</v>
      </c>
      <c r="J135" s="91" t="s">
        <v>46</v>
      </c>
      <c r="K135" s="62" t="s">
        <v>255</v>
      </c>
      <c r="L135" s="31" t="s">
        <v>48</v>
      </c>
      <c r="M135" s="32" t="str">
        <f t="shared" si="11"/>
        <v>Gravamen a los movimientos financieros</v>
      </c>
      <c r="N135" s="33">
        <v>1</v>
      </c>
      <c r="O135" s="33">
        <v>1</v>
      </c>
      <c r="P135" s="34">
        <v>11</v>
      </c>
      <c r="Q135" s="35" t="s">
        <v>49</v>
      </c>
      <c r="R135" s="129" t="s">
        <v>601</v>
      </c>
      <c r="S135" s="143" t="s">
        <v>50</v>
      </c>
      <c r="T135" s="213">
        <f t="shared" si="10"/>
        <v>202102270.21200001</v>
      </c>
      <c r="U135" s="212">
        <f t="shared" si="9"/>
        <v>202102270.21200001</v>
      </c>
      <c r="V135" s="145" t="s">
        <v>51</v>
      </c>
      <c r="W135" s="37" t="s">
        <v>52</v>
      </c>
      <c r="X135" s="38" t="s">
        <v>53</v>
      </c>
      <c r="Y135" s="39" t="s">
        <v>54</v>
      </c>
      <c r="Z135" s="40" t="s">
        <v>41</v>
      </c>
      <c r="AA135" s="36" t="s">
        <v>55</v>
      </c>
      <c r="AB135" s="41" t="s">
        <v>56</v>
      </c>
      <c r="AC135" s="37" t="s">
        <v>51</v>
      </c>
      <c r="AD135" s="37" t="s">
        <v>57</v>
      </c>
      <c r="AE135" s="42" t="s">
        <v>58</v>
      </c>
      <c r="AF135" s="42" t="s">
        <v>59</v>
      </c>
      <c r="AG135" s="42" t="s">
        <v>60</v>
      </c>
      <c r="AH135" s="42" t="s">
        <v>61</v>
      </c>
      <c r="AI135" s="42" t="s">
        <v>61</v>
      </c>
      <c r="AJ135" s="42" t="s">
        <v>61</v>
      </c>
      <c r="AK135" s="68"/>
      <c r="AL135" s="68"/>
      <c r="AM135" s="68"/>
      <c r="AN135" s="9"/>
      <c r="AO135" s="9"/>
      <c r="AP135" s="9"/>
    </row>
    <row r="136" spans="1:42" s="45" customFormat="1" ht="55.5" customHeight="1" x14ac:dyDescent="0.15">
      <c r="A136" s="21"/>
      <c r="B136" s="53" t="s">
        <v>41</v>
      </c>
      <c r="C136" s="95" t="s">
        <v>112</v>
      </c>
      <c r="D136" s="95" t="s">
        <v>267</v>
      </c>
      <c r="E136" s="95" t="s">
        <v>275</v>
      </c>
      <c r="F136" s="95" t="s">
        <v>276</v>
      </c>
      <c r="G136" s="95" t="s">
        <v>276</v>
      </c>
      <c r="H136" s="219">
        <f>40320829.064+1412000+24479895+6448846</f>
        <v>72661570.06400001</v>
      </c>
      <c r="I136" s="95" t="s">
        <v>46</v>
      </c>
      <c r="J136" s="91" t="s">
        <v>46</v>
      </c>
      <c r="K136" s="62" t="s">
        <v>255</v>
      </c>
      <c r="L136" s="31" t="s">
        <v>48</v>
      </c>
      <c r="M136" s="32" t="str">
        <f t="shared" si="11"/>
        <v>Gravamen a los movimientos financieros</v>
      </c>
      <c r="N136" s="33">
        <v>1</v>
      </c>
      <c r="O136" s="33">
        <v>1</v>
      </c>
      <c r="P136" s="34">
        <v>11</v>
      </c>
      <c r="Q136" s="35" t="s">
        <v>49</v>
      </c>
      <c r="R136" s="129" t="s">
        <v>601</v>
      </c>
      <c r="S136" s="143" t="s">
        <v>154</v>
      </c>
      <c r="T136" s="213">
        <f t="shared" si="10"/>
        <v>72661570.06400001</v>
      </c>
      <c r="U136" s="212">
        <f t="shared" si="9"/>
        <v>72661570.06400001</v>
      </c>
      <c r="V136" s="145" t="s">
        <v>51</v>
      </c>
      <c r="W136" s="37" t="s">
        <v>52</v>
      </c>
      <c r="X136" s="38" t="s">
        <v>53</v>
      </c>
      <c r="Y136" s="39" t="s">
        <v>54</v>
      </c>
      <c r="Z136" s="40" t="s">
        <v>41</v>
      </c>
      <c r="AA136" s="36" t="s">
        <v>55</v>
      </c>
      <c r="AB136" s="41" t="s">
        <v>56</v>
      </c>
      <c r="AC136" s="37" t="s">
        <v>51</v>
      </c>
      <c r="AD136" s="37" t="s">
        <v>57</v>
      </c>
      <c r="AE136" s="42" t="s">
        <v>58</v>
      </c>
      <c r="AF136" s="42" t="s">
        <v>59</v>
      </c>
      <c r="AG136" s="42" t="s">
        <v>60</v>
      </c>
      <c r="AH136" s="42" t="s">
        <v>61</v>
      </c>
      <c r="AI136" s="42" t="s">
        <v>61</v>
      </c>
      <c r="AJ136" s="42" t="s">
        <v>61</v>
      </c>
      <c r="AK136" s="68"/>
      <c r="AL136" s="68"/>
      <c r="AM136" s="68"/>
      <c r="AN136" s="9"/>
      <c r="AO136" s="9"/>
      <c r="AP136" s="9"/>
    </row>
    <row r="137" spans="1:42" s="45" customFormat="1" ht="55.5" customHeight="1" x14ac:dyDescent="0.15">
      <c r="A137" s="21"/>
      <c r="B137" s="53" t="s">
        <v>41</v>
      </c>
      <c r="C137" s="95" t="s">
        <v>112</v>
      </c>
      <c r="D137" s="95" t="s">
        <v>42</v>
      </c>
      <c r="E137" s="95" t="s">
        <v>92</v>
      </c>
      <c r="F137" s="95" t="s">
        <v>93</v>
      </c>
      <c r="G137" s="95" t="s">
        <v>277</v>
      </c>
      <c r="H137" s="219">
        <v>50000000</v>
      </c>
      <c r="I137" s="95" t="s">
        <v>57</v>
      </c>
      <c r="J137" s="91" t="s">
        <v>46</v>
      </c>
      <c r="K137" s="62" t="s">
        <v>214</v>
      </c>
      <c r="L137" s="31">
        <v>14111700</v>
      </c>
      <c r="M137" s="32" t="str">
        <f t="shared" si="11"/>
        <v>Suministrar papel higiénico para las diferentes instalaciones de la Universidad Pedagógica Nacional.</v>
      </c>
      <c r="N137" s="33">
        <v>1</v>
      </c>
      <c r="O137" s="33">
        <v>1</v>
      </c>
      <c r="P137" s="34">
        <v>11</v>
      </c>
      <c r="Q137" s="35" t="s">
        <v>49</v>
      </c>
      <c r="R137" s="129" t="s">
        <v>601</v>
      </c>
      <c r="S137" s="143" t="s">
        <v>50</v>
      </c>
      <c r="T137" s="213">
        <f t="shared" si="10"/>
        <v>50000000</v>
      </c>
      <c r="U137" s="212">
        <f t="shared" si="9"/>
        <v>50000000</v>
      </c>
      <c r="V137" s="145" t="s">
        <v>51</v>
      </c>
      <c r="W137" s="37" t="s">
        <v>52</v>
      </c>
      <c r="X137" s="38" t="s">
        <v>53</v>
      </c>
      <c r="Y137" s="39" t="s">
        <v>54</v>
      </c>
      <c r="Z137" s="40" t="s">
        <v>41</v>
      </c>
      <c r="AA137" s="36" t="s">
        <v>55</v>
      </c>
      <c r="AB137" s="41" t="s">
        <v>56</v>
      </c>
      <c r="AC137" s="37" t="s">
        <v>51</v>
      </c>
      <c r="AD137" s="37" t="s">
        <v>57</v>
      </c>
      <c r="AE137" s="42" t="s">
        <v>58</v>
      </c>
      <c r="AF137" s="42" t="s">
        <v>59</v>
      </c>
      <c r="AG137" s="42" t="s">
        <v>60</v>
      </c>
      <c r="AH137" s="42" t="s">
        <v>61</v>
      </c>
      <c r="AI137" s="42" t="s">
        <v>61</v>
      </c>
      <c r="AJ137" s="42" t="s">
        <v>61</v>
      </c>
      <c r="AK137" s="68"/>
      <c r="AL137" s="68"/>
      <c r="AM137" s="68"/>
      <c r="AN137" s="9"/>
      <c r="AO137" s="9"/>
      <c r="AP137" s="9"/>
    </row>
    <row r="138" spans="1:42" s="45" customFormat="1" ht="55.5" customHeight="1" x14ac:dyDescent="0.15">
      <c r="A138" s="21"/>
      <c r="B138" s="53" t="s">
        <v>41</v>
      </c>
      <c r="C138" s="95" t="s">
        <v>112</v>
      </c>
      <c r="D138" s="95" t="s">
        <v>42</v>
      </c>
      <c r="E138" s="95" t="s">
        <v>98</v>
      </c>
      <c r="F138" s="95" t="s">
        <v>99</v>
      </c>
      <c r="G138" s="95" t="s">
        <v>279</v>
      </c>
      <c r="H138" s="219">
        <f>133114800-708750</f>
        <v>132406050</v>
      </c>
      <c r="I138" s="95" t="s">
        <v>57</v>
      </c>
      <c r="J138" s="91" t="s">
        <v>46</v>
      </c>
      <c r="K138" s="62" t="s">
        <v>217</v>
      </c>
      <c r="L138" s="31">
        <v>80161800</v>
      </c>
      <c r="M138" s="32" t="str">
        <f t="shared" si="11"/>
        <v>Prestar el servicio de impresión, fotocopiado y scanner mediante el alquiler e instalación de equipos de última tecnología en las diferentes instalaciones de la Universidad Pedagógica Nacional</v>
      </c>
      <c r="N138" s="33">
        <v>1</v>
      </c>
      <c r="O138" s="33">
        <v>1</v>
      </c>
      <c r="P138" s="34">
        <v>11</v>
      </c>
      <c r="Q138" s="35" t="s">
        <v>49</v>
      </c>
      <c r="R138" s="129" t="s">
        <v>601</v>
      </c>
      <c r="S138" s="143" t="s">
        <v>154</v>
      </c>
      <c r="T138" s="213">
        <f t="shared" si="10"/>
        <v>132406050</v>
      </c>
      <c r="U138" s="212">
        <f t="shared" si="9"/>
        <v>132406050</v>
      </c>
      <c r="V138" s="145" t="s">
        <v>51</v>
      </c>
      <c r="W138" s="37" t="s">
        <v>52</v>
      </c>
      <c r="X138" s="38" t="s">
        <v>53</v>
      </c>
      <c r="Y138" s="39" t="s">
        <v>54</v>
      </c>
      <c r="Z138" s="40" t="s">
        <v>41</v>
      </c>
      <c r="AA138" s="36" t="s">
        <v>55</v>
      </c>
      <c r="AB138" s="41" t="s">
        <v>56</v>
      </c>
      <c r="AC138" s="37" t="s">
        <v>51</v>
      </c>
      <c r="AD138" s="37" t="s">
        <v>57</v>
      </c>
      <c r="AE138" s="42" t="s">
        <v>58</v>
      </c>
      <c r="AF138" s="42" t="s">
        <v>59</v>
      </c>
      <c r="AG138" s="42" t="s">
        <v>60</v>
      </c>
      <c r="AH138" s="42" t="s">
        <v>61</v>
      </c>
      <c r="AI138" s="42" t="s">
        <v>61</v>
      </c>
      <c r="AJ138" s="42" t="s">
        <v>61</v>
      </c>
      <c r="AK138" s="68"/>
      <c r="AL138" s="68"/>
      <c r="AM138" s="68"/>
      <c r="AN138" s="9"/>
      <c r="AO138" s="9"/>
      <c r="AP138" s="9"/>
    </row>
    <row r="139" spans="1:42" s="45" customFormat="1" ht="55.5" customHeight="1" x14ac:dyDescent="0.15">
      <c r="A139" s="21"/>
      <c r="B139" s="53" t="s">
        <v>41</v>
      </c>
      <c r="C139" s="95" t="s">
        <v>112</v>
      </c>
      <c r="D139" s="95" t="s">
        <v>42</v>
      </c>
      <c r="E139" s="95" t="s">
        <v>98</v>
      </c>
      <c r="F139" s="95" t="s">
        <v>99</v>
      </c>
      <c r="G139" s="95" t="s">
        <v>546</v>
      </c>
      <c r="H139" s="219">
        <f>16500000+7901873+100000-(8237873+100000)</f>
        <v>16164000</v>
      </c>
      <c r="I139" s="95" t="s">
        <v>46</v>
      </c>
      <c r="J139" s="91" t="s">
        <v>46</v>
      </c>
      <c r="K139" s="62" t="s">
        <v>255</v>
      </c>
      <c r="L139" s="31" t="s">
        <v>48</v>
      </c>
      <c r="M139" s="32" t="str">
        <f t="shared" si="11"/>
        <v>Pago de las cuotas de administración de los lotes 26 y 29 del Condominio Campestre Los Tulipanes propiedad de la UPN de la vigencia 2025.</v>
      </c>
      <c r="N139" s="33">
        <v>1</v>
      </c>
      <c r="O139" s="33">
        <v>1</v>
      </c>
      <c r="P139" s="34">
        <v>11</v>
      </c>
      <c r="Q139" s="35" t="s">
        <v>49</v>
      </c>
      <c r="R139" s="129" t="s">
        <v>601</v>
      </c>
      <c r="S139" s="143" t="s">
        <v>50</v>
      </c>
      <c r="T139" s="213">
        <f t="shared" si="10"/>
        <v>16164000</v>
      </c>
      <c r="U139" s="212">
        <f t="shared" si="9"/>
        <v>16164000</v>
      </c>
      <c r="V139" s="145" t="s">
        <v>51</v>
      </c>
      <c r="W139" s="37" t="s">
        <v>52</v>
      </c>
      <c r="X139" s="38" t="s">
        <v>53</v>
      </c>
      <c r="Y139" s="39" t="s">
        <v>54</v>
      </c>
      <c r="Z139" s="40" t="s">
        <v>41</v>
      </c>
      <c r="AA139" s="36" t="s">
        <v>55</v>
      </c>
      <c r="AB139" s="41" t="s">
        <v>56</v>
      </c>
      <c r="AC139" s="37" t="s">
        <v>51</v>
      </c>
      <c r="AD139" s="37" t="s">
        <v>57</v>
      </c>
      <c r="AE139" s="42" t="s">
        <v>58</v>
      </c>
      <c r="AF139" s="42" t="s">
        <v>59</v>
      </c>
      <c r="AG139" s="42" t="s">
        <v>60</v>
      </c>
      <c r="AH139" s="42" t="s">
        <v>61</v>
      </c>
      <c r="AI139" s="42" t="s">
        <v>61</v>
      </c>
      <c r="AJ139" s="42" t="s">
        <v>61</v>
      </c>
      <c r="AK139" s="68"/>
      <c r="AL139" s="68"/>
      <c r="AM139" s="68"/>
      <c r="AN139" s="9"/>
      <c r="AO139" s="9"/>
      <c r="AP139" s="9"/>
    </row>
    <row r="140" spans="1:42" s="45" customFormat="1" ht="55.5" customHeight="1" x14ac:dyDescent="0.15">
      <c r="A140" s="21"/>
      <c r="B140" s="53" t="s">
        <v>41</v>
      </c>
      <c r="C140" s="95" t="s">
        <v>112</v>
      </c>
      <c r="D140" s="95" t="s">
        <v>42</v>
      </c>
      <c r="E140" s="95" t="s">
        <v>100</v>
      </c>
      <c r="F140" s="95" t="s">
        <v>101</v>
      </c>
      <c r="G140" s="95" t="s">
        <v>281</v>
      </c>
      <c r="H140" s="219">
        <v>133000000</v>
      </c>
      <c r="I140" s="95" t="s">
        <v>57</v>
      </c>
      <c r="J140" s="91" t="s">
        <v>46</v>
      </c>
      <c r="K140" s="62" t="s">
        <v>278</v>
      </c>
      <c r="L140" s="31">
        <v>78181500</v>
      </c>
      <c r="M140" s="32" t="str">
        <f t="shared" si="11"/>
        <v xml:space="preserve">Realizar el mantenimiento  preventivo y correctivo a la flota vehicular de la Universidad Pedagógica Nacional </v>
      </c>
      <c r="N140" s="33">
        <v>1</v>
      </c>
      <c r="O140" s="33">
        <v>1</v>
      </c>
      <c r="P140" s="34">
        <v>11</v>
      </c>
      <c r="Q140" s="35" t="s">
        <v>49</v>
      </c>
      <c r="R140" s="129" t="s">
        <v>601</v>
      </c>
      <c r="S140" s="143" t="s">
        <v>50</v>
      </c>
      <c r="T140" s="213">
        <f t="shared" si="10"/>
        <v>133000000</v>
      </c>
      <c r="U140" s="212">
        <f t="shared" si="9"/>
        <v>133000000</v>
      </c>
      <c r="V140" s="145" t="s">
        <v>51</v>
      </c>
      <c r="W140" s="37" t="s">
        <v>52</v>
      </c>
      <c r="X140" s="38" t="s">
        <v>53</v>
      </c>
      <c r="Y140" s="39" t="s">
        <v>54</v>
      </c>
      <c r="Z140" s="40" t="s">
        <v>41</v>
      </c>
      <c r="AA140" s="36" t="s">
        <v>55</v>
      </c>
      <c r="AB140" s="41" t="s">
        <v>56</v>
      </c>
      <c r="AC140" s="37" t="s">
        <v>51</v>
      </c>
      <c r="AD140" s="37" t="s">
        <v>57</v>
      </c>
      <c r="AE140" s="42" t="s">
        <v>58</v>
      </c>
      <c r="AF140" s="42" t="s">
        <v>59</v>
      </c>
      <c r="AG140" s="42" t="s">
        <v>60</v>
      </c>
      <c r="AH140" s="42" t="s">
        <v>61</v>
      </c>
      <c r="AI140" s="42" t="s">
        <v>61</v>
      </c>
      <c r="AJ140" s="42" t="s">
        <v>61</v>
      </c>
      <c r="AK140" s="68"/>
      <c r="AL140" s="68"/>
      <c r="AM140" s="68"/>
      <c r="AN140" s="9"/>
      <c r="AO140" s="9"/>
      <c r="AP140" s="9"/>
    </row>
    <row r="141" spans="1:42" s="45" customFormat="1" ht="55.5" customHeight="1" x14ac:dyDescent="0.15">
      <c r="A141" s="21"/>
      <c r="B141" s="53" t="s">
        <v>41</v>
      </c>
      <c r="C141" s="95" t="s">
        <v>112</v>
      </c>
      <c r="D141" s="95" t="s">
        <v>42</v>
      </c>
      <c r="E141" s="95" t="s">
        <v>100</v>
      </c>
      <c r="F141" s="95" t="s">
        <v>101</v>
      </c>
      <c r="G141" s="95" t="s">
        <v>283</v>
      </c>
      <c r="H141" s="219">
        <v>30000000</v>
      </c>
      <c r="I141" s="95" t="s">
        <v>57</v>
      </c>
      <c r="J141" s="91" t="s">
        <v>46</v>
      </c>
      <c r="K141" s="62" t="s">
        <v>280</v>
      </c>
      <c r="L141" s="31" t="s">
        <v>588</v>
      </c>
      <c r="M141" s="32" t="str">
        <f t="shared" si="11"/>
        <v>Prestar el servicio para la elaboración e impresión del material de divulgación requerido por la Universidad Pedagógica Nacional para atender los diferentes eventos y/o requerimientos institucionales.</v>
      </c>
      <c r="N141" s="33">
        <v>1</v>
      </c>
      <c r="O141" s="33">
        <v>1</v>
      </c>
      <c r="P141" s="34">
        <v>11</v>
      </c>
      <c r="Q141" s="35" t="s">
        <v>49</v>
      </c>
      <c r="R141" s="129" t="s">
        <v>601</v>
      </c>
      <c r="S141" s="143" t="s">
        <v>50</v>
      </c>
      <c r="T141" s="213">
        <f t="shared" ref="T141:T175" si="12">H141</f>
        <v>30000000</v>
      </c>
      <c r="U141" s="212">
        <f t="shared" si="9"/>
        <v>30000000</v>
      </c>
      <c r="V141" s="145" t="s">
        <v>51</v>
      </c>
      <c r="W141" s="37" t="s">
        <v>52</v>
      </c>
      <c r="X141" s="38" t="s">
        <v>53</v>
      </c>
      <c r="Y141" s="39" t="s">
        <v>54</v>
      </c>
      <c r="Z141" s="40" t="s">
        <v>41</v>
      </c>
      <c r="AA141" s="36" t="s">
        <v>55</v>
      </c>
      <c r="AB141" s="41" t="s">
        <v>56</v>
      </c>
      <c r="AC141" s="37" t="s">
        <v>51</v>
      </c>
      <c r="AD141" s="37" t="s">
        <v>57</v>
      </c>
      <c r="AE141" s="42" t="s">
        <v>58</v>
      </c>
      <c r="AF141" s="42" t="s">
        <v>59</v>
      </c>
      <c r="AG141" s="42" t="s">
        <v>60</v>
      </c>
      <c r="AH141" s="42" t="s">
        <v>61</v>
      </c>
      <c r="AI141" s="42" t="s">
        <v>61</v>
      </c>
      <c r="AJ141" s="42" t="s">
        <v>61</v>
      </c>
      <c r="AK141" s="68"/>
      <c r="AL141" s="68"/>
      <c r="AM141" s="68"/>
      <c r="AN141" s="9"/>
      <c r="AO141" s="9"/>
      <c r="AP141" s="9"/>
    </row>
    <row r="142" spans="1:42" s="45" customFormat="1" ht="55.5" customHeight="1" x14ac:dyDescent="0.15">
      <c r="A142" s="21"/>
      <c r="B142" s="53" t="s">
        <v>41</v>
      </c>
      <c r="C142" s="95" t="s">
        <v>112</v>
      </c>
      <c r="D142" s="95" t="s">
        <v>42</v>
      </c>
      <c r="E142" s="95" t="s">
        <v>104</v>
      </c>
      <c r="F142" s="95" t="s">
        <v>105</v>
      </c>
      <c r="G142" s="95" t="s">
        <v>285</v>
      </c>
      <c r="H142" s="219">
        <v>35000000</v>
      </c>
      <c r="I142" s="95" t="s">
        <v>57</v>
      </c>
      <c r="J142" s="91" t="s">
        <v>51</v>
      </c>
      <c r="K142" s="62" t="s">
        <v>282</v>
      </c>
      <c r="L142" s="31" t="s">
        <v>287</v>
      </c>
      <c r="M142" s="32" t="str">
        <f t="shared" si="11"/>
        <v>Adquirir buzos, camisetas y gorras institucionales en el marco de la participación de la UPN en la Feria internacional del libro de Bogotá y librería</v>
      </c>
      <c r="N142" s="33">
        <v>1</v>
      </c>
      <c r="O142" s="33">
        <v>1</v>
      </c>
      <c r="P142" s="34">
        <v>11</v>
      </c>
      <c r="Q142" s="35" t="s">
        <v>49</v>
      </c>
      <c r="R142" s="129" t="s">
        <v>601</v>
      </c>
      <c r="S142" s="143" t="s">
        <v>50</v>
      </c>
      <c r="T142" s="213">
        <f t="shared" si="12"/>
        <v>35000000</v>
      </c>
      <c r="U142" s="212">
        <f t="shared" si="9"/>
        <v>35000000</v>
      </c>
      <c r="V142" s="145" t="s">
        <v>51</v>
      </c>
      <c r="W142" s="37" t="s">
        <v>52</v>
      </c>
      <c r="X142" s="38" t="s">
        <v>53</v>
      </c>
      <c r="Y142" s="39" t="s">
        <v>54</v>
      </c>
      <c r="Z142" s="40" t="s">
        <v>41</v>
      </c>
      <c r="AA142" s="36" t="s">
        <v>55</v>
      </c>
      <c r="AB142" s="41" t="s">
        <v>56</v>
      </c>
      <c r="AC142" s="37" t="s">
        <v>51</v>
      </c>
      <c r="AD142" s="37" t="s">
        <v>57</v>
      </c>
      <c r="AE142" s="42" t="s">
        <v>58</v>
      </c>
      <c r="AF142" s="42" t="s">
        <v>59</v>
      </c>
      <c r="AG142" s="42" t="s">
        <v>60</v>
      </c>
      <c r="AH142" s="42" t="s">
        <v>61</v>
      </c>
      <c r="AI142" s="42" t="s">
        <v>61</v>
      </c>
      <c r="AJ142" s="42" t="s">
        <v>61</v>
      </c>
      <c r="AK142" s="68"/>
      <c r="AL142" s="68"/>
      <c r="AM142" s="68"/>
      <c r="AN142" s="9"/>
      <c r="AO142" s="9"/>
      <c r="AP142" s="9"/>
    </row>
    <row r="143" spans="1:42" s="45" customFormat="1" ht="38.25" customHeight="1" x14ac:dyDescent="0.15">
      <c r="A143" s="21"/>
      <c r="B143" s="53" t="s">
        <v>41</v>
      </c>
      <c r="C143" s="95" t="s">
        <v>112</v>
      </c>
      <c r="D143" s="95" t="s">
        <v>42</v>
      </c>
      <c r="E143" s="95" t="s">
        <v>100</v>
      </c>
      <c r="F143" s="95" t="s">
        <v>101</v>
      </c>
      <c r="G143" s="95" t="s">
        <v>288</v>
      </c>
      <c r="H143" s="219">
        <f>10600000+5664000</f>
        <v>16264000</v>
      </c>
      <c r="I143" s="95" t="s">
        <v>57</v>
      </c>
      <c r="J143" s="91" t="s">
        <v>46</v>
      </c>
      <c r="K143" s="62" t="s">
        <v>284</v>
      </c>
      <c r="L143" s="31">
        <v>78181500</v>
      </c>
      <c r="M143" s="32" t="str">
        <f t="shared" si="11"/>
        <v>Realizar mantenimiento correctivo y preventivo de los tractores de la Universidad Pedagógica Nacional</v>
      </c>
      <c r="N143" s="33">
        <v>1</v>
      </c>
      <c r="O143" s="33">
        <v>1</v>
      </c>
      <c r="P143" s="34">
        <v>11</v>
      </c>
      <c r="Q143" s="35" t="s">
        <v>49</v>
      </c>
      <c r="R143" s="129" t="s">
        <v>601</v>
      </c>
      <c r="S143" s="143" t="s">
        <v>50</v>
      </c>
      <c r="T143" s="213">
        <f t="shared" si="12"/>
        <v>16264000</v>
      </c>
      <c r="U143" s="212">
        <f t="shared" si="9"/>
        <v>16264000</v>
      </c>
      <c r="V143" s="145" t="s">
        <v>51</v>
      </c>
      <c r="W143" s="37" t="s">
        <v>52</v>
      </c>
      <c r="X143" s="38" t="s">
        <v>53</v>
      </c>
      <c r="Y143" s="39" t="s">
        <v>54</v>
      </c>
      <c r="Z143" s="40" t="s">
        <v>41</v>
      </c>
      <c r="AA143" s="36" t="s">
        <v>55</v>
      </c>
      <c r="AB143" s="41" t="s">
        <v>56</v>
      </c>
      <c r="AC143" s="37" t="s">
        <v>51</v>
      </c>
      <c r="AD143" s="37" t="s">
        <v>57</v>
      </c>
      <c r="AE143" s="42" t="s">
        <v>58</v>
      </c>
      <c r="AF143" s="42" t="s">
        <v>59</v>
      </c>
      <c r="AG143" s="42" t="s">
        <v>60</v>
      </c>
      <c r="AH143" s="42" t="s">
        <v>61</v>
      </c>
      <c r="AI143" s="42" t="s">
        <v>61</v>
      </c>
      <c r="AJ143" s="42" t="s">
        <v>61</v>
      </c>
      <c r="AK143" s="68"/>
      <c r="AL143" s="68"/>
      <c r="AM143" s="68"/>
      <c r="AN143" s="9"/>
      <c r="AO143" s="9"/>
      <c r="AP143" s="9"/>
    </row>
    <row r="144" spans="1:42" s="45" customFormat="1" ht="55.5" customHeight="1" x14ac:dyDescent="0.15">
      <c r="A144" s="21"/>
      <c r="B144" s="53" t="s">
        <v>41</v>
      </c>
      <c r="C144" s="95" t="s">
        <v>112</v>
      </c>
      <c r="D144" s="95" t="s">
        <v>42</v>
      </c>
      <c r="E144" s="95" t="s">
        <v>102</v>
      </c>
      <c r="F144" s="95" t="s">
        <v>103</v>
      </c>
      <c r="G144" s="95" t="s">
        <v>290</v>
      </c>
      <c r="H144" s="219">
        <f>5200000+4800000</f>
        <v>10000000</v>
      </c>
      <c r="I144" s="95" t="s">
        <v>57</v>
      </c>
      <c r="J144" s="91" t="s">
        <v>46</v>
      </c>
      <c r="K144" s="62" t="s">
        <v>286</v>
      </c>
      <c r="L144" s="31">
        <v>92101900</v>
      </c>
      <c r="M144" s="32" t="str">
        <f t="shared" si="11"/>
        <v>Prestar el servicio de ambulancia en las diferentes actividades académicas y administrativas de la Universidad Pedagógica Nacional.</v>
      </c>
      <c r="N144" s="33">
        <v>1</v>
      </c>
      <c r="O144" s="33">
        <v>1</v>
      </c>
      <c r="P144" s="34">
        <v>11</v>
      </c>
      <c r="Q144" s="35" t="s">
        <v>49</v>
      </c>
      <c r="R144" s="129" t="s">
        <v>601</v>
      </c>
      <c r="S144" s="143" t="s">
        <v>50</v>
      </c>
      <c r="T144" s="213">
        <f t="shared" si="12"/>
        <v>10000000</v>
      </c>
      <c r="U144" s="212">
        <f t="shared" si="9"/>
        <v>10000000</v>
      </c>
      <c r="V144" s="145" t="s">
        <v>51</v>
      </c>
      <c r="W144" s="37" t="s">
        <v>52</v>
      </c>
      <c r="X144" s="38" t="s">
        <v>53</v>
      </c>
      <c r="Y144" s="39" t="s">
        <v>54</v>
      </c>
      <c r="Z144" s="40" t="s">
        <v>41</v>
      </c>
      <c r="AA144" s="36" t="s">
        <v>55</v>
      </c>
      <c r="AB144" s="41" t="s">
        <v>56</v>
      </c>
      <c r="AC144" s="37" t="s">
        <v>51</v>
      </c>
      <c r="AD144" s="37" t="s">
        <v>57</v>
      </c>
      <c r="AE144" s="42" t="s">
        <v>58</v>
      </c>
      <c r="AF144" s="42" t="s">
        <v>59</v>
      </c>
      <c r="AG144" s="42" t="s">
        <v>60</v>
      </c>
      <c r="AH144" s="42" t="s">
        <v>61</v>
      </c>
      <c r="AI144" s="42" t="s">
        <v>61</v>
      </c>
      <c r="AJ144" s="42" t="s">
        <v>61</v>
      </c>
      <c r="AK144" s="68"/>
      <c r="AL144" s="68"/>
      <c r="AM144" s="68"/>
      <c r="AN144" s="9"/>
      <c r="AO144" s="9"/>
      <c r="AP144" s="9"/>
    </row>
    <row r="145" spans="1:42" s="45" customFormat="1" ht="55.5" customHeight="1" x14ac:dyDescent="0.15">
      <c r="A145" s="21"/>
      <c r="B145" s="53" t="s">
        <v>41</v>
      </c>
      <c r="C145" s="95" t="s">
        <v>112</v>
      </c>
      <c r="D145" s="95" t="s">
        <v>42</v>
      </c>
      <c r="E145" s="95" t="s">
        <v>98</v>
      </c>
      <c r="F145" s="95" t="s">
        <v>99</v>
      </c>
      <c r="G145" s="95" t="s">
        <v>554</v>
      </c>
      <c r="H145" s="219">
        <f>68592236</f>
        <v>68592236</v>
      </c>
      <c r="I145" s="95" t="s">
        <v>46</v>
      </c>
      <c r="J145" s="91" t="s">
        <v>46</v>
      </c>
      <c r="K145" s="62" t="s">
        <v>293</v>
      </c>
      <c r="L145" s="31" t="s">
        <v>48</v>
      </c>
      <c r="M145" s="32" t="s">
        <v>292</v>
      </c>
      <c r="N145" s="33">
        <v>1</v>
      </c>
      <c r="O145" s="33">
        <v>1</v>
      </c>
      <c r="P145" s="34">
        <v>11</v>
      </c>
      <c r="Q145" s="35" t="s">
        <v>49</v>
      </c>
      <c r="R145" s="129" t="s">
        <v>601</v>
      </c>
      <c r="S145" s="143" t="s">
        <v>50</v>
      </c>
      <c r="T145" s="213">
        <f t="shared" si="12"/>
        <v>68592236</v>
      </c>
      <c r="U145" s="212">
        <f t="shared" si="9"/>
        <v>68592236</v>
      </c>
      <c r="V145" s="145" t="s">
        <v>51</v>
      </c>
      <c r="W145" s="37" t="s">
        <v>52</v>
      </c>
      <c r="X145" s="38" t="s">
        <v>53</v>
      </c>
      <c r="Y145" s="39" t="s">
        <v>54</v>
      </c>
      <c r="Z145" s="40" t="s">
        <v>41</v>
      </c>
      <c r="AA145" s="36" t="s">
        <v>55</v>
      </c>
      <c r="AB145" s="41" t="s">
        <v>56</v>
      </c>
      <c r="AC145" s="37" t="s">
        <v>51</v>
      </c>
      <c r="AD145" s="37" t="s">
        <v>57</v>
      </c>
      <c r="AE145" s="42" t="s">
        <v>58</v>
      </c>
      <c r="AF145" s="42" t="s">
        <v>59</v>
      </c>
      <c r="AG145" s="42" t="s">
        <v>60</v>
      </c>
      <c r="AH145" s="42" t="s">
        <v>61</v>
      </c>
      <c r="AI145" s="42" t="s">
        <v>61</v>
      </c>
      <c r="AJ145" s="42" t="s">
        <v>61</v>
      </c>
      <c r="AK145" s="68"/>
      <c r="AL145" s="68"/>
      <c r="AM145" s="68"/>
      <c r="AN145" s="9"/>
      <c r="AO145" s="9"/>
      <c r="AP145" s="9"/>
    </row>
    <row r="146" spans="1:42" s="45" customFormat="1" ht="55.5" customHeight="1" x14ac:dyDescent="0.15">
      <c r="A146" s="21"/>
      <c r="B146" s="53" t="s">
        <v>41</v>
      </c>
      <c r="C146" s="95" t="s">
        <v>112</v>
      </c>
      <c r="D146" s="95" t="s">
        <v>42</v>
      </c>
      <c r="E146" s="95" t="s">
        <v>98</v>
      </c>
      <c r="F146" s="95" t="s">
        <v>99</v>
      </c>
      <c r="G146" s="95" t="s">
        <v>555</v>
      </c>
      <c r="H146" s="219">
        <f>68592236</f>
        <v>68592236</v>
      </c>
      <c r="I146" s="95" t="s">
        <v>46</v>
      </c>
      <c r="J146" s="91" t="s">
        <v>46</v>
      </c>
      <c r="K146" s="62" t="s">
        <v>293</v>
      </c>
      <c r="L146" s="31" t="s">
        <v>48</v>
      </c>
      <c r="M146" s="32" t="s">
        <v>294</v>
      </c>
      <c r="N146" s="33">
        <v>1</v>
      </c>
      <c r="O146" s="33">
        <v>1</v>
      </c>
      <c r="P146" s="34">
        <v>11</v>
      </c>
      <c r="Q146" s="35" t="s">
        <v>49</v>
      </c>
      <c r="R146" s="129" t="s">
        <v>601</v>
      </c>
      <c r="S146" s="143" t="s">
        <v>50</v>
      </c>
      <c r="T146" s="213">
        <f t="shared" si="12"/>
        <v>68592236</v>
      </c>
      <c r="U146" s="212">
        <f t="shared" si="9"/>
        <v>68592236</v>
      </c>
      <c r="V146" s="145" t="s">
        <v>51</v>
      </c>
      <c r="W146" s="37" t="s">
        <v>52</v>
      </c>
      <c r="X146" s="38" t="s">
        <v>53</v>
      </c>
      <c r="Y146" s="39" t="s">
        <v>54</v>
      </c>
      <c r="Z146" s="40" t="s">
        <v>41</v>
      </c>
      <c r="AA146" s="36" t="s">
        <v>55</v>
      </c>
      <c r="AB146" s="41" t="s">
        <v>56</v>
      </c>
      <c r="AC146" s="37" t="s">
        <v>51</v>
      </c>
      <c r="AD146" s="37" t="s">
        <v>57</v>
      </c>
      <c r="AE146" s="42" t="s">
        <v>58</v>
      </c>
      <c r="AF146" s="42" t="s">
        <v>59</v>
      </c>
      <c r="AG146" s="42" t="s">
        <v>60</v>
      </c>
      <c r="AH146" s="42" t="s">
        <v>61</v>
      </c>
      <c r="AI146" s="42" t="s">
        <v>61</v>
      </c>
      <c r="AJ146" s="42" t="s">
        <v>61</v>
      </c>
      <c r="AK146" s="68"/>
      <c r="AL146" s="68"/>
      <c r="AM146" s="68"/>
      <c r="AN146" s="9"/>
      <c r="AO146" s="9"/>
      <c r="AP146" s="9"/>
    </row>
    <row r="147" spans="1:42" s="45" customFormat="1" ht="55.5" customHeight="1" x14ac:dyDescent="0.15">
      <c r="A147" s="21"/>
      <c r="B147" s="53" t="s">
        <v>41</v>
      </c>
      <c r="C147" s="95" t="s">
        <v>208</v>
      </c>
      <c r="D147" s="95" t="s">
        <v>209</v>
      </c>
      <c r="E147" s="95" t="s">
        <v>100</v>
      </c>
      <c r="F147" s="95" t="s">
        <v>101</v>
      </c>
      <c r="G147" s="95" t="s">
        <v>295</v>
      </c>
      <c r="H147" s="219">
        <f>7000000-7000000</f>
        <v>0</v>
      </c>
      <c r="I147" s="95" t="s">
        <v>46</v>
      </c>
      <c r="J147" s="91" t="s">
        <v>46</v>
      </c>
      <c r="K147" s="62" t="s">
        <v>289</v>
      </c>
      <c r="L147" s="31" t="s">
        <v>297</v>
      </c>
      <c r="M147" s="32" t="str">
        <f t="shared" ref="M147:M159" si="13">G147</f>
        <v>Prestar el servicio para la ejecución de  las autorizaciones técnicas emitidas por la CAR para poda y tala en las instalaciones fuera de Bogotá</v>
      </c>
      <c r="N147" s="33">
        <v>1</v>
      </c>
      <c r="O147" s="33">
        <v>1</v>
      </c>
      <c r="P147" s="34">
        <v>11</v>
      </c>
      <c r="Q147" s="35" t="s">
        <v>49</v>
      </c>
      <c r="R147" s="129" t="s">
        <v>601</v>
      </c>
      <c r="S147" s="143" t="s">
        <v>50</v>
      </c>
      <c r="T147" s="207">
        <f t="shared" si="12"/>
        <v>0</v>
      </c>
      <c r="U147" s="208">
        <f t="shared" si="9"/>
        <v>0</v>
      </c>
      <c r="V147" s="145" t="s">
        <v>51</v>
      </c>
      <c r="W147" s="37" t="s">
        <v>52</v>
      </c>
      <c r="X147" s="38" t="s">
        <v>53</v>
      </c>
      <c r="Y147" s="39" t="s">
        <v>54</v>
      </c>
      <c r="Z147" s="40" t="s">
        <v>41</v>
      </c>
      <c r="AA147" s="36" t="s">
        <v>55</v>
      </c>
      <c r="AB147" s="41" t="s">
        <v>56</v>
      </c>
      <c r="AC147" s="37" t="s">
        <v>51</v>
      </c>
      <c r="AD147" s="37" t="s">
        <v>57</v>
      </c>
      <c r="AE147" s="42" t="s">
        <v>58</v>
      </c>
      <c r="AF147" s="42" t="s">
        <v>59</v>
      </c>
      <c r="AG147" s="42" t="s">
        <v>60</v>
      </c>
      <c r="AH147" s="42" t="s">
        <v>61</v>
      </c>
      <c r="AI147" s="42" t="s">
        <v>61</v>
      </c>
      <c r="AJ147" s="42" t="s">
        <v>61</v>
      </c>
      <c r="AK147" s="68"/>
      <c r="AL147" s="68"/>
      <c r="AM147" s="68"/>
      <c r="AN147" s="9"/>
      <c r="AO147" s="9"/>
      <c r="AP147" s="9"/>
    </row>
    <row r="148" spans="1:42" s="45" customFormat="1" ht="55.5" customHeight="1" x14ac:dyDescent="0.15">
      <c r="A148" s="21"/>
      <c r="B148" s="53" t="s">
        <v>41</v>
      </c>
      <c r="C148" s="95" t="s">
        <v>208</v>
      </c>
      <c r="D148" s="95" t="s">
        <v>209</v>
      </c>
      <c r="E148" s="95" t="s">
        <v>102</v>
      </c>
      <c r="F148" s="95" t="s">
        <v>103</v>
      </c>
      <c r="G148" s="95" t="s">
        <v>298</v>
      </c>
      <c r="H148" s="219">
        <v>7000000</v>
      </c>
      <c r="I148" s="95" t="s">
        <v>57</v>
      </c>
      <c r="J148" s="91" t="s">
        <v>46</v>
      </c>
      <c r="K148" s="62" t="s">
        <v>291</v>
      </c>
      <c r="L148" s="31" t="s">
        <v>300</v>
      </c>
      <c r="M148" s="32" t="str">
        <f t="shared" si="13"/>
        <v>Realizar la recolección, transporte y disposición final de los residuos biológicos  generados en las diferentes instalaciones de la UPN</v>
      </c>
      <c r="N148" s="33">
        <v>1</v>
      </c>
      <c r="O148" s="33">
        <v>1</v>
      </c>
      <c r="P148" s="34">
        <v>11</v>
      </c>
      <c r="Q148" s="35" t="s">
        <v>49</v>
      </c>
      <c r="R148" s="129" t="s">
        <v>601</v>
      </c>
      <c r="S148" s="143" t="s">
        <v>50</v>
      </c>
      <c r="T148" s="213">
        <f t="shared" si="12"/>
        <v>7000000</v>
      </c>
      <c r="U148" s="212">
        <f t="shared" si="9"/>
        <v>7000000</v>
      </c>
      <c r="V148" s="145" t="s">
        <v>51</v>
      </c>
      <c r="W148" s="37" t="s">
        <v>52</v>
      </c>
      <c r="X148" s="38" t="s">
        <v>53</v>
      </c>
      <c r="Y148" s="39" t="s">
        <v>54</v>
      </c>
      <c r="Z148" s="40" t="s">
        <v>41</v>
      </c>
      <c r="AA148" s="36" t="s">
        <v>55</v>
      </c>
      <c r="AB148" s="41" t="s">
        <v>56</v>
      </c>
      <c r="AC148" s="37" t="s">
        <v>51</v>
      </c>
      <c r="AD148" s="37" t="s">
        <v>57</v>
      </c>
      <c r="AE148" s="42" t="s">
        <v>58</v>
      </c>
      <c r="AF148" s="42" t="s">
        <v>59</v>
      </c>
      <c r="AG148" s="42" t="s">
        <v>60</v>
      </c>
      <c r="AH148" s="42" t="s">
        <v>61</v>
      </c>
      <c r="AI148" s="42" t="s">
        <v>61</v>
      </c>
      <c r="AJ148" s="42" t="s">
        <v>61</v>
      </c>
      <c r="AK148" s="68"/>
      <c r="AL148" s="68"/>
      <c r="AM148" s="68"/>
      <c r="AN148" s="9"/>
      <c r="AO148" s="9"/>
      <c r="AP148" s="9"/>
    </row>
    <row r="149" spans="1:42" s="45" customFormat="1" ht="55.5" customHeight="1" x14ac:dyDescent="0.15">
      <c r="A149" s="21"/>
      <c r="B149" s="53" t="s">
        <v>41</v>
      </c>
      <c r="C149" s="95" t="s">
        <v>208</v>
      </c>
      <c r="D149" s="95" t="s">
        <v>209</v>
      </c>
      <c r="E149" s="95" t="s">
        <v>100</v>
      </c>
      <c r="F149" s="95" t="s">
        <v>101</v>
      </c>
      <c r="G149" s="95" t="s">
        <v>301</v>
      </c>
      <c r="H149" s="219">
        <v>1500000</v>
      </c>
      <c r="I149" s="95" t="s">
        <v>57</v>
      </c>
      <c r="J149" s="91" t="s">
        <v>46</v>
      </c>
      <c r="K149" s="62" t="s">
        <v>296</v>
      </c>
      <c r="L149" s="31" t="s">
        <v>589</v>
      </c>
      <c r="M149" s="32" t="str">
        <f t="shared" si="13"/>
        <v>Prestar el servicio de toma de muestras y análisis para determinación del contenido de PCBs de la subestación ubicada
en las instalaciones de calle 72 de la UPN.</v>
      </c>
      <c r="N149" s="33">
        <v>1</v>
      </c>
      <c r="O149" s="33">
        <v>1</v>
      </c>
      <c r="P149" s="34">
        <v>11</v>
      </c>
      <c r="Q149" s="35" t="s">
        <v>49</v>
      </c>
      <c r="R149" s="129" t="s">
        <v>601</v>
      </c>
      <c r="S149" s="143" t="s">
        <v>50</v>
      </c>
      <c r="T149" s="213">
        <f t="shared" si="12"/>
        <v>1500000</v>
      </c>
      <c r="U149" s="212">
        <f t="shared" si="9"/>
        <v>1500000</v>
      </c>
      <c r="V149" s="145" t="s">
        <v>51</v>
      </c>
      <c r="W149" s="37" t="s">
        <v>52</v>
      </c>
      <c r="X149" s="38" t="s">
        <v>53</v>
      </c>
      <c r="Y149" s="39" t="s">
        <v>54</v>
      </c>
      <c r="Z149" s="40" t="s">
        <v>41</v>
      </c>
      <c r="AA149" s="36" t="s">
        <v>55</v>
      </c>
      <c r="AB149" s="41" t="s">
        <v>56</v>
      </c>
      <c r="AC149" s="37" t="s">
        <v>51</v>
      </c>
      <c r="AD149" s="37" t="s">
        <v>57</v>
      </c>
      <c r="AE149" s="42" t="s">
        <v>58</v>
      </c>
      <c r="AF149" s="42" t="s">
        <v>59</v>
      </c>
      <c r="AG149" s="42" t="s">
        <v>60</v>
      </c>
      <c r="AH149" s="42" t="s">
        <v>61</v>
      </c>
      <c r="AI149" s="42" t="s">
        <v>61</v>
      </c>
      <c r="AJ149" s="42" t="s">
        <v>61</v>
      </c>
      <c r="AK149" s="68"/>
      <c r="AL149" s="68"/>
      <c r="AM149" s="68"/>
      <c r="AN149" s="9"/>
      <c r="AO149" s="9"/>
      <c r="AP149" s="9"/>
    </row>
    <row r="150" spans="1:42" s="45" customFormat="1" ht="55.5" customHeight="1" x14ac:dyDescent="0.15">
      <c r="A150" s="21"/>
      <c r="B150" s="53" t="s">
        <v>41</v>
      </c>
      <c r="C150" s="95" t="s">
        <v>208</v>
      </c>
      <c r="D150" s="95" t="s">
        <v>209</v>
      </c>
      <c r="E150" s="95" t="s">
        <v>106</v>
      </c>
      <c r="F150" s="95" t="s">
        <v>107</v>
      </c>
      <c r="G150" s="95" t="s">
        <v>303</v>
      </c>
      <c r="H150" s="219">
        <f>10000000</f>
        <v>10000000</v>
      </c>
      <c r="I150" s="95" t="s">
        <v>46</v>
      </c>
      <c r="J150" s="91" t="s">
        <v>46</v>
      </c>
      <c r="K150" s="62" t="s">
        <v>255</v>
      </c>
      <c r="L150" s="31" t="s">
        <v>48</v>
      </c>
      <c r="M150" s="32" t="str">
        <f t="shared" si="13"/>
        <v>Pago de sanciones generadas por acto administrativo por la Secretaría de Salud, Secretaría de Ambiente y demás autoridades.</v>
      </c>
      <c r="N150" s="33">
        <v>1</v>
      </c>
      <c r="O150" s="33">
        <v>1</v>
      </c>
      <c r="P150" s="34">
        <v>11</v>
      </c>
      <c r="Q150" s="35" t="s">
        <v>49</v>
      </c>
      <c r="R150" s="129" t="s">
        <v>601</v>
      </c>
      <c r="S150" s="143" t="s">
        <v>50</v>
      </c>
      <c r="T150" s="213">
        <f t="shared" si="12"/>
        <v>10000000</v>
      </c>
      <c r="U150" s="212">
        <f t="shared" si="9"/>
        <v>10000000</v>
      </c>
      <c r="V150" s="145" t="s">
        <v>51</v>
      </c>
      <c r="W150" s="37" t="s">
        <v>52</v>
      </c>
      <c r="X150" s="38" t="s">
        <v>53</v>
      </c>
      <c r="Y150" s="39" t="s">
        <v>54</v>
      </c>
      <c r="Z150" s="40" t="s">
        <v>41</v>
      </c>
      <c r="AA150" s="36" t="s">
        <v>55</v>
      </c>
      <c r="AB150" s="41" t="s">
        <v>56</v>
      </c>
      <c r="AC150" s="37" t="s">
        <v>51</v>
      </c>
      <c r="AD150" s="37" t="s">
        <v>57</v>
      </c>
      <c r="AE150" s="42" t="s">
        <v>58</v>
      </c>
      <c r="AF150" s="42" t="s">
        <v>59</v>
      </c>
      <c r="AG150" s="42" t="s">
        <v>60</v>
      </c>
      <c r="AH150" s="42" t="s">
        <v>61</v>
      </c>
      <c r="AI150" s="42" t="s">
        <v>61</v>
      </c>
      <c r="AJ150" s="42" t="s">
        <v>61</v>
      </c>
      <c r="AK150" s="68"/>
      <c r="AL150" s="68"/>
      <c r="AM150" s="68"/>
      <c r="AN150" s="9"/>
      <c r="AO150" s="9"/>
      <c r="AP150" s="9"/>
    </row>
    <row r="151" spans="1:42" s="45" customFormat="1" ht="30.75" customHeight="1" x14ac:dyDescent="0.15">
      <c r="A151" s="21"/>
      <c r="B151" s="53" t="s">
        <v>41</v>
      </c>
      <c r="C151" s="95" t="s">
        <v>208</v>
      </c>
      <c r="D151" s="95" t="s">
        <v>209</v>
      </c>
      <c r="E151" s="95" t="s">
        <v>304</v>
      </c>
      <c r="F151" s="95" t="s">
        <v>305</v>
      </c>
      <c r="G151" s="95" t="s">
        <v>306</v>
      </c>
      <c r="H151" s="219">
        <v>4000000</v>
      </c>
      <c r="I151" s="95" t="s">
        <v>46</v>
      </c>
      <c r="J151" s="91" t="s">
        <v>51</v>
      </c>
      <c r="K151" s="62" t="s">
        <v>255</v>
      </c>
      <c r="L151" s="31" t="s">
        <v>48</v>
      </c>
      <c r="M151" s="32" t="str">
        <f t="shared" si="13"/>
        <v>Realizar el pago de los intereses de mora a la Secretaria Distrital De Salud</v>
      </c>
      <c r="N151" s="33">
        <v>1</v>
      </c>
      <c r="O151" s="33">
        <v>1</v>
      </c>
      <c r="P151" s="34">
        <v>11</v>
      </c>
      <c r="Q151" s="35" t="s">
        <v>49</v>
      </c>
      <c r="R151" s="129" t="s">
        <v>601</v>
      </c>
      <c r="S151" s="143" t="s">
        <v>50</v>
      </c>
      <c r="T151" s="213">
        <f t="shared" si="12"/>
        <v>4000000</v>
      </c>
      <c r="U151" s="212">
        <f t="shared" ref="U151:U178" si="14">T151</f>
        <v>4000000</v>
      </c>
      <c r="V151" s="145" t="s">
        <v>51</v>
      </c>
      <c r="W151" s="37" t="s">
        <v>52</v>
      </c>
      <c r="X151" s="38" t="s">
        <v>53</v>
      </c>
      <c r="Y151" s="39" t="s">
        <v>54</v>
      </c>
      <c r="Z151" s="40" t="s">
        <v>41</v>
      </c>
      <c r="AA151" s="36" t="s">
        <v>55</v>
      </c>
      <c r="AB151" s="41" t="s">
        <v>56</v>
      </c>
      <c r="AC151" s="37" t="s">
        <v>51</v>
      </c>
      <c r="AD151" s="37" t="s">
        <v>57</v>
      </c>
      <c r="AE151" s="42" t="s">
        <v>58</v>
      </c>
      <c r="AF151" s="42" t="s">
        <v>59</v>
      </c>
      <c r="AG151" s="42" t="s">
        <v>60</v>
      </c>
      <c r="AH151" s="42" t="s">
        <v>61</v>
      </c>
      <c r="AI151" s="42" t="s">
        <v>61</v>
      </c>
      <c r="AJ151" s="42" t="s">
        <v>61</v>
      </c>
      <c r="AK151" s="68"/>
      <c r="AL151" s="68"/>
      <c r="AM151" s="68"/>
      <c r="AN151" s="9"/>
      <c r="AO151" s="9"/>
      <c r="AP151" s="9"/>
    </row>
    <row r="152" spans="1:42" s="45" customFormat="1" ht="36" customHeight="1" x14ac:dyDescent="0.15">
      <c r="A152" s="21"/>
      <c r="B152" s="53" t="s">
        <v>41</v>
      </c>
      <c r="C152" s="95" t="s">
        <v>208</v>
      </c>
      <c r="D152" s="95" t="s">
        <v>209</v>
      </c>
      <c r="E152" s="95" t="s">
        <v>100</v>
      </c>
      <c r="F152" s="95" t="s">
        <v>101</v>
      </c>
      <c r="G152" s="95" t="s">
        <v>690</v>
      </c>
      <c r="H152" s="219">
        <f>120000000+6000000</f>
        <v>126000000</v>
      </c>
      <c r="I152" s="95" t="s">
        <v>57</v>
      </c>
      <c r="J152" s="91" t="s">
        <v>46</v>
      </c>
      <c r="K152" s="62" t="s">
        <v>299</v>
      </c>
      <c r="L152" s="31" t="s">
        <v>308</v>
      </c>
      <c r="M152" s="32" t="str">
        <f t="shared" si="13"/>
        <v xml:space="preserve">Prestar el servicio de ejecución de Planes de poda de las instalaciones de la Universidad Pedagógica
Nacional de acuerdo a los conceptos técnicos de la SDA.
</v>
      </c>
      <c r="N152" s="33">
        <v>1</v>
      </c>
      <c r="O152" s="33">
        <v>1</v>
      </c>
      <c r="P152" s="34">
        <v>11</v>
      </c>
      <c r="Q152" s="35" t="s">
        <v>49</v>
      </c>
      <c r="R152" s="129" t="s">
        <v>601</v>
      </c>
      <c r="S152" s="143" t="s">
        <v>50</v>
      </c>
      <c r="T152" s="213">
        <f t="shared" si="12"/>
        <v>126000000</v>
      </c>
      <c r="U152" s="212">
        <f t="shared" si="14"/>
        <v>126000000</v>
      </c>
      <c r="V152" s="145" t="s">
        <v>51</v>
      </c>
      <c r="W152" s="37" t="s">
        <v>52</v>
      </c>
      <c r="X152" s="38" t="s">
        <v>53</v>
      </c>
      <c r="Y152" s="39" t="s">
        <v>54</v>
      </c>
      <c r="Z152" s="40" t="s">
        <v>41</v>
      </c>
      <c r="AA152" s="36" t="s">
        <v>55</v>
      </c>
      <c r="AB152" s="41" t="s">
        <v>56</v>
      </c>
      <c r="AC152" s="37" t="s">
        <v>51</v>
      </c>
      <c r="AD152" s="37" t="s">
        <v>57</v>
      </c>
      <c r="AE152" s="42" t="s">
        <v>58</v>
      </c>
      <c r="AF152" s="42" t="s">
        <v>59</v>
      </c>
      <c r="AG152" s="42" t="s">
        <v>60</v>
      </c>
      <c r="AH152" s="42" t="s">
        <v>61</v>
      </c>
      <c r="AI152" s="42" t="s">
        <v>61</v>
      </c>
      <c r="AJ152" s="42" t="s">
        <v>61</v>
      </c>
      <c r="AK152" s="68"/>
      <c r="AL152" s="68"/>
      <c r="AM152" s="68"/>
      <c r="AN152" s="9"/>
      <c r="AO152" s="9"/>
      <c r="AP152" s="9"/>
    </row>
    <row r="153" spans="1:42" s="45" customFormat="1" ht="55.5" customHeight="1" x14ac:dyDescent="0.15">
      <c r="A153" s="21"/>
      <c r="B153" s="53" t="s">
        <v>41</v>
      </c>
      <c r="C153" s="95" t="s">
        <v>208</v>
      </c>
      <c r="D153" s="95" t="s">
        <v>209</v>
      </c>
      <c r="E153" s="95" t="s">
        <v>100</v>
      </c>
      <c r="F153" s="95" t="s">
        <v>101</v>
      </c>
      <c r="G153" s="95" t="s">
        <v>908</v>
      </c>
      <c r="H153" s="219">
        <f>24200000-6000000</f>
        <v>18200000</v>
      </c>
      <c r="I153" s="95" t="s">
        <v>57</v>
      </c>
      <c r="J153" s="91" t="s">
        <v>46</v>
      </c>
      <c r="K153" s="62" t="s">
        <v>302</v>
      </c>
      <c r="L153" s="31" t="s">
        <v>915</v>
      </c>
      <c r="M153" s="32" t="str">
        <f t="shared" si="13"/>
        <v>Prestar el servicio de caracterización de vertimientos de los diferentes laboratorios de las instalaciones de la Universidad Pedagógica Nacional".</v>
      </c>
      <c r="N153" s="33">
        <v>8</v>
      </c>
      <c r="O153" s="33">
        <v>8</v>
      </c>
      <c r="P153" s="34">
        <v>4</v>
      </c>
      <c r="Q153" s="35" t="s">
        <v>49</v>
      </c>
      <c r="R153" s="129" t="s">
        <v>601</v>
      </c>
      <c r="S153" s="143" t="s">
        <v>50</v>
      </c>
      <c r="T153" s="213">
        <f t="shared" si="12"/>
        <v>18200000</v>
      </c>
      <c r="U153" s="212">
        <f t="shared" si="14"/>
        <v>18200000</v>
      </c>
      <c r="V153" s="145" t="s">
        <v>51</v>
      </c>
      <c r="W153" s="37" t="s">
        <v>52</v>
      </c>
      <c r="X153" s="38" t="s">
        <v>53</v>
      </c>
      <c r="Y153" s="39" t="s">
        <v>54</v>
      </c>
      <c r="Z153" s="40" t="s">
        <v>41</v>
      </c>
      <c r="AA153" s="36" t="s">
        <v>55</v>
      </c>
      <c r="AB153" s="41" t="s">
        <v>56</v>
      </c>
      <c r="AC153" s="37" t="s">
        <v>51</v>
      </c>
      <c r="AD153" s="37" t="s">
        <v>57</v>
      </c>
      <c r="AE153" s="42" t="s">
        <v>58</v>
      </c>
      <c r="AF153" s="42" t="s">
        <v>59</v>
      </c>
      <c r="AG153" s="42" t="s">
        <v>60</v>
      </c>
      <c r="AH153" s="42" t="s">
        <v>61</v>
      </c>
      <c r="AI153" s="42" t="s">
        <v>61</v>
      </c>
      <c r="AJ153" s="42" t="s">
        <v>61</v>
      </c>
      <c r="AK153" s="68"/>
      <c r="AL153" s="68"/>
      <c r="AM153" s="68"/>
      <c r="AN153" s="9"/>
      <c r="AO153" s="9"/>
      <c r="AP153" s="9"/>
    </row>
    <row r="154" spans="1:42" s="45" customFormat="1" ht="55.5" customHeight="1" x14ac:dyDescent="0.15">
      <c r="A154" s="21"/>
      <c r="B154" s="53" t="s">
        <v>41</v>
      </c>
      <c r="C154" s="95" t="s">
        <v>208</v>
      </c>
      <c r="D154" s="95" t="s">
        <v>209</v>
      </c>
      <c r="E154" s="95" t="s">
        <v>100</v>
      </c>
      <c r="F154" s="95" t="s">
        <v>101</v>
      </c>
      <c r="G154" s="95" t="s">
        <v>600</v>
      </c>
      <c r="H154" s="219">
        <f>15000000-(12000000+3000000)</f>
        <v>0</v>
      </c>
      <c r="I154" s="95" t="s">
        <v>46</v>
      </c>
      <c r="J154" s="91" t="s">
        <v>46</v>
      </c>
      <c r="K154" s="62" t="s">
        <v>307</v>
      </c>
      <c r="L154" s="31" t="s">
        <v>308</v>
      </c>
      <c r="M154" s="32" t="str">
        <f t="shared" si="13"/>
        <v xml:space="preserve">Prestar el servicio de ejecución del mantenimiento de  los árboles sembrados por compensación en las diferentes instalaciones de la UPN </v>
      </c>
      <c r="N154" s="33">
        <v>1</v>
      </c>
      <c r="O154" s="33">
        <v>1</v>
      </c>
      <c r="P154" s="34">
        <v>11</v>
      </c>
      <c r="Q154" s="35" t="s">
        <v>49</v>
      </c>
      <c r="R154" s="129" t="s">
        <v>601</v>
      </c>
      <c r="S154" s="143" t="s">
        <v>50</v>
      </c>
      <c r="T154" s="207">
        <f t="shared" si="12"/>
        <v>0</v>
      </c>
      <c r="U154" s="208">
        <f t="shared" si="14"/>
        <v>0</v>
      </c>
      <c r="V154" s="145" t="s">
        <v>51</v>
      </c>
      <c r="W154" s="37" t="s">
        <v>52</v>
      </c>
      <c r="X154" s="38" t="s">
        <v>53</v>
      </c>
      <c r="Y154" s="39" t="s">
        <v>54</v>
      </c>
      <c r="Z154" s="40" t="s">
        <v>41</v>
      </c>
      <c r="AA154" s="36" t="s">
        <v>55</v>
      </c>
      <c r="AB154" s="41" t="s">
        <v>56</v>
      </c>
      <c r="AC154" s="37" t="s">
        <v>51</v>
      </c>
      <c r="AD154" s="37" t="s">
        <v>57</v>
      </c>
      <c r="AE154" s="42" t="s">
        <v>58</v>
      </c>
      <c r="AF154" s="42" t="s">
        <v>59</v>
      </c>
      <c r="AG154" s="42" t="s">
        <v>60</v>
      </c>
      <c r="AH154" s="42" t="s">
        <v>61</v>
      </c>
      <c r="AI154" s="42" t="s">
        <v>61</v>
      </c>
      <c r="AJ154" s="42" t="s">
        <v>61</v>
      </c>
      <c r="AK154" s="68"/>
      <c r="AL154" s="68"/>
      <c r="AM154" s="68"/>
      <c r="AN154" s="9"/>
      <c r="AO154" s="9"/>
      <c r="AP154" s="9"/>
    </row>
    <row r="155" spans="1:42" s="45" customFormat="1" ht="55.5" customHeight="1" x14ac:dyDescent="0.15">
      <c r="A155" s="21"/>
      <c r="B155" s="53" t="s">
        <v>155</v>
      </c>
      <c r="C155" s="95" t="s">
        <v>311</v>
      </c>
      <c r="D155" s="95" t="s">
        <v>157</v>
      </c>
      <c r="E155" s="95" t="s">
        <v>100</v>
      </c>
      <c r="F155" s="95" t="s">
        <v>101</v>
      </c>
      <c r="G155" s="95" t="s">
        <v>312</v>
      </c>
      <c r="H155" s="219">
        <v>100000000</v>
      </c>
      <c r="I155" s="95" t="s">
        <v>57</v>
      </c>
      <c r="J155" s="91" t="s">
        <v>46</v>
      </c>
      <c r="K155" s="62" t="s">
        <v>309</v>
      </c>
      <c r="L155" s="31">
        <v>82101500</v>
      </c>
      <c r="M155" s="32" t="str">
        <f t="shared" si="13"/>
        <v>Prestar el servicio  de elaboración e impresión de los insumos que se requieren para cubrir las necesidades de la Subdirección de Admisiones y Registro de la Universidad Pedagógica Nacional.</v>
      </c>
      <c r="N155" s="33">
        <v>1</v>
      </c>
      <c r="O155" s="33">
        <v>1</v>
      </c>
      <c r="P155" s="34">
        <v>11</v>
      </c>
      <c r="Q155" s="35" t="s">
        <v>49</v>
      </c>
      <c r="R155" s="129" t="s">
        <v>601</v>
      </c>
      <c r="S155" s="143" t="s">
        <v>154</v>
      </c>
      <c r="T155" s="213">
        <f t="shared" si="12"/>
        <v>100000000</v>
      </c>
      <c r="U155" s="212">
        <f t="shared" si="14"/>
        <v>100000000</v>
      </c>
      <c r="V155" s="145" t="s">
        <v>51</v>
      </c>
      <c r="W155" s="37" t="s">
        <v>52</v>
      </c>
      <c r="X155" s="38" t="s">
        <v>53</v>
      </c>
      <c r="Y155" s="39" t="s">
        <v>54</v>
      </c>
      <c r="Z155" s="40" t="s">
        <v>155</v>
      </c>
      <c r="AA155" s="36" t="s">
        <v>55</v>
      </c>
      <c r="AB155" s="41" t="s">
        <v>56</v>
      </c>
      <c r="AC155" s="37" t="s">
        <v>51</v>
      </c>
      <c r="AD155" s="37" t="s">
        <v>57</v>
      </c>
      <c r="AE155" s="42" t="s">
        <v>58</v>
      </c>
      <c r="AF155" s="42" t="s">
        <v>59</v>
      </c>
      <c r="AG155" s="42" t="s">
        <v>60</v>
      </c>
      <c r="AH155" s="42" t="s">
        <v>61</v>
      </c>
      <c r="AI155" s="42" t="s">
        <v>61</v>
      </c>
      <c r="AJ155" s="42" t="s">
        <v>61</v>
      </c>
      <c r="AK155" s="68"/>
      <c r="AL155" s="68"/>
      <c r="AM155" s="68"/>
      <c r="AN155" s="9"/>
      <c r="AO155" s="9"/>
      <c r="AP155" s="9"/>
    </row>
    <row r="156" spans="1:42" s="45" customFormat="1" ht="43.5" customHeight="1" x14ac:dyDescent="0.15">
      <c r="A156" s="21"/>
      <c r="B156" s="53" t="s">
        <v>155</v>
      </c>
      <c r="C156" s="95" t="s">
        <v>311</v>
      </c>
      <c r="D156" s="95" t="s">
        <v>157</v>
      </c>
      <c r="E156" s="95" t="s">
        <v>92</v>
      </c>
      <c r="F156" s="95" t="s">
        <v>93</v>
      </c>
      <c r="G156" s="95" t="s">
        <v>314</v>
      </c>
      <c r="H156" s="219">
        <f>75369840+29475700</f>
        <v>104845540</v>
      </c>
      <c r="I156" s="95" t="s">
        <v>57</v>
      </c>
      <c r="J156" s="91" t="s">
        <v>46</v>
      </c>
      <c r="K156" s="62" t="s">
        <v>310</v>
      </c>
      <c r="L156" s="31">
        <v>55121800</v>
      </c>
      <c r="M156" s="32" t="str">
        <f t="shared" si="13"/>
        <v>Adquirir carnés para la comunidad universitaria, atendiendo los requerimientos establecidos por la UPN</v>
      </c>
      <c r="N156" s="33">
        <v>1</v>
      </c>
      <c r="O156" s="33">
        <v>1</v>
      </c>
      <c r="P156" s="34">
        <v>11</v>
      </c>
      <c r="Q156" s="35" t="s">
        <v>49</v>
      </c>
      <c r="R156" s="129" t="s">
        <v>601</v>
      </c>
      <c r="S156" s="143" t="s">
        <v>701</v>
      </c>
      <c r="T156" s="213">
        <f t="shared" si="12"/>
        <v>104845540</v>
      </c>
      <c r="U156" s="212">
        <f t="shared" si="14"/>
        <v>104845540</v>
      </c>
      <c r="V156" s="145" t="s">
        <v>51</v>
      </c>
      <c r="W156" s="37" t="s">
        <v>52</v>
      </c>
      <c r="X156" s="38" t="s">
        <v>53</v>
      </c>
      <c r="Y156" s="39" t="s">
        <v>54</v>
      </c>
      <c r="Z156" s="40" t="s">
        <v>155</v>
      </c>
      <c r="AA156" s="36" t="s">
        <v>55</v>
      </c>
      <c r="AB156" s="41" t="s">
        <v>56</v>
      </c>
      <c r="AC156" s="37" t="s">
        <v>51</v>
      </c>
      <c r="AD156" s="37" t="s">
        <v>57</v>
      </c>
      <c r="AE156" s="42" t="s">
        <v>58</v>
      </c>
      <c r="AF156" s="42" t="s">
        <v>59</v>
      </c>
      <c r="AG156" s="42" t="s">
        <v>60</v>
      </c>
      <c r="AH156" s="42" t="s">
        <v>61</v>
      </c>
      <c r="AI156" s="42" t="s">
        <v>61</v>
      </c>
      <c r="AJ156" s="42" t="s">
        <v>61</v>
      </c>
      <c r="AK156" s="68"/>
      <c r="AL156" s="68"/>
      <c r="AM156" s="68"/>
      <c r="AN156" s="9"/>
      <c r="AO156" s="9"/>
      <c r="AP156" s="9"/>
    </row>
    <row r="157" spans="1:42" s="45" customFormat="1" ht="55.5" customHeight="1" x14ac:dyDescent="0.15">
      <c r="A157" s="21"/>
      <c r="B157" s="53" t="s">
        <v>41</v>
      </c>
      <c r="C157" s="95" t="s">
        <v>108</v>
      </c>
      <c r="D157" s="95" t="s">
        <v>109</v>
      </c>
      <c r="E157" s="95" t="s">
        <v>223</v>
      </c>
      <c r="F157" s="95" t="s">
        <v>220</v>
      </c>
      <c r="G157" s="95" t="s">
        <v>316</v>
      </c>
      <c r="H157" s="219">
        <v>15000000</v>
      </c>
      <c r="I157" s="95" t="s">
        <v>46</v>
      </c>
      <c r="J157" s="91" t="s">
        <v>46</v>
      </c>
      <c r="K157" s="62" t="s">
        <v>221</v>
      </c>
      <c r="L157" s="31" t="s">
        <v>48</v>
      </c>
      <c r="M157" s="32" t="str">
        <f t="shared" si="13"/>
        <v>Amparar el pago de suscripción de la membresía del prefijo IPV6., en el marco del protocolo establecido por MinTIC en mediante Resolución 2710 de 2017.</v>
      </c>
      <c r="N157" s="33">
        <v>1</v>
      </c>
      <c r="O157" s="33">
        <v>1</v>
      </c>
      <c r="P157" s="34">
        <v>11</v>
      </c>
      <c r="Q157" s="35" t="s">
        <v>49</v>
      </c>
      <c r="R157" s="129" t="s">
        <v>601</v>
      </c>
      <c r="S157" s="143" t="s">
        <v>50</v>
      </c>
      <c r="T157" s="213">
        <f t="shared" si="12"/>
        <v>15000000</v>
      </c>
      <c r="U157" s="212">
        <f t="shared" si="14"/>
        <v>15000000</v>
      </c>
      <c r="V157" s="145" t="s">
        <v>51</v>
      </c>
      <c r="W157" s="37" t="s">
        <v>52</v>
      </c>
      <c r="X157" s="38" t="s">
        <v>53</v>
      </c>
      <c r="Y157" s="39" t="s">
        <v>54</v>
      </c>
      <c r="Z157" s="40" t="s">
        <v>41</v>
      </c>
      <c r="AA157" s="36" t="s">
        <v>55</v>
      </c>
      <c r="AB157" s="41" t="s">
        <v>56</v>
      </c>
      <c r="AC157" s="37" t="s">
        <v>51</v>
      </c>
      <c r="AD157" s="37" t="s">
        <v>57</v>
      </c>
      <c r="AE157" s="42" t="s">
        <v>58</v>
      </c>
      <c r="AF157" s="42" t="s">
        <v>59</v>
      </c>
      <c r="AG157" s="42" t="s">
        <v>60</v>
      </c>
      <c r="AH157" s="42" t="s">
        <v>61</v>
      </c>
      <c r="AI157" s="42" t="s">
        <v>61</v>
      </c>
      <c r="AJ157" s="42" t="s">
        <v>61</v>
      </c>
      <c r="AK157" s="68"/>
      <c r="AL157" s="68"/>
      <c r="AM157" s="68"/>
      <c r="AN157" s="9"/>
      <c r="AO157" s="9"/>
      <c r="AP157" s="9"/>
    </row>
    <row r="158" spans="1:42" s="45" customFormat="1" ht="42" customHeight="1" x14ac:dyDescent="0.15">
      <c r="A158" s="21"/>
      <c r="B158" s="53" t="s">
        <v>41</v>
      </c>
      <c r="C158" s="95" t="s">
        <v>108</v>
      </c>
      <c r="D158" s="95" t="s">
        <v>109</v>
      </c>
      <c r="E158" s="95" t="s">
        <v>100</v>
      </c>
      <c r="F158" s="95" t="s">
        <v>101</v>
      </c>
      <c r="G158" s="95" t="s">
        <v>317</v>
      </c>
      <c r="H158" s="219">
        <f>161643378-4088322</f>
        <v>157555056</v>
      </c>
      <c r="I158" s="95" t="s">
        <v>57</v>
      </c>
      <c r="J158" s="91" t="s">
        <v>46</v>
      </c>
      <c r="K158" s="62" t="s">
        <v>313</v>
      </c>
      <c r="L158" s="31" t="s">
        <v>319</v>
      </c>
      <c r="M158" s="32" t="str">
        <f t="shared" si="13"/>
        <v>Prestar los servicios de soporte para el Sistema Académico CLASS</v>
      </c>
      <c r="N158" s="33">
        <v>1</v>
      </c>
      <c r="O158" s="33">
        <v>1</v>
      </c>
      <c r="P158" s="34">
        <v>12</v>
      </c>
      <c r="Q158" s="35" t="s">
        <v>49</v>
      </c>
      <c r="R158" s="129" t="s">
        <v>601</v>
      </c>
      <c r="S158" s="143" t="s">
        <v>50</v>
      </c>
      <c r="T158" s="213">
        <f t="shared" si="12"/>
        <v>157555056</v>
      </c>
      <c r="U158" s="212">
        <f t="shared" si="14"/>
        <v>157555056</v>
      </c>
      <c r="V158" s="145" t="s">
        <v>51</v>
      </c>
      <c r="W158" s="37" t="s">
        <v>52</v>
      </c>
      <c r="X158" s="38" t="s">
        <v>53</v>
      </c>
      <c r="Y158" s="39" t="s">
        <v>54</v>
      </c>
      <c r="Z158" s="40" t="s">
        <v>41</v>
      </c>
      <c r="AA158" s="36" t="s">
        <v>55</v>
      </c>
      <c r="AB158" s="41" t="s">
        <v>56</v>
      </c>
      <c r="AC158" s="37" t="s">
        <v>51</v>
      </c>
      <c r="AD158" s="37" t="s">
        <v>57</v>
      </c>
      <c r="AE158" s="42" t="s">
        <v>58</v>
      </c>
      <c r="AF158" s="42" t="s">
        <v>59</v>
      </c>
      <c r="AG158" s="42" t="s">
        <v>60</v>
      </c>
      <c r="AH158" s="42" t="s">
        <v>61</v>
      </c>
      <c r="AI158" s="42" t="s">
        <v>61</v>
      </c>
      <c r="AJ158" s="42" t="s">
        <v>61</v>
      </c>
      <c r="AK158" s="68"/>
      <c r="AL158" s="68"/>
      <c r="AM158" s="68"/>
      <c r="AN158" s="9"/>
      <c r="AO158" s="9"/>
      <c r="AP158" s="9"/>
    </row>
    <row r="159" spans="1:42" s="45" customFormat="1" ht="55.5" customHeight="1" x14ac:dyDescent="0.15">
      <c r="A159" s="21"/>
      <c r="B159" s="53" t="s">
        <v>41</v>
      </c>
      <c r="C159" s="95" t="s">
        <v>108</v>
      </c>
      <c r="D159" s="95" t="s">
        <v>109</v>
      </c>
      <c r="E159" s="95" t="s">
        <v>100</v>
      </c>
      <c r="F159" s="95" t="s">
        <v>101</v>
      </c>
      <c r="G159" s="95" t="s">
        <v>320</v>
      </c>
      <c r="H159" s="219">
        <v>15773940</v>
      </c>
      <c r="I159" s="95" t="s">
        <v>57</v>
      </c>
      <c r="J159" s="91" t="s">
        <v>46</v>
      </c>
      <c r="K159" s="62" t="s">
        <v>315</v>
      </c>
      <c r="L159" s="31" t="s">
        <v>319</v>
      </c>
      <c r="M159" s="32" t="str">
        <f t="shared" si="13"/>
        <v>Prestar los servicios de soporte y mantenimiento para el sistema de notas en uso del Instituto Pedagógico Nacional INTEGRA PLATAFORMA ACADEMICA</v>
      </c>
      <c r="N159" s="33">
        <v>1</v>
      </c>
      <c r="O159" s="33">
        <v>1</v>
      </c>
      <c r="P159" s="34">
        <v>12</v>
      </c>
      <c r="Q159" s="35" t="s">
        <v>49</v>
      </c>
      <c r="R159" s="129" t="s">
        <v>601</v>
      </c>
      <c r="S159" s="143" t="s">
        <v>50</v>
      </c>
      <c r="T159" s="213">
        <f t="shared" si="12"/>
        <v>15773940</v>
      </c>
      <c r="U159" s="212">
        <f t="shared" si="14"/>
        <v>15773940</v>
      </c>
      <c r="V159" s="145" t="s">
        <v>51</v>
      </c>
      <c r="W159" s="37" t="s">
        <v>52</v>
      </c>
      <c r="X159" s="38" t="s">
        <v>53</v>
      </c>
      <c r="Y159" s="39" t="s">
        <v>54</v>
      </c>
      <c r="Z159" s="40" t="s">
        <v>41</v>
      </c>
      <c r="AA159" s="36" t="s">
        <v>55</v>
      </c>
      <c r="AB159" s="41" t="s">
        <v>56</v>
      </c>
      <c r="AC159" s="37" t="s">
        <v>51</v>
      </c>
      <c r="AD159" s="37" t="s">
        <v>57</v>
      </c>
      <c r="AE159" s="42" t="s">
        <v>58</v>
      </c>
      <c r="AF159" s="42" t="s">
        <v>59</v>
      </c>
      <c r="AG159" s="42" t="s">
        <v>60</v>
      </c>
      <c r="AH159" s="42" t="s">
        <v>61</v>
      </c>
      <c r="AI159" s="42" t="s">
        <v>61</v>
      </c>
      <c r="AJ159" s="42" t="s">
        <v>61</v>
      </c>
      <c r="AK159" s="68"/>
      <c r="AL159" s="68"/>
      <c r="AM159" s="68"/>
      <c r="AN159" s="9"/>
      <c r="AO159" s="9"/>
      <c r="AP159" s="9"/>
    </row>
    <row r="160" spans="1:42" s="45" customFormat="1" ht="55.5" customHeight="1" x14ac:dyDescent="0.15">
      <c r="A160" s="21"/>
      <c r="B160" s="53" t="s">
        <v>41</v>
      </c>
      <c r="C160" s="95" t="s">
        <v>108</v>
      </c>
      <c r="D160" s="95" t="s">
        <v>109</v>
      </c>
      <c r="E160" s="95" t="s">
        <v>100</v>
      </c>
      <c r="F160" s="95" t="s">
        <v>101</v>
      </c>
      <c r="G160" s="95" t="s">
        <v>322</v>
      </c>
      <c r="H160" s="219">
        <f>36947885+49357677</f>
        <v>86305562</v>
      </c>
      <c r="I160" s="95" t="s">
        <v>323</v>
      </c>
      <c r="J160" s="91" t="s">
        <v>46</v>
      </c>
      <c r="K160" s="62" t="s">
        <v>318</v>
      </c>
      <c r="L160" s="31" t="s">
        <v>319</v>
      </c>
      <c r="M160" s="32" t="s">
        <v>325</v>
      </c>
      <c r="N160" s="33">
        <v>1</v>
      </c>
      <c r="O160" s="33">
        <v>1</v>
      </c>
      <c r="P160" s="34">
        <v>12</v>
      </c>
      <c r="Q160" s="35" t="s">
        <v>49</v>
      </c>
      <c r="R160" s="129" t="s">
        <v>601</v>
      </c>
      <c r="S160" s="143" t="s">
        <v>50</v>
      </c>
      <c r="T160" s="213">
        <f t="shared" si="12"/>
        <v>86305562</v>
      </c>
      <c r="U160" s="212">
        <f t="shared" si="14"/>
        <v>86305562</v>
      </c>
      <c r="V160" s="145" t="s">
        <v>51</v>
      </c>
      <c r="W160" s="37" t="s">
        <v>52</v>
      </c>
      <c r="X160" s="38" t="s">
        <v>53</v>
      </c>
      <c r="Y160" s="39" t="s">
        <v>54</v>
      </c>
      <c r="Z160" s="40" t="s">
        <v>41</v>
      </c>
      <c r="AA160" s="36" t="s">
        <v>55</v>
      </c>
      <c r="AB160" s="41" t="s">
        <v>56</v>
      </c>
      <c r="AC160" s="37" t="s">
        <v>51</v>
      </c>
      <c r="AD160" s="37" t="s">
        <v>57</v>
      </c>
      <c r="AE160" s="42" t="s">
        <v>58</v>
      </c>
      <c r="AF160" s="42" t="s">
        <v>59</v>
      </c>
      <c r="AG160" s="42" t="s">
        <v>60</v>
      </c>
      <c r="AH160" s="42" t="s">
        <v>61</v>
      </c>
      <c r="AI160" s="42" t="s">
        <v>61</v>
      </c>
      <c r="AJ160" s="42" t="s">
        <v>61</v>
      </c>
      <c r="AK160" s="68"/>
      <c r="AL160" s="68"/>
      <c r="AM160" s="68"/>
      <c r="AN160" s="9"/>
      <c r="AO160" s="9"/>
      <c r="AP160" s="9"/>
    </row>
    <row r="161" spans="1:42" s="45" customFormat="1" ht="55.5" customHeight="1" x14ac:dyDescent="0.15">
      <c r="A161" s="21"/>
      <c r="B161" s="53" t="s">
        <v>41</v>
      </c>
      <c r="C161" s="95" t="s">
        <v>108</v>
      </c>
      <c r="D161" s="95" t="s">
        <v>109</v>
      </c>
      <c r="E161" s="95" t="s">
        <v>100</v>
      </c>
      <c r="F161" s="95" t="s">
        <v>101</v>
      </c>
      <c r="G161" s="95" t="s">
        <v>326</v>
      </c>
      <c r="H161" s="219">
        <f>75766464+6237172</f>
        <v>82003636</v>
      </c>
      <c r="I161" s="95" t="s">
        <v>57</v>
      </c>
      <c r="J161" s="91" t="s">
        <v>46</v>
      </c>
      <c r="K161" s="62" t="s">
        <v>321</v>
      </c>
      <c r="L161" s="31" t="s">
        <v>319</v>
      </c>
      <c r="M161" s="32" t="str">
        <f>G161</f>
        <v>Prestar los servicios de soporte y desarrollo para el Sistema de Gestión Documental software  Papiro Cloud en Nube</v>
      </c>
      <c r="N161" s="33">
        <v>1</v>
      </c>
      <c r="O161" s="33">
        <v>1</v>
      </c>
      <c r="P161" s="34">
        <v>12</v>
      </c>
      <c r="Q161" s="35" t="s">
        <v>49</v>
      </c>
      <c r="R161" s="129" t="s">
        <v>601</v>
      </c>
      <c r="S161" s="143" t="s">
        <v>50</v>
      </c>
      <c r="T161" s="213">
        <f t="shared" si="12"/>
        <v>82003636</v>
      </c>
      <c r="U161" s="212">
        <f>T161</f>
        <v>82003636</v>
      </c>
      <c r="V161" s="145" t="s">
        <v>51</v>
      </c>
      <c r="W161" s="37" t="s">
        <v>52</v>
      </c>
      <c r="X161" s="38" t="s">
        <v>53</v>
      </c>
      <c r="Y161" s="39" t="s">
        <v>54</v>
      </c>
      <c r="Z161" s="40" t="s">
        <v>41</v>
      </c>
      <c r="AA161" s="36" t="s">
        <v>55</v>
      </c>
      <c r="AB161" s="41" t="s">
        <v>56</v>
      </c>
      <c r="AC161" s="37" t="s">
        <v>51</v>
      </c>
      <c r="AD161" s="37" t="s">
        <v>57</v>
      </c>
      <c r="AE161" s="42" t="s">
        <v>58</v>
      </c>
      <c r="AF161" s="42" t="s">
        <v>59</v>
      </c>
      <c r="AG161" s="42" t="s">
        <v>60</v>
      </c>
      <c r="AH161" s="42" t="s">
        <v>61</v>
      </c>
      <c r="AI161" s="42" t="s">
        <v>61</v>
      </c>
      <c r="AJ161" s="42" t="s">
        <v>61</v>
      </c>
      <c r="AK161" s="68"/>
      <c r="AL161" s="68"/>
      <c r="AM161" s="68"/>
      <c r="AN161" s="9"/>
      <c r="AO161" s="9"/>
      <c r="AP161" s="9"/>
    </row>
    <row r="162" spans="1:42" s="45" customFormat="1" ht="55.5" customHeight="1" x14ac:dyDescent="0.15">
      <c r="A162" s="21"/>
      <c r="B162" s="53" t="s">
        <v>41</v>
      </c>
      <c r="C162" s="95" t="s">
        <v>108</v>
      </c>
      <c r="D162" s="95" t="s">
        <v>109</v>
      </c>
      <c r="E162" s="95" t="s">
        <v>100</v>
      </c>
      <c r="F162" s="95" t="s">
        <v>101</v>
      </c>
      <c r="G162" s="95" t="s">
        <v>883</v>
      </c>
      <c r="H162" s="219">
        <f>12000000-4144820</f>
        <v>7855180</v>
      </c>
      <c r="I162" s="95" t="s">
        <v>57</v>
      </c>
      <c r="J162" s="91" t="s">
        <v>46</v>
      </c>
      <c r="K162" s="62" t="s">
        <v>324</v>
      </c>
      <c r="L162" s="31" t="s">
        <v>319</v>
      </c>
      <c r="M162" s="32" t="str">
        <f>G162</f>
        <v>Prestar los servicios de soporte y
parametrización para el sistema
GLPI.</v>
      </c>
      <c r="N162" s="33">
        <v>1</v>
      </c>
      <c r="O162" s="33">
        <v>1</v>
      </c>
      <c r="P162" s="34">
        <v>12</v>
      </c>
      <c r="Q162" s="35" t="s">
        <v>49</v>
      </c>
      <c r="R162" s="129" t="s">
        <v>601</v>
      </c>
      <c r="S162" s="143" t="s">
        <v>50</v>
      </c>
      <c r="T162" s="213">
        <f t="shared" si="12"/>
        <v>7855180</v>
      </c>
      <c r="U162" s="212">
        <f t="shared" si="14"/>
        <v>7855180</v>
      </c>
      <c r="V162" s="145" t="s">
        <v>51</v>
      </c>
      <c r="W162" s="37" t="s">
        <v>52</v>
      </c>
      <c r="X162" s="38" t="s">
        <v>53</v>
      </c>
      <c r="Y162" s="39" t="s">
        <v>54</v>
      </c>
      <c r="Z162" s="40" t="s">
        <v>41</v>
      </c>
      <c r="AA162" s="36" t="s">
        <v>55</v>
      </c>
      <c r="AB162" s="41" t="s">
        <v>56</v>
      </c>
      <c r="AC162" s="37" t="s">
        <v>51</v>
      </c>
      <c r="AD162" s="37" t="s">
        <v>57</v>
      </c>
      <c r="AE162" s="42" t="s">
        <v>58</v>
      </c>
      <c r="AF162" s="42" t="s">
        <v>59</v>
      </c>
      <c r="AG162" s="42" t="s">
        <v>60</v>
      </c>
      <c r="AH162" s="42" t="s">
        <v>61</v>
      </c>
      <c r="AI162" s="42" t="s">
        <v>61</v>
      </c>
      <c r="AJ162" s="42" t="s">
        <v>61</v>
      </c>
      <c r="AK162" s="68"/>
      <c r="AL162" s="68"/>
      <c r="AM162" s="68"/>
      <c r="AN162" s="9"/>
      <c r="AO162" s="9"/>
      <c r="AP162" s="9"/>
    </row>
    <row r="163" spans="1:42" s="45" customFormat="1" ht="55.5" customHeight="1" x14ac:dyDescent="0.15">
      <c r="A163" s="21"/>
      <c r="B163" s="53" t="s">
        <v>41</v>
      </c>
      <c r="C163" s="95" t="s">
        <v>108</v>
      </c>
      <c r="D163" s="95" t="s">
        <v>109</v>
      </c>
      <c r="E163" s="95" t="s">
        <v>100</v>
      </c>
      <c r="F163" s="95" t="s">
        <v>101</v>
      </c>
      <c r="G163" s="95" t="s">
        <v>330</v>
      </c>
      <c r="H163" s="219">
        <f>277188350.31-(3906506)</f>
        <v>273281844.31</v>
      </c>
      <c r="I163" s="95" t="s">
        <v>57</v>
      </c>
      <c r="J163" s="91" t="s">
        <v>46</v>
      </c>
      <c r="K163" s="62" t="s">
        <v>327</v>
      </c>
      <c r="L163" s="31" t="s">
        <v>319</v>
      </c>
      <c r="M163" s="32" t="s">
        <v>330</v>
      </c>
      <c r="N163" s="33">
        <v>1</v>
      </c>
      <c r="O163" s="33">
        <v>1</v>
      </c>
      <c r="P163" s="34">
        <v>12</v>
      </c>
      <c r="Q163" s="35" t="s">
        <v>49</v>
      </c>
      <c r="R163" s="129" t="s">
        <v>601</v>
      </c>
      <c r="S163" s="143" t="s">
        <v>50</v>
      </c>
      <c r="T163" s="213">
        <f t="shared" si="12"/>
        <v>273281844.31</v>
      </c>
      <c r="U163" s="212">
        <f t="shared" si="14"/>
        <v>273281844.31</v>
      </c>
      <c r="V163" s="145" t="s">
        <v>51</v>
      </c>
      <c r="W163" s="37" t="s">
        <v>52</v>
      </c>
      <c r="X163" s="38" t="s">
        <v>53</v>
      </c>
      <c r="Y163" s="39" t="s">
        <v>54</v>
      </c>
      <c r="Z163" s="40" t="s">
        <v>41</v>
      </c>
      <c r="AA163" s="36" t="s">
        <v>55</v>
      </c>
      <c r="AB163" s="41" t="s">
        <v>56</v>
      </c>
      <c r="AC163" s="37" t="s">
        <v>51</v>
      </c>
      <c r="AD163" s="37" t="s">
        <v>57</v>
      </c>
      <c r="AE163" s="42" t="s">
        <v>58</v>
      </c>
      <c r="AF163" s="42" t="s">
        <v>59</v>
      </c>
      <c r="AG163" s="42" t="s">
        <v>60</v>
      </c>
      <c r="AH163" s="42" t="s">
        <v>61</v>
      </c>
      <c r="AI163" s="42" t="s">
        <v>61</v>
      </c>
      <c r="AJ163" s="42" t="s">
        <v>61</v>
      </c>
      <c r="AK163" s="68"/>
      <c r="AL163" s="68"/>
      <c r="AM163" s="68"/>
      <c r="AN163" s="9"/>
      <c r="AO163" s="9"/>
      <c r="AP163" s="9"/>
    </row>
    <row r="164" spans="1:42" s="45" customFormat="1" ht="55.5" customHeight="1" x14ac:dyDescent="0.15">
      <c r="A164" s="21"/>
      <c r="B164" s="53" t="s">
        <v>41</v>
      </c>
      <c r="C164" s="95" t="s">
        <v>108</v>
      </c>
      <c r="D164" s="95" t="s">
        <v>109</v>
      </c>
      <c r="E164" s="95" t="s">
        <v>100</v>
      </c>
      <c r="F164" s="95" t="s">
        <v>101</v>
      </c>
      <c r="G164" s="95" t="s">
        <v>331</v>
      </c>
      <c r="H164" s="219">
        <v>67832856</v>
      </c>
      <c r="I164" s="95" t="s">
        <v>57</v>
      </c>
      <c r="J164" s="91" t="s">
        <v>46</v>
      </c>
      <c r="K164" s="62" t="s">
        <v>328</v>
      </c>
      <c r="L164" s="31" t="s">
        <v>319</v>
      </c>
      <c r="M164" s="32" t="s">
        <v>331</v>
      </c>
      <c r="N164" s="33">
        <v>1</v>
      </c>
      <c r="O164" s="33">
        <v>1</v>
      </c>
      <c r="P164" s="34">
        <v>12</v>
      </c>
      <c r="Q164" s="35" t="s">
        <v>49</v>
      </c>
      <c r="R164" s="129" t="s">
        <v>601</v>
      </c>
      <c r="S164" s="143" t="s">
        <v>50</v>
      </c>
      <c r="T164" s="213">
        <f t="shared" si="12"/>
        <v>67832856</v>
      </c>
      <c r="U164" s="212">
        <f t="shared" si="14"/>
        <v>67832856</v>
      </c>
      <c r="V164" s="145" t="s">
        <v>51</v>
      </c>
      <c r="W164" s="37" t="s">
        <v>52</v>
      </c>
      <c r="X164" s="38" t="s">
        <v>53</v>
      </c>
      <c r="Y164" s="39" t="s">
        <v>54</v>
      </c>
      <c r="Z164" s="40" t="s">
        <v>41</v>
      </c>
      <c r="AA164" s="36" t="s">
        <v>55</v>
      </c>
      <c r="AB164" s="41" t="s">
        <v>56</v>
      </c>
      <c r="AC164" s="37" t="s">
        <v>51</v>
      </c>
      <c r="AD164" s="37" t="s">
        <v>57</v>
      </c>
      <c r="AE164" s="42" t="s">
        <v>58</v>
      </c>
      <c r="AF164" s="42" t="s">
        <v>59</v>
      </c>
      <c r="AG164" s="42" t="s">
        <v>60</v>
      </c>
      <c r="AH164" s="42" t="s">
        <v>61</v>
      </c>
      <c r="AI164" s="42" t="s">
        <v>61</v>
      </c>
      <c r="AJ164" s="42" t="s">
        <v>61</v>
      </c>
      <c r="AK164" s="68"/>
      <c r="AL164" s="68"/>
      <c r="AM164" s="68"/>
      <c r="AN164" s="9"/>
      <c r="AO164" s="9"/>
      <c r="AP164" s="9"/>
    </row>
    <row r="165" spans="1:42" s="45" customFormat="1" ht="54" customHeight="1" x14ac:dyDescent="0.15">
      <c r="A165" s="21"/>
      <c r="B165" s="53" t="s">
        <v>41</v>
      </c>
      <c r="C165" s="95" t="s">
        <v>108</v>
      </c>
      <c r="D165" s="95" t="s">
        <v>109</v>
      </c>
      <c r="E165" s="95" t="s">
        <v>100</v>
      </c>
      <c r="F165" s="95" t="s">
        <v>101</v>
      </c>
      <c r="G165" s="95" t="s">
        <v>333</v>
      </c>
      <c r="H165" s="219">
        <f>91769277-49357677</f>
        <v>42411600</v>
      </c>
      <c r="I165" s="95" t="s">
        <v>57</v>
      </c>
      <c r="J165" s="91" t="s">
        <v>46</v>
      </c>
      <c r="K165" s="62" t="s">
        <v>329</v>
      </c>
      <c r="L165" s="31" t="s">
        <v>319</v>
      </c>
      <c r="M165" s="32" t="s">
        <v>335</v>
      </c>
      <c r="N165" s="33">
        <v>1</v>
      </c>
      <c r="O165" s="33">
        <v>1</v>
      </c>
      <c r="P165" s="34">
        <v>12</v>
      </c>
      <c r="Q165" s="35" t="s">
        <v>49</v>
      </c>
      <c r="R165" s="129" t="s">
        <v>601</v>
      </c>
      <c r="S165" s="143" t="s">
        <v>50</v>
      </c>
      <c r="T165" s="213">
        <f t="shared" si="12"/>
        <v>42411600</v>
      </c>
      <c r="U165" s="212">
        <f t="shared" si="14"/>
        <v>42411600</v>
      </c>
      <c r="V165" s="145" t="s">
        <v>51</v>
      </c>
      <c r="W165" s="37" t="s">
        <v>52</v>
      </c>
      <c r="X165" s="38" t="s">
        <v>53</v>
      </c>
      <c r="Y165" s="39" t="s">
        <v>54</v>
      </c>
      <c r="Z165" s="40" t="s">
        <v>41</v>
      </c>
      <c r="AA165" s="36" t="s">
        <v>55</v>
      </c>
      <c r="AB165" s="41" t="s">
        <v>56</v>
      </c>
      <c r="AC165" s="37" t="s">
        <v>51</v>
      </c>
      <c r="AD165" s="37" t="s">
        <v>57</v>
      </c>
      <c r="AE165" s="42" t="s">
        <v>58</v>
      </c>
      <c r="AF165" s="42" t="s">
        <v>59</v>
      </c>
      <c r="AG165" s="42" t="s">
        <v>60</v>
      </c>
      <c r="AH165" s="42" t="s">
        <v>61</v>
      </c>
      <c r="AI165" s="42" t="s">
        <v>61</v>
      </c>
      <c r="AJ165" s="42" t="s">
        <v>61</v>
      </c>
      <c r="AK165" s="68"/>
      <c r="AL165" s="68"/>
      <c r="AM165" s="68"/>
      <c r="AN165" s="9"/>
      <c r="AO165" s="9"/>
      <c r="AP165" s="9"/>
    </row>
    <row r="166" spans="1:42" s="45" customFormat="1" ht="55.5" customHeight="1" x14ac:dyDescent="0.15">
      <c r="A166" s="21"/>
      <c r="B166" s="53" t="s">
        <v>41</v>
      </c>
      <c r="C166" s="95" t="s">
        <v>108</v>
      </c>
      <c r="D166" s="95" t="s">
        <v>109</v>
      </c>
      <c r="E166" s="95" t="s">
        <v>100</v>
      </c>
      <c r="F166" s="95" t="s">
        <v>101</v>
      </c>
      <c r="G166" s="95" t="s">
        <v>336</v>
      </c>
      <c r="H166" s="219">
        <v>50000000</v>
      </c>
      <c r="I166" s="95" t="s">
        <v>57</v>
      </c>
      <c r="J166" s="91" t="s">
        <v>46</v>
      </c>
      <c r="K166" s="62" t="s">
        <v>332</v>
      </c>
      <c r="L166" s="31" t="s">
        <v>319</v>
      </c>
      <c r="M166" s="32" t="str">
        <f t="shared" ref="M166:M179" si="15">G166</f>
        <v xml:space="preserve">Prestar los servicios de operación para la facturación electrónica de venta de la Universidad Pedagógica Nacional. </v>
      </c>
      <c r="N166" s="33">
        <v>1</v>
      </c>
      <c r="O166" s="33">
        <v>1</v>
      </c>
      <c r="P166" s="34">
        <v>12</v>
      </c>
      <c r="Q166" s="35" t="s">
        <v>49</v>
      </c>
      <c r="R166" s="129" t="s">
        <v>601</v>
      </c>
      <c r="S166" s="143" t="s">
        <v>50</v>
      </c>
      <c r="T166" s="213">
        <f t="shared" si="12"/>
        <v>50000000</v>
      </c>
      <c r="U166" s="212">
        <f t="shared" si="14"/>
        <v>50000000</v>
      </c>
      <c r="V166" s="145" t="s">
        <v>51</v>
      </c>
      <c r="W166" s="37" t="s">
        <v>52</v>
      </c>
      <c r="X166" s="38" t="s">
        <v>53</v>
      </c>
      <c r="Y166" s="39" t="s">
        <v>54</v>
      </c>
      <c r="Z166" s="40" t="s">
        <v>41</v>
      </c>
      <c r="AA166" s="36" t="s">
        <v>55</v>
      </c>
      <c r="AB166" s="41" t="s">
        <v>56</v>
      </c>
      <c r="AC166" s="37" t="s">
        <v>51</v>
      </c>
      <c r="AD166" s="37" t="s">
        <v>57</v>
      </c>
      <c r="AE166" s="42" t="s">
        <v>58</v>
      </c>
      <c r="AF166" s="42" t="s">
        <v>59</v>
      </c>
      <c r="AG166" s="42" t="s">
        <v>60</v>
      </c>
      <c r="AH166" s="42" t="s">
        <v>61</v>
      </c>
      <c r="AI166" s="42" t="s">
        <v>61</v>
      </c>
      <c r="AJ166" s="42" t="s">
        <v>61</v>
      </c>
      <c r="AK166" s="68"/>
      <c r="AL166" s="68"/>
      <c r="AM166" s="68"/>
      <c r="AN166" s="9"/>
      <c r="AO166" s="9"/>
      <c r="AP166" s="9"/>
    </row>
    <row r="167" spans="1:42" s="45" customFormat="1" ht="45.75" customHeight="1" x14ac:dyDescent="0.15">
      <c r="A167" s="21"/>
      <c r="B167" s="53" t="s">
        <v>41</v>
      </c>
      <c r="C167" s="95" t="s">
        <v>108</v>
      </c>
      <c r="D167" s="95" t="s">
        <v>109</v>
      </c>
      <c r="E167" s="95" t="s">
        <v>959</v>
      </c>
      <c r="F167" s="95" t="s">
        <v>433</v>
      </c>
      <c r="G167" s="95" t="s">
        <v>338</v>
      </c>
      <c r="H167" s="245">
        <v>27859023</v>
      </c>
      <c r="I167" s="95" t="s">
        <v>57</v>
      </c>
      <c r="J167" s="91" t="s">
        <v>46</v>
      </c>
      <c r="K167" s="62" t="s">
        <v>334</v>
      </c>
      <c r="L167" s="289" t="s">
        <v>319</v>
      </c>
      <c r="M167" s="291" t="str">
        <f t="shared" ref="M167" si="16">G167</f>
        <v xml:space="preserve">Prestar el Servicios de mantenimiento y reparación de  maquinaria y otro equipo DATACENTER </v>
      </c>
      <c r="N167" s="33">
        <v>1</v>
      </c>
      <c r="O167" s="33">
        <v>1</v>
      </c>
      <c r="P167" s="34">
        <v>12</v>
      </c>
      <c r="Q167" s="35" t="s">
        <v>49</v>
      </c>
      <c r="R167" s="243" t="s">
        <v>601</v>
      </c>
      <c r="S167" s="143" t="s">
        <v>50</v>
      </c>
      <c r="T167" s="348">
        <f>H167+H168</f>
        <v>90000000</v>
      </c>
      <c r="U167" s="334">
        <f t="shared" ref="U167" si="17">T167</f>
        <v>90000000</v>
      </c>
      <c r="V167" s="145" t="s">
        <v>51</v>
      </c>
      <c r="W167" s="37" t="s">
        <v>52</v>
      </c>
      <c r="X167" s="38" t="s">
        <v>53</v>
      </c>
      <c r="Y167" s="39" t="s">
        <v>54</v>
      </c>
      <c r="Z167" s="40" t="s">
        <v>41</v>
      </c>
      <c r="AA167" s="36" t="s">
        <v>55</v>
      </c>
      <c r="AB167" s="41" t="s">
        <v>56</v>
      </c>
      <c r="AC167" s="37" t="s">
        <v>51</v>
      </c>
      <c r="AD167" s="37" t="s">
        <v>57</v>
      </c>
      <c r="AE167" s="42" t="s">
        <v>58</v>
      </c>
      <c r="AF167" s="42" t="s">
        <v>59</v>
      </c>
      <c r="AG167" s="42" t="s">
        <v>60</v>
      </c>
      <c r="AH167" s="42" t="s">
        <v>61</v>
      </c>
      <c r="AI167" s="42" t="s">
        <v>61</v>
      </c>
      <c r="AJ167" s="42" t="s">
        <v>61</v>
      </c>
      <c r="AK167" s="68"/>
      <c r="AL167" s="68"/>
      <c r="AM167" s="68"/>
      <c r="AN167" s="9"/>
      <c r="AO167" s="9"/>
      <c r="AP167" s="9"/>
    </row>
    <row r="168" spans="1:42" s="45" customFormat="1" ht="55.5" customHeight="1" x14ac:dyDescent="0.15">
      <c r="A168" s="21"/>
      <c r="B168" s="53" t="s">
        <v>41</v>
      </c>
      <c r="C168" s="95" t="s">
        <v>108</v>
      </c>
      <c r="D168" s="95" t="s">
        <v>109</v>
      </c>
      <c r="E168" s="95" t="s">
        <v>100</v>
      </c>
      <c r="F168" s="95" t="s">
        <v>101</v>
      </c>
      <c r="G168" s="95" t="s">
        <v>338</v>
      </c>
      <c r="H168" s="219">
        <f>90000000-27859023</f>
        <v>62140977</v>
      </c>
      <c r="I168" s="95" t="s">
        <v>57</v>
      </c>
      <c r="J168" s="91" t="s">
        <v>46</v>
      </c>
      <c r="K168" s="62" t="s">
        <v>334</v>
      </c>
      <c r="L168" s="329"/>
      <c r="M168" s="326"/>
      <c r="N168" s="33">
        <v>1</v>
      </c>
      <c r="O168" s="33">
        <v>1</v>
      </c>
      <c r="P168" s="34">
        <v>12</v>
      </c>
      <c r="Q168" s="35" t="s">
        <v>49</v>
      </c>
      <c r="R168" s="129" t="s">
        <v>601</v>
      </c>
      <c r="S168" s="143" t="s">
        <v>50</v>
      </c>
      <c r="T168" s="349"/>
      <c r="U168" s="335"/>
      <c r="V168" s="145" t="s">
        <v>51</v>
      </c>
      <c r="W168" s="37" t="s">
        <v>52</v>
      </c>
      <c r="X168" s="38" t="s">
        <v>53</v>
      </c>
      <c r="Y168" s="39" t="s">
        <v>54</v>
      </c>
      <c r="Z168" s="40" t="s">
        <v>41</v>
      </c>
      <c r="AA168" s="36" t="s">
        <v>55</v>
      </c>
      <c r="AB168" s="41" t="s">
        <v>56</v>
      </c>
      <c r="AC168" s="37" t="s">
        <v>51</v>
      </c>
      <c r="AD168" s="37" t="s">
        <v>57</v>
      </c>
      <c r="AE168" s="42" t="s">
        <v>58</v>
      </c>
      <c r="AF168" s="42" t="s">
        <v>59</v>
      </c>
      <c r="AG168" s="42" t="s">
        <v>60</v>
      </c>
      <c r="AH168" s="42" t="s">
        <v>61</v>
      </c>
      <c r="AI168" s="42" t="s">
        <v>61</v>
      </c>
      <c r="AJ168" s="42" t="s">
        <v>61</v>
      </c>
      <c r="AK168" s="68"/>
      <c r="AL168" s="68"/>
      <c r="AM168" s="68"/>
      <c r="AN168" s="9"/>
      <c r="AO168" s="9"/>
      <c r="AP168" s="9"/>
    </row>
    <row r="169" spans="1:42" s="45" customFormat="1" ht="55.5" customHeight="1" x14ac:dyDescent="0.15">
      <c r="A169" s="21"/>
      <c r="B169" s="53" t="s">
        <v>41</v>
      </c>
      <c r="C169" s="95" t="s">
        <v>340</v>
      </c>
      <c r="D169" s="95" t="s">
        <v>141</v>
      </c>
      <c r="E169" s="95" t="s">
        <v>102</v>
      </c>
      <c r="F169" s="95" t="s">
        <v>103</v>
      </c>
      <c r="G169" s="95" t="s">
        <v>547</v>
      </c>
      <c r="H169" s="219">
        <v>70000000</v>
      </c>
      <c r="I169" s="95" t="s">
        <v>46</v>
      </c>
      <c r="J169" s="91" t="s">
        <v>46</v>
      </c>
      <c r="K169" s="62" t="s">
        <v>341</v>
      </c>
      <c r="L169" s="31" t="s">
        <v>48</v>
      </c>
      <c r="M169" s="32" t="str">
        <f t="shared" si="15"/>
        <v>Plan de capacitación para la vigencia 2025</v>
      </c>
      <c r="N169" s="33">
        <v>1</v>
      </c>
      <c r="O169" s="33">
        <v>1</v>
      </c>
      <c r="P169" s="34">
        <v>11</v>
      </c>
      <c r="Q169" s="35" t="s">
        <v>49</v>
      </c>
      <c r="R169" s="129" t="s">
        <v>601</v>
      </c>
      <c r="S169" s="143" t="s">
        <v>50</v>
      </c>
      <c r="T169" s="213">
        <f t="shared" si="12"/>
        <v>70000000</v>
      </c>
      <c r="U169" s="212">
        <f t="shared" si="14"/>
        <v>70000000</v>
      </c>
      <c r="V169" s="145" t="s">
        <v>51</v>
      </c>
      <c r="W169" s="37" t="s">
        <v>52</v>
      </c>
      <c r="X169" s="38" t="s">
        <v>53</v>
      </c>
      <c r="Y169" s="39" t="s">
        <v>54</v>
      </c>
      <c r="Z169" s="40" t="s">
        <v>41</v>
      </c>
      <c r="AA169" s="36" t="s">
        <v>55</v>
      </c>
      <c r="AB169" s="41" t="s">
        <v>56</v>
      </c>
      <c r="AC169" s="37" t="s">
        <v>51</v>
      </c>
      <c r="AD169" s="37" t="s">
        <v>57</v>
      </c>
      <c r="AE169" s="42" t="s">
        <v>58</v>
      </c>
      <c r="AF169" s="42" t="s">
        <v>59</v>
      </c>
      <c r="AG169" s="42" t="s">
        <v>60</v>
      </c>
      <c r="AH169" s="42" t="s">
        <v>61</v>
      </c>
      <c r="AI169" s="42" t="s">
        <v>61</v>
      </c>
      <c r="AJ169" s="42" t="s">
        <v>61</v>
      </c>
      <c r="AK169" s="68"/>
      <c r="AL169" s="68"/>
      <c r="AM169" s="68"/>
      <c r="AN169" s="9"/>
      <c r="AO169" s="9"/>
      <c r="AP169" s="9"/>
    </row>
    <row r="170" spans="1:42" s="45" customFormat="1" ht="69.75" customHeight="1" x14ac:dyDescent="0.15">
      <c r="A170" s="21"/>
      <c r="B170" s="53" t="s">
        <v>155</v>
      </c>
      <c r="C170" s="95" t="s">
        <v>342</v>
      </c>
      <c r="D170" s="95" t="s">
        <v>343</v>
      </c>
      <c r="E170" s="95" t="s">
        <v>100</v>
      </c>
      <c r="F170" s="95" t="s">
        <v>101</v>
      </c>
      <c r="G170" s="95" t="s">
        <v>733</v>
      </c>
      <c r="H170" s="219">
        <v>4491750</v>
      </c>
      <c r="I170" s="95" t="s">
        <v>57</v>
      </c>
      <c r="J170" s="91" t="s">
        <v>46</v>
      </c>
      <c r="K170" s="62" t="s">
        <v>337</v>
      </c>
      <c r="L170" s="31" t="s">
        <v>454</v>
      </c>
      <c r="M170" s="32" t="str">
        <f t="shared" si="15"/>
        <v>Prestar el servicio de la elaboración e impresión de libretas de acuerdo a las necesidades de la Dirección Nacional Doctorado Interinstitucional En Educación, para el primer Congreso Internacional sobre Formación Doctoral en Educación.</v>
      </c>
      <c r="N170" s="33">
        <v>5</v>
      </c>
      <c r="O170" s="33">
        <v>6</v>
      </c>
      <c r="P170" s="34">
        <v>2</v>
      </c>
      <c r="Q170" s="35" t="s">
        <v>49</v>
      </c>
      <c r="R170" s="129" t="s">
        <v>601</v>
      </c>
      <c r="S170" s="143" t="s">
        <v>50</v>
      </c>
      <c r="T170" s="213">
        <f t="shared" si="12"/>
        <v>4491750</v>
      </c>
      <c r="U170" s="212">
        <f t="shared" si="14"/>
        <v>4491750</v>
      </c>
      <c r="V170" s="145" t="s">
        <v>51</v>
      </c>
      <c r="W170" s="37" t="s">
        <v>52</v>
      </c>
      <c r="X170" s="38" t="s">
        <v>53</v>
      </c>
      <c r="Y170" s="39" t="s">
        <v>54</v>
      </c>
      <c r="Z170" s="40" t="s">
        <v>155</v>
      </c>
      <c r="AA170" s="36" t="s">
        <v>55</v>
      </c>
      <c r="AB170" s="41" t="s">
        <v>56</v>
      </c>
      <c r="AC170" s="37" t="s">
        <v>51</v>
      </c>
      <c r="AD170" s="37" t="s">
        <v>57</v>
      </c>
      <c r="AE170" s="42" t="s">
        <v>58</v>
      </c>
      <c r="AF170" s="42" t="s">
        <v>59</v>
      </c>
      <c r="AG170" s="42" t="s">
        <v>60</v>
      </c>
      <c r="AH170" s="42" t="s">
        <v>61</v>
      </c>
      <c r="AI170" s="42" t="s">
        <v>61</v>
      </c>
      <c r="AJ170" s="42" t="s">
        <v>61</v>
      </c>
      <c r="AK170" s="68"/>
      <c r="AL170" s="68"/>
      <c r="AM170" s="68"/>
      <c r="AN170" s="9"/>
      <c r="AO170" s="9"/>
      <c r="AP170" s="9"/>
    </row>
    <row r="171" spans="1:42" s="45" customFormat="1" ht="55.5" customHeight="1" x14ac:dyDescent="0.15">
      <c r="A171" s="21"/>
      <c r="B171" s="53" t="s">
        <v>155</v>
      </c>
      <c r="C171" s="95" t="s">
        <v>346</v>
      </c>
      <c r="D171" s="95" t="s">
        <v>347</v>
      </c>
      <c r="E171" s="95" t="s">
        <v>100</v>
      </c>
      <c r="F171" s="95" t="s">
        <v>101</v>
      </c>
      <c r="G171" s="95" t="s">
        <v>348</v>
      </c>
      <c r="H171" s="219">
        <v>2184000</v>
      </c>
      <c r="I171" s="95" t="s">
        <v>57</v>
      </c>
      <c r="J171" s="91" t="s">
        <v>46</v>
      </c>
      <c r="K171" s="62" t="s">
        <v>339</v>
      </c>
      <c r="L171" s="31" t="s">
        <v>350</v>
      </c>
      <c r="M171" s="32" t="str">
        <f t="shared" si="15"/>
        <v xml:space="preserve">Realizar el mantenimiento de  equipos (luces y sonido) LAE de la Facultad de Bellas Artes - UPN. </v>
      </c>
      <c r="N171" s="33">
        <v>1</v>
      </c>
      <c r="O171" s="33">
        <v>1</v>
      </c>
      <c r="P171" s="34">
        <v>11</v>
      </c>
      <c r="Q171" s="35" t="s">
        <v>49</v>
      </c>
      <c r="R171" s="129" t="s">
        <v>601</v>
      </c>
      <c r="S171" s="143" t="s">
        <v>50</v>
      </c>
      <c r="T171" s="213">
        <f t="shared" si="12"/>
        <v>2184000</v>
      </c>
      <c r="U171" s="212">
        <f t="shared" si="14"/>
        <v>2184000</v>
      </c>
      <c r="V171" s="145" t="s">
        <v>51</v>
      </c>
      <c r="W171" s="37" t="s">
        <v>52</v>
      </c>
      <c r="X171" s="38" t="s">
        <v>53</v>
      </c>
      <c r="Y171" s="39" t="s">
        <v>54</v>
      </c>
      <c r="Z171" s="40" t="s">
        <v>155</v>
      </c>
      <c r="AA171" s="36" t="s">
        <v>55</v>
      </c>
      <c r="AB171" s="41" t="s">
        <v>56</v>
      </c>
      <c r="AC171" s="37" t="s">
        <v>51</v>
      </c>
      <c r="AD171" s="37" t="s">
        <v>57</v>
      </c>
      <c r="AE171" s="42" t="s">
        <v>58</v>
      </c>
      <c r="AF171" s="42" t="s">
        <v>59</v>
      </c>
      <c r="AG171" s="42" t="s">
        <v>60</v>
      </c>
      <c r="AH171" s="42" t="s">
        <v>61</v>
      </c>
      <c r="AI171" s="42" t="s">
        <v>61</v>
      </c>
      <c r="AJ171" s="42" t="s">
        <v>61</v>
      </c>
      <c r="AK171" s="68"/>
      <c r="AL171" s="68"/>
      <c r="AM171" s="68"/>
      <c r="AN171" s="9"/>
      <c r="AO171" s="9"/>
      <c r="AP171" s="9"/>
    </row>
    <row r="172" spans="1:42" s="45" customFormat="1" ht="55.5" customHeight="1" x14ac:dyDescent="0.15">
      <c r="A172" s="21"/>
      <c r="B172" s="53" t="s">
        <v>155</v>
      </c>
      <c r="C172" s="95" t="s">
        <v>346</v>
      </c>
      <c r="D172" s="95" t="s">
        <v>347</v>
      </c>
      <c r="E172" s="95" t="s">
        <v>102</v>
      </c>
      <c r="F172" s="95" t="s">
        <v>103</v>
      </c>
      <c r="G172" s="95" t="s">
        <v>351</v>
      </c>
      <c r="H172" s="219">
        <v>5500000</v>
      </c>
      <c r="I172" s="95" t="s">
        <v>57</v>
      </c>
      <c r="J172" s="91" t="s">
        <v>46</v>
      </c>
      <c r="K172" s="62" t="s">
        <v>344</v>
      </c>
      <c r="L172" s="31">
        <v>91111500</v>
      </c>
      <c r="M172" s="32" t="str">
        <f t="shared" si="15"/>
        <v>Prestar el servicio de Lavado de Vestuario LAE de la Facultad de Bellas Artes - UPN.</v>
      </c>
      <c r="N172" s="33">
        <v>1</v>
      </c>
      <c r="O172" s="33">
        <v>1</v>
      </c>
      <c r="P172" s="34">
        <v>11</v>
      </c>
      <c r="Q172" s="35" t="s">
        <v>49</v>
      </c>
      <c r="R172" s="129" t="s">
        <v>601</v>
      </c>
      <c r="S172" s="143" t="s">
        <v>50</v>
      </c>
      <c r="T172" s="213">
        <f t="shared" si="12"/>
        <v>5500000</v>
      </c>
      <c r="U172" s="212">
        <f t="shared" si="14"/>
        <v>5500000</v>
      </c>
      <c r="V172" s="145" t="s">
        <v>51</v>
      </c>
      <c r="W172" s="37" t="s">
        <v>52</v>
      </c>
      <c r="X172" s="38" t="s">
        <v>53</v>
      </c>
      <c r="Y172" s="39" t="s">
        <v>54</v>
      </c>
      <c r="Z172" s="40" t="s">
        <v>155</v>
      </c>
      <c r="AA172" s="36" t="s">
        <v>55</v>
      </c>
      <c r="AB172" s="41" t="s">
        <v>56</v>
      </c>
      <c r="AC172" s="37" t="s">
        <v>51</v>
      </c>
      <c r="AD172" s="37" t="s">
        <v>57</v>
      </c>
      <c r="AE172" s="42" t="s">
        <v>58</v>
      </c>
      <c r="AF172" s="42" t="s">
        <v>59</v>
      </c>
      <c r="AG172" s="42" t="s">
        <v>60</v>
      </c>
      <c r="AH172" s="42" t="s">
        <v>61</v>
      </c>
      <c r="AI172" s="42" t="s">
        <v>61</v>
      </c>
      <c r="AJ172" s="42" t="s">
        <v>61</v>
      </c>
      <c r="AK172" s="68"/>
      <c r="AL172" s="68"/>
      <c r="AM172" s="68"/>
      <c r="AN172" s="9"/>
      <c r="AO172" s="9"/>
      <c r="AP172" s="9"/>
    </row>
    <row r="173" spans="1:42" s="45" customFormat="1" ht="55.5" customHeight="1" x14ac:dyDescent="0.15">
      <c r="A173" s="21"/>
      <c r="B173" s="53" t="s">
        <v>155</v>
      </c>
      <c r="C173" s="95" t="s">
        <v>346</v>
      </c>
      <c r="D173" s="95" t="s">
        <v>347</v>
      </c>
      <c r="E173" s="95" t="s">
        <v>100</v>
      </c>
      <c r="F173" s="95" t="s">
        <v>101</v>
      </c>
      <c r="G173" s="95" t="s">
        <v>353</v>
      </c>
      <c r="H173" s="219">
        <v>20000000</v>
      </c>
      <c r="I173" s="95" t="s">
        <v>57</v>
      </c>
      <c r="J173" s="91" t="s">
        <v>46</v>
      </c>
      <c r="K173" s="62" t="s">
        <v>349</v>
      </c>
      <c r="L173" s="31">
        <v>72154200</v>
      </c>
      <c r="M173" s="32" t="str">
        <f t="shared" si="15"/>
        <v>Prestar los servicios de mantenimiento para los  instrumentos musicales de la Facultad de Bellas Artes</v>
      </c>
      <c r="N173" s="33">
        <v>1</v>
      </c>
      <c r="O173" s="33">
        <v>1</v>
      </c>
      <c r="P173" s="34">
        <v>11</v>
      </c>
      <c r="Q173" s="35" t="s">
        <v>49</v>
      </c>
      <c r="R173" s="129" t="s">
        <v>601</v>
      </c>
      <c r="S173" s="143" t="s">
        <v>50</v>
      </c>
      <c r="T173" s="213">
        <f t="shared" si="12"/>
        <v>20000000</v>
      </c>
      <c r="U173" s="212">
        <f t="shared" si="14"/>
        <v>20000000</v>
      </c>
      <c r="V173" s="145" t="s">
        <v>51</v>
      </c>
      <c r="W173" s="37" t="s">
        <v>52</v>
      </c>
      <c r="X173" s="38" t="s">
        <v>53</v>
      </c>
      <c r="Y173" s="39" t="s">
        <v>54</v>
      </c>
      <c r="Z173" s="40" t="s">
        <v>155</v>
      </c>
      <c r="AA173" s="36" t="s">
        <v>55</v>
      </c>
      <c r="AB173" s="41" t="s">
        <v>56</v>
      </c>
      <c r="AC173" s="37" t="s">
        <v>51</v>
      </c>
      <c r="AD173" s="37" t="s">
        <v>57</v>
      </c>
      <c r="AE173" s="42" t="s">
        <v>58</v>
      </c>
      <c r="AF173" s="42" t="s">
        <v>59</v>
      </c>
      <c r="AG173" s="42" t="s">
        <v>60</v>
      </c>
      <c r="AH173" s="42" t="s">
        <v>61</v>
      </c>
      <c r="AI173" s="42" t="s">
        <v>61</v>
      </c>
      <c r="AJ173" s="42" t="s">
        <v>61</v>
      </c>
      <c r="AK173" s="68"/>
      <c r="AL173" s="68"/>
      <c r="AM173" s="68"/>
      <c r="AN173" s="9"/>
      <c r="AO173" s="9"/>
      <c r="AP173" s="9"/>
    </row>
    <row r="174" spans="1:42" s="45" customFormat="1" ht="55.5" customHeight="1" x14ac:dyDescent="0.15">
      <c r="A174" s="21"/>
      <c r="B174" s="53" t="s">
        <v>155</v>
      </c>
      <c r="C174" s="95" t="s">
        <v>346</v>
      </c>
      <c r="D174" s="95" t="s">
        <v>347</v>
      </c>
      <c r="E174" s="95" t="s">
        <v>100</v>
      </c>
      <c r="F174" s="95" t="s">
        <v>101</v>
      </c>
      <c r="G174" s="95" t="s">
        <v>355</v>
      </c>
      <c r="H174" s="219">
        <f>10000000-8788000</f>
        <v>1212000</v>
      </c>
      <c r="I174" s="95" t="s">
        <v>57</v>
      </c>
      <c r="J174" s="91" t="s">
        <v>323</v>
      </c>
      <c r="K174" s="62" t="s">
        <v>352</v>
      </c>
      <c r="L174" s="31" t="s">
        <v>350</v>
      </c>
      <c r="M174" s="32" t="str">
        <f t="shared" si="15"/>
        <v>Prestar el servicio de mantenimiento para los equipos de laboratorios y talleres de los programas de la Facultad de Bellas Artes de la Universidad Pedagógica 
Nacional.</v>
      </c>
      <c r="N174" s="33">
        <v>1</v>
      </c>
      <c r="O174" s="33">
        <v>1</v>
      </c>
      <c r="P174" s="34">
        <v>11</v>
      </c>
      <c r="Q174" s="35" t="s">
        <v>49</v>
      </c>
      <c r="R174" s="129" t="s">
        <v>601</v>
      </c>
      <c r="S174" s="143" t="s">
        <v>50</v>
      </c>
      <c r="T174" s="213">
        <f t="shared" si="12"/>
        <v>1212000</v>
      </c>
      <c r="U174" s="212">
        <f t="shared" si="14"/>
        <v>1212000</v>
      </c>
      <c r="V174" s="145" t="s">
        <v>51</v>
      </c>
      <c r="W174" s="37" t="s">
        <v>52</v>
      </c>
      <c r="X174" s="38" t="s">
        <v>53</v>
      </c>
      <c r="Y174" s="39" t="s">
        <v>54</v>
      </c>
      <c r="Z174" s="40" t="s">
        <v>155</v>
      </c>
      <c r="AA174" s="36" t="s">
        <v>55</v>
      </c>
      <c r="AB174" s="41" t="s">
        <v>56</v>
      </c>
      <c r="AC174" s="37" t="s">
        <v>51</v>
      </c>
      <c r="AD174" s="37" t="s">
        <v>57</v>
      </c>
      <c r="AE174" s="42" t="s">
        <v>58</v>
      </c>
      <c r="AF174" s="42" t="s">
        <v>59</v>
      </c>
      <c r="AG174" s="42" t="s">
        <v>60</v>
      </c>
      <c r="AH174" s="42" t="s">
        <v>61</v>
      </c>
      <c r="AI174" s="42" t="s">
        <v>61</v>
      </c>
      <c r="AJ174" s="42" t="s">
        <v>61</v>
      </c>
      <c r="AK174" s="68"/>
      <c r="AL174" s="68"/>
      <c r="AM174" s="68"/>
      <c r="AN174" s="9"/>
      <c r="AO174" s="9"/>
      <c r="AP174" s="9"/>
    </row>
    <row r="175" spans="1:42" s="45" customFormat="1" ht="54" customHeight="1" x14ac:dyDescent="0.15">
      <c r="A175" s="21"/>
      <c r="B175" s="53" t="s">
        <v>155</v>
      </c>
      <c r="C175" s="95" t="s">
        <v>346</v>
      </c>
      <c r="D175" s="95" t="s">
        <v>347</v>
      </c>
      <c r="E175" s="95" t="s">
        <v>100</v>
      </c>
      <c r="F175" s="95" t="s">
        <v>101</v>
      </c>
      <c r="G175" s="95" t="s">
        <v>548</v>
      </c>
      <c r="H175" s="219">
        <v>50000000</v>
      </c>
      <c r="I175" s="95" t="s">
        <v>57</v>
      </c>
      <c r="J175" s="91" t="s">
        <v>46</v>
      </c>
      <c r="K175" s="62" t="s">
        <v>354</v>
      </c>
      <c r="L175" s="31">
        <v>81141600</v>
      </c>
      <c r="M175" s="32" t="str">
        <f t="shared" si="15"/>
        <v>Contratar el servicio de logística, preproducción y creación teatral con el fin de amparar las actividades de los Montajes correspondientes a los Procesos Autónomos de Creación - Teatro Circular 2025, de la Licenciatura en Artes Escénicas de la Facultad de Bellas Artes de la Universidad Pedagógica Nacional.</v>
      </c>
      <c r="N175" s="33">
        <v>1</v>
      </c>
      <c r="O175" s="33">
        <v>1</v>
      </c>
      <c r="P175" s="34">
        <v>11</v>
      </c>
      <c r="Q175" s="35" t="s">
        <v>49</v>
      </c>
      <c r="R175" s="129" t="s">
        <v>601</v>
      </c>
      <c r="S175" s="143" t="s">
        <v>50</v>
      </c>
      <c r="T175" s="213">
        <f t="shared" si="12"/>
        <v>50000000</v>
      </c>
      <c r="U175" s="212">
        <f t="shared" si="14"/>
        <v>50000000</v>
      </c>
      <c r="V175" s="145" t="s">
        <v>51</v>
      </c>
      <c r="W175" s="37" t="s">
        <v>52</v>
      </c>
      <c r="X175" s="38" t="s">
        <v>53</v>
      </c>
      <c r="Y175" s="39" t="s">
        <v>54</v>
      </c>
      <c r="Z175" s="40" t="s">
        <v>155</v>
      </c>
      <c r="AA175" s="36" t="s">
        <v>55</v>
      </c>
      <c r="AB175" s="41" t="s">
        <v>56</v>
      </c>
      <c r="AC175" s="37" t="s">
        <v>51</v>
      </c>
      <c r="AD175" s="37" t="s">
        <v>57</v>
      </c>
      <c r="AE175" s="42" t="s">
        <v>58</v>
      </c>
      <c r="AF175" s="42" t="s">
        <v>59</v>
      </c>
      <c r="AG175" s="42" t="s">
        <v>60</v>
      </c>
      <c r="AH175" s="42" t="s">
        <v>61</v>
      </c>
      <c r="AI175" s="42" t="s">
        <v>61</v>
      </c>
      <c r="AJ175" s="42" t="s">
        <v>61</v>
      </c>
      <c r="AK175" s="68"/>
      <c r="AL175" s="68"/>
      <c r="AM175" s="68"/>
      <c r="AN175" s="9"/>
      <c r="AO175" s="9"/>
      <c r="AP175" s="9"/>
    </row>
    <row r="176" spans="1:42" s="45" customFormat="1" ht="76.5" customHeight="1" x14ac:dyDescent="0.15">
      <c r="A176" s="21"/>
      <c r="B176" s="53" t="s">
        <v>155</v>
      </c>
      <c r="C176" s="95" t="s">
        <v>346</v>
      </c>
      <c r="D176" s="95" t="s">
        <v>347</v>
      </c>
      <c r="E176" s="95" t="s">
        <v>92</v>
      </c>
      <c r="F176" s="95" t="s">
        <v>93</v>
      </c>
      <c r="G176" s="95" t="s">
        <v>358</v>
      </c>
      <c r="H176" s="219">
        <v>30000000</v>
      </c>
      <c r="I176" s="95" t="s">
        <v>57</v>
      </c>
      <c r="J176" s="91" t="s">
        <v>51</v>
      </c>
      <c r="K176" s="62" t="s">
        <v>356</v>
      </c>
      <c r="L176" s="31" t="s">
        <v>360</v>
      </c>
      <c r="M176" s="32" t="str">
        <f t="shared" si="15"/>
        <v>Contratar la adquisición de materiales y suministros necesarios para el desarrollo de las actividades académicas (Teatro 
Circular, Semana LAV, Curadurías, Interludios, Semana LAE y Prácticas Pedagógicas) de los programas de la Facultad de Bellas Artes de la Universidad Pedagógica Nacional.</v>
      </c>
      <c r="N176" s="33">
        <v>1</v>
      </c>
      <c r="O176" s="33">
        <v>1</v>
      </c>
      <c r="P176" s="34">
        <v>11</v>
      </c>
      <c r="Q176" s="35" t="s">
        <v>49</v>
      </c>
      <c r="R176" s="129" t="s">
        <v>601</v>
      </c>
      <c r="S176" s="143" t="s">
        <v>50</v>
      </c>
      <c r="T176" s="301">
        <f>H176+H177</f>
        <v>38000000</v>
      </c>
      <c r="U176" s="303">
        <f t="shared" si="14"/>
        <v>38000000</v>
      </c>
      <c r="V176" s="145" t="s">
        <v>51</v>
      </c>
      <c r="W176" s="37" t="s">
        <v>52</v>
      </c>
      <c r="X176" s="38" t="s">
        <v>53</v>
      </c>
      <c r="Y176" s="39" t="s">
        <v>54</v>
      </c>
      <c r="Z176" s="40" t="s">
        <v>155</v>
      </c>
      <c r="AA176" s="36" t="s">
        <v>55</v>
      </c>
      <c r="AB176" s="41" t="s">
        <v>56</v>
      </c>
      <c r="AC176" s="37" t="s">
        <v>51</v>
      </c>
      <c r="AD176" s="37" t="s">
        <v>57</v>
      </c>
      <c r="AE176" s="42" t="s">
        <v>58</v>
      </c>
      <c r="AF176" s="42" t="s">
        <v>59</v>
      </c>
      <c r="AG176" s="42" t="s">
        <v>60</v>
      </c>
      <c r="AH176" s="42" t="s">
        <v>61</v>
      </c>
      <c r="AI176" s="42" t="s">
        <v>61</v>
      </c>
      <c r="AJ176" s="42" t="s">
        <v>61</v>
      </c>
      <c r="AK176" s="68"/>
      <c r="AL176" s="68"/>
      <c r="AM176" s="68"/>
      <c r="AN176" s="9"/>
      <c r="AO176" s="9"/>
      <c r="AP176" s="9"/>
    </row>
    <row r="177" spans="1:42" s="45" customFormat="1" ht="89.25" customHeight="1" x14ac:dyDescent="0.15">
      <c r="A177" s="21"/>
      <c r="B177" s="53" t="s">
        <v>155</v>
      </c>
      <c r="C177" s="95" t="s">
        <v>346</v>
      </c>
      <c r="D177" s="95" t="s">
        <v>347</v>
      </c>
      <c r="E177" s="95" t="s">
        <v>94</v>
      </c>
      <c r="F177" s="95" t="s">
        <v>95</v>
      </c>
      <c r="G177" s="95" t="s">
        <v>358</v>
      </c>
      <c r="H177" s="219">
        <v>8000000</v>
      </c>
      <c r="I177" s="95" t="s">
        <v>57</v>
      </c>
      <c r="J177" s="91" t="s">
        <v>51</v>
      </c>
      <c r="K177" s="62" t="s">
        <v>356</v>
      </c>
      <c r="L177" s="31" t="s">
        <v>363</v>
      </c>
      <c r="M177" s="32" t="str">
        <f t="shared" si="15"/>
        <v>Contratar la adquisición de materiales y suministros necesarios para el desarrollo de las actividades académicas (Teatro 
Circular, Semana LAV, Curadurías, Interludios, Semana LAE y Prácticas Pedagógicas) de los programas de la Facultad de Bellas Artes de la Universidad Pedagógica Nacional.</v>
      </c>
      <c r="N177" s="33">
        <v>1</v>
      </c>
      <c r="O177" s="33">
        <v>1</v>
      </c>
      <c r="P177" s="34">
        <v>11</v>
      </c>
      <c r="Q177" s="35" t="s">
        <v>49</v>
      </c>
      <c r="R177" s="129" t="s">
        <v>601</v>
      </c>
      <c r="S177" s="143" t="s">
        <v>50</v>
      </c>
      <c r="T177" s="302"/>
      <c r="U177" s="304"/>
      <c r="V177" s="145" t="s">
        <v>51</v>
      </c>
      <c r="W177" s="37" t="s">
        <v>52</v>
      </c>
      <c r="X177" s="38" t="s">
        <v>53</v>
      </c>
      <c r="Y177" s="39" t="s">
        <v>54</v>
      </c>
      <c r="Z177" s="40" t="s">
        <v>155</v>
      </c>
      <c r="AA177" s="36" t="s">
        <v>55</v>
      </c>
      <c r="AB177" s="41" t="s">
        <v>56</v>
      </c>
      <c r="AC177" s="37" t="s">
        <v>51</v>
      </c>
      <c r="AD177" s="37" t="s">
        <v>57</v>
      </c>
      <c r="AE177" s="42" t="s">
        <v>58</v>
      </c>
      <c r="AF177" s="42" t="s">
        <v>59</v>
      </c>
      <c r="AG177" s="42" t="s">
        <v>60</v>
      </c>
      <c r="AH177" s="42" t="s">
        <v>61</v>
      </c>
      <c r="AI177" s="42" t="s">
        <v>61</v>
      </c>
      <c r="AJ177" s="42" t="s">
        <v>61</v>
      </c>
      <c r="AK177" s="68"/>
      <c r="AL177" s="68"/>
      <c r="AM177" s="68"/>
      <c r="AN177" s="9"/>
      <c r="AO177" s="9"/>
      <c r="AP177" s="9"/>
    </row>
    <row r="178" spans="1:42" s="45" customFormat="1" ht="55.5" customHeight="1" x14ac:dyDescent="0.15">
      <c r="A178" s="21"/>
      <c r="B178" s="53" t="s">
        <v>155</v>
      </c>
      <c r="C178" s="95" t="s">
        <v>346</v>
      </c>
      <c r="D178" s="95" t="s">
        <v>347</v>
      </c>
      <c r="E178" s="95" t="s">
        <v>94</v>
      </c>
      <c r="F178" s="95" t="s">
        <v>95</v>
      </c>
      <c r="G178" s="95" t="s">
        <v>361</v>
      </c>
      <c r="H178" s="219">
        <v>0</v>
      </c>
      <c r="I178" s="95" t="s">
        <v>57</v>
      </c>
      <c r="J178" s="91" t="s">
        <v>46</v>
      </c>
      <c r="K178" s="62" t="s">
        <v>357</v>
      </c>
      <c r="L178" s="31" t="s">
        <v>363</v>
      </c>
      <c r="M178" s="32" t="str">
        <f t="shared" si="15"/>
        <v>Contratar la adquisición de materiales y suministros necesarios para el desarrollo de la actividades  de la Facultad de Bellas Artes de la Universidad Pedagógica 
Nacional.</v>
      </c>
      <c r="N178" s="33">
        <v>1</v>
      </c>
      <c r="O178" s="33">
        <v>1</v>
      </c>
      <c r="P178" s="34">
        <v>11</v>
      </c>
      <c r="Q178" s="35" t="s">
        <v>49</v>
      </c>
      <c r="R178" s="129" t="s">
        <v>601</v>
      </c>
      <c r="S178" s="143" t="s">
        <v>50</v>
      </c>
      <c r="T178" s="213">
        <f>H178</f>
        <v>0</v>
      </c>
      <c r="U178" s="212">
        <f t="shared" si="14"/>
        <v>0</v>
      </c>
      <c r="V178" s="145" t="s">
        <v>51</v>
      </c>
      <c r="W178" s="37" t="s">
        <v>52</v>
      </c>
      <c r="X178" s="38" t="s">
        <v>53</v>
      </c>
      <c r="Y178" s="39" t="s">
        <v>54</v>
      </c>
      <c r="Z178" s="40" t="s">
        <v>155</v>
      </c>
      <c r="AA178" s="36" t="s">
        <v>55</v>
      </c>
      <c r="AB178" s="41" t="s">
        <v>56</v>
      </c>
      <c r="AC178" s="37" t="s">
        <v>51</v>
      </c>
      <c r="AD178" s="37" t="s">
        <v>57</v>
      </c>
      <c r="AE178" s="42" t="s">
        <v>58</v>
      </c>
      <c r="AF178" s="42" t="s">
        <v>59</v>
      </c>
      <c r="AG178" s="42" t="s">
        <v>60</v>
      </c>
      <c r="AH178" s="42" t="s">
        <v>61</v>
      </c>
      <c r="AI178" s="42" t="s">
        <v>61</v>
      </c>
      <c r="AJ178" s="42" t="s">
        <v>61</v>
      </c>
      <c r="AK178" s="68"/>
      <c r="AL178" s="68"/>
      <c r="AM178" s="68"/>
      <c r="AN178" s="9"/>
      <c r="AO178" s="9"/>
      <c r="AP178" s="9"/>
    </row>
    <row r="179" spans="1:42" s="45" customFormat="1" ht="55.5" customHeight="1" x14ac:dyDescent="0.15">
      <c r="A179" s="21"/>
      <c r="B179" s="53" t="s">
        <v>155</v>
      </c>
      <c r="C179" s="95" t="s">
        <v>364</v>
      </c>
      <c r="D179" s="95" t="s">
        <v>613</v>
      </c>
      <c r="E179" s="95" t="s">
        <v>92</v>
      </c>
      <c r="F179" s="95" t="s">
        <v>93</v>
      </c>
      <c r="G179" s="95" t="s">
        <v>365</v>
      </c>
      <c r="H179" s="219">
        <f>14470000+7830320</f>
        <v>22300320</v>
      </c>
      <c r="I179" s="95" t="s">
        <v>57</v>
      </c>
      <c r="J179" s="91" t="s">
        <v>46</v>
      </c>
      <c r="K179" s="62" t="s">
        <v>359</v>
      </c>
      <c r="L179" s="31" t="s">
        <v>367</v>
      </c>
      <c r="M179" s="291" t="str">
        <f t="shared" si="15"/>
        <v>Suministrar materiales y reactivos para el Laboratorio del Departamento de Química de la Universidad Pedagógica Nacional.</v>
      </c>
      <c r="N179" s="33">
        <v>1</v>
      </c>
      <c r="O179" s="33">
        <v>1</v>
      </c>
      <c r="P179" s="34">
        <v>11</v>
      </c>
      <c r="Q179" s="35" t="s">
        <v>49</v>
      </c>
      <c r="R179" s="129" t="s">
        <v>601</v>
      </c>
      <c r="S179" s="143" t="s">
        <v>50</v>
      </c>
      <c r="T179" s="301">
        <f>H179+H180</f>
        <v>23540300</v>
      </c>
      <c r="U179" s="303">
        <f>T179</f>
        <v>23540300</v>
      </c>
      <c r="V179" s="145" t="s">
        <v>51</v>
      </c>
      <c r="W179" s="37" t="s">
        <v>52</v>
      </c>
      <c r="X179" s="38" t="s">
        <v>53</v>
      </c>
      <c r="Y179" s="39" t="s">
        <v>54</v>
      </c>
      <c r="Z179" s="40" t="s">
        <v>155</v>
      </c>
      <c r="AA179" s="36" t="s">
        <v>55</v>
      </c>
      <c r="AB179" s="41" t="s">
        <v>56</v>
      </c>
      <c r="AC179" s="37" t="s">
        <v>51</v>
      </c>
      <c r="AD179" s="37" t="s">
        <v>57</v>
      </c>
      <c r="AE179" s="42" t="s">
        <v>58</v>
      </c>
      <c r="AF179" s="42" t="s">
        <v>59</v>
      </c>
      <c r="AG179" s="42" t="s">
        <v>60</v>
      </c>
      <c r="AH179" s="42" t="s">
        <v>61</v>
      </c>
      <c r="AI179" s="42" t="s">
        <v>61</v>
      </c>
      <c r="AJ179" s="42" t="s">
        <v>61</v>
      </c>
      <c r="AK179" s="68"/>
      <c r="AL179" s="68"/>
      <c r="AM179" s="68"/>
      <c r="AN179" s="9"/>
      <c r="AO179" s="9"/>
      <c r="AP179" s="9"/>
    </row>
    <row r="180" spans="1:42" s="45" customFormat="1" ht="55.5" customHeight="1" x14ac:dyDescent="0.15">
      <c r="A180" s="21"/>
      <c r="B180" s="53" t="s">
        <v>155</v>
      </c>
      <c r="C180" s="95" t="s">
        <v>364</v>
      </c>
      <c r="D180" s="95" t="s">
        <v>613</v>
      </c>
      <c r="E180" s="95" t="s">
        <v>94</v>
      </c>
      <c r="F180" s="95" t="s">
        <v>95</v>
      </c>
      <c r="G180" s="95" t="s">
        <v>365</v>
      </c>
      <c r="H180" s="219">
        <f>9070300-7830320</f>
        <v>1239980</v>
      </c>
      <c r="I180" s="95" t="s">
        <v>57</v>
      </c>
      <c r="J180" s="91" t="s">
        <v>46</v>
      </c>
      <c r="K180" s="62" t="s">
        <v>359</v>
      </c>
      <c r="L180" s="31" t="s">
        <v>367</v>
      </c>
      <c r="M180" s="292"/>
      <c r="N180" s="33">
        <v>1</v>
      </c>
      <c r="O180" s="33">
        <v>1</v>
      </c>
      <c r="P180" s="34">
        <v>11</v>
      </c>
      <c r="Q180" s="35" t="s">
        <v>49</v>
      </c>
      <c r="R180" s="129" t="s">
        <v>601</v>
      </c>
      <c r="S180" s="143" t="s">
        <v>50</v>
      </c>
      <c r="T180" s="302"/>
      <c r="U180" s="304"/>
      <c r="V180" s="145" t="s">
        <v>51</v>
      </c>
      <c r="W180" s="37" t="s">
        <v>52</v>
      </c>
      <c r="X180" s="38" t="s">
        <v>53</v>
      </c>
      <c r="Y180" s="39" t="s">
        <v>54</v>
      </c>
      <c r="Z180" s="40" t="s">
        <v>155</v>
      </c>
      <c r="AA180" s="36" t="s">
        <v>55</v>
      </c>
      <c r="AB180" s="41" t="s">
        <v>56</v>
      </c>
      <c r="AC180" s="37" t="s">
        <v>51</v>
      </c>
      <c r="AD180" s="37" t="s">
        <v>57</v>
      </c>
      <c r="AE180" s="42" t="s">
        <v>58</v>
      </c>
      <c r="AF180" s="42" t="s">
        <v>59</v>
      </c>
      <c r="AG180" s="42" t="s">
        <v>60</v>
      </c>
      <c r="AH180" s="42" t="s">
        <v>61</v>
      </c>
      <c r="AI180" s="42" t="s">
        <v>61</v>
      </c>
      <c r="AJ180" s="42" t="s">
        <v>61</v>
      </c>
      <c r="AK180" s="68"/>
      <c r="AL180" s="68"/>
      <c r="AM180" s="68"/>
      <c r="AN180" s="9"/>
      <c r="AO180" s="9"/>
      <c r="AP180" s="9"/>
    </row>
    <row r="181" spans="1:42" s="45" customFormat="1" ht="30" customHeight="1" x14ac:dyDescent="0.15">
      <c r="A181" s="21"/>
      <c r="B181" s="53" t="s">
        <v>155</v>
      </c>
      <c r="C181" s="95" t="s">
        <v>364</v>
      </c>
      <c r="D181" s="95" t="s">
        <v>613</v>
      </c>
      <c r="E181" s="95" t="s">
        <v>92</v>
      </c>
      <c r="F181" s="95" t="s">
        <v>93</v>
      </c>
      <c r="G181" s="95" t="s">
        <v>368</v>
      </c>
      <c r="H181" s="219">
        <f>16647930+949617</f>
        <v>17597547</v>
      </c>
      <c r="I181" s="95" t="s">
        <v>57</v>
      </c>
      <c r="J181" s="91" t="s">
        <v>46</v>
      </c>
      <c r="K181" s="62" t="s">
        <v>362</v>
      </c>
      <c r="L181" s="31" t="s">
        <v>367</v>
      </c>
      <c r="M181" s="291" t="str">
        <f>G181</f>
        <v>Suministrar materiales y reactivos para Laboratorio Bioclinico del Departamento de Biología de la Universidad Pedagógica Nacional.</v>
      </c>
      <c r="N181" s="33">
        <v>1</v>
      </c>
      <c r="O181" s="33">
        <v>1</v>
      </c>
      <c r="P181" s="34">
        <v>11</v>
      </c>
      <c r="Q181" s="35" t="s">
        <v>49</v>
      </c>
      <c r="R181" s="129" t="s">
        <v>601</v>
      </c>
      <c r="S181" s="143" t="s">
        <v>50</v>
      </c>
      <c r="T181" s="301">
        <f>H181+H182+H183</f>
        <v>19679834</v>
      </c>
      <c r="U181" s="303">
        <f>T181</f>
        <v>19679834</v>
      </c>
      <c r="V181" s="145" t="s">
        <v>51</v>
      </c>
      <c r="W181" s="37" t="s">
        <v>52</v>
      </c>
      <c r="X181" s="38" t="s">
        <v>53</v>
      </c>
      <c r="Y181" s="39" t="s">
        <v>54</v>
      </c>
      <c r="Z181" s="40" t="s">
        <v>155</v>
      </c>
      <c r="AA181" s="36" t="s">
        <v>55</v>
      </c>
      <c r="AB181" s="41" t="s">
        <v>56</v>
      </c>
      <c r="AC181" s="37" t="s">
        <v>51</v>
      </c>
      <c r="AD181" s="37" t="s">
        <v>57</v>
      </c>
      <c r="AE181" s="42" t="s">
        <v>58</v>
      </c>
      <c r="AF181" s="42" t="s">
        <v>59</v>
      </c>
      <c r="AG181" s="42" t="s">
        <v>60</v>
      </c>
      <c r="AH181" s="42" t="s">
        <v>61</v>
      </c>
      <c r="AI181" s="42" t="s">
        <v>61</v>
      </c>
      <c r="AJ181" s="42" t="s">
        <v>61</v>
      </c>
      <c r="AK181" s="68"/>
      <c r="AL181" s="68"/>
      <c r="AM181" s="68"/>
      <c r="AN181" s="9"/>
      <c r="AO181" s="9"/>
      <c r="AP181" s="9"/>
    </row>
    <row r="182" spans="1:42" s="45" customFormat="1" ht="30" customHeight="1" x14ac:dyDescent="0.15">
      <c r="A182" s="21"/>
      <c r="B182" s="53" t="s">
        <v>155</v>
      </c>
      <c r="C182" s="95" t="s">
        <v>364</v>
      </c>
      <c r="D182" s="95" t="s">
        <v>613</v>
      </c>
      <c r="E182" s="95" t="s">
        <v>94</v>
      </c>
      <c r="F182" s="95" t="s">
        <v>95</v>
      </c>
      <c r="G182" s="95" t="s">
        <v>368</v>
      </c>
      <c r="H182" s="219">
        <f>1825120-399832</f>
        <v>1425288</v>
      </c>
      <c r="I182" s="95"/>
      <c r="J182" s="91" t="s">
        <v>46</v>
      </c>
      <c r="K182" s="62" t="s">
        <v>362</v>
      </c>
      <c r="L182" s="31" t="s">
        <v>367</v>
      </c>
      <c r="M182" s="319"/>
      <c r="N182" s="33">
        <v>1</v>
      </c>
      <c r="O182" s="33">
        <v>1</v>
      </c>
      <c r="P182" s="34">
        <v>11</v>
      </c>
      <c r="Q182" s="35" t="s">
        <v>49</v>
      </c>
      <c r="R182" s="129" t="s">
        <v>601</v>
      </c>
      <c r="S182" s="143" t="s">
        <v>50</v>
      </c>
      <c r="T182" s="323"/>
      <c r="U182" s="315"/>
      <c r="V182" s="145" t="s">
        <v>51</v>
      </c>
      <c r="W182" s="37" t="s">
        <v>52</v>
      </c>
      <c r="X182" s="38" t="s">
        <v>53</v>
      </c>
      <c r="Y182" s="39" t="s">
        <v>54</v>
      </c>
      <c r="Z182" s="40" t="s">
        <v>155</v>
      </c>
      <c r="AA182" s="36" t="s">
        <v>55</v>
      </c>
      <c r="AB182" s="41" t="s">
        <v>56</v>
      </c>
      <c r="AC182" s="37" t="s">
        <v>51</v>
      </c>
      <c r="AD182" s="37" t="s">
        <v>57</v>
      </c>
      <c r="AE182" s="42" t="s">
        <v>58</v>
      </c>
      <c r="AF182" s="42" t="s">
        <v>59</v>
      </c>
      <c r="AG182" s="42" t="s">
        <v>60</v>
      </c>
      <c r="AH182" s="42" t="s">
        <v>61</v>
      </c>
      <c r="AI182" s="42" t="s">
        <v>61</v>
      </c>
      <c r="AJ182" s="42" t="s">
        <v>61</v>
      </c>
      <c r="AK182" s="68"/>
      <c r="AL182" s="68"/>
      <c r="AM182" s="68"/>
      <c r="AN182" s="9"/>
      <c r="AO182" s="9"/>
      <c r="AP182" s="9"/>
    </row>
    <row r="183" spans="1:42" s="45" customFormat="1" ht="30" customHeight="1" x14ac:dyDescent="0.15">
      <c r="A183" s="21"/>
      <c r="B183" s="53" t="s">
        <v>155</v>
      </c>
      <c r="C183" s="95" t="s">
        <v>364</v>
      </c>
      <c r="D183" s="95" t="s">
        <v>613</v>
      </c>
      <c r="E183" s="95" t="s">
        <v>104</v>
      </c>
      <c r="F183" s="95" t="s">
        <v>370</v>
      </c>
      <c r="G183" s="95" t="s">
        <v>368</v>
      </c>
      <c r="H183" s="219">
        <f>1206784-549785</f>
        <v>656999</v>
      </c>
      <c r="I183" s="95"/>
      <c r="J183" s="91" t="s">
        <v>46</v>
      </c>
      <c r="K183" s="62" t="s">
        <v>362</v>
      </c>
      <c r="L183" s="31" t="s">
        <v>367</v>
      </c>
      <c r="M183" s="292"/>
      <c r="N183" s="33">
        <v>1</v>
      </c>
      <c r="O183" s="33">
        <v>1</v>
      </c>
      <c r="P183" s="34">
        <v>11</v>
      </c>
      <c r="Q183" s="35" t="s">
        <v>49</v>
      </c>
      <c r="R183" s="129" t="s">
        <v>601</v>
      </c>
      <c r="S183" s="143" t="s">
        <v>50</v>
      </c>
      <c r="T183" s="302"/>
      <c r="U183" s="304"/>
      <c r="V183" s="145" t="s">
        <v>51</v>
      </c>
      <c r="W183" s="37" t="s">
        <v>52</v>
      </c>
      <c r="X183" s="38" t="s">
        <v>53</v>
      </c>
      <c r="Y183" s="39" t="s">
        <v>54</v>
      </c>
      <c r="Z183" s="40" t="s">
        <v>155</v>
      </c>
      <c r="AA183" s="36" t="s">
        <v>55</v>
      </c>
      <c r="AB183" s="41" t="s">
        <v>56</v>
      </c>
      <c r="AC183" s="37" t="s">
        <v>51</v>
      </c>
      <c r="AD183" s="37" t="s">
        <v>57</v>
      </c>
      <c r="AE183" s="42" t="s">
        <v>58</v>
      </c>
      <c r="AF183" s="42" t="s">
        <v>59</v>
      </c>
      <c r="AG183" s="42" t="s">
        <v>60</v>
      </c>
      <c r="AH183" s="42" t="s">
        <v>61</v>
      </c>
      <c r="AI183" s="42" t="s">
        <v>61</v>
      </c>
      <c r="AJ183" s="42" t="s">
        <v>61</v>
      </c>
      <c r="AK183" s="68"/>
      <c r="AL183" s="68"/>
      <c r="AM183" s="68"/>
      <c r="AN183" s="9"/>
      <c r="AO183" s="9"/>
      <c r="AP183" s="9"/>
    </row>
    <row r="184" spans="1:42" s="45" customFormat="1" ht="55.5" customHeight="1" x14ac:dyDescent="0.15">
      <c r="A184" s="21"/>
      <c r="B184" s="53" t="s">
        <v>155</v>
      </c>
      <c r="C184" s="95" t="s">
        <v>364</v>
      </c>
      <c r="D184" s="95" t="s">
        <v>613</v>
      </c>
      <c r="E184" s="95" t="s">
        <v>92</v>
      </c>
      <c r="F184" s="95" t="s">
        <v>93</v>
      </c>
      <c r="G184" s="95" t="s">
        <v>371</v>
      </c>
      <c r="H184" s="219">
        <v>3186317</v>
      </c>
      <c r="I184" s="95" t="s">
        <v>57</v>
      </c>
      <c r="J184" s="91" t="s">
        <v>46</v>
      </c>
      <c r="K184" s="62" t="s">
        <v>366</v>
      </c>
      <c r="L184" s="31" t="s">
        <v>367</v>
      </c>
      <c r="M184" s="291" t="str">
        <f>G184</f>
        <v>Suministrar materiales para el Departamento de Matemáticas de la Universidad Pedagógica Nacional.</v>
      </c>
      <c r="N184" s="33">
        <v>1</v>
      </c>
      <c r="O184" s="33">
        <v>1</v>
      </c>
      <c r="P184" s="34">
        <v>11</v>
      </c>
      <c r="Q184" s="35" t="s">
        <v>49</v>
      </c>
      <c r="R184" s="129" t="s">
        <v>601</v>
      </c>
      <c r="S184" s="143" t="s">
        <v>50</v>
      </c>
      <c r="T184" s="301">
        <f>H184+H185</f>
        <v>5305917</v>
      </c>
      <c r="U184" s="303">
        <f>T184</f>
        <v>5305917</v>
      </c>
      <c r="V184" s="145" t="s">
        <v>51</v>
      </c>
      <c r="W184" s="37" t="s">
        <v>52</v>
      </c>
      <c r="X184" s="38" t="s">
        <v>53</v>
      </c>
      <c r="Y184" s="39" t="s">
        <v>54</v>
      </c>
      <c r="Z184" s="40" t="s">
        <v>155</v>
      </c>
      <c r="AA184" s="36" t="s">
        <v>55</v>
      </c>
      <c r="AB184" s="41" t="s">
        <v>56</v>
      </c>
      <c r="AC184" s="37" t="s">
        <v>51</v>
      </c>
      <c r="AD184" s="37" t="s">
        <v>57</v>
      </c>
      <c r="AE184" s="42" t="s">
        <v>58</v>
      </c>
      <c r="AF184" s="42" t="s">
        <v>59</v>
      </c>
      <c r="AG184" s="42" t="s">
        <v>60</v>
      </c>
      <c r="AH184" s="42" t="s">
        <v>61</v>
      </c>
      <c r="AI184" s="42" t="s">
        <v>61</v>
      </c>
      <c r="AJ184" s="42" t="s">
        <v>61</v>
      </c>
      <c r="AK184" s="68"/>
      <c r="AL184" s="68"/>
      <c r="AM184" s="68"/>
      <c r="AN184" s="9"/>
      <c r="AO184" s="9"/>
      <c r="AP184" s="9"/>
    </row>
    <row r="185" spans="1:42" s="45" customFormat="1" ht="55.5" customHeight="1" x14ac:dyDescent="0.15">
      <c r="A185" s="21"/>
      <c r="B185" s="53" t="s">
        <v>155</v>
      </c>
      <c r="C185" s="95" t="s">
        <v>364</v>
      </c>
      <c r="D185" s="95" t="s">
        <v>613</v>
      </c>
      <c r="E185" s="95" t="s">
        <v>94</v>
      </c>
      <c r="F185" s="95" t="s">
        <v>95</v>
      </c>
      <c r="G185" s="95" t="s">
        <v>371</v>
      </c>
      <c r="H185" s="219">
        <v>2119600</v>
      </c>
      <c r="I185" s="95" t="s">
        <v>57</v>
      </c>
      <c r="J185" s="91" t="s">
        <v>46</v>
      </c>
      <c r="K185" s="62" t="s">
        <v>366</v>
      </c>
      <c r="L185" s="31" t="s">
        <v>367</v>
      </c>
      <c r="M185" s="292"/>
      <c r="N185" s="33">
        <v>1</v>
      </c>
      <c r="O185" s="33">
        <v>1</v>
      </c>
      <c r="P185" s="34">
        <v>11</v>
      </c>
      <c r="Q185" s="35" t="s">
        <v>49</v>
      </c>
      <c r="R185" s="129" t="s">
        <v>601</v>
      </c>
      <c r="S185" s="143" t="s">
        <v>50</v>
      </c>
      <c r="T185" s="302"/>
      <c r="U185" s="304"/>
      <c r="V185" s="145" t="s">
        <v>51</v>
      </c>
      <c r="W185" s="37" t="s">
        <v>52</v>
      </c>
      <c r="X185" s="38" t="s">
        <v>53</v>
      </c>
      <c r="Y185" s="39" t="s">
        <v>54</v>
      </c>
      <c r="Z185" s="40" t="s">
        <v>155</v>
      </c>
      <c r="AA185" s="36" t="s">
        <v>55</v>
      </c>
      <c r="AB185" s="41" t="s">
        <v>56</v>
      </c>
      <c r="AC185" s="37" t="s">
        <v>51</v>
      </c>
      <c r="AD185" s="37" t="s">
        <v>57</v>
      </c>
      <c r="AE185" s="42" t="s">
        <v>58</v>
      </c>
      <c r="AF185" s="42" t="s">
        <v>59</v>
      </c>
      <c r="AG185" s="42" t="s">
        <v>60</v>
      </c>
      <c r="AH185" s="42" t="s">
        <v>61</v>
      </c>
      <c r="AI185" s="42" t="s">
        <v>61</v>
      </c>
      <c r="AJ185" s="42" t="s">
        <v>61</v>
      </c>
      <c r="AK185" s="68"/>
      <c r="AL185" s="68"/>
      <c r="AM185" s="68"/>
      <c r="AN185" s="9"/>
      <c r="AO185" s="9"/>
      <c r="AP185" s="9"/>
    </row>
    <row r="186" spans="1:42" s="45" customFormat="1" ht="55.5" customHeight="1" x14ac:dyDescent="0.15">
      <c r="A186" s="21"/>
      <c r="B186" s="53" t="s">
        <v>155</v>
      </c>
      <c r="C186" s="95" t="s">
        <v>364</v>
      </c>
      <c r="D186" s="95" t="s">
        <v>613</v>
      </c>
      <c r="E186" s="95" t="s">
        <v>100</v>
      </c>
      <c r="F186" s="95" t="s">
        <v>101</v>
      </c>
      <c r="G186" s="95" t="s">
        <v>373</v>
      </c>
      <c r="H186" s="219">
        <v>12192219</v>
      </c>
      <c r="I186" s="95" t="s">
        <v>57</v>
      </c>
      <c r="J186" s="91" t="s">
        <v>46</v>
      </c>
      <c r="K186" s="62" t="s">
        <v>369</v>
      </c>
      <c r="L186" s="31" t="s">
        <v>590</v>
      </c>
      <c r="M186" s="32" t="str">
        <f>G186</f>
        <v>Prestar el servicio de mantenimiento para los equipos del  Laboratorio del Departamento de Física de la Universidad Pedagógica Nacional.</v>
      </c>
      <c r="N186" s="33">
        <v>1</v>
      </c>
      <c r="O186" s="33">
        <v>1</v>
      </c>
      <c r="P186" s="34">
        <v>11</v>
      </c>
      <c r="Q186" s="35" t="s">
        <v>49</v>
      </c>
      <c r="R186" s="129" t="s">
        <v>601</v>
      </c>
      <c r="S186" s="143" t="s">
        <v>50</v>
      </c>
      <c r="T186" s="213">
        <f>H186</f>
        <v>12192219</v>
      </c>
      <c r="U186" s="212">
        <f>T186</f>
        <v>12192219</v>
      </c>
      <c r="V186" s="145" t="s">
        <v>51</v>
      </c>
      <c r="W186" s="37" t="s">
        <v>52</v>
      </c>
      <c r="X186" s="38" t="s">
        <v>53</v>
      </c>
      <c r="Y186" s="39" t="s">
        <v>54</v>
      </c>
      <c r="Z186" s="40" t="s">
        <v>155</v>
      </c>
      <c r="AA186" s="36" t="s">
        <v>55</v>
      </c>
      <c r="AB186" s="41" t="s">
        <v>56</v>
      </c>
      <c r="AC186" s="37" t="s">
        <v>51</v>
      </c>
      <c r="AD186" s="37" t="s">
        <v>57</v>
      </c>
      <c r="AE186" s="42" t="s">
        <v>58</v>
      </c>
      <c r="AF186" s="42" t="s">
        <v>59</v>
      </c>
      <c r="AG186" s="42" t="s">
        <v>60</v>
      </c>
      <c r="AH186" s="42" t="s">
        <v>61</v>
      </c>
      <c r="AI186" s="42" t="s">
        <v>61</v>
      </c>
      <c r="AJ186" s="42" t="s">
        <v>61</v>
      </c>
      <c r="AK186" s="68"/>
      <c r="AL186" s="68"/>
      <c r="AM186" s="68"/>
      <c r="AN186" s="9"/>
      <c r="AO186" s="9"/>
      <c r="AP186" s="9"/>
    </row>
    <row r="187" spans="1:42" s="45" customFormat="1" ht="55.5" customHeight="1" x14ac:dyDescent="0.15">
      <c r="A187" s="21"/>
      <c r="B187" s="53" t="s">
        <v>41</v>
      </c>
      <c r="C187" s="95" t="s">
        <v>376</v>
      </c>
      <c r="D187" s="95" t="s">
        <v>377</v>
      </c>
      <c r="E187" s="95" t="s">
        <v>94</v>
      </c>
      <c r="F187" s="95" t="s">
        <v>95</v>
      </c>
      <c r="G187" s="95" t="s">
        <v>378</v>
      </c>
      <c r="H187" s="219">
        <f>6022867 -1120563.5</f>
        <v>4902303.5</v>
      </c>
      <c r="I187" s="95" t="s">
        <v>57</v>
      </c>
      <c r="J187" s="91" t="s">
        <v>46</v>
      </c>
      <c r="K187" s="62" t="s">
        <v>372</v>
      </c>
      <c r="L187" s="31" t="s">
        <v>380</v>
      </c>
      <c r="M187" s="291" t="str">
        <f>G187</f>
        <v>Suministrar los elementos de limpieza y cafetería requeridos para los restaurantes y cafeterías de la Universidad Pedagógica Nacional</v>
      </c>
      <c r="N187" s="33">
        <v>1</v>
      </c>
      <c r="O187" s="33">
        <v>1</v>
      </c>
      <c r="P187" s="34">
        <v>11</v>
      </c>
      <c r="Q187" s="35" t="s">
        <v>49</v>
      </c>
      <c r="R187" s="129" t="s">
        <v>601</v>
      </c>
      <c r="S187" s="143" t="s">
        <v>50</v>
      </c>
      <c r="T187" s="301">
        <f>H187+H188</f>
        <v>18545169.200000003</v>
      </c>
      <c r="U187" s="303">
        <f>T187</f>
        <v>18545169.200000003</v>
      </c>
      <c r="V187" s="145" t="s">
        <v>51</v>
      </c>
      <c r="W187" s="37" t="s">
        <v>52</v>
      </c>
      <c r="X187" s="38" t="s">
        <v>53</v>
      </c>
      <c r="Y187" s="39" t="s">
        <v>54</v>
      </c>
      <c r="Z187" s="40" t="s">
        <v>41</v>
      </c>
      <c r="AA187" s="36" t="s">
        <v>55</v>
      </c>
      <c r="AB187" s="41" t="s">
        <v>56</v>
      </c>
      <c r="AC187" s="37" t="s">
        <v>51</v>
      </c>
      <c r="AD187" s="37" t="s">
        <v>57</v>
      </c>
      <c r="AE187" s="42" t="s">
        <v>58</v>
      </c>
      <c r="AF187" s="42" t="s">
        <v>59</v>
      </c>
      <c r="AG187" s="42" t="s">
        <v>60</v>
      </c>
      <c r="AH187" s="42" t="s">
        <v>61</v>
      </c>
      <c r="AI187" s="42" t="s">
        <v>61</v>
      </c>
      <c r="AJ187" s="42" t="s">
        <v>61</v>
      </c>
      <c r="AK187" s="68"/>
      <c r="AL187" s="68"/>
      <c r="AM187" s="68"/>
      <c r="AN187" s="9"/>
      <c r="AO187" s="9"/>
      <c r="AP187" s="9"/>
    </row>
    <row r="188" spans="1:42" s="45" customFormat="1" ht="55.5" customHeight="1" x14ac:dyDescent="0.15">
      <c r="A188" s="21"/>
      <c r="B188" s="53" t="s">
        <v>41</v>
      </c>
      <c r="C188" s="95" t="s">
        <v>376</v>
      </c>
      <c r="D188" s="95" t="s">
        <v>377</v>
      </c>
      <c r="E188" s="95" t="s">
        <v>92</v>
      </c>
      <c r="F188" s="95" t="s">
        <v>93</v>
      </c>
      <c r="G188" s="95" t="s">
        <v>378</v>
      </c>
      <c r="H188" s="219">
        <f>59902932-(8144800.3+36240379+1521487+353400)</f>
        <v>13642865.700000003</v>
      </c>
      <c r="I188" s="95" t="s">
        <v>57</v>
      </c>
      <c r="J188" s="91" t="s">
        <v>46</v>
      </c>
      <c r="K188" s="62" t="s">
        <v>372</v>
      </c>
      <c r="L188" s="31" t="s">
        <v>380</v>
      </c>
      <c r="M188" s="292"/>
      <c r="N188" s="33">
        <v>1</v>
      </c>
      <c r="O188" s="33">
        <v>1</v>
      </c>
      <c r="P188" s="34">
        <v>11</v>
      </c>
      <c r="Q188" s="35" t="s">
        <v>49</v>
      </c>
      <c r="R188" s="129" t="s">
        <v>601</v>
      </c>
      <c r="S188" s="143" t="s">
        <v>50</v>
      </c>
      <c r="T188" s="302"/>
      <c r="U188" s="304"/>
      <c r="V188" s="145" t="s">
        <v>51</v>
      </c>
      <c r="W188" s="37" t="s">
        <v>52</v>
      </c>
      <c r="X188" s="38" t="s">
        <v>53</v>
      </c>
      <c r="Y188" s="39" t="s">
        <v>54</v>
      </c>
      <c r="Z188" s="40" t="s">
        <v>41</v>
      </c>
      <c r="AA188" s="36" t="s">
        <v>55</v>
      </c>
      <c r="AB188" s="41" t="s">
        <v>56</v>
      </c>
      <c r="AC188" s="37" t="s">
        <v>51</v>
      </c>
      <c r="AD188" s="37" t="s">
        <v>57</v>
      </c>
      <c r="AE188" s="42" t="s">
        <v>58</v>
      </c>
      <c r="AF188" s="42" t="s">
        <v>59</v>
      </c>
      <c r="AG188" s="42" t="s">
        <v>60</v>
      </c>
      <c r="AH188" s="42" t="s">
        <v>61</v>
      </c>
      <c r="AI188" s="42" t="s">
        <v>61</v>
      </c>
      <c r="AJ188" s="42" t="s">
        <v>61</v>
      </c>
      <c r="AK188" s="68"/>
      <c r="AL188" s="68"/>
      <c r="AM188" s="68"/>
      <c r="AN188" s="9"/>
      <c r="AO188" s="9"/>
      <c r="AP188" s="9"/>
    </row>
    <row r="189" spans="1:42" s="45" customFormat="1" ht="55.5" customHeight="1" x14ac:dyDescent="0.15">
      <c r="A189" s="21"/>
      <c r="B189" s="53" t="s">
        <v>41</v>
      </c>
      <c r="C189" s="95" t="s">
        <v>381</v>
      </c>
      <c r="D189" s="95" t="s">
        <v>377</v>
      </c>
      <c r="E189" s="95" t="s">
        <v>96</v>
      </c>
      <c r="F189" s="95" t="s">
        <v>97</v>
      </c>
      <c r="G189" s="95" t="s">
        <v>382</v>
      </c>
      <c r="H189" s="219">
        <v>45861816</v>
      </c>
      <c r="I189" s="95" t="s">
        <v>57</v>
      </c>
      <c r="J189" s="91" t="s">
        <v>46</v>
      </c>
      <c r="K189" s="62" t="s">
        <v>374</v>
      </c>
      <c r="L189" s="31" t="s">
        <v>384</v>
      </c>
      <c r="M189" s="32" t="str">
        <f>G189</f>
        <v>Prestar el servicio de transporte de alimentos, para los restaurantes y cafeterías de la Universidad Pedagógica Nacional.</v>
      </c>
      <c r="N189" s="33">
        <v>1</v>
      </c>
      <c r="O189" s="33">
        <v>1</v>
      </c>
      <c r="P189" s="34">
        <v>11</v>
      </c>
      <c r="Q189" s="35" t="s">
        <v>49</v>
      </c>
      <c r="R189" s="129" t="s">
        <v>601</v>
      </c>
      <c r="S189" s="143" t="s">
        <v>50</v>
      </c>
      <c r="T189" s="213">
        <f>H189</f>
        <v>45861816</v>
      </c>
      <c r="U189" s="212">
        <f>T189</f>
        <v>45861816</v>
      </c>
      <c r="V189" s="145" t="s">
        <v>51</v>
      </c>
      <c r="W189" s="37" t="s">
        <v>52</v>
      </c>
      <c r="X189" s="38" t="s">
        <v>53</v>
      </c>
      <c r="Y189" s="39" t="s">
        <v>54</v>
      </c>
      <c r="Z189" s="40" t="s">
        <v>41</v>
      </c>
      <c r="AA189" s="36" t="s">
        <v>55</v>
      </c>
      <c r="AB189" s="41" t="s">
        <v>56</v>
      </c>
      <c r="AC189" s="37" t="s">
        <v>51</v>
      </c>
      <c r="AD189" s="37" t="s">
        <v>57</v>
      </c>
      <c r="AE189" s="42" t="s">
        <v>58</v>
      </c>
      <c r="AF189" s="42" t="s">
        <v>59</v>
      </c>
      <c r="AG189" s="42" t="s">
        <v>60</v>
      </c>
      <c r="AH189" s="42" t="s">
        <v>61</v>
      </c>
      <c r="AI189" s="42" t="s">
        <v>61</v>
      </c>
      <c r="AJ189" s="42" t="s">
        <v>61</v>
      </c>
      <c r="AK189" s="68"/>
      <c r="AL189" s="68"/>
      <c r="AM189" s="68"/>
      <c r="AN189" s="9"/>
      <c r="AO189" s="9"/>
      <c r="AP189" s="9"/>
    </row>
    <row r="190" spans="1:42" s="45" customFormat="1" ht="55.5" customHeight="1" x14ac:dyDescent="0.15">
      <c r="A190" s="21"/>
      <c r="B190" s="53" t="s">
        <v>41</v>
      </c>
      <c r="C190" s="95" t="s">
        <v>381</v>
      </c>
      <c r="D190" s="95" t="s">
        <v>377</v>
      </c>
      <c r="E190" s="95" t="s">
        <v>102</v>
      </c>
      <c r="F190" s="95" t="s">
        <v>103</v>
      </c>
      <c r="G190" s="95" t="s">
        <v>385</v>
      </c>
      <c r="H190" s="219">
        <v>40177519</v>
      </c>
      <c r="I190" s="95" t="s">
        <v>57</v>
      </c>
      <c r="J190" s="91" t="s">
        <v>46</v>
      </c>
      <c r="K190" s="62" t="s">
        <v>379</v>
      </c>
      <c r="L190" s="31">
        <v>76121600</v>
      </c>
      <c r="M190" s="32" t="str">
        <f>G190</f>
        <v>Prestar el servicio para la recolección, transporte y disposición final de residuos sólidos orgánicos generados en los restaurantes y cafeterías de acuerdo a los horarios establecidos por la Universidad en las instalaciones de la UPN</v>
      </c>
      <c r="N190" s="33">
        <v>1</v>
      </c>
      <c r="O190" s="33">
        <v>1</v>
      </c>
      <c r="P190" s="34">
        <v>11</v>
      </c>
      <c r="Q190" s="35" t="s">
        <v>49</v>
      </c>
      <c r="R190" s="129" t="s">
        <v>601</v>
      </c>
      <c r="S190" s="143" t="s">
        <v>50</v>
      </c>
      <c r="T190" s="213">
        <f>H190</f>
        <v>40177519</v>
      </c>
      <c r="U190" s="212">
        <f>T190</f>
        <v>40177519</v>
      </c>
      <c r="V190" s="145" t="s">
        <v>51</v>
      </c>
      <c r="W190" s="37" t="s">
        <v>52</v>
      </c>
      <c r="X190" s="38" t="s">
        <v>53</v>
      </c>
      <c r="Y190" s="39" t="s">
        <v>54</v>
      </c>
      <c r="Z190" s="40" t="s">
        <v>41</v>
      </c>
      <c r="AA190" s="36" t="s">
        <v>55</v>
      </c>
      <c r="AB190" s="41" t="s">
        <v>56</v>
      </c>
      <c r="AC190" s="37" t="s">
        <v>51</v>
      </c>
      <c r="AD190" s="37" t="s">
        <v>57</v>
      </c>
      <c r="AE190" s="42" t="s">
        <v>58</v>
      </c>
      <c r="AF190" s="42" t="s">
        <v>59</v>
      </c>
      <c r="AG190" s="42" t="s">
        <v>60</v>
      </c>
      <c r="AH190" s="42" t="s">
        <v>61</v>
      </c>
      <c r="AI190" s="42" t="s">
        <v>61</v>
      </c>
      <c r="AJ190" s="42" t="s">
        <v>61</v>
      </c>
      <c r="AK190" s="68"/>
      <c r="AL190" s="68"/>
      <c r="AM190" s="68"/>
      <c r="AN190" s="9"/>
      <c r="AO190" s="9"/>
      <c r="AP190" s="9"/>
    </row>
    <row r="191" spans="1:42" s="45" customFormat="1" ht="27" customHeight="1" x14ac:dyDescent="0.15">
      <c r="A191" s="21"/>
      <c r="B191" s="53" t="s">
        <v>41</v>
      </c>
      <c r="C191" s="95" t="s">
        <v>381</v>
      </c>
      <c r="D191" s="95" t="s">
        <v>377</v>
      </c>
      <c r="E191" s="95" t="s">
        <v>100</v>
      </c>
      <c r="F191" s="95" t="s">
        <v>101</v>
      </c>
      <c r="G191" s="95" t="s">
        <v>387</v>
      </c>
      <c r="H191" s="219">
        <v>50665392</v>
      </c>
      <c r="I191" s="95" t="s">
        <v>57</v>
      </c>
      <c r="J191" s="91" t="s">
        <v>46</v>
      </c>
      <c r="K191" s="62" t="s">
        <v>383</v>
      </c>
      <c r="L191" s="31">
        <v>73152100</v>
      </c>
      <c r="M191" s="32" t="str">
        <f>G191</f>
        <v>Realizar el mantenimiento preventivo y correctivo para los equipos del Restaurante</v>
      </c>
      <c r="N191" s="33">
        <v>1</v>
      </c>
      <c r="O191" s="33">
        <v>1</v>
      </c>
      <c r="P191" s="34">
        <v>11</v>
      </c>
      <c r="Q191" s="35" t="s">
        <v>49</v>
      </c>
      <c r="R191" s="129" t="s">
        <v>601</v>
      </c>
      <c r="S191" s="143" t="s">
        <v>50</v>
      </c>
      <c r="T191" s="213">
        <f>H191</f>
        <v>50665392</v>
      </c>
      <c r="U191" s="212">
        <f>T191</f>
        <v>50665392</v>
      </c>
      <c r="V191" s="145" t="s">
        <v>51</v>
      </c>
      <c r="W191" s="37" t="s">
        <v>52</v>
      </c>
      <c r="X191" s="38" t="s">
        <v>53</v>
      </c>
      <c r="Y191" s="39" t="s">
        <v>54</v>
      </c>
      <c r="Z191" s="40" t="s">
        <v>41</v>
      </c>
      <c r="AA191" s="36" t="s">
        <v>55</v>
      </c>
      <c r="AB191" s="41" t="s">
        <v>56</v>
      </c>
      <c r="AC191" s="37" t="s">
        <v>51</v>
      </c>
      <c r="AD191" s="37" t="s">
        <v>57</v>
      </c>
      <c r="AE191" s="42" t="s">
        <v>58</v>
      </c>
      <c r="AF191" s="42" t="s">
        <v>59</v>
      </c>
      <c r="AG191" s="42" t="s">
        <v>60</v>
      </c>
      <c r="AH191" s="42" t="s">
        <v>61</v>
      </c>
      <c r="AI191" s="42" t="s">
        <v>61</v>
      </c>
      <c r="AJ191" s="42" t="s">
        <v>61</v>
      </c>
      <c r="AK191" s="68"/>
      <c r="AL191" s="68"/>
      <c r="AM191" s="68"/>
      <c r="AN191" s="9"/>
      <c r="AO191" s="9"/>
      <c r="AP191" s="9"/>
    </row>
    <row r="192" spans="1:42" s="45" customFormat="1" ht="160.5" customHeight="1" x14ac:dyDescent="0.15">
      <c r="A192" s="21"/>
      <c r="B192" s="53" t="s">
        <v>41</v>
      </c>
      <c r="C192" s="95" t="s">
        <v>381</v>
      </c>
      <c r="D192" s="95" t="s">
        <v>377</v>
      </c>
      <c r="E192" s="95" t="s">
        <v>389</v>
      </c>
      <c r="F192" s="95" t="s">
        <v>390</v>
      </c>
      <c r="G192" s="95" t="s">
        <v>696</v>
      </c>
      <c r="H192" s="219">
        <f>790815150+40759153 -(75477868+334301493+40759153+40759153+40759153+13000000)</f>
        <v>286517483</v>
      </c>
      <c r="I192" s="95" t="s">
        <v>57</v>
      </c>
      <c r="J192" s="91" t="s">
        <v>323</v>
      </c>
      <c r="K192" s="62" t="s">
        <v>386</v>
      </c>
      <c r="L192" s="31" t="s">
        <v>392</v>
      </c>
      <c r="M192" s="291" t="str">
        <f>G192</f>
        <v>Suscribir contrato interadministrativo entre la Universidad Pedagógica Nacional, UPN, y el Fondo de Desarrollo de la Educación Superior-FODESEP, para fortalecer el programa de apoyos socioeconómicos de bienestar universitario a través del suministro de insumos para la operación del restaurante y cafetería de la UPN.</v>
      </c>
      <c r="N192" s="33">
        <v>1</v>
      </c>
      <c r="O192" s="33">
        <v>1</v>
      </c>
      <c r="P192" s="34">
        <v>11</v>
      </c>
      <c r="Q192" s="35" t="s">
        <v>49</v>
      </c>
      <c r="R192" s="129" t="s">
        <v>602</v>
      </c>
      <c r="S192" s="143" t="s">
        <v>50</v>
      </c>
      <c r="T192" s="301">
        <f>H192+H193+H194+H195+H196</f>
        <v>1042724958</v>
      </c>
      <c r="U192" s="303">
        <f>T192</f>
        <v>1042724958</v>
      </c>
      <c r="V192" s="145" t="s">
        <v>51</v>
      </c>
      <c r="W192" s="37" t="s">
        <v>52</v>
      </c>
      <c r="X192" s="38" t="s">
        <v>53</v>
      </c>
      <c r="Y192" s="39" t="s">
        <v>54</v>
      </c>
      <c r="Z192" s="40" t="s">
        <v>41</v>
      </c>
      <c r="AA192" s="36" t="s">
        <v>55</v>
      </c>
      <c r="AB192" s="41" t="s">
        <v>56</v>
      </c>
      <c r="AC192" s="37" t="s">
        <v>51</v>
      </c>
      <c r="AD192" s="37" t="s">
        <v>57</v>
      </c>
      <c r="AE192" s="42" t="s">
        <v>58</v>
      </c>
      <c r="AF192" s="42" t="s">
        <v>59</v>
      </c>
      <c r="AG192" s="42" t="s">
        <v>60</v>
      </c>
      <c r="AH192" s="42" t="s">
        <v>61</v>
      </c>
      <c r="AI192" s="42" t="s">
        <v>61</v>
      </c>
      <c r="AJ192" s="42" t="s">
        <v>61</v>
      </c>
      <c r="AK192" s="68"/>
      <c r="AL192" s="68"/>
      <c r="AM192" s="68"/>
      <c r="AN192" s="9"/>
      <c r="AO192" s="9"/>
      <c r="AP192" s="9"/>
    </row>
    <row r="193" spans="1:42" s="45" customFormat="1" ht="153" customHeight="1" x14ac:dyDescent="0.15">
      <c r="A193" s="21"/>
      <c r="B193" s="53" t="s">
        <v>41</v>
      </c>
      <c r="C193" s="95" t="s">
        <v>381</v>
      </c>
      <c r="D193" s="95" t="s">
        <v>377</v>
      </c>
      <c r="E193" s="95" t="s">
        <v>487</v>
      </c>
      <c r="F193" s="95" t="s">
        <v>97</v>
      </c>
      <c r="G193" s="95" t="s">
        <v>696</v>
      </c>
      <c r="H193" s="219">
        <v>242348468</v>
      </c>
      <c r="I193" s="95" t="s">
        <v>57</v>
      </c>
      <c r="J193" s="91" t="s">
        <v>46</v>
      </c>
      <c r="K193" s="62" t="s">
        <v>386</v>
      </c>
      <c r="L193" s="31" t="s">
        <v>665</v>
      </c>
      <c r="M193" s="319"/>
      <c r="N193" s="33">
        <v>1</v>
      </c>
      <c r="O193" s="33">
        <v>1</v>
      </c>
      <c r="P193" s="34">
        <v>11</v>
      </c>
      <c r="Q193" s="35" t="s">
        <v>49</v>
      </c>
      <c r="R193" s="129" t="s">
        <v>601</v>
      </c>
      <c r="S193" s="143" t="s">
        <v>50</v>
      </c>
      <c r="T193" s="323"/>
      <c r="U193" s="315"/>
      <c r="V193" s="145" t="s">
        <v>51</v>
      </c>
      <c r="W193" s="37" t="s">
        <v>52</v>
      </c>
      <c r="X193" s="38" t="s">
        <v>53</v>
      </c>
      <c r="Y193" s="39" t="s">
        <v>54</v>
      </c>
      <c r="Z193" s="40" t="s">
        <v>41</v>
      </c>
      <c r="AA193" s="36" t="s">
        <v>55</v>
      </c>
      <c r="AB193" s="41" t="s">
        <v>56</v>
      </c>
      <c r="AC193" s="37" t="s">
        <v>51</v>
      </c>
      <c r="AD193" s="37" t="s">
        <v>57</v>
      </c>
      <c r="AE193" s="42" t="s">
        <v>58</v>
      </c>
      <c r="AF193" s="42" t="s">
        <v>59</v>
      </c>
      <c r="AG193" s="42" t="s">
        <v>60</v>
      </c>
      <c r="AH193" s="42" t="s">
        <v>61</v>
      </c>
      <c r="AI193" s="42" t="s">
        <v>61</v>
      </c>
      <c r="AJ193" s="42" t="s">
        <v>61</v>
      </c>
      <c r="AK193" s="68"/>
      <c r="AL193" s="68"/>
      <c r="AM193" s="68"/>
      <c r="AN193" s="9"/>
      <c r="AO193" s="9"/>
      <c r="AP193" s="9"/>
    </row>
    <row r="194" spans="1:42" s="45" customFormat="1" ht="153" customHeight="1" x14ac:dyDescent="0.15">
      <c r="A194" s="21"/>
      <c r="B194" s="53" t="s">
        <v>41</v>
      </c>
      <c r="C194" s="95" t="s">
        <v>381</v>
      </c>
      <c r="D194" s="95" t="s">
        <v>377</v>
      </c>
      <c r="E194" s="95" t="s">
        <v>100</v>
      </c>
      <c r="F194" s="95" t="s">
        <v>643</v>
      </c>
      <c r="G194" s="95" t="s">
        <v>696</v>
      </c>
      <c r="H194" s="219">
        <v>91953025</v>
      </c>
      <c r="I194" s="95" t="s">
        <v>57</v>
      </c>
      <c r="J194" s="91" t="s">
        <v>46</v>
      </c>
      <c r="K194" s="62" t="s">
        <v>386</v>
      </c>
      <c r="L194" s="31" t="s">
        <v>665</v>
      </c>
      <c r="M194" s="319"/>
      <c r="N194" s="33">
        <v>1</v>
      </c>
      <c r="O194" s="33">
        <v>1</v>
      </c>
      <c r="P194" s="34">
        <v>11</v>
      </c>
      <c r="Q194" s="35" t="s">
        <v>49</v>
      </c>
      <c r="R194" s="129" t="s">
        <v>601</v>
      </c>
      <c r="S194" s="143" t="s">
        <v>50</v>
      </c>
      <c r="T194" s="323"/>
      <c r="U194" s="315"/>
      <c r="V194" s="145" t="s">
        <v>51</v>
      </c>
      <c r="W194" s="37" t="s">
        <v>52</v>
      </c>
      <c r="X194" s="38" t="s">
        <v>53</v>
      </c>
      <c r="Y194" s="39" t="s">
        <v>54</v>
      </c>
      <c r="Z194" s="40" t="s">
        <v>41</v>
      </c>
      <c r="AA194" s="36" t="s">
        <v>55</v>
      </c>
      <c r="AB194" s="41" t="s">
        <v>56</v>
      </c>
      <c r="AC194" s="37" t="s">
        <v>51</v>
      </c>
      <c r="AD194" s="37" t="s">
        <v>57</v>
      </c>
      <c r="AE194" s="42" t="s">
        <v>58</v>
      </c>
      <c r="AF194" s="42" t="s">
        <v>59</v>
      </c>
      <c r="AG194" s="42" t="s">
        <v>60</v>
      </c>
      <c r="AH194" s="42" t="s">
        <v>61</v>
      </c>
      <c r="AI194" s="42" t="s">
        <v>61</v>
      </c>
      <c r="AJ194" s="42" t="s">
        <v>61</v>
      </c>
      <c r="AK194" s="68"/>
      <c r="AL194" s="68"/>
      <c r="AM194" s="68"/>
      <c r="AN194" s="9"/>
      <c r="AO194" s="9"/>
      <c r="AP194" s="9"/>
    </row>
    <row r="195" spans="1:42" s="45" customFormat="1" ht="153" customHeight="1" x14ac:dyDescent="0.15">
      <c r="A195" s="21"/>
      <c r="B195" s="53" t="s">
        <v>41</v>
      </c>
      <c r="C195" s="95" t="s">
        <v>381</v>
      </c>
      <c r="D195" s="95" t="s">
        <v>377</v>
      </c>
      <c r="E195" s="95" t="s">
        <v>113</v>
      </c>
      <c r="F195" s="95" t="s">
        <v>114</v>
      </c>
      <c r="G195" s="95" t="s">
        <v>696</v>
      </c>
      <c r="H195" s="219">
        <f>8400000+139040-(139040+139040+139040)</f>
        <v>8121920</v>
      </c>
      <c r="I195" s="95" t="s">
        <v>57</v>
      </c>
      <c r="J195" s="91" t="s">
        <v>46</v>
      </c>
      <c r="K195" s="62" t="s">
        <v>386</v>
      </c>
      <c r="L195" s="31" t="s">
        <v>392</v>
      </c>
      <c r="M195" s="319"/>
      <c r="N195" s="33">
        <v>1</v>
      </c>
      <c r="O195" s="33">
        <v>1</v>
      </c>
      <c r="P195" s="34">
        <v>11</v>
      </c>
      <c r="Q195" s="35" t="s">
        <v>49</v>
      </c>
      <c r="R195" s="129" t="s">
        <v>602</v>
      </c>
      <c r="S195" s="143" t="s">
        <v>50</v>
      </c>
      <c r="T195" s="323"/>
      <c r="U195" s="315"/>
      <c r="V195" s="145" t="s">
        <v>51</v>
      </c>
      <c r="W195" s="37" t="s">
        <v>52</v>
      </c>
      <c r="X195" s="38" t="s">
        <v>53</v>
      </c>
      <c r="Y195" s="39" t="s">
        <v>54</v>
      </c>
      <c r="Z195" s="40" t="s">
        <v>41</v>
      </c>
      <c r="AA195" s="36" t="s">
        <v>55</v>
      </c>
      <c r="AB195" s="41" t="s">
        <v>56</v>
      </c>
      <c r="AC195" s="37" t="s">
        <v>51</v>
      </c>
      <c r="AD195" s="37" t="s">
        <v>57</v>
      </c>
      <c r="AE195" s="42" t="s">
        <v>58</v>
      </c>
      <c r="AF195" s="42" t="s">
        <v>59</v>
      </c>
      <c r="AG195" s="42" t="s">
        <v>60</v>
      </c>
      <c r="AH195" s="42" t="s">
        <v>61</v>
      </c>
      <c r="AI195" s="42" t="s">
        <v>61</v>
      </c>
      <c r="AJ195" s="42" t="s">
        <v>61</v>
      </c>
      <c r="AK195" s="68"/>
      <c r="AL195" s="68"/>
      <c r="AM195" s="68"/>
      <c r="AN195" s="9"/>
      <c r="AO195" s="9"/>
      <c r="AP195" s="9"/>
    </row>
    <row r="196" spans="1:42" s="45" customFormat="1" ht="153" x14ac:dyDescent="0.15">
      <c r="A196" s="21"/>
      <c r="B196" s="53" t="s">
        <v>41</v>
      </c>
      <c r="C196" s="95" t="s">
        <v>381</v>
      </c>
      <c r="D196" s="95" t="s">
        <v>377</v>
      </c>
      <c r="E196" s="95" t="s">
        <v>104</v>
      </c>
      <c r="F196" s="95" t="s">
        <v>105</v>
      </c>
      <c r="G196" s="95" t="s">
        <v>696</v>
      </c>
      <c r="H196" s="219">
        <f>1254400000-(95562138+541747599+54663945+54663946+47655510+13680000+32642800)</f>
        <v>413784062</v>
      </c>
      <c r="I196" s="95" t="s">
        <v>57</v>
      </c>
      <c r="J196" s="91" t="s">
        <v>46</v>
      </c>
      <c r="K196" s="62" t="s">
        <v>386</v>
      </c>
      <c r="L196" s="31" t="s">
        <v>392</v>
      </c>
      <c r="M196" s="292"/>
      <c r="N196" s="33">
        <v>1</v>
      </c>
      <c r="O196" s="33">
        <v>1</v>
      </c>
      <c r="P196" s="34">
        <v>11</v>
      </c>
      <c r="Q196" s="35" t="s">
        <v>49</v>
      </c>
      <c r="R196" s="129" t="s">
        <v>602</v>
      </c>
      <c r="S196" s="143" t="s">
        <v>50</v>
      </c>
      <c r="T196" s="302"/>
      <c r="U196" s="304"/>
      <c r="V196" s="145" t="s">
        <v>51</v>
      </c>
      <c r="W196" s="37" t="s">
        <v>52</v>
      </c>
      <c r="X196" s="38" t="s">
        <v>53</v>
      </c>
      <c r="Y196" s="39" t="s">
        <v>54</v>
      </c>
      <c r="Z196" s="40" t="s">
        <v>41</v>
      </c>
      <c r="AA196" s="36" t="s">
        <v>55</v>
      </c>
      <c r="AB196" s="41" t="s">
        <v>56</v>
      </c>
      <c r="AC196" s="37" t="s">
        <v>51</v>
      </c>
      <c r="AD196" s="37" t="s">
        <v>57</v>
      </c>
      <c r="AE196" s="42" t="s">
        <v>58</v>
      </c>
      <c r="AF196" s="42" t="s">
        <v>59</v>
      </c>
      <c r="AG196" s="42" t="s">
        <v>60</v>
      </c>
      <c r="AH196" s="42" t="s">
        <v>61</v>
      </c>
      <c r="AI196" s="42" t="s">
        <v>61</v>
      </c>
      <c r="AJ196" s="42" t="s">
        <v>61</v>
      </c>
      <c r="AK196" s="68"/>
      <c r="AL196" s="68"/>
      <c r="AM196" s="68"/>
      <c r="AN196" s="9"/>
      <c r="AO196" s="9"/>
      <c r="AP196" s="9"/>
    </row>
    <row r="197" spans="1:42" s="45" customFormat="1" ht="27" customHeight="1" x14ac:dyDescent="0.15">
      <c r="A197" s="1"/>
      <c r="B197" s="53" t="s">
        <v>41</v>
      </c>
      <c r="C197" s="95" t="s">
        <v>112</v>
      </c>
      <c r="D197" s="95" t="s">
        <v>42</v>
      </c>
      <c r="E197" s="95" t="s">
        <v>94</v>
      </c>
      <c r="F197" s="95" t="s">
        <v>95</v>
      </c>
      <c r="G197" s="95" t="s">
        <v>565</v>
      </c>
      <c r="H197" s="219">
        <v>0</v>
      </c>
      <c r="I197" s="95" t="s">
        <v>625</v>
      </c>
      <c r="J197" s="91" t="s">
        <v>46</v>
      </c>
      <c r="K197" s="62" t="s">
        <v>388</v>
      </c>
      <c r="L197" s="31" t="s">
        <v>380</v>
      </c>
      <c r="M197" s="32" t="str">
        <f>G197</f>
        <v>Adquirir equipos para las diferentes instalaciones de acuerdo a las necesidades de la Universidad Pedagógica Nacional.</v>
      </c>
      <c r="N197" s="33">
        <v>1</v>
      </c>
      <c r="O197" s="33">
        <v>1</v>
      </c>
      <c r="P197" s="34">
        <v>11</v>
      </c>
      <c r="Q197" s="35" t="s">
        <v>49</v>
      </c>
      <c r="R197" s="129" t="s">
        <v>601</v>
      </c>
      <c r="S197" s="143" t="s">
        <v>50</v>
      </c>
      <c r="T197" s="213">
        <f>H197</f>
        <v>0</v>
      </c>
      <c r="U197" s="212">
        <f t="shared" ref="U197:U210" si="18">T197</f>
        <v>0</v>
      </c>
      <c r="V197" s="145" t="s">
        <v>51</v>
      </c>
      <c r="W197" s="37" t="s">
        <v>52</v>
      </c>
      <c r="X197" s="38" t="s">
        <v>53</v>
      </c>
      <c r="Y197" s="39" t="s">
        <v>54</v>
      </c>
      <c r="Z197" s="40" t="s">
        <v>41</v>
      </c>
      <c r="AA197" s="36" t="s">
        <v>55</v>
      </c>
      <c r="AB197" s="41" t="s">
        <v>56</v>
      </c>
      <c r="AC197" s="37" t="s">
        <v>51</v>
      </c>
      <c r="AD197" s="37" t="s">
        <v>57</v>
      </c>
      <c r="AE197" s="42" t="s">
        <v>58</v>
      </c>
      <c r="AF197" s="42" t="s">
        <v>59</v>
      </c>
      <c r="AG197" s="42" t="s">
        <v>60</v>
      </c>
      <c r="AH197" s="42" t="s">
        <v>61</v>
      </c>
      <c r="AI197" s="42" t="s">
        <v>61</v>
      </c>
      <c r="AJ197" s="42" t="s">
        <v>61</v>
      </c>
      <c r="AK197" s="68"/>
      <c r="AL197" s="68"/>
      <c r="AM197" s="68"/>
      <c r="AN197" s="9"/>
      <c r="AO197" s="9"/>
      <c r="AP197" s="9"/>
    </row>
    <row r="198" spans="1:42" s="45" customFormat="1" ht="27" customHeight="1" x14ac:dyDescent="0.15">
      <c r="A198" s="21"/>
      <c r="B198" s="53" t="s">
        <v>41</v>
      </c>
      <c r="C198" s="95" t="s">
        <v>381</v>
      </c>
      <c r="D198" s="95" t="s">
        <v>377</v>
      </c>
      <c r="E198" s="95" t="s">
        <v>94</v>
      </c>
      <c r="F198" s="95" t="s">
        <v>95</v>
      </c>
      <c r="G198" s="95" t="s">
        <v>560</v>
      </c>
      <c r="H198" s="219">
        <f>80000000-35713911</f>
        <v>44286089</v>
      </c>
      <c r="I198" s="95" t="s">
        <v>57</v>
      </c>
      <c r="J198" s="91" t="s">
        <v>46</v>
      </c>
      <c r="K198" s="62" t="s">
        <v>391</v>
      </c>
      <c r="L198" s="31" t="s">
        <v>380</v>
      </c>
      <c r="M198" s="32" t="str">
        <f>G198</f>
        <v>Adquirir equipos para el restaurante y cafeterías  de la Universidad Pedagógica Nacional.</v>
      </c>
      <c r="N198" s="33">
        <v>1</v>
      </c>
      <c r="O198" s="33">
        <v>1</v>
      </c>
      <c r="P198" s="34">
        <v>11</v>
      </c>
      <c r="Q198" s="35" t="s">
        <v>49</v>
      </c>
      <c r="R198" s="129" t="s">
        <v>601</v>
      </c>
      <c r="S198" s="143" t="s">
        <v>50</v>
      </c>
      <c r="T198" s="213">
        <f>H198</f>
        <v>44286089</v>
      </c>
      <c r="U198" s="212">
        <f t="shared" si="18"/>
        <v>44286089</v>
      </c>
      <c r="V198" s="145" t="s">
        <v>51</v>
      </c>
      <c r="W198" s="37" t="s">
        <v>52</v>
      </c>
      <c r="X198" s="38" t="s">
        <v>53</v>
      </c>
      <c r="Y198" s="39" t="s">
        <v>54</v>
      </c>
      <c r="Z198" s="40" t="s">
        <v>41</v>
      </c>
      <c r="AA198" s="36" t="s">
        <v>55</v>
      </c>
      <c r="AB198" s="41" t="s">
        <v>56</v>
      </c>
      <c r="AC198" s="37" t="s">
        <v>51</v>
      </c>
      <c r="AD198" s="37" t="s">
        <v>57</v>
      </c>
      <c r="AE198" s="42" t="s">
        <v>58</v>
      </c>
      <c r="AF198" s="42" t="s">
        <v>59</v>
      </c>
      <c r="AG198" s="42" t="s">
        <v>60</v>
      </c>
      <c r="AH198" s="42" t="s">
        <v>61</v>
      </c>
      <c r="AI198" s="42" t="s">
        <v>61</v>
      </c>
      <c r="AJ198" s="42" t="s">
        <v>61</v>
      </c>
      <c r="AK198" s="68"/>
      <c r="AL198" s="68"/>
      <c r="AM198" s="68"/>
      <c r="AN198" s="9"/>
      <c r="AO198" s="9"/>
      <c r="AP198" s="9"/>
    </row>
    <row r="199" spans="1:42" s="45" customFormat="1" ht="27" customHeight="1" x14ac:dyDescent="0.15">
      <c r="A199" s="21"/>
      <c r="B199" s="53" t="s">
        <v>41</v>
      </c>
      <c r="C199" s="95" t="s">
        <v>381</v>
      </c>
      <c r="D199" s="95" t="s">
        <v>377</v>
      </c>
      <c r="E199" s="95" t="s">
        <v>92</v>
      </c>
      <c r="F199" s="95" t="s">
        <v>93</v>
      </c>
      <c r="G199" s="95" t="s">
        <v>394</v>
      </c>
      <c r="H199" s="219">
        <v>70000000</v>
      </c>
      <c r="I199" s="95" t="s">
        <v>57</v>
      </c>
      <c r="J199" s="91" t="s">
        <v>46</v>
      </c>
      <c r="K199" s="62" t="s">
        <v>393</v>
      </c>
      <c r="L199" s="31" t="s">
        <v>591</v>
      </c>
      <c r="M199" s="32" t="str">
        <f>G199</f>
        <v>Adquirir menaje para el restaurante  de la Universidad Pedagógica Nacional.</v>
      </c>
      <c r="N199" s="33">
        <v>1</v>
      </c>
      <c r="O199" s="33">
        <v>1</v>
      </c>
      <c r="P199" s="34">
        <v>11</v>
      </c>
      <c r="Q199" s="35" t="s">
        <v>49</v>
      </c>
      <c r="R199" s="129" t="s">
        <v>601</v>
      </c>
      <c r="S199" s="143" t="s">
        <v>50</v>
      </c>
      <c r="T199" s="213">
        <f>H199</f>
        <v>70000000</v>
      </c>
      <c r="U199" s="212">
        <f t="shared" si="18"/>
        <v>70000000</v>
      </c>
      <c r="V199" s="145" t="s">
        <v>51</v>
      </c>
      <c r="W199" s="37" t="s">
        <v>52</v>
      </c>
      <c r="X199" s="38" t="s">
        <v>53</v>
      </c>
      <c r="Y199" s="39" t="s">
        <v>54</v>
      </c>
      <c r="Z199" s="40" t="s">
        <v>41</v>
      </c>
      <c r="AA199" s="36" t="s">
        <v>55</v>
      </c>
      <c r="AB199" s="41" t="s">
        <v>56</v>
      </c>
      <c r="AC199" s="37" t="s">
        <v>51</v>
      </c>
      <c r="AD199" s="37" t="s">
        <v>57</v>
      </c>
      <c r="AE199" s="42" t="s">
        <v>58</v>
      </c>
      <c r="AF199" s="42" t="s">
        <v>59</v>
      </c>
      <c r="AG199" s="42" t="s">
        <v>60</v>
      </c>
      <c r="AH199" s="42" t="s">
        <v>61</v>
      </c>
      <c r="AI199" s="42" t="s">
        <v>61</v>
      </c>
      <c r="AJ199" s="42" t="s">
        <v>61</v>
      </c>
      <c r="AK199" s="68"/>
      <c r="AL199" s="68"/>
      <c r="AM199" s="68"/>
      <c r="AN199" s="9"/>
      <c r="AO199" s="9"/>
      <c r="AP199" s="9"/>
    </row>
    <row r="200" spans="1:42" s="45" customFormat="1" ht="36" customHeight="1" x14ac:dyDescent="0.15">
      <c r="A200" s="21"/>
      <c r="B200" s="53" t="s">
        <v>41</v>
      </c>
      <c r="C200" s="95" t="s">
        <v>381</v>
      </c>
      <c r="D200" s="95" t="s">
        <v>377</v>
      </c>
      <c r="E200" s="95" t="s">
        <v>96</v>
      </c>
      <c r="F200" s="95" t="s">
        <v>97</v>
      </c>
      <c r="G200" s="95" t="s">
        <v>396</v>
      </c>
      <c r="H200" s="219">
        <f>94340000-30000000</f>
        <v>64340000</v>
      </c>
      <c r="I200" s="95" t="s">
        <v>57</v>
      </c>
      <c r="J200" s="91" t="s">
        <v>46</v>
      </c>
      <c r="K200" s="62" t="s">
        <v>395</v>
      </c>
      <c r="L200" s="31" t="s">
        <v>345</v>
      </c>
      <c r="M200" s="32" t="str">
        <f>G200</f>
        <v>Prestar el servicio de catering para eventos institucionales de la Universidad Pedagógica Nacional.</v>
      </c>
      <c r="N200" s="33">
        <v>3</v>
      </c>
      <c r="O200" s="33">
        <v>9</v>
      </c>
      <c r="P200" s="34">
        <v>11</v>
      </c>
      <c r="Q200" s="35" t="s">
        <v>49</v>
      </c>
      <c r="R200" s="129" t="s">
        <v>601</v>
      </c>
      <c r="S200" s="143" t="s">
        <v>50</v>
      </c>
      <c r="T200" s="213">
        <f>H200</f>
        <v>64340000</v>
      </c>
      <c r="U200" s="212">
        <f t="shared" si="18"/>
        <v>64340000</v>
      </c>
      <c r="V200" s="145" t="s">
        <v>51</v>
      </c>
      <c r="W200" s="37" t="s">
        <v>52</v>
      </c>
      <c r="X200" s="38" t="s">
        <v>53</v>
      </c>
      <c r="Y200" s="39" t="s">
        <v>54</v>
      </c>
      <c r="Z200" s="40" t="s">
        <v>41</v>
      </c>
      <c r="AA200" s="36" t="s">
        <v>55</v>
      </c>
      <c r="AB200" s="41" t="s">
        <v>56</v>
      </c>
      <c r="AC200" s="37" t="s">
        <v>51</v>
      </c>
      <c r="AD200" s="37" t="s">
        <v>57</v>
      </c>
      <c r="AE200" s="42" t="s">
        <v>58</v>
      </c>
      <c r="AF200" s="42" t="s">
        <v>59</v>
      </c>
      <c r="AG200" s="42" t="s">
        <v>60</v>
      </c>
      <c r="AH200" s="42" t="s">
        <v>61</v>
      </c>
      <c r="AI200" s="42" t="s">
        <v>61</v>
      </c>
      <c r="AJ200" s="42" t="s">
        <v>61</v>
      </c>
      <c r="AK200" s="68"/>
      <c r="AL200" s="68"/>
      <c r="AM200" s="68"/>
      <c r="AN200" s="9"/>
      <c r="AO200" s="9"/>
      <c r="AP200" s="9"/>
    </row>
    <row r="201" spans="1:42" s="45" customFormat="1" ht="27" customHeight="1" x14ac:dyDescent="0.15">
      <c r="A201" s="21"/>
      <c r="B201" s="53" t="s">
        <v>41</v>
      </c>
      <c r="C201" s="95" t="s">
        <v>398</v>
      </c>
      <c r="D201" s="95" t="s">
        <v>377</v>
      </c>
      <c r="E201" s="95" t="s">
        <v>104</v>
      </c>
      <c r="F201" s="95" t="s">
        <v>105</v>
      </c>
      <c r="G201" s="95" t="s">
        <v>399</v>
      </c>
      <c r="H201" s="219">
        <f>69330888</f>
        <v>69330888</v>
      </c>
      <c r="I201" s="95" t="s">
        <v>57</v>
      </c>
      <c r="J201" s="91" t="s">
        <v>46</v>
      </c>
      <c r="K201" s="62" t="s">
        <v>397</v>
      </c>
      <c r="L201" s="31" t="s">
        <v>401</v>
      </c>
      <c r="M201" s="328" t="str">
        <f>G201</f>
        <v>Adquirir los uniformes para los estudiantes y funcionarios que representan a la Universidad Pedagógica Nacional en los
encuentros deportivos.</v>
      </c>
      <c r="N201" s="33">
        <v>7</v>
      </c>
      <c r="O201" s="33">
        <v>7</v>
      </c>
      <c r="P201" s="34">
        <v>5</v>
      </c>
      <c r="Q201" s="35" t="s">
        <v>49</v>
      </c>
      <c r="R201" s="129" t="s">
        <v>601</v>
      </c>
      <c r="S201" s="143" t="s">
        <v>50</v>
      </c>
      <c r="T201" s="317">
        <f>H201+H202</f>
        <v>87881500</v>
      </c>
      <c r="U201" s="316">
        <f>T201</f>
        <v>87881500</v>
      </c>
      <c r="V201" s="145" t="s">
        <v>51</v>
      </c>
      <c r="W201" s="37" t="s">
        <v>52</v>
      </c>
      <c r="X201" s="38" t="s">
        <v>53</v>
      </c>
      <c r="Y201" s="39" t="s">
        <v>54</v>
      </c>
      <c r="Z201" s="40" t="s">
        <v>41</v>
      </c>
      <c r="AA201" s="36" t="s">
        <v>55</v>
      </c>
      <c r="AB201" s="41" t="s">
        <v>56</v>
      </c>
      <c r="AC201" s="37" t="s">
        <v>51</v>
      </c>
      <c r="AD201" s="37" t="s">
        <v>57</v>
      </c>
      <c r="AE201" s="42" t="s">
        <v>58</v>
      </c>
      <c r="AF201" s="42" t="s">
        <v>59</v>
      </c>
      <c r="AG201" s="42" t="s">
        <v>60</v>
      </c>
      <c r="AH201" s="42" t="s">
        <v>61</v>
      </c>
      <c r="AI201" s="42" t="s">
        <v>61</v>
      </c>
      <c r="AJ201" s="42" t="s">
        <v>61</v>
      </c>
      <c r="AK201" s="68"/>
      <c r="AL201" s="68"/>
      <c r="AM201" s="68"/>
      <c r="AN201" s="9"/>
      <c r="AO201" s="9"/>
      <c r="AP201" s="9"/>
    </row>
    <row r="202" spans="1:42" s="45" customFormat="1" ht="27" customHeight="1" x14ac:dyDescent="0.15">
      <c r="A202" s="21"/>
      <c r="B202" s="53" t="s">
        <v>41</v>
      </c>
      <c r="C202" s="95" t="s">
        <v>398</v>
      </c>
      <c r="D202" s="95" t="s">
        <v>377</v>
      </c>
      <c r="E202" s="95" t="s">
        <v>104</v>
      </c>
      <c r="F202" s="95" t="s">
        <v>105</v>
      </c>
      <c r="G202" s="95" t="s">
        <v>399</v>
      </c>
      <c r="H202" s="219">
        <v>18550612</v>
      </c>
      <c r="I202" s="95" t="s">
        <v>57</v>
      </c>
      <c r="J202" s="91" t="s">
        <v>46</v>
      </c>
      <c r="K202" s="62" t="s">
        <v>397</v>
      </c>
      <c r="L202" s="31" t="s">
        <v>401</v>
      </c>
      <c r="M202" s="292"/>
      <c r="N202" s="33">
        <v>7</v>
      </c>
      <c r="O202" s="33">
        <v>7</v>
      </c>
      <c r="P202" s="34">
        <v>5</v>
      </c>
      <c r="Q202" s="35" t="s">
        <v>49</v>
      </c>
      <c r="R202" s="129" t="s">
        <v>601</v>
      </c>
      <c r="S202" s="143" t="s">
        <v>825</v>
      </c>
      <c r="T202" s="302"/>
      <c r="U202" s="304"/>
      <c r="V202" s="145" t="s">
        <v>51</v>
      </c>
      <c r="W202" s="37" t="s">
        <v>52</v>
      </c>
      <c r="X202" s="38" t="s">
        <v>53</v>
      </c>
      <c r="Y202" s="39" t="s">
        <v>54</v>
      </c>
      <c r="Z202" s="40" t="s">
        <v>41</v>
      </c>
      <c r="AA202" s="36" t="s">
        <v>55</v>
      </c>
      <c r="AB202" s="41" t="s">
        <v>56</v>
      </c>
      <c r="AC202" s="37" t="s">
        <v>51</v>
      </c>
      <c r="AD202" s="37" t="s">
        <v>57</v>
      </c>
      <c r="AE202" s="42" t="s">
        <v>58</v>
      </c>
      <c r="AF202" s="42" t="s">
        <v>59</v>
      </c>
      <c r="AG202" s="42" t="s">
        <v>60</v>
      </c>
      <c r="AH202" s="42" t="s">
        <v>61</v>
      </c>
      <c r="AI202" s="42" t="s">
        <v>61</v>
      </c>
      <c r="AJ202" s="42" t="s">
        <v>61</v>
      </c>
      <c r="AK202" s="68"/>
      <c r="AL202" s="68"/>
      <c r="AM202" s="68"/>
      <c r="AN202" s="9"/>
      <c r="AO202" s="9"/>
      <c r="AP202" s="9"/>
    </row>
    <row r="203" spans="1:42" s="45" customFormat="1" ht="27" customHeight="1" x14ac:dyDescent="0.15">
      <c r="A203" s="21"/>
      <c r="B203" s="53" t="s">
        <v>41</v>
      </c>
      <c r="C203" s="95" t="s">
        <v>398</v>
      </c>
      <c r="D203" s="95" t="s">
        <v>377</v>
      </c>
      <c r="E203" s="95" t="s">
        <v>102</v>
      </c>
      <c r="F203" s="95" t="s">
        <v>103</v>
      </c>
      <c r="G203" s="95" t="s">
        <v>402</v>
      </c>
      <c r="H203" s="219">
        <f>20000000+5611000</f>
        <v>25611000</v>
      </c>
      <c r="I203" s="95" t="s">
        <v>46</v>
      </c>
      <c r="J203" s="91" t="s">
        <v>46</v>
      </c>
      <c r="K203" s="62" t="s">
        <v>255</v>
      </c>
      <c r="L203" s="31" t="s">
        <v>48</v>
      </c>
      <c r="M203" s="32" t="str">
        <f>G203</f>
        <v>Amparar el pago de la inscripción juegos Distritales  -  ASCUN.</v>
      </c>
      <c r="N203" s="33">
        <v>1</v>
      </c>
      <c r="O203" s="33">
        <v>1</v>
      </c>
      <c r="P203" s="34">
        <v>11</v>
      </c>
      <c r="Q203" s="35" t="s">
        <v>49</v>
      </c>
      <c r="R203" s="129" t="s">
        <v>601</v>
      </c>
      <c r="S203" s="143" t="s">
        <v>50</v>
      </c>
      <c r="T203" s="213">
        <f t="shared" ref="T203:T209" si="19">H203</f>
        <v>25611000</v>
      </c>
      <c r="U203" s="212">
        <f t="shared" si="18"/>
        <v>25611000</v>
      </c>
      <c r="V203" s="145" t="s">
        <v>51</v>
      </c>
      <c r="W203" s="37" t="s">
        <v>52</v>
      </c>
      <c r="X203" s="38" t="s">
        <v>53</v>
      </c>
      <c r="Y203" s="39" t="s">
        <v>54</v>
      </c>
      <c r="Z203" s="40" t="s">
        <v>41</v>
      </c>
      <c r="AA203" s="36" t="s">
        <v>55</v>
      </c>
      <c r="AB203" s="41" t="s">
        <v>56</v>
      </c>
      <c r="AC203" s="37" t="s">
        <v>51</v>
      </c>
      <c r="AD203" s="37" t="s">
        <v>57</v>
      </c>
      <c r="AE203" s="42" t="s">
        <v>58</v>
      </c>
      <c r="AF203" s="42" t="s">
        <v>59</v>
      </c>
      <c r="AG203" s="42" t="s">
        <v>60</v>
      </c>
      <c r="AH203" s="42" t="s">
        <v>61</v>
      </c>
      <c r="AI203" s="42" t="s">
        <v>61</v>
      </c>
      <c r="AJ203" s="42" t="s">
        <v>61</v>
      </c>
      <c r="AK203" s="68"/>
      <c r="AL203" s="68"/>
      <c r="AM203" s="68"/>
      <c r="AN203" s="9"/>
      <c r="AO203" s="9"/>
      <c r="AP203" s="9"/>
    </row>
    <row r="204" spans="1:42" s="45" customFormat="1" ht="27" customHeight="1" x14ac:dyDescent="0.15">
      <c r="A204" s="21"/>
      <c r="B204" s="53" t="s">
        <v>41</v>
      </c>
      <c r="C204" s="95" t="s">
        <v>398</v>
      </c>
      <c r="D204" s="95" t="s">
        <v>377</v>
      </c>
      <c r="E204" s="95" t="s">
        <v>102</v>
      </c>
      <c r="F204" s="95" t="s">
        <v>103</v>
      </c>
      <c r="G204" s="95" t="s">
        <v>404</v>
      </c>
      <c r="H204" s="219">
        <v>2842500</v>
      </c>
      <c r="I204" s="95" t="s">
        <v>46</v>
      </c>
      <c r="J204" s="91" t="s">
        <v>46</v>
      </c>
      <c r="K204" s="62" t="s">
        <v>255</v>
      </c>
      <c r="L204" s="31" t="s">
        <v>48</v>
      </c>
      <c r="M204" s="291" t="str">
        <f>G204</f>
        <v>Amparar el pago de la inscripción juegos Nacionales -  ASCUN.</v>
      </c>
      <c r="N204" s="33">
        <v>9</v>
      </c>
      <c r="O204" s="33">
        <v>3</v>
      </c>
      <c r="P204" s="34">
        <v>2</v>
      </c>
      <c r="Q204" s="35" t="s">
        <v>49</v>
      </c>
      <c r="R204" s="129" t="s">
        <v>601</v>
      </c>
      <c r="S204" s="143" t="s">
        <v>154</v>
      </c>
      <c r="T204" s="213">
        <f t="shared" ref="T204" si="20">H204</f>
        <v>2842500</v>
      </c>
      <c r="U204" s="212">
        <f t="shared" ref="U204" si="21">T204</f>
        <v>2842500</v>
      </c>
      <c r="V204" s="145" t="s">
        <v>51</v>
      </c>
      <c r="W204" s="37" t="s">
        <v>52</v>
      </c>
      <c r="X204" s="38" t="s">
        <v>53</v>
      </c>
      <c r="Y204" s="39" t="s">
        <v>54</v>
      </c>
      <c r="Z204" s="40" t="s">
        <v>41</v>
      </c>
      <c r="AA204" s="36" t="s">
        <v>55</v>
      </c>
      <c r="AB204" s="41" t="s">
        <v>56</v>
      </c>
      <c r="AC204" s="37" t="s">
        <v>51</v>
      </c>
      <c r="AD204" s="37" t="s">
        <v>57</v>
      </c>
      <c r="AE204" s="42" t="s">
        <v>58</v>
      </c>
      <c r="AF204" s="42" t="s">
        <v>59</v>
      </c>
      <c r="AG204" s="42" t="s">
        <v>60</v>
      </c>
      <c r="AH204" s="42" t="s">
        <v>61</v>
      </c>
      <c r="AI204" s="42" t="s">
        <v>61</v>
      </c>
      <c r="AJ204" s="42" t="s">
        <v>61</v>
      </c>
      <c r="AK204" s="68"/>
      <c r="AL204" s="68"/>
      <c r="AM204" s="68"/>
      <c r="AN204" s="9"/>
      <c r="AO204" s="9"/>
      <c r="AP204" s="9"/>
    </row>
    <row r="205" spans="1:42" s="45" customFormat="1" ht="27" customHeight="1" x14ac:dyDescent="0.15">
      <c r="A205" s="21"/>
      <c r="B205" s="53" t="s">
        <v>41</v>
      </c>
      <c r="C205" s="95" t="s">
        <v>398</v>
      </c>
      <c r="D205" s="95" t="s">
        <v>377</v>
      </c>
      <c r="E205" s="95" t="s">
        <v>102</v>
      </c>
      <c r="F205" s="95" t="s">
        <v>103</v>
      </c>
      <c r="G205" s="95" t="s">
        <v>404</v>
      </c>
      <c r="H205" s="219">
        <f>17993500-(5611000)</f>
        <v>12382500</v>
      </c>
      <c r="I205" s="95" t="s">
        <v>46</v>
      </c>
      <c r="J205" s="91" t="s">
        <v>46</v>
      </c>
      <c r="K205" s="62" t="s">
        <v>255</v>
      </c>
      <c r="L205" s="31" t="s">
        <v>48</v>
      </c>
      <c r="M205" s="292"/>
      <c r="N205" s="33">
        <v>9</v>
      </c>
      <c r="O205" s="33">
        <v>3</v>
      </c>
      <c r="P205" s="34">
        <v>2</v>
      </c>
      <c r="Q205" s="35" t="s">
        <v>49</v>
      </c>
      <c r="R205" s="129" t="s">
        <v>601</v>
      </c>
      <c r="S205" s="143" t="s">
        <v>50</v>
      </c>
      <c r="T205" s="213">
        <f t="shared" si="19"/>
        <v>12382500</v>
      </c>
      <c r="U205" s="212">
        <f t="shared" si="18"/>
        <v>12382500</v>
      </c>
      <c r="V205" s="145" t="s">
        <v>51</v>
      </c>
      <c r="W205" s="37" t="s">
        <v>52</v>
      </c>
      <c r="X205" s="38" t="s">
        <v>53</v>
      </c>
      <c r="Y205" s="39" t="s">
        <v>54</v>
      </c>
      <c r="Z205" s="40" t="s">
        <v>41</v>
      </c>
      <c r="AA205" s="36" t="s">
        <v>55</v>
      </c>
      <c r="AB205" s="41" t="s">
        <v>56</v>
      </c>
      <c r="AC205" s="37" t="s">
        <v>51</v>
      </c>
      <c r="AD205" s="37" t="s">
        <v>57</v>
      </c>
      <c r="AE205" s="42" t="s">
        <v>58</v>
      </c>
      <c r="AF205" s="42" t="s">
        <v>59</v>
      </c>
      <c r="AG205" s="42" t="s">
        <v>60</v>
      </c>
      <c r="AH205" s="42" t="s">
        <v>61</v>
      </c>
      <c r="AI205" s="42" t="s">
        <v>61</v>
      </c>
      <c r="AJ205" s="42" t="s">
        <v>61</v>
      </c>
      <c r="AK205" s="68"/>
      <c r="AL205" s="68"/>
      <c r="AM205" s="68"/>
      <c r="AN205" s="9"/>
      <c r="AO205" s="9"/>
      <c r="AP205" s="9"/>
    </row>
    <row r="206" spans="1:42" s="45" customFormat="1" ht="36" customHeight="1" x14ac:dyDescent="0.15">
      <c r="A206" s="21"/>
      <c r="B206" s="53" t="s">
        <v>41</v>
      </c>
      <c r="C206" s="95" t="s">
        <v>398</v>
      </c>
      <c r="D206" s="95" t="s">
        <v>377</v>
      </c>
      <c r="E206" s="95" t="s">
        <v>96</v>
      </c>
      <c r="F206" s="95" t="s">
        <v>97</v>
      </c>
      <c r="G206" s="95" t="s">
        <v>922</v>
      </c>
      <c r="H206" s="219">
        <f>139617500</f>
        <v>139617500</v>
      </c>
      <c r="I206" s="95" t="s">
        <v>57</v>
      </c>
      <c r="J206" s="91" t="s">
        <v>46</v>
      </c>
      <c r="K206" s="62" t="s">
        <v>400</v>
      </c>
      <c r="L206" s="31" t="s">
        <v>592</v>
      </c>
      <c r="M206" s="291" t="str">
        <f>G206</f>
        <v>Prestar los servicios como operador logístico para atender el desplazamiento, alojamiento y alimentación de la delegación de la Universidad Pedagógica
Nacional. (Participación deportiva organizada por ASCUN).</v>
      </c>
      <c r="N206" s="33">
        <v>1</v>
      </c>
      <c r="O206" s="33">
        <v>1</v>
      </c>
      <c r="P206" s="34">
        <v>11</v>
      </c>
      <c r="Q206" s="35" t="s">
        <v>49</v>
      </c>
      <c r="R206" s="129" t="s">
        <v>601</v>
      </c>
      <c r="S206" s="143" t="s">
        <v>154</v>
      </c>
      <c r="T206" s="213">
        <f t="shared" si="19"/>
        <v>139617500</v>
      </c>
      <c r="U206" s="212">
        <f t="shared" ref="U206" si="22">T206</f>
        <v>139617500</v>
      </c>
      <c r="V206" s="145" t="s">
        <v>51</v>
      </c>
      <c r="W206" s="37" t="s">
        <v>52</v>
      </c>
      <c r="X206" s="38" t="s">
        <v>53</v>
      </c>
      <c r="Y206" s="39" t="s">
        <v>54</v>
      </c>
      <c r="Z206" s="40" t="s">
        <v>41</v>
      </c>
      <c r="AA206" s="36" t="s">
        <v>55</v>
      </c>
      <c r="AB206" s="41" t="s">
        <v>56</v>
      </c>
      <c r="AC206" s="37" t="s">
        <v>51</v>
      </c>
      <c r="AD206" s="37" t="s">
        <v>57</v>
      </c>
      <c r="AE206" s="42" t="s">
        <v>58</v>
      </c>
      <c r="AF206" s="42" t="s">
        <v>59</v>
      </c>
      <c r="AG206" s="42" t="s">
        <v>60</v>
      </c>
      <c r="AH206" s="42" t="s">
        <v>61</v>
      </c>
      <c r="AI206" s="42" t="s">
        <v>61</v>
      </c>
      <c r="AJ206" s="42" t="s">
        <v>61</v>
      </c>
      <c r="AK206" s="68"/>
      <c r="AL206" s="68"/>
      <c r="AM206" s="68"/>
      <c r="AN206" s="9"/>
      <c r="AO206" s="9"/>
      <c r="AP206" s="9"/>
    </row>
    <row r="207" spans="1:42" s="45" customFormat="1" ht="36" customHeight="1" x14ac:dyDescent="0.15">
      <c r="A207" s="21"/>
      <c r="B207" s="53" t="s">
        <v>41</v>
      </c>
      <c r="C207" s="95" t="s">
        <v>398</v>
      </c>
      <c r="D207" s="95" t="s">
        <v>377</v>
      </c>
      <c r="E207" s="95" t="s">
        <v>96</v>
      </c>
      <c r="F207" s="95" t="s">
        <v>97</v>
      </c>
      <c r="G207" s="95" t="s">
        <v>922</v>
      </c>
      <c r="H207" s="219">
        <f>50000000-44000000</f>
        <v>6000000</v>
      </c>
      <c r="I207" s="95" t="s">
        <v>57</v>
      </c>
      <c r="J207" s="91" t="s">
        <v>46</v>
      </c>
      <c r="K207" s="62" t="s">
        <v>400</v>
      </c>
      <c r="L207" s="31" t="s">
        <v>592</v>
      </c>
      <c r="M207" s="292"/>
      <c r="N207" s="33">
        <v>1</v>
      </c>
      <c r="O207" s="33">
        <v>1</v>
      </c>
      <c r="P207" s="34">
        <v>11</v>
      </c>
      <c r="Q207" s="35" t="s">
        <v>49</v>
      </c>
      <c r="R207" s="129" t="s">
        <v>601</v>
      </c>
      <c r="S207" s="143" t="s">
        <v>50</v>
      </c>
      <c r="T207" s="213">
        <f t="shared" si="19"/>
        <v>6000000</v>
      </c>
      <c r="U207" s="212">
        <f t="shared" si="18"/>
        <v>6000000</v>
      </c>
      <c r="V207" s="145" t="s">
        <v>51</v>
      </c>
      <c r="W207" s="37" t="s">
        <v>52</v>
      </c>
      <c r="X207" s="38" t="s">
        <v>53</v>
      </c>
      <c r="Y207" s="39" t="s">
        <v>54</v>
      </c>
      <c r="Z207" s="40" t="s">
        <v>41</v>
      </c>
      <c r="AA207" s="36" t="s">
        <v>55</v>
      </c>
      <c r="AB207" s="41" t="s">
        <v>56</v>
      </c>
      <c r="AC207" s="37" t="s">
        <v>51</v>
      </c>
      <c r="AD207" s="37" t="s">
        <v>57</v>
      </c>
      <c r="AE207" s="42" t="s">
        <v>58</v>
      </c>
      <c r="AF207" s="42" t="s">
        <v>59</v>
      </c>
      <c r="AG207" s="42" t="s">
        <v>60</v>
      </c>
      <c r="AH207" s="42" t="s">
        <v>61</v>
      </c>
      <c r="AI207" s="42" t="s">
        <v>61</v>
      </c>
      <c r="AJ207" s="42" t="s">
        <v>61</v>
      </c>
      <c r="AK207" s="68"/>
      <c r="AL207" s="68"/>
      <c r="AM207" s="68"/>
      <c r="AN207" s="9"/>
      <c r="AO207" s="9"/>
      <c r="AP207" s="9"/>
    </row>
    <row r="208" spans="1:42" s="45" customFormat="1" ht="55.5" customHeight="1" x14ac:dyDescent="0.15">
      <c r="A208" s="21"/>
      <c r="B208" s="53" t="s">
        <v>41</v>
      </c>
      <c r="C208" s="95" t="s">
        <v>398</v>
      </c>
      <c r="D208" s="95" t="s">
        <v>377</v>
      </c>
      <c r="E208" s="95" t="s">
        <v>92</v>
      </c>
      <c r="F208" s="95" t="s">
        <v>93</v>
      </c>
      <c r="G208" s="95" t="s">
        <v>615</v>
      </c>
      <c r="H208" s="219">
        <f>26500000-(H305+H306+H307+H308+11608000)</f>
        <v>0</v>
      </c>
      <c r="I208" s="95" t="s">
        <v>57</v>
      </c>
      <c r="J208" s="91" t="s">
        <v>46</v>
      </c>
      <c r="K208" s="62" t="s">
        <v>403</v>
      </c>
      <c r="L208" s="31" t="s">
        <v>626</v>
      </c>
      <c r="M208" s="32" t="s">
        <v>615</v>
      </c>
      <c r="N208" s="33">
        <v>1</v>
      </c>
      <c r="O208" s="33">
        <v>1</v>
      </c>
      <c r="P208" s="34">
        <v>11</v>
      </c>
      <c r="Q208" s="35" t="s">
        <v>49</v>
      </c>
      <c r="R208" s="129" t="s">
        <v>601</v>
      </c>
      <c r="S208" s="143" t="s">
        <v>50</v>
      </c>
      <c r="T208" s="213">
        <f t="shared" si="19"/>
        <v>0</v>
      </c>
      <c r="U208" s="212">
        <f t="shared" si="18"/>
        <v>0</v>
      </c>
      <c r="V208" s="145" t="s">
        <v>51</v>
      </c>
      <c r="W208" s="37" t="s">
        <v>52</v>
      </c>
      <c r="X208" s="38" t="s">
        <v>53</v>
      </c>
      <c r="Y208" s="39" t="s">
        <v>54</v>
      </c>
      <c r="Z208" s="40" t="s">
        <v>41</v>
      </c>
      <c r="AA208" s="36" t="s">
        <v>55</v>
      </c>
      <c r="AB208" s="41" t="s">
        <v>56</v>
      </c>
      <c r="AC208" s="37" t="s">
        <v>51</v>
      </c>
      <c r="AD208" s="37" t="s">
        <v>57</v>
      </c>
      <c r="AE208" s="42" t="s">
        <v>58</v>
      </c>
      <c r="AF208" s="42" t="s">
        <v>59</v>
      </c>
      <c r="AG208" s="42" t="s">
        <v>60</v>
      </c>
      <c r="AH208" s="42" t="s">
        <v>61</v>
      </c>
      <c r="AI208" s="42" t="s">
        <v>61</v>
      </c>
      <c r="AJ208" s="42" t="s">
        <v>61</v>
      </c>
      <c r="AK208" s="68"/>
      <c r="AL208" s="68"/>
      <c r="AM208" s="68"/>
      <c r="AN208" s="9"/>
      <c r="AO208" s="9"/>
      <c r="AP208" s="9"/>
    </row>
    <row r="209" spans="1:42" s="45" customFormat="1" ht="55.5" customHeight="1" x14ac:dyDescent="0.15">
      <c r="A209" s="21"/>
      <c r="B209" s="53" t="s">
        <v>41</v>
      </c>
      <c r="C209" s="95" t="s">
        <v>408</v>
      </c>
      <c r="D209" s="95" t="s">
        <v>377</v>
      </c>
      <c r="E209" s="95" t="s">
        <v>100</v>
      </c>
      <c r="F209" s="95" t="s">
        <v>101</v>
      </c>
      <c r="G209" s="95" t="s">
        <v>409</v>
      </c>
      <c r="H209" s="219">
        <f>7000000-109500</f>
        <v>6890500</v>
      </c>
      <c r="I209" s="95" t="s">
        <v>57</v>
      </c>
      <c r="J209" s="91" t="s">
        <v>46</v>
      </c>
      <c r="K209" s="62" t="s">
        <v>405</v>
      </c>
      <c r="L209" s="31" t="s">
        <v>411</v>
      </c>
      <c r="M209" s="32" t="str">
        <f>G209</f>
        <v>Realizar el mantenimiento preventivo y Correctivo de Equipos de la Unidad Odontológica y de salud de la universidad Pedagógica Nacional.</v>
      </c>
      <c r="N209" s="33">
        <v>1</v>
      </c>
      <c r="O209" s="33">
        <v>1</v>
      </c>
      <c r="P209" s="34">
        <v>11</v>
      </c>
      <c r="Q209" s="35" t="s">
        <v>49</v>
      </c>
      <c r="R209" s="129" t="s">
        <v>601</v>
      </c>
      <c r="S209" s="143" t="s">
        <v>50</v>
      </c>
      <c r="T209" s="213">
        <f t="shared" si="19"/>
        <v>6890500</v>
      </c>
      <c r="U209" s="212">
        <f t="shared" si="18"/>
        <v>6890500</v>
      </c>
      <c r="V209" s="145" t="s">
        <v>51</v>
      </c>
      <c r="W209" s="37" t="s">
        <v>52</v>
      </c>
      <c r="X209" s="38" t="s">
        <v>53</v>
      </c>
      <c r="Y209" s="39" t="s">
        <v>54</v>
      </c>
      <c r="Z209" s="40" t="s">
        <v>41</v>
      </c>
      <c r="AA209" s="36" t="s">
        <v>55</v>
      </c>
      <c r="AB209" s="41" t="s">
        <v>56</v>
      </c>
      <c r="AC209" s="37" t="s">
        <v>51</v>
      </c>
      <c r="AD209" s="37" t="s">
        <v>57</v>
      </c>
      <c r="AE209" s="42" t="s">
        <v>58</v>
      </c>
      <c r="AF209" s="42" t="s">
        <v>59</v>
      </c>
      <c r="AG209" s="42" t="s">
        <v>60</v>
      </c>
      <c r="AH209" s="42" t="s">
        <v>61</v>
      </c>
      <c r="AI209" s="42" t="s">
        <v>61</v>
      </c>
      <c r="AJ209" s="42" t="s">
        <v>61</v>
      </c>
      <c r="AK209" s="68"/>
      <c r="AL209" s="68"/>
      <c r="AM209" s="68"/>
      <c r="AN209" s="9"/>
      <c r="AO209" s="9"/>
      <c r="AP209" s="9"/>
    </row>
    <row r="210" spans="1:42" s="45" customFormat="1" ht="55.5" customHeight="1" x14ac:dyDescent="0.15">
      <c r="A210" s="1"/>
      <c r="B210" s="53" t="s">
        <v>41</v>
      </c>
      <c r="C210" s="95" t="s">
        <v>408</v>
      </c>
      <c r="D210" s="95" t="s">
        <v>377</v>
      </c>
      <c r="E210" s="95" t="s">
        <v>104</v>
      </c>
      <c r="F210" s="95" t="s">
        <v>105</v>
      </c>
      <c r="G210" s="95" t="s">
        <v>412</v>
      </c>
      <c r="H210" s="219">
        <f>174193+105778.3</f>
        <v>279971.3</v>
      </c>
      <c r="I210" s="95" t="s">
        <v>57</v>
      </c>
      <c r="J210" s="91" t="s">
        <v>46</v>
      </c>
      <c r="K210" s="62" t="s">
        <v>406</v>
      </c>
      <c r="L210" s="31" t="s">
        <v>593</v>
      </c>
      <c r="M210" s="291" t="str">
        <f>G210</f>
        <v>Adquirir insumos odontológicos, requeridos para el normal funcionamiento y prestación del servicio del Programa de Salud de la Subdirección de Bienestar Universitario</v>
      </c>
      <c r="N210" s="35">
        <v>5</v>
      </c>
      <c r="O210" s="35">
        <v>7</v>
      </c>
      <c r="P210" s="34">
        <v>11</v>
      </c>
      <c r="Q210" s="35" t="s">
        <v>49</v>
      </c>
      <c r="R210" s="129" t="s">
        <v>601</v>
      </c>
      <c r="S210" s="143" t="s">
        <v>50</v>
      </c>
      <c r="T210" s="301">
        <f>H210+H211+H212+H213</f>
        <v>7158988</v>
      </c>
      <c r="U210" s="303">
        <f t="shared" si="18"/>
        <v>7158988</v>
      </c>
      <c r="V210" s="145" t="s">
        <v>51</v>
      </c>
      <c r="W210" s="37" t="s">
        <v>52</v>
      </c>
      <c r="X210" s="38" t="s">
        <v>53</v>
      </c>
      <c r="Y210" s="39" t="s">
        <v>54</v>
      </c>
      <c r="Z210" s="40" t="s">
        <v>41</v>
      </c>
      <c r="AA210" s="36" t="s">
        <v>55</v>
      </c>
      <c r="AB210" s="41" t="s">
        <v>56</v>
      </c>
      <c r="AC210" s="37" t="s">
        <v>51</v>
      </c>
      <c r="AD210" s="37" t="s">
        <v>57</v>
      </c>
      <c r="AE210" s="42" t="s">
        <v>58</v>
      </c>
      <c r="AF210" s="42" t="s">
        <v>59</v>
      </c>
      <c r="AG210" s="42" t="s">
        <v>60</v>
      </c>
      <c r="AH210" s="42" t="s">
        <v>61</v>
      </c>
      <c r="AI210" s="42" t="s">
        <v>61</v>
      </c>
      <c r="AJ210" s="42" t="s">
        <v>61</v>
      </c>
      <c r="AK210" s="68"/>
      <c r="AL210" s="68"/>
      <c r="AM210" s="68"/>
      <c r="AN210" s="9"/>
      <c r="AO210" s="9"/>
      <c r="AP210" s="9"/>
    </row>
    <row r="211" spans="1:42" s="45" customFormat="1" ht="55.5" customHeight="1" x14ac:dyDescent="0.15">
      <c r="A211" s="1"/>
      <c r="B211" s="53" t="s">
        <v>41</v>
      </c>
      <c r="C211" s="95" t="s">
        <v>408</v>
      </c>
      <c r="D211" s="95" t="s">
        <v>377</v>
      </c>
      <c r="E211" s="95" t="s">
        <v>418</v>
      </c>
      <c r="F211" s="95" t="s">
        <v>718</v>
      </c>
      <c r="G211" s="95" t="s">
        <v>412</v>
      </c>
      <c r="H211" s="219">
        <f>1603987.91-103989</f>
        <v>1499998.91</v>
      </c>
      <c r="I211" s="95" t="s">
        <v>57</v>
      </c>
      <c r="J211" s="91" t="s">
        <v>46</v>
      </c>
      <c r="K211" s="62" t="s">
        <v>406</v>
      </c>
      <c r="L211" s="31" t="s">
        <v>593</v>
      </c>
      <c r="M211" s="319"/>
      <c r="N211" s="35">
        <v>5</v>
      </c>
      <c r="O211" s="35">
        <v>7</v>
      </c>
      <c r="P211" s="34">
        <v>11</v>
      </c>
      <c r="Q211" s="35" t="s">
        <v>49</v>
      </c>
      <c r="R211" s="129" t="s">
        <v>601</v>
      </c>
      <c r="S211" s="143" t="s">
        <v>50</v>
      </c>
      <c r="T211" s="323"/>
      <c r="U211" s="315"/>
      <c r="V211" s="145" t="s">
        <v>51</v>
      </c>
      <c r="W211" s="37" t="s">
        <v>52</v>
      </c>
      <c r="X211" s="38" t="s">
        <v>53</v>
      </c>
      <c r="Y211" s="39" t="s">
        <v>54</v>
      </c>
      <c r="Z211" s="40" t="s">
        <v>41</v>
      </c>
      <c r="AA211" s="36" t="s">
        <v>55</v>
      </c>
      <c r="AB211" s="41" t="s">
        <v>56</v>
      </c>
      <c r="AC211" s="37" t="s">
        <v>51</v>
      </c>
      <c r="AD211" s="37" t="s">
        <v>57</v>
      </c>
      <c r="AE211" s="42" t="s">
        <v>58</v>
      </c>
      <c r="AF211" s="42" t="s">
        <v>59</v>
      </c>
      <c r="AG211" s="42" t="s">
        <v>60</v>
      </c>
      <c r="AH211" s="42" t="s">
        <v>61</v>
      </c>
      <c r="AI211" s="42" t="s">
        <v>61</v>
      </c>
      <c r="AJ211" s="42" t="s">
        <v>61</v>
      </c>
      <c r="AK211" s="68"/>
      <c r="AL211" s="68"/>
      <c r="AM211" s="68"/>
      <c r="AN211" s="9"/>
      <c r="AO211" s="9"/>
      <c r="AP211" s="9"/>
    </row>
    <row r="212" spans="1:42" s="45" customFormat="1" ht="55.5" customHeight="1" x14ac:dyDescent="0.15">
      <c r="A212" s="1"/>
      <c r="B212" s="53" t="s">
        <v>41</v>
      </c>
      <c r="C212" s="95" t="s">
        <v>408</v>
      </c>
      <c r="D212" s="95" t="s">
        <v>377</v>
      </c>
      <c r="E212" s="95" t="s">
        <v>92</v>
      </c>
      <c r="F212" s="95" t="s">
        <v>93</v>
      </c>
      <c r="G212" s="95" t="s">
        <v>412</v>
      </c>
      <c r="H212" s="219">
        <f>4138808-452421.11</f>
        <v>3686386.89</v>
      </c>
      <c r="I212" s="95" t="s">
        <v>57</v>
      </c>
      <c r="J212" s="91" t="s">
        <v>46</v>
      </c>
      <c r="K212" s="62" t="s">
        <v>406</v>
      </c>
      <c r="L212" s="31" t="s">
        <v>593</v>
      </c>
      <c r="M212" s="319"/>
      <c r="N212" s="35">
        <v>5</v>
      </c>
      <c r="O212" s="35">
        <v>7</v>
      </c>
      <c r="P212" s="34">
        <v>11</v>
      </c>
      <c r="Q212" s="35" t="s">
        <v>49</v>
      </c>
      <c r="R212" s="129" t="s">
        <v>601</v>
      </c>
      <c r="S212" s="143" t="s">
        <v>50</v>
      </c>
      <c r="T212" s="323"/>
      <c r="U212" s="315"/>
      <c r="V212" s="145" t="s">
        <v>51</v>
      </c>
      <c r="W212" s="37" t="s">
        <v>52</v>
      </c>
      <c r="X212" s="38" t="s">
        <v>53</v>
      </c>
      <c r="Y212" s="39" t="s">
        <v>54</v>
      </c>
      <c r="Z212" s="40" t="s">
        <v>41</v>
      </c>
      <c r="AA212" s="36" t="s">
        <v>55</v>
      </c>
      <c r="AB212" s="41" t="s">
        <v>56</v>
      </c>
      <c r="AC212" s="37" t="s">
        <v>51</v>
      </c>
      <c r="AD212" s="37" t="s">
        <v>57</v>
      </c>
      <c r="AE212" s="42" t="s">
        <v>58</v>
      </c>
      <c r="AF212" s="42" t="s">
        <v>59</v>
      </c>
      <c r="AG212" s="42" t="s">
        <v>60</v>
      </c>
      <c r="AH212" s="42" t="s">
        <v>61</v>
      </c>
      <c r="AI212" s="42" t="s">
        <v>61</v>
      </c>
      <c r="AJ212" s="42" t="s">
        <v>61</v>
      </c>
      <c r="AK212" s="68"/>
      <c r="AL212" s="68"/>
      <c r="AM212" s="68"/>
      <c r="AN212" s="9"/>
      <c r="AO212" s="9"/>
      <c r="AP212" s="9"/>
    </row>
    <row r="213" spans="1:42" s="45" customFormat="1" ht="55.5" customHeight="1" x14ac:dyDescent="0.15">
      <c r="A213" s="1"/>
      <c r="B213" s="53" t="s">
        <v>41</v>
      </c>
      <c r="C213" s="95" t="s">
        <v>408</v>
      </c>
      <c r="D213" s="95" t="s">
        <v>377</v>
      </c>
      <c r="E213" s="95" t="s">
        <v>94</v>
      </c>
      <c r="F213" s="95" t="s">
        <v>95</v>
      </c>
      <c r="G213" s="95" t="s">
        <v>412</v>
      </c>
      <c r="H213" s="219">
        <f>3000000-(1257345.1+50024)</f>
        <v>1692630.9</v>
      </c>
      <c r="I213" s="95" t="s">
        <v>57</v>
      </c>
      <c r="J213" s="91" t="s">
        <v>46</v>
      </c>
      <c r="K213" s="62" t="s">
        <v>406</v>
      </c>
      <c r="L213" s="31" t="s">
        <v>593</v>
      </c>
      <c r="M213" s="292"/>
      <c r="N213" s="35">
        <v>5</v>
      </c>
      <c r="O213" s="35">
        <v>7</v>
      </c>
      <c r="P213" s="34">
        <v>11</v>
      </c>
      <c r="Q213" s="35" t="s">
        <v>49</v>
      </c>
      <c r="R213" s="129" t="s">
        <v>601</v>
      </c>
      <c r="S213" s="143" t="s">
        <v>50</v>
      </c>
      <c r="T213" s="302"/>
      <c r="U213" s="304"/>
      <c r="V213" s="145" t="s">
        <v>51</v>
      </c>
      <c r="W213" s="37" t="s">
        <v>52</v>
      </c>
      <c r="X213" s="38" t="s">
        <v>53</v>
      </c>
      <c r="Y213" s="39" t="s">
        <v>54</v>
      </c>
      <c r="Z213" s="40" t="s">
        <v>41</v>
      </c>
      <c r="AA213" s="36" t="s">
        <v>55</v>
      </c>
      <c r="AB213" s="41" t="s">
        <v>56</v>
      </c>
      <c r="AC213" s="37" t="s">
        <v>51</v>
      </c>
      <c r="AD213" s="37" t="s">
        <v>57</v>
      </c>
      <c r="AE213" s="42" t="s">
        <v>58</v>
      </c>
      <c r="AF213" s="42" t="s">
        <v>59</v>
      </c>
      <c r="AG213" s="42" t="s">
        <v>60</v>
      </c>
      <c r="AH213" s="42" t="s">
        <v>61</v>
      </c>
      <c r="AI213" s="42" t="s">
        <v>61</v>
      </c>
      <c r="AJ213" s="42" t="s">
        <v>61</v>
      </c>
      <c r="AK213" s="68"/>
      <c r="AL213" s="68"/>
      <c r="AM213" s="68"/>
      <c r="AN213" s="9"/>
      <c r="AO213" s="9"/>
      <c r="AP213" s="9"/>
    </row>
    <row r="214" spans="1:42" s="45" customFormat="1" ht="55.5" customHeight="1" x14ac:dyDescent="0.15">
      <c r="A214" s="21"/>
      <c r="B214" s="53" t="s">
        <v>41</v>
      </c>
      <c r="C214" s="95" t="s">
        <v>408</v>
      </c>
      <c r="D214" s="95" t="s">
        <v>377</v>
      </c>
      <c r="E214" s="95" t="s">
        <v>92</v>
      </c>
      <c r="F214" s="95" t="s">
        <v>93</v>
      </c>
      <c r="G214" s="95" t="s">
        <v>414</v>
      </c>
      <c r="H214" s="219">
        <f>25000000+441635-(3000000)</f>
        <v>22441635</v>
      </c>
      <c r="I214" s="95" t="s">
        <v>57</v>
      </c>
      <c r="J214" s="91" t="s">
        <v>46</v>
      </c>
      <c r="K214" s="62" t="s">
        <v>407</v>
      </c>
      <c r="L214" s="31" t="s">
        <v>416</v>
      </c>
      <c r="M214" s="291" t="str">
        <f>G214</f>
        <v xml:space="preserve">Adquirir insumos médicos y de fisioterapia, requeridos para el normal funcionamiento y prestación del servicio del Programa de Salud de la Subdirección de Bienestar Universitario </v>
      </c>
      <c r="N214" s="33">
        <v>1</v>
      </c>
      <c r="O214" s="33">
        <v>1</v>
      </c>
      <c r="P214" s="34">
        <v>11</v>
      </c>
      <c r="Q214" s="35" t="s">
        <v>49</v>
      </c>
      <c r="R214" s="129" t="s">
        <v>601</v>
      </c>
      <c r="S214" s="143" t="s">
        <v>50</v>
      </c>
      <c r="T214" s="301">
        <f>H214+H215+H216+H217+H218+H219+H221</f>
        <v>40450982</v>
      </c>
      <c r="U214" s="303">
        <v>41176882</v>
      </c>
      <c r="V214" s="145" t="s">
        <v>51</v>
      </c>
      <c r="W214" s="37" t="s">
        <v>52</v>
      </c>
      <c r="X214" s="38" t="s">
        <v>53</v>
      </c>
      <c r="Y214" s="39" t="s">
        <v>54</v>
      </c>
      <c r="Z214" s="40" t="s">
        <v>41</v>
      </c>
      <c r="AA214" s="36" t="s">
        <v>55</v>
      </c>
      <c r="AB214" s="41" t="s">
        <v>56</v>
      </c>
      <c r="AC214" s="37" t="s">
        <v>51</v>
      </c>
      <c r="AD214" s="37" t="s">
        <v>57</v>
      </c>
      <c r="AE214" s="42" t="s">
        <v>58</v>
      </c>
      <c r="AF214" s="42" t="s">
        <v>59</v>
      </c>
      <c r="AG214" s="42" t="s">
        <v>60</v>
      </c>
      <c r="AH214" s="42" t="s">
        <v>61</v>
      </c>
      <c r="AI214" s="42" t="s">
        <v>61</v>
      </c>
      <c r="AJ214" s="42" t="s">
        <v>61</v>
      </c>
      <c r="AK214" s="68"/>
      <c r="AL214" s="68"/>
      <c r="AM214" s="68"/>
      <c r="AN214" s="9"/>
      <c r="AO214" s="9"/>
      <c r="AP214" s="9"/>
    </row>
    <row r="215" spans="1:42" s="45" customFormat="1" ht="55.5" customHeight="1" x14ac:dyDescent="0.15">
      <c r="A215" s="21"/>
      <c r="B215" s="53" t="s">
        <v>41</v>
      </c>
      <c r="C215" s="95" t="s">
        <v>408</v>
      </c>
      <c r="D215" s="95" t="s">
        <v>377</v>
      </c>
      <c r="E215" s="95" t="s">
        <v>94</v>
      </c>
      <c r="F215" s="95" t="s">
        <v>95</v>
      </c>
      <c r="G215" s="95" t="s">
        <v>414</v>
      </c>
      <c r="H215" s="219">
        <f>3149804-(1000000+873648)</f>
        <v>1276156</v>
      </c>
      <c r="I215" s="95" t="s">
        <v>57</v>
      </c>
      <c r="J215" s="91" t="s">
        <v>46</v>
      </c>
      <c r="K215" s="62" t="s">
        <v>407</v>
      </c>
      <c r="L215" s="31" t="s">
        <v>417</v>
      </c>
      <c r="M215" s="319"/>
      <c r="N215" s="33">
        <v>1</v>
      </c>
      <c r="O215" s="33">
        <v>1</v>
      </c>
      <c r="P215" s="34">
        <v>11</v>
      </c>
      <c r="Q215" s="35" t="s">
        <v>49</v>
      </c>
      <c r="R215" s="129" t="s">
        <v>601</v>
      </c>
      <c r="S215" s="143" t="s">
        <v>50</v>
      </c>
      <c r="T215" s="323"/>
      <c r="U215" s="315"/>
      <c r="V215" s="145" t="s">
        <v>51</v>
      </c>
      <c r="W215" s="37" t="s">
        <v>52</v>
      </c>
      <c r="X215" s="38" t="s">
        <v>53</v>
      </c>
      <c r="Y215" s="39" t="s">
        <v>54</v>
      </c>
      <c r="Z215" s="40" t="s">
        <v>41</v>
      </c>
      <c r="AA215" s="36" t="s">
        <v>55</v>
      </c>
      <c r="AB215" s="41" t="s">
        <v>56</v>
      </c>
      <c r="AC215" s="37" t="s">
        <v>51</v>
      </c>
      <c r="AD215" s="37" t="s">
        <v>57</v>
      </c>
      <c r="AE215" s="42" t="s">
        <v>58</v>
      </c>
      <c r="AF215" s="42" t="s">
        <v>59</v>
      </c>
      <c r="AG215" s="42" t="s">
        <v>60</v>
      </c>
      <c r="AH215" s="42" t="s">
        <v>61</v>
      </c>
      <c r="AI215" s="42" t="s">
        <v>61</v>
      </c>
      <c r="AJ215" s="42" t="s">
        <v>61</v>
      </c>
      <c r="AK215" s="68"/>
      <c r="AL215" s="68"/>
      <c r="AM215" s="68"/>
      <c r="AN215" s="9"/>
      <c r="AO215" s="9"/>
      <c r="AP215" s="9"/>
    </row>
    <row r="216" spans="1:42" s="45" customFormat="1" ht="55.5" customHeight="1" x14ac:dyDescent="0.15">
      <c r="A216" s="21"/>
      <c r="B216" s="53" t="s">
        <v>41</v>
      </c>
      <c r="C216" s="95" t="s">
        <v>408</v>
      </c>
      <c r="D216" s="95" t="s">
        <v>377</v>
      </c>
      <c r="E216" s="95" t="s">
        <v>418</v>
      </c>
      <c r="F216" s="95" t="s">
        <v>419</v>
      </c>
      <c r="G216" s="95" t="s">
        <v>414</v>
      </c>
      <c r="H216" s="219">
        <f>2471802+1061779</f>
        <v>3533581</v>
      </c>
      <c r="I216" s="95" t="s">
        <v>57</v>
      </c>
      <c r="J216" s="91" t="s">
        <v>46</v>
      </c>
      <c r="K216" s="62" t="s">
        <v>407</v>
      </c>
      <c r="L216" s="31" t="s">
        <v>420</v>
      </c>
      <c r="M216" s="319"/>
      <c r="N216" s="33">
        <v>1</v>
      </c>
      <c r="O216" s="33">
        <v>1</v>
      </c>
      <c r="P216" s="34">
        <v>11</v>
      </c>
      <c r="Q216" s="35" t="s">
        <v>49</v>
      </c>
      <c r="R216" s="129" t="s">
        <v>601</v>
      </c>
      <c r="S216" s="143" t="s">
        <v>50</v>
      </c>
      <c r="T216" s="323"/>
      <c r="U216" s="315"/>
      <c r="V216" s="145" t="s">
        <v>51</v>
      </c>
      <c r="W216" s="37" t="s">
        <v>52</v>
      </c>
      <c r="X216" s="38" t="s">
        <v>53</v>
      </c>
      <c r="Y216" s="39" t="s">
        <v>54</v>
      </c>
      <c r="Z216" s="40" t="s">
        <v>41</v>
      </c>
      <c r="AA216" s="36" t="s">
        <v>55</v>
      </c>
      <c r="AB216" s="41" t="s">
        <v>56</v>
      </c>
      <c r="AC216" s="37" t="s">
        <v>51</v>
      </c>
      <c r="AD216" s="37" t="s">
        <v>57</v>
      </c>
      <c r="AE216" s="42" t="s">
        <v>58</v>
      </c>
      <c r="AF216" s="42" t="s">
        <v>59</v>
      </c>
      <c r="AG216" s="42" t="s">
        <v>60</v>
      </c>
      <c r="AH216" s="42" t="s">
        <v>61</v>
      </c>
      <c r="AI216" s="42" t="s">
        <v>61</v>
      </c>
      <c r="AJ216" s="42" t="s">
        <v>61</v>
      </c>
      <c r="AK216" s="68"/>
      <c r="AL216" s="68"/>
      <c r="AM216" s="68"/>
      <c r="AN216" s="9"/>
      <c r="AO216" s="9"/>
      <c r="AP216" s="9"/>
    </row>
    <row r="217" spans="1:42" s="45" customFormat="1" ht="55.5" customHeight="1" x14ac:dyDescent="0.15">
      <c r="A217" s="21"/>
      <c r="B217" s="53" t="s">
        <v>41</v>
      </c>
      <c r="C217" s="95" t="s">
        <v>408</v>
      </c>
      <c r="D217" s="95" t="s">
        <v>377</v>
      </c>
      <c r="E217" s="95" t="s">
        <v>421</v>
      </c>
      <c r="F217" s="95" t="s">
        <v>422</v>
      </c>
      <c r="G217" s="95" t="s">
        <v>414</v>
      </c>
      <c r="H217" s="219">
        <f>2213400-2213400</f>
        <v>0</v>
      </c>
      <c r="I217" s="95" t="s">
        <v>46</v>
      </c>
      <c r="J217" s="91" t="s">
        <v>46</v>
      </c>
      <c r="K217" s="62" t="s">
        <v>407</v>
      </c>
      <c r="L217" s="31">
        <v>23181800</v>
      </c>
      <c r="M217" s="319"/>
      <c r="N217" s="33">
        <v>1</v>
      </c>
      <c r="O217" s="33">
        <v>1</v>
      </c>
      <c r="P217" s="34">
        <v>11</v>
      </c>
      <c r="Q217" s="35" t="s">
        <v>49</v>
      </c>
      <c r="R217" s="129" t="s">
        <v>601</v>
      </c>
      <c r="S217" s="143" t="s">
        <v>50</v>
      </c>
      <c r="T217" s="323"/>
      <c r="U217" s="315"/>
      <c r="V217" s="145" t="s">
        <v>51</v>
      </c>
      <c r="W217" s="37" t="s">
        <v>52</v>
      </c>
      <c r="X217" s="38" t="s">
        <v>53</v>
      </c>
      <c r="Y217" s="39" t="s">
        <v>54</v>
      </c>
      <c r="Z217" s="40" t="s">
        <v>41</v>
      </c>
      <c r="AA217" s="36" t="s">
        <v>55</v>
      </c>
      <c r="AB217" s="41" t="s">
        <v>56</v>
      </c>
      <c r="AC217" s="37" t="s">
        <v>51</v>
      </c>
      <c r="AD217" s="37" t="s">
        <v>57</v>
      </c>
      <c r="AE217" s="42" t="s">
        <v>58</v>
      </c>
      <c r="AF217" s="42" t="s">
        <v>59</v>
      </c>
      <c r="AG217" s="42" t="s">
        <v>60</v>
      </c>
      <c r="AH217" s="42" t="s">
        <v>61</v>
      </c>
      <c r="AI217" s="42" t="s">
        <v>61</v>
      </c>
      <c r="AJ217" s="42" t="s">
        <v>61</v>
      </c>
      <c r="AK217" s="68"/>
      <c r="AL217" s="68"/>
      <c r="AM217" s="68"/>
      <c r="AN217" s="9"/>
      <c r="AO217" s="9"/>
      <c r="AP217" s="9"/>
    </row>
    <row r="218" spans="1:42" s="45" customFormat="1" ht="55.5" customHeight="1" x14ac:dyDescent="0.15">
      <c r="A218" s="21"/>
      <c r="B218" s="53" t="s">
        <v>41</v>
      </c>
      <c r="C218" s="95" t="s">
        <v>408</v>
      </c>
      <c r="D218" s="95" t="s">
        <v>377</v>
      </c>
      <c r="E218" s="95" t="s">
        <v>82</v>
      </c>
      <c r="F218" s="95" t="s">
        <v>83</v>
      </c>
      <c r="G218" s="95" t="s">
        <v>414</v>
      </c>
      <c r="H218" s="219">
        <f>2704870-2704870</f>
        <v>0</v>
      </c>
      <c r="I218" s="95" t="s">
        <v>46</v>
      </c>
      <c r="J218" s="91" t="s">
        <v>46</v>
      </c>
      <c r="K218" s="62" t="s">
        <v>407</v>
      </c>
      <c r="L218" s="31">
        <v>41111500</v>
      </c>
      <c r="M218" s="319"/>
      <c r="N218" s="33">
        <v>1</v>
      </c>
      <c r="O218" s="33">
        <v>1</v>
      </c>
      <c r="P218" s="34">
        <v>11</v>
      </c>
      <c r="Q218" s="35" t="s">
        <v>49</v>
      </c>
      <c r="R218" s="129" t="s">
        <v>601</v>
      </c>
      <c r="S218" s="143" t="s">
        <v>50</v>
      </c>
      <c r="T218" s="323"/>
      <c r="U218" s="315"/>
      <c r="V218" s="145" t="s">
        <v>51</v>
      </c>
      <c r="W218" s="37" t="s">
        <v>52</v>
      </c>
      <c r="X218" s="38" t="s">
        <v>53</v>
      </c>
      <c r="Y218" s="39" t="s">
        <v>54</v>
      </c>
      <c r="Z218" s="40" t="s">
        <v>41</v>
      </c>
      <c r="AA218" s="36" t="s">
        <v>55</v>
      </c>
      <c r="AB218" s="41" t="s">
        <v>56</v>
      </c>
      <c r="AC218" s="37" t="s">
        <v>51</v>
      </c>
      <c r="AD218" s="37" t="s">
        <v>57</v>
      </c>
      <c r="AE218" s="42" t="s">
        <v>58</v>
      </c>
      <c r="AF218" s="42" t="s">
        <v>59</v>
      </c>
      <c r="AG218" s="42" t="s">
        <v>60</v>
      </c>
      <c r="AH218" s="42" t="s">
        <v>61</v>
      </c>
      <c r="AI218" s="42" t="s">
        <v>61</v>
      </c>
      <c r="AJ218" s="42" t="s">
        <v>61</v>
      </c>
      <c r="AK218" s="68"/>
      <c r="AL218" s="68"/>
      <c r="AM218" s="68"/>
      <c r="AN218" s="9"/>
      <c r="AO218" s="9"/>
      <c r="AP218" s="9"/>
    </row>
    <row r="219" spans="1:42" s="45" customFormat="1" ht="27" customHeight="1" x14ac:dyDescent="0.15">
      <c r="A219" s="21"/>
      <c r="B219" s="53" t="s">
        <v>41</v>
      </c>
      <c r="C219" s="95" t="s">
        <v>408</v>
      </c>
      <c r="D219" s="95" t="s">
        <v>377</v>
      </c>
      <c r="E219" s="95" t="s">
        <v>104</v>
      </c>
      <c r="F219" s="95" t="s">
        <v>105</v>
      </c>
      <c r="G219" s="95" t="s">
        <v>414</v>
      </c>
      <c r="H219" s="219">
        <f>10161720+2813380-(1000000)</f>
        <v>11975100</v>
      </c>
      <c r="I219" s="95" t="s">
        <v>57</v>
      </c>
      <c r="J219" s="91" t="s">
        <v>46</v>
      </c>
      <c r="K219" s="62" t="s">
        <v>407</v>
      </c>
      <c r="L219" s="31" t="s">
        <v>417</v>
      </c>
      <c r="M219" s="319"/>
      <c r="N219" s="33">
        <v>1</v>
      </c>
      <c r="O219" s="33">
        <v>1</v>
      </c>
      <c r="P219" s="34">
        <v>11</v>
      </c>
      <c r="Q219" s="35" t="s">
        <v>49</v>
      </c>
      <c r="R219" s="129" t="s">
        <v>601</v>
      </c>
      <c r="S219" s="143" t="s">
        <v>50</v>
      </c>
      <c r="T219" s="323"/>
      <c r="U219" s="315"/>
      <c r="V219" s="145" t="s">
        <v>51</v>
      </c>
      <c r="W219" s="37" t="s">
        <v>52</v>
      </c>
      <c r="X219" s="38" t="s">
        <v>53</v>
      </c>
      <c r="Y219" s="39" t="s">
        <v>54</v>
      </c>
      <c r="Z219" s="40" t="s">
        <v>41</v>
      </c>
      <c r="AA219" s="36" t="s">
        <v>55</v>
      </c>
      <c r="AB219" s="41" t="s">
        <v>56</v>
      </c>
      <c r="AC219" s="37" t="s">
        <v>51</v>
      </c>
      <c r="AD219" s="37" t="s">
        <v>57</v>
      </c>
      <c r="AE219" s="42" t="s">
        <v>58</v>
      </c>
      <c r="AF219" s="42" t="s">
        <v>59</v>
      </c>
      <c r="AG219" s="42" t="s">
        <v>60</v>
      </c>
      <c r="AH219" s="42" t="s">
        <v>61</v>
      </c>
      <c r="AI219" s="42" t="s">
        <v>61</v>
      </c>
      <c r="AJ219" s="42" t="s">
        <v>61</v>
      </c>
      <c r="AK219" s="68"/>
      <c r="AL219" s="68"/>
      <c r="AM219" s="68"/>
      <c r="AN219" s="9"/>
      <c r="AO219" s="9"/>
      <c r="AP219" s="9"/>
    </row>
    <row r="220" spans="1:42" s="45" customFormat="1" ht="27" customHeight="1" x14ac:dyDescent="0.15">
      <c r="A220" s="21"/>
      <c r="B220" s="53" t="s">
        <v>41</v>
      </c>
      <c r="C220" s="95" t="s">
        <v>408</v>
      </c>
      <c r="D220" s="95" t="s">
        <v>377</v>
      </c>
      <c r="E220" s="95" t="s">
        <v>63</v>
      </c>
      <c r="F220" s="95" t="s">
        <v>703</v>
      </c>
      <c r="G220" s="95" t="s">
        <v>414</v>
      </c>
      <c r="H220" s="219">
        <v>725900</v>
      </c>
      <c r="I220" s="95" t="s">
        <v>57</v>
      </c>
      <c r="J220" s="91" t="s">
        <v>46</v>
      </c>
      <c r="K220" s="62" t="s">
        <v>407</v>
      </c>
      <c r="L220" s="31">
        <v>52140000</v>
      </c>
      <c r="M220" s="319"/>
      <c r="N220" s="33">
        <v>1</v>
      </c>
      <c r="O220" s="33">
        <v>1</v>
      </c>
      <c r="P220" s="34">
        <v>11</v>
      </c>
      <c r="Q220" s="35" t="s">
        <v>49</v>
      </c>
      <c r="R220" s="129" t="s">
        <v>601</v>
      </c>
      <c r="S220" s="143" t="s">
        <v>50</v>
      </c>
      <c r="T220" s="323"/>
      <c r="U220" s="315"/>
      <c r="V220" s="145" t="s">
        <v>51</v>
      </c>
      <c r="W220" s="37" t="s">
        <v>52</v>
      </c>
      <c r="X220" s="38" t="s">
        <v>53</v>
      </c>
      <c r="Y220" s="39" t="s">
        <v>54</v>
      </c>
      <c r="Z220" s="40" t="s">
        <v>41</v>
      </c>
      <c r="AA220" s="36" t="s">
        <v>55</v>
      </c>
      <c r="AB220" s="41" t="s">
        <v>56</v>
      </c>
      <c r="AC220" s="37" t="s">
        <v>51</v>
      </c>
      <c r="AD220" s="37" t="s">
        <v>57</v>
      </c>
      <c r="AE220" s="42" t="s">
        <v>58</v>
      </c>
      <c r="AF220" s="42" t="s">
        <v>59</v>
      </c>
      <c r="AG220" s="42" t="s">
        <v>60</v>
      </c>
      <c r="AH220" s="42" t="s">
        <v>61</v>
      </c>
      <c r="AI220" s="42" t="s">
        <v>61</v>
      </c>
      <c r="AJ220" s="42" t="s">
        <v>61</v>
      </c>
      <c r="AK220" s="68"/>
      <c r="AL220" s="68"/>
      <c r="AM220" s="68"/>
      <c r="AN220" s="9"/>
      <c r="AO220" s="9"/>
      <c r="AP220" s="9"/>
    </row>
    <row r="221" spans="1:42" s="45" customFormat="1" ht="27" customHeight="1" x14ac:dyDescent="0.15">
      <c r="A221" s="21"/>
      <c r="B221" s="53" t="s">
        <v>41</v>
      </c>
      <c r="C221" s="95" t="s">
        <v>408</v>
      </c>
      <c r="D221" s="95" t="s">
        <v>377</v>
      </c>
      <c r="E221" s="95" t="s">
        <v>423</v>
      </c>
      <c r="F221" s="95" t="s">
        <v>424</v>
      </c>
      <c r="G221" s="95" t="s">
        <v>414</v>
      </c>
      <c r="H221" s="219">
        <f>475286+749224</f>
        <v>1224510</v>
      </c>
      <c r="I221" s="95" t="s">
        <v>57</v>
      </c>
      <c r="J221" s="91" t="s">
        <v>46</v>
      </c>
      <c r="K221" s="62" t="s">
        <v>407</v>
      </c>
      <c r="L221" s="31">
        <v>43232000</v>
      </c>
      <c r="M221" s="292"/>
      <c r="N221" s="33">
        <v>1</v>
      </c>
      <c r="O221" s="33">
        <v>1</v>
      </c>
      <c r="P221" s="34">
        <v>11</v>
      </c>
      <c r="Q221" s="35" t="s">
        <v>49</v>
      </c>
      <c r="R221" s="129" t="s">
        <v>601</v>
      </c>
      <c r="S221" s="143" t="s">
        <v>50</v>
      </c>
      <c r="T221" s="302"/>
      <c r="U221" s="304"/>
      <c r="V221" s="145" t="s">
        <v>51</v>
      </c>
      <c r="W221" s="37" t="s">
        <v>52</v>
      </c>
      <c r="X221" s="38" t="s">
        <v>53</v>
      </c>
      <c r="Y221" s="39" t="s">
        <v>54</v>
      </c>
      <c r="Z221" s="40" t="s">
        <v>41</v>
      </c>
      <c r="AA221" s="36" t="s">
        <v>55</v>
      </c>
      <c r="AB221" s="41" t="s">
        <v>56</v>
      </c>
      <c r="AC221" s="37" t="s">
        <v>51</v>
      </c>
      <c r="AD221" s="37" t="s">
        <v>57</v>
      </c>
      <c r="AE221" s="42" t="s">
        <v>58</v>
      </c>
      <c r="AF221" s="42" t="s">
        <v>59</v>
      </c>
      <c r="AG221" s="42" t="s">
        <v>60</v>
      </c>
      <c r="AH221" s="42" t="s">
        <v>61</v>
      </c>
      <c r="AI221" s="42" t="s">
        <v>61</v>
      </c>
      <c r="AJ221" s="42" t="s">
        <v>61</v>
      </c>
      <c r="AK221" s="68"/>
      <c r="AL221" s="68"/>
      <c r="AM221" s="68"/>
      <c r="AN221" s="9"/>
      <c r="AO221" s="9"/>
      <c r="AP221" s="9"/>
    </row>
    <row r="222" spans="1:42" s="45" customFormat="1" ht="55.5" customHeight="1" x14ac:dyDescent="0.15">
      <c r="A222" s="21"/>
      <c r="B222" s="53" t="s">
        <v>41</v>
      </c>
      <c r="C222" s="95" t="s">
        <v>425</v>
      </c>
      <c r="D222" s="95" t="s">
        <v>377</v>
      </c>
      <c r="E222" s="95" t="s">
        <v>102</v>
      </c>
      <c r="F222" s="95" t="s">
        <v>103</v>
      </c>
      <c r="G222" s="95" t="s">
        <v>914</v>
      </c>
      <c r="H222" s="219">
        <v>50000000</v>
      </c>
      <c r="I222" s="95" t="s">
        <v>57</v>
      </c>
      <c r="J222" s="91" t="s">
        <v>46</v>
      </c>
      <c r="K222" s="62" t="s">
        <v>410</v>
      </c>
      <c r="L222" s="31" t="s">
        <v>796</v>
      </c>
      <c r="M222" s="32" t="str">
        <f>G222</f>
        <v>Prestar los servicios de acompañamiento, dinamización y logística en el desarrollo del proyecto "Parches pedagógicos 2025" de los Programas de la Subdirección de Bienestar Universitario.</v>
      </c>
      <c r="N222" s="33">
        <v>6</v>
      </c>
      <c r="O222" s="33">
        <v>6</v>
      </c>
      <c r="P222" s="34">
        <v>6</v>
      </c>
      <c r="Q222" s="35" t="s">
        <v>49</v>
      </c>
      <c r="R222" s="129" t="s">
        <v>601</v>
      </c>
      <c r="S222" s="143" t="s">
        <v>50</v>
      </c>
      <c r="T222" s="213">
        <f>H222</f>
        <v>50000000</v>
      </c>
      <c r="U222" s="212">
        <f t="shared" ref="U222:U234" si="23">T222</f>
        <v>50000000</v>
      </c>
      <c r="V222" s="145" t="s">
        <v>51</v>
      </c>
      <c r="W222" s="37" t="s">
        <v>52</v>
      </c>
      <c r="X222" s="38" t="s">
        <v>53</v>
      </c>
      <c r="Y222" s="39" t="s">
        <v>54</v>
      </c>
      <c r="Z222" s="40" t="s">
        <v>41</v>
      </c>
      <c r="AA222" s="36" t="s">
        <v>55</v>
      </c>
      <c r="AB222" s="41" t="s">
        <v>56</v>
      </c>
      <c r="AC222" s="37" t="s">
        <v>51</v>
      </c>
      <c r="AD222" s="37" t="s">
        <v>57</v>
      </c>
      <c r="AE222" s="42" t="s">
        <v>58</v>
      </c>
      <c r="AF222" s="42" t="s">
        <v>59</v>
      </c>
      <c r="AG222" s="42" t="s">
        <v>60</v>
      </c>
      <c r="AH222" s="42" t="s">
        <v>61</v>
      </c>
      <c r="AI222" s="42" t="s">
        <v>61</v>
      </c>
      <c r="AJ222" s="42" t="s">
        <v>61</v>
      </c>
      <c r="AK222" s="68"/>
      <c r="AL222" s="68"/>
      <c r="AM222" s="68"/>
      <c r="AN222" s="9"/>
      <c r="AO222" s="9"/>
      <c r="AP222" s="9"/>
    </row>
    <row r="223" spans="1:42" s="45" customFormat="1" ht="90.75" customHeight="1" x14ac:dyDescent="0.15">
      <c r="A223" s="21"/>
      <c r="B223" s="53" t="s">
        <v>41</v>
      </c>
      <c r="C223" s="95" t="s">
        <v>140</v>
      </c>
      <c r="D223" s="95" t="s">
        <v>141</v>
      </c>
      <c r="E223" s="95" t="s">
        <v>102</v>
      </c>
      <c r="F223" s="95" t="s">
        <v>103</v>
      </c>
      <c r="G223" s="95" t="s">
        <v>427</v>
      </c>
      <c r="H223" s="219">
        <v>124726490</v>
      </c>
      <c r="I223" s="95" t="s">
        <v>57</v>
      </c>
      <c r="J223" s="91" t="s">
        <v>46</v>
      </c>
      <c r="K223" s="62" t="s">
        <v>413</v>
      </c>
      <c r="L223" s="31" t="s">
        <v>594</v>
      </c>
      <c r="M223" s="32" t="str">
        <f>G223</f>
        <v>Prestar los servicios profesionales para la realización de los exámenes médicos ocupacionales para los funcionarios, docentes y trabajadores de la UPN, así como para el curso de Manipulación de Alimentos y Exámenes de laboratorio requeridos para la certificación médica apta para manipular alimentos de funcionarios de la SBU-Restaurante y la aplicación de vacunas de influenza para la población trabajadora de la UPN, dando cumplimiento a la política de SST institucional</v>
      </c>
      <c r="N223" s="33">
        <v>1</v>
      </c>
      <c r="O223" s="33">
        <v>1</v>
      </c>
      <c r="P223" s="34">
        <v>11</v>
      </c>
      <c r="Q223" s="35" t="s">
        <v>49</v>
      </c>
      <c r="R223" s="129" t="s">
        <v>601</v>
      </c>
      <c r="S223" s="143" t="s">
        <v>50</v>
      </c>
      <c r="T223" s="213">
        <f>H223</f>
        <v>124726490</v>
      </c>
      <c r="U223" s="212">
        <f t="shared" si="23"/>
        <v>124726490</v>
      </c>
      <c r="V223" s="145" t="s">
        <v>51</v>
      </c>
      <c r="W223" s="37" t="s">
        <v>52</v>
      </c>
      <c r="X223" s="38" t="s">
        <v>53</v>
      </c>
      <c r="Y223" s="39" t="s">
        <v>54</v>
      </c>
      <c r="Z223" s="40" t="s">
        <v>41</v>
      </c>
      <c r="AA223" s="36" t="s">
        <v>55</v>
      </c>
      <c r="AB223" s="41" t="s">
        <v>56</v>
      </c>
      <c r="AC223" s="37" t="s">
        <v>51</v>
      </c>
      <c r="AD223" s="37" t="s">
        <v>57</v>
      </c>
      <c r="AE223" s="42" t="s">
        <v>58</v>
      </c>
      <c r="AF223" s="42" t="s">
        <v>59</v>
      </c>
      <c r="AG223" s="42" t="s">
        <v>60</v>
      </c>
      <c r="AH223" s="42" t="s">
        <v>61</v>
      </c>
      <c r="AI223" s="42" t="s">
        <v>61</v>
      </c>
      <c r="AJ223" s="42" t="s">
        <v>61</v>
      </c>
      <c r="AK223" s="68"/>
      <c r="AL223" s="68"/>
      <c r="AM223" s="68"/>
      <c r="AN223" s="9"/>
      <c r="AO223" s="9"/>
      <c r="AP223" s="9"/>
    </row>
    <row r="224" spans="1:42" s="45" customFormat="1" ht="45" customHeight="1" x14ac:dyDescent="0.15">
      <c r="A224" s="21"/>
      <c r="B224" s="53" t="s">
        <v>429</v>
      </c>
      <c r="C224" s="95" t="s">
        <v>430</v>
      </c>
      <c r="D224" s="95" t="s">
        <v>431</v>
      </c>
      <c r="E224" s="95" t="s">
        <v>432</v>
      </c>
      <c r="F224" s="95" t="s">
        <v>433</v>
      </c>
      <c r="G224" s="95" t="s">
        <v>434</v>
      </c>
      <c r="H224" s="219">
        <v>858000</v>
      </c>
      <c r="I224" s="95" t="s">
        <v>57</v>
      </c>
      <c r="J224" s="91" t="s">
        <v>46</v>
      </c>
      <c r="K224" s="62" t="s">
        <v>415</v>
      </c>
      <c r="L224" s="31" t="s">
        <v>650</v>
      </c>
      <c r="M224" s="312" t="s">
        <v>434</v>
      </c>
      <c r="N224" s="33">
        <v>1</v>
      </c>
      <c r="O224" s="33">
        <v>1</v>
      </c>
      <c r="P224" s="34">
        <v>11</v>
      </c>
      <c r="Q224" s="35" t="s">
        <v>49</v>
      </c>
      <c r="R224" s="129" t="s">
        <v>601</v>
      </c>
      <c r="S224" s="143" t="s">
        <v>50</v>
      </c>
      <c r="T224" s="301">
        <f>H224+H225</f>
        <v>1874200</v>
      </c>
      <c r="U224" s="303">
        <f>T224</f>
        <v>1874200</v>
      </c>
      <c r="V224" s="145" t="s">
        <v>51</v>
      </c>
      <c r="W224" s="37" t="s">
        <v>52</v>
      </c>
      <c r="X224" s="38" t="s">
        <v>53</v>
      </c>
      <c r="Y224" s="39" t="s">
        <v>54</v>
      </c>
      <c r="Z224" s="40" t="s">
        <v>429</v>
      </c>
      <c r="AA224" s="36" t="s">
        <v>55</v>
      </c>
      <c r="AB224" s="41" t="s">
        <v>56</v>
      </c>
      <c r="AC224" s="37" t="s">
        <v>51</v>
      </c>
      <c r="AD224" s="37" t="s">
        <v>57</v>
      </c>
      <c r="AE224" s="42" t="s">
        <v>58</v>
      </c>
      <c r="AF224" s="42" t="s">
        <v>59</v>
      </c>
      <c r="AG224" s="42" t="s">
        <v>60</v>
      </c>
      <c r="AH224" s="42" t="s">
        <v>61</v>
      </c>
      <c r="AI224" s="42" t="s">
        <v>61</v>
      </c>
      <c r="AJ224" s="42" t="s">
        <v>61</v>
      </c>
      <c r="AK224" s="68"/>
      <c r="AL224" s="68"/>
      <c r="AM224" s="68"/>
      <c r="AN224" s="9"/>
      <c r="AO224" s="9"/>
      <c r="AP224" s="9"/>
    </row>
    <row r="225" spans="1:42" s="45" customFormat="1" ht="27" customHeight="1" x14ac:dyDescent="0.15">
      <c r="A225" s="21"/>
      <c r="B225" s="53" t="s">
        <v>429</v>
      </c>
      <c r="C225" s="95" t="s">
        <v>430</v>
      </c>
      <c r="D225" s="95" t="s">
        <v>431</v>
      </c>
      <c r="E225" s="95" t="s">
        <v>436</v>
      </c>
      <c r="F225" s="95" t="s">
        <v>93</v>
      </c>
      <c r="G225" s="95" t="s">
        <v>434</v>
      </c>
      <c r="H225" s="219">
        <v>1016200</v>
      </c>
      <c r="I225" s="95" t="s">
        <v>57</v>
      </c>
      <c r="J225" s="91" t="s">
        <v>46</v>
      </c>
      <c r="K225" s="62" t="s">
        <v>415</v>
      </c>
      <c r="L225" s="31" t="s">
        <v>649</v>
      </c>
      <c r="M225" s="327"/>
      <c r="N225" s="33">
        <v>1</v>
      </c>
      <c r="O225" s="33">
        <v>1</v>
      </c>
      <c r="P225" s="34">
        <v>11</v>
      </c>
      <c r="Q225" s="35" t="s">
        <v>49</v>
      </c>
      <c r="R225" s="129" t="s">
        <v>601</v>
      </c>
      <c r="S225" s="143" t="s">
        <v>50</v>
      </c>
      <c r="T225" s="325"/>
      <c r="U225" s="336"/>
      <c r="V225" s="145" t="s">
        <v>51</v>
      </c>
      <c r="W225" s="37" t="s">
        <v>52</v>
      </c>
      <c r="X225" s="38" t="s">
        <v>53</v>
      </c>
      <c r="Y225" s="39" t="s">
        <v>54</v>
      </c>
      <c r="Z225" s="40" t="s">
        <v>429</v>
      </c>
      <c r="AA225" s="36" t="s">
        <v>55</v>
      </c>
      <c r="AB225" s="41" t="s">
        <v>56</v>
      </c>
      <c r="AC225" s="37" t="s">
        <v>51</v>
      </c>
      <c r="AD225" s="37" t="s">
        <v>57</v>
      </c>
      <c r="AE225" s="42" t="s">
        <v>58</v>
      </c>
      <c r="AF225" s="42" t="s">
        <v>59</v>
      </c>
      <c r="AG225" s="42" t="s">
        <v>60</v>
      </c>
      <c r="AH225" s="42" t="s">
        <v>61</v>
      </c>
      <c r="AI225" s="42" t="s">
        <v>61</v>
      </c>
      <c r="AJ225" s="42" t="s">
        <v>61</v>
      </c>
      <c r="AK225" s="68"/>
      <c r="AL225" s="68"/>
      <c r="AM225" s="68"/>
      <c r="AN225" s="9"/>
      <c r="AO225" s="9"/>
      <c r="AP225" s="9"/>
    </row>
    <row r="226" spans="1:42" s="45" customFormat="1" ht="27" customHeight="1" x14ac:dyDescent="0.15">
      <c r="A226" s="21"/>
      <c r="B226" s="53" t="s">
        <v>429</v>
      </c>
      <c r="C226" s="95" t="s">
        <v>430</v>
      </c>
      <c r="D226" s="95" t="s">
        <v>431</v>
      </c>
      <c r="E226" s="95" t="s">
        <v>436</v>
      </c>
      <c r="F226" s="95" t="s">
        <v>93</v>
      </c>
      <c r="G226" s="95" t="s">
        <v>648</v>
      </c>
      <c r="H226" s="219">
        <f>6966200-1016200</f>
        <v>5950000</v>
      </c>
      <c r="I226" s="95" t="s">
        <v>57</v>
      </c>
      <c r="J226" s="91" t="s">
        <v>46</v>
      </c>
      <c r="K226" s="62" t="s">
        <v>426</v>
      </c>
      <c r="L226" s="31" t="s">
        <v>595</v>
      </c>
      <c r="M226" s="32" t="str">
        <f t="shared" ref="M226:M234" si="24">G226</f>
        <v>Adquirir carnés y adhesivos atendiendo los requerimientos establecidos por el Centro de Lenguas.</v>
      </c>
      <c r="N226" s="33">
        <v>1</v>
      </c>
      <c r="O226" s="33">
        <v>1</v>
      </c>
      <c r="P226" s="34">
        <v>11</v>
      </c>
      <c r="Q226" s="35" t="s">
        <v>49</v>
      </c>
      <c r="R226" s="129" t="s">
        <v>601</v>
      </c>
      <c r="S226" s="143" t="s">
        <v>50</v>
      </c>
      <c r="T226" s="213">
        <f>H226</f>
        <v>5950000</v>
      </c>
      <c r="U226" s="212">
        <f t="shared" si="23"/>
        <v>5950000</v>
      </c>
      <c r="V226" s="145" t="s">
        <v>51</v>
      </c>
      <c r="W226" s="37" t="s">
        <v>52</v>
      </c>
      <c r="X226" s="38" t="s">
        <v>53</v>
      </c>
      <c r="Y226" s="39" t="s">
        <v>54</v>
      </c>
      <c r="Z226" s="40" t="s">
        <v>429</v>
      </c>
      <c r="AA226" s="36" t="s">
        <v>55</v>
      </c>
      <c r="AB226" s="41" t="s">
        <v>56</v>
      </c>
      <c r="AC226" s="37" t="s">
        <v>51</v>
      </c>
      <c r="AD226" s="37" t="s">
        <v>57</v>
      </c>
      <c r="AE226" s="42" t="s">
        <v>58</v>
      </c>
      <c r="AF226" s="42" t="s">
        <v>59</v>
      </c>
      <c r="AG226" s="42" t="s">
        <v>60</v>
      </c>
      <c r="AH226" s="42" t="s">
        <v>61</v>
      </c>
      <c r="AI226" s="42" t="s">
        <v>61</v>
      </c>
      <c r="AJ226" s="42" t="s">
        <v>61</v>
      </c>
      <c r="AK226" s="68"/>
      <c r="AL226" s="68"/>
      <c r="AM226" s="68"/>
      <c r="AN226" s="9"/>
      <c r="AO226" s="9"/>
      <c r="AP226" s="9"/>
    </row>
    <row r="227" spans="1:42" s="45" customFormat="1" ht="27" customHeight="1" x14ac:dyDescent="0.15">
      <c r="A227" s="21"/>
      <c r="B227" s="53" t="s">
        <v>41</v>
      </c>
      <c r="C227" s="95" t="s">
        <v>430</v>
      </c>
      <c r="D227" s="95" t="s">
        <v>431</v>
      </c>
      <c r="E227" s="95" t="s">
        <v>436</v>
      </c>
      <c r="F227" s="95" t="s">
        <v>93</v>
      </c>
      <c r="G227" s="95" t="s">
        <v>691</v>
      </c>
      <c r="H227" s="219">
        <f>5300000-299250</f>
        <v>5000750</v>
      </c>
      <c r="I227" s="95" t="s">
        <v>57</v>
      </c>
      <c r="J227" s="91" t="s">
        <v>46</v>
      </c>
      <c r="K227" s="62" t="s">
        <v>428</v>
      </c>
      <c r="L227" s="31" t="s">
        <v>439</v>
      </c>
      <c r="M227" s="32" t="str">
        <f t="shared" si="24"/>
        <v>Adquirir los insumos necesarios para las adecuaciones y mantenimiento de los espacios físicos del edificio del Centro de Lenguas</v>
      </c>
      <c r="N227" s="33">
        <v>8</v>
      </c>
      <c r="O227" s="33">
        <v>8</v>
      </c>
      <c r="P227" s="34">
        <v>11</v>
      </c>
      <c r="Q227" s="35" t="s">
        <v>49</v>
      </c>
      <c r="R227" s="129" t="s">
        <v>601</v>
      </c>
      <c r="S227" s="143" t="s">
        <v>50</v>
      </c>
      <c r="T227" s="213">
        <f>H227</f>
        <v>5000750</v>
      </c>
      <c r="U227" s="212">
        <f t="shared" si="23"/>
        <v>5000750</v>
      </c>
      <c r="V227" s="145" t="s">
        <v>51</v>
      </c>
      <c r="W227" s="37" t="s">
        <v>52</v>
      </c>
      <c r="X227" s="38" t="s">
        <v>53</v>
      </c>
      <c r="Y227" s="39" t="s">
        <v>54</v>
      </c>
      <c r="Z227" s="40" t="s">
        <v>429</v>
      </c>
      <c r="AA227" s="36" t="s">
        <v>55</v>
      </c>
      <c r="AB227" s="41" t="s">
        <v>56</v>
      </c>
      <c r="AC227" s="37" t="s">
        <v>51</v>
      </c>
      <c r="AD227" s="37" t="s">
        <v>57</v>
      </c>
      <c r="AE227" s="42" t="s">
        <v>58</v>
      </c>
      <c r="AF227" s="42" t="s">
        <v>59</v>
      </c>
      <c r="AG227" s="42" t="s">
        <v>60</v>
      </c>
      <c r="AH227" s="42" t="s">
        <v>61</v>
      </c>
      <c r="AI227" s="42" t="s">
        <v>61</v>
      </c>
      <c r="AJ227" s="42" t="s">
        <v>61</v>
      </c>
      <c r="AK227" s="68"/>
      <c r="AL227" s="68"/>
      <c r="AM227" s="68"/>
      <c r="AN227" s="9"/>
      <c r="AO227" s="9"/>
      <c r="AP227" s="9"/>
    </row>
    <row r="228" spans="1:42" s="45" customFormat="1" ht="45" customHeight="1" x14ac:dyDescent="0.15">
      <c r="A228" s="21"/>
      <c r="B228" s="53" t="s">
        <v>429</v>
      </c>
      <c r="C228" s="95" t="s">
        <v>430</v>
      </c>
      <c r="D228" s="95" t="s">
        <v>431</v>
      </c>
      <c r="E228" s="95" t="s">
        <v>440</v>
      </c>
      <c r="F228" s="95" t="s">
        <v>441</v>
      </c>
      <c r="G228" s="95" t="s">
        <v>442</v>
      </c>
      <c r="H228" s="219">
        <v>30747829</v>
      </c>
      <c r="I228" s="95" t="s">
        <v>46</v>
      </c>
      <c r="J228" s="91" t="s">
        <v>46</v>
      </c>
      <c r="K228" s="62" t="s">
        <v>584</v>
      </c>
      <c r="L228" s="31" t="s">
        <v>48</v>
      </c>
      <c r="M228" s="32" t="str">
        <f t="shared" si="24"/>
        <v>Pago servicio energía de  las instalaciones del Centro de Lenguas</v>
      </c>
      <c r="N228" s="33">
        <v>1</v>
      </c>
      <c r="O228" s="33">
        <v>1</v>
      </c>
      <c r="P228" s="34">
        <v>11</v>
      </c>
      <c r="Q228" s="35" t="s">
        <v>49</v>
      </c>
      <c r="R228" s="129" t="s">
        <v>601</v>
      </c>
      <c r="S228" s="143" t="s">
        <v>50</v>
      </c>
      <c r="T228" s="213">
        <f>H230</f>
        <v>11410000</v>
      </c>
      <c r="U228" s="212">
        <f>T228</f>
        <v>11410000</v>
      </c>
      <c r="V228" s="145" t="s">
        <v>51</v>
      </c>
      <c r="W228" s="37" t="s">
        <v>52</v>
      </c>
      <c r="X228" s="38" t="s">
        <v>53</v>
      </c>
      <c r="Y228" s="39" t="s">
        <v>54</v>
      </c>
      <c r="Z228" s="40" t="s">
        <v>429</v>
      </c>
      <c r="AA228" s="36" t="s">
        <v>55</v>
      </c>
      <c r="AB228" s="41" t="s">
        <v>56</v>
      </c>
      <c r="AC228" s="37" t="s">
        <v>51</v>
      </c>
      <c r="AD228" s="37" t="s">
        <v>57</v>
      </c>
      <c r="AE228" s="42" t="s">
        <v>58</v>
      </c>
      <c r="AF228" s="42" t="s">
        <v>59</v>
      </c>
      <c r="AG228" s="42" t="s">
        <v>60</v>
      </c>
      <c r="AH228" s="42" t="s">
        <v>61</v>
      </c>
      <c r="AI228" s="42" t="s">
        <v>61</v>
      </c>
      <c r="AJ228" s="42" t="s">
        <v>61</v>
      </c>
      <c r="AK228" s="68"/>
      <c r="AL228" s="68"/>
      <c r="AM228" s="68"/>
      <c r="AN228" s="9"/>
      <c r="AO228" s="9"/>
      <c r="AP228" s="9"/>
    </row>
    <row r="229" spans="1:42" s="45" customFormat="1" ht="27" customHeight="1" x14ac:dyDescent="0.15">
      <c r="A229" s="21"/>
      <c r="B229" s="53" t="s">
        <v>429</v>
      </c>
      <c r="C229" s="95" t="s">
        <v>430</v>
      </c>
      <c r="D229" s="95" t="s">
        <v>431</v>
      </c>
      <c r="E229" s="95" t="s">
        <v>445</v>
      </c>
      <c r="F229" s="95" t="s">
        <v>101</v>
      </c>
      <c r="G229" s="95" t="s">
        <v>446</v>
      </c>
      <c r="H229" s="219">
        <f>12737782-898800</f>
        <v>11838982</v>
      </c>
      <c r="I229" s="95" t="s">
        <v>46</v>
      </c>
      <c r="J229" s="91" t="s">
        <v>46</v>
      </c>
      <c r="K229" s="62" t="s">
        <v>584</v>
      </c>
      <c r="L229" s="31" t="s">
        <v>48</v>
      </c>
      <c r="M229" s="32" t="str">
        <f t="shared" si="24"/>
        <v>Pago de servicio telefonía de las instalaciones del Centro de Lenguas</v>
      </c>
      <c r="N229" s="33">
        <v>1</v>
      </c>
      <c r="O229" s="33">
        <v>1</v>
      </c>
      <c r="P229" s="34">
        <v>11</v>
      </c>
      <c r="Q229" s="35" t="s">
        <v>49</v>
      </c>
      <c r="R229" s="129" t="s">
        <v>601</v>
      </c>
      <c r="S229" s="143" t="s">
        <v>50</v>
      </c>
      <c r="T229" s="213">
        <f>H229</f>
        <v>11838982</v>
      </c>
      <c r="U229" s="212">
        <f t="shared" si="23"/>
        <v>11838982</v>
      </c>
      <c r="V229" s="145" t="s">
        <v>51</v>
      </c>
      <c r="W229" s="37" t="s">
        <v>52</v>
      </c>
      <c r="X229" s="38" t="s">
        <v>53</v>
      </c>
      <c r="Y229" s="39" t="s">
        <v>54</v>
      </c>
      <c r="Z229" s="40" t="s">
        <v>429</v>
      </c>
      <c r="AA229" s="36" t="s">
        <v>55</v>
      </c>
      <c r="AB229" s="41" t="s">
        <v>56</v>
      </c>
      <c r="AC229" s="37" t="s">
        <v>51</v>
      </c>
      <c r="AD229" s="37" t="s">
        <v>57</v>
      </c>
      <c r="AE229" s="42" t="s">
        <v>58</v>
      </c>
      <c r="AF229" s="42" t="s">
        <v>59</v>
      </c>
      <c r="AG229" s="42" t="s">
        <v>60</v>
      </c>
      <c r="AH229" s="42" t="s">
        <v>61</v>
      </c>
      <c r="AI229" s="42" t="s">
        <v>61</v>
      </c>
      <c r="AJ229" s="42" t="s">
        <v>61</v>
      </c>
      <c r="AK229" s="68"/>
      <c r="AL229" s="68"/>
      <c r="AM229" s="68"/>
      <c r="AN229" s="9"/>
      <c r="AO229" s="9"/>
      <c r="AP229" s="9"/>
    </row>
    <row r="230" spans="1:42" s="45" customFormat="1" ht="36" customHeight="1" x14ac:dyDescent="0.15">
      <c r="A230" s="21"/>
      <c r="B230" s="53" t="s">
        <v>429</v>
      </c>
      <c r="C230" s="95" t="s">
        <v>430</v>
      </c>
      <c r="D230" s="95" t="s">
        <v>431</v>
      </c>
      <c r="E230" s="95" t="s">
        <v>447</v>
      </c>
      <c r="F230" s="95" t="s">
        <v>448</v>
      </c>
      <c r="G230" s="95" t="s">
        <v>692</v>
      </c>
      <c r="H230" s="219">
        <v>11410000</v>
      </c>
      <c r="I230" s="95" t="s">
        <v>57</v>
      </c>
      <c r="J230" s="91" t="s">
        <v>46</v>
      </c>
      <c r="K230" s="62" t="s">
        <v>435</v>
      </c>
      <c r="L230" s="31" t="s">
        <v>693</v>
      </c>
      <c r="M230" s="32" t="str">
        <f t="shared" si="24"/>
        <v>Adquirir códigos de acceso necesarios para la realización de los cursos de inglés con metodología a distancia con estrategia de educación virtual a desarrollar por parte del Centro de Lenguas para la vigencia 2025</v>
      </c>
      <c r="N230" s="33">
        <v>1</v>
      </c>
      <c r="O230" s="33">
        <v>1</v>
      </c>
      <c r="P230" s="34">
        <v>11</v>
      </c>
      <c r="Q230" s="35" t="s">
        <v>49</v>
      </c>
      <c r="R230" s="129" t="s">
        <v>601</v>
      </c>
      <c r="S230" s="143" t="s">
        <v>50</v>
      </c>
      <c r="T230" s="213">
        <f>H230</f>
        <v>11410000</v>
      </c>
      <c r="U230" s="212">
        <f t="shared" si="23"/>
        <v>11410000</v>
      </c>
      <c r="V230" s="145" t="s">
        <v>51</v>
      </c>
      <c r="W230" s="37" t="s">
        <v>52</v>
      </c>
      <c r="X230" s="38" t="s">
        <v>53</v>
      </c>
      <c r="Y230" s="39" t="s">
        <v>54</v>
      </c>
      <c r="Z230" s="40" t="s">
        <v>429</v>
      </c>
      <c r="AA230" s="36" t="s">
        <v>55</v>
      </c>
      <c r="AB230" s="41" t="s">
        <v>56</v>
      </c>
      <c r="AC230" s="37" t="s">
        <v>51</v>
      </c>
      <c r="AD230" s="37" t="s">
        <v>57</v>
      </c>
      <c r="AE230" s="42" t="s">
        <v>58</v>
      </c>
      <c r="AF230" s="42" t="s">
        <v>59</v>
      </c>
      <c r="AG230" s="42" t="s">
        <v>60</v>
      </c>
      <c r="AH230" s="42" t="s">
        <v>61</v>
      </c>
      <c r="AI230" s="42" t="s">
        <v>61</v>
      </c>
      <c r="AJ230" s="42" t="s">
        <v>61</v>
      </c>
      <c r="AK230" s="68"/>
      <c r="AL230" s="68"/>
      <c r="AM230" s="68"/>
      <c r="AN230" s="9"/>
      <c r="AO230" s="9"/>
      <c r="AP230" s="9"/>
    </row>
    <row r="231" spans="1:42" s="45" customFormat="1" ht="55.5" customHeight="1" x14ac:dyDescent="0.15">
      <c r="A231" s="21"/>
      <c r="B231" s="53" t="s">
        <v>41</v>
      </c>
      <c r="C231" s="95" t="s">
        <v>450</v>
      </c>
      <c r="D231" s="95" t="s">
        <v>451</v>
      </c>
      <c r="E231" s="95" t="s">
        <v>100</v>
      </c>
      <c r="F231" s="95" t="s">
        <v>101</v>
      </c>
      <c r="G231" s="95" t="s">
        <v>452</v>
      </c>
      <c r="H231" s="219">
        <f>23482500-1789</f>
        <v>23480711</v>
      </c>
      <c r="I231" s="95" t="s">
        <v>57</v>
      </c>
      <c r="J231" s="91" t="s">
        <v>46</v>
      </c>
      <c r="K231" s="62" t="s">
        <v>437</v>
      </c>
      <c r="L231" s="31" t="s">
        <v>454</v>
      </c>
      <c r="M231" s="32" t="str">
        <f t="shared" si="24"/>
        <v xml:space="preserve">Prestar el servicio de la elaboración e impresión de  agendas entre otros elementos institucionales de acuerdo a las necesidades del Instituto Pedagógico Nacional
</v>
      </c>
      <c r="N231" s="33">
        <v>1</v>
      </c>
      <c r="O231" s="33">
        <v>1</v>
      </c>
      <c r="P231" s="34">
        <v>11</v>
      </c>
      <c r="Q231" s="35" t="s">
        <v>49</v>
      </c>
      <c r="R231" s="129" t="s">
        <v>601</v>
      </c>
      <c r="S231" s="143" t="s">
        <v>154</v>
      </c>
      <c r="T231" s="213">
        <f>H231</f>
        <v>23480711</v>
      </c>
      <c r="U231" s="212">
        <f t="shared" si="23"/>
        <v>23480711</v>
      </c>
      <c r="V231" s="145" t="s">
        <v>51</v>
      </c>
      <c r="W231" s="37" t="s">
        <v>52</v>
      </c>
      <c r="X231" s="38" t="s">
        <v>53</v>
      </c>
      <c r="Y231" s="39" t="s">
        <v>54</v>
      </c>
      <c r="Z231" s="40" t="s">
        <v>41</v>
      </c>
      <c r="AA231" s="36" t="s">
        <v>55</v>
      </c>
      <c r="AB231" s="41" t="s">
        <v>56</v>
      </c>
      <c r="AC231" s="37" t="s">
        <v>51</v>
      </c>
      <c r="AD231" s="37" t="s">
        <v>57</v>
      </c>
      <c r="AE231" s="42" t="s">
        <v>58</v>
      </c>
      <c r="AF231" s="42" t="s">
        <v>59</v>
      </c>
      <c r="AG231" s="42" t="s">
        <v>60</v>
      </c>
      <c r="AH231" s="42" t="s">
        <v>61</v>
      </c>
      <c r="AI231" s="42" t="s">
        <v>61</v>
      </c>
      <c r="AJ231" s="42" t="s">
        <v>61</v>
      </c>
      <c r="AK231" s="68"/>
      <c r="AL231" s="68"/>
      <c r="AM231" s="68"/>
      <c r="AN231" s="9"/>
      <c r="AO231" s="9"/>
      <c r="AP231" s="9"/>
    </row>
    <row r="232" spans="1:42" s="45" customFormat="1" ht="55.5" customHeight="1" x14ac:dyDescent="0.15">
      <c r="A232" s="21"/>
      <c r="B232" s="53" t="s">
        <v>41</v>
      </c>
      <c r="C232" s="95" t="s">
        <v>450</v>
      </c>
      <c r="D232" s="95" t="s">
        <v>451</v>
      </c>
      <c r="E232" s="95" t="s">
        <v>100</v>
      </c>
      <c r="F232" s="95" t="s">
        <v>101</v>
      </c>
      <c r="G232" s="95" t="s">
        <v>976</v>
      </c>
      <c r="H232" s="219">
        <f>8646064+610000</f>
        <v>9256064</v>
      </c>
      <c r="I232" s="95" t="s">
        <v>57</v>
      </c>
      <c r="J232" s="91" t="s">
        <v>323</v>
      </c>
      <c r="K232" s="62" t="s">
        <v>438</v>
      </c>
      <c r="L232" s="31">
        <v>82101500</v>
      </c>
      <c r="M232" s="291" t="str">
        <f>G232</f>
        <v>Prestar el servicio de impresión de diplomas, placa, copa y demás menciones de honor de acuerdo a los archivos finales aprobados por el Instituto Pedagógico Nacional para la promoción de graduandos 2025 del IPN</v>
      </c>
      <c r="N232" s="33">
        <v>1</v>
      </c>
      <c r="O232" s="33">
        <v>1</v>
      </c>
      <c r="P232" s="34">
        <v>11</v>
      </c>
      <c r="Q232" s="35" t="s">
        <v>49</v>
      </c>
      <c r="R232" s="129" t="s">
        <v>601</v>
      </c>
      <c r="S232" s="143" t="s">
        <v>154</v>
      </c>
      <c r="T232" s="301">
        <f>H232+H233</f>
        <v>9546064</v>
      </c>
      <c r="U232" s="303">
        <f>T232</f>
        <v>9546064</v>
      </c>
      <c r="V232" s="145" t="s">
        <v>51</v>
      </c>
      <c r="W232" s="37" t="s">
        <v>52</v>
      </c>
      <c r="X232" s="38" t="s">
        <v>53</v>
      </c>
      <c r="Y232" s="39" t="s">
        <v>54</v>
      </c>
      <c r="Z232" s="40" t="s">
        <v>41</v>
      </c>
      <c r="AA232" s="36" t="s">
        <v>55</v>
      </c>
      <c r="AB232" s="41" t="s">
        <v>56</v>
      </c>
      <c r="AC232" s="37" t="s">
        <v>51</v>
      </c>
      <c r="AD232" s="37" t="s">
        <v>57</v>
      </c>
      <c r="AE232" s="42" t="s">
        <v>58</v>
      </c>
      <c r="AF232" s="42" t="s">
        <v>59</v>
      </c>
      <c r="AG232" s="42" t="s">
        <v>60</v>
      </c>
      <c r="AH232" s="42" t="s">
        <v>61</v>
      </c>
      <c r="AI232" s="42" t="s">
        <v>61</v>
      </c>
      <c r="AJ232" s="42" t="s">
        <v>61</v>
      </c>
      <c r="AK232" s="68"/>
      <c r="AL232" s="68"/>
      <c r="AM232" s="68"/>
      <c r="AN232" s="9"/>
      <c r="AO232" s="9"/>
      <c r="AP232" s="9"/>
    </row>
    <row r="233" spans="1:42" s="45" customFormat="1" ht="55.5" customHeight="1" x14ac:dyDescent="0.15">
      <c r="A233" s="21"/>
      <c r="B233" s="53" t="s">
        <v>41</v>
      </c>
      <c r="C233" s="95" t="s">
        <v>450</v>
      </c>
      <c r="D233" s="95" t="s">
        <v>451</v>
      </c>
      <c r="E233" s="95" t="s">
        <v>94</v>
      </c>
      <c r="F233" s="95" t="s">
        <v>95</v>
      </c>
      <c r="G233" s="95" t="s">
        <v>976</v>
      </c>
      <c r="H233" s="219">
        <v>290000</v>
      </c>
      <c r="I233" s="95" t="s">
        <v>57</v>
      </c>
      <c r="J233" s="91" t="s">
        <v>323</v>
      </c>
      <c r="K233" s="62" t="s">
        <v>438</v>
      </c>
      <c r="L233" s="31">
        <v>82101500</v>
      </c>
      <c r="M233" s="326"/>
      <c r="N233" s="33">
        <v>1</v>
      </c>
      <c r="O233" s="33">
        <v>1</v>
      </c>
      <c r="P233" s="34">
        <v>11</v>
      </c>
      <c r="Q233" s="35" t="s">
        <v>49</v>
      </c>
      <c r="R233" s="262" t="s">
        <v>601</v>
      </c>
      <c r="S233" s="143" t="s">
        <v>154</v>
      </c>
      <c r="T233" s="325"/>
      <c r="U233" s="336"/>
      <c r="V233" s="145" t="s">
        <v>51</v>
      </c>
      <c r="W233" s="37" t="s">
        <v>52</v>
      </c>
      <c r="X233" s="38" t="s">
        <v>53</v>
      </c>
      <c r="Y233" s="39" t="s">
        <v>54</v>
      </c>
      <c r="Z233" s="40" t="s">
        <v>41</v>
      </c>
      <c r="AA233" s="36" t="s">
        <v>55</v>
      </c>
      <c r="AB233" s="41" t="s">
        <v>56</v>
      </c>
      <c r="AC233" s="37" t="s">
        <v>51</v>
      </c>
      <c r="AD233" s="37" t="s">
        <v>57</v>
      </c>
      <c r="AE233" s="42" t="s">
        <v>58</v>
      </c>
      <c r="AF233" s="42" t="s">
        <v>59</v>
      </c>
      <c r="AG233" s="42" t="s">
        <v>60</v>
      </c>
      <c r="AH233" s="42" t="s">
        <v>61</v>
      </c>
      <c r="AI233" s="42" t="s">
        <v>61</v>
      </c>
      <c r="AJ233" s="42" t="s">
        <v>61</v>
      </c>
      <c r="AK233" s="9"/>
      <c r="AL233" s="9"/>
      <c r="AM233" s="9"/>
    </row>
    <row r="234" spans="1:42" s="45" customFormat="1" ht="55.5" customHeight="1" x14ac:dyDescent="0.15">
      <c r="A234" s="21"/>
      <c r="B234" s="53" t="s">
        <v>41</v>
      </c>
      <c r="C234" s="95" t="s">
        <v>450</v>
      </c>
      <c r="D234" s="95" t="s">
        <v>451</v>
      </c>
      <c r="E234" s="95" t="s">
        <v>76</v>
      </c>
      <c r="F234" s="95" t="s">
        <v>77</v>
      </c>
      <c r="G234" s="95" t="s">
        <v>456</v>
      </c>
      <c r="H234" s="219">
        <f>12000000-213050</f>
        <v>11786950</v>
      </c>
      <c r="I234" s="95" t="s">
        <v>57</v>
      </c>
      <c r="J234" s="91" t="s">
        <v>46</v>
      </c>
      <c r="K234" s="62" t="s">
        <v>449</v>
      </c>
      <c r="L234" s="31">
        <v>52161500</v>
      </c>
      <c r="M234" s="291" t="str">
        <f t="shared" si="24"/>
        <v>Adquirir equipos de comunicación para las aulas académicas y sus respectivos soportes y bases para su instalación con el fin de contribuir con el bienestar de los estudiantes del Instituto Pedagógico Nacional</v>
      </c>
      <c r="N234" s="33">
        <v>1</v>
      </c>
      <c r="O234" s="33">
        <v>1</v>
      </c>
      <c r="P234" s="34">
        <v>11</v>
      </c>
      <c r="Q234" s="35" t="s">
        <v>49</v>
      </c>
      <c r="R234" s="129" t="s">
        <v>601</v>
      </c>
      <c r="S234" s="143" t="s">
        <v>154</v>
      </c>
      <c r="T234" s="301">
        <f>H234+H235</f>
        <v>13286945</v>
      </c>
      <c r="U234" s="303">
        <f t="shared" si="23"/>
        <v>13286945</v>
      </c>
      <c r="V234" s="145" t="s">
        <v>51</v>
      </c>
      <c r="W234" s="37" t="s">
        <v>52</v>
      </c>
      <c r="X234" s="38" t="s">
        <v>53</v>
      </c>
      <c r="Y234" s="39" t="s">
        <v>54</v>
      </c>
      <c r="Z234" s="40" t="s">
        <v>41</v>
      </c>
      <c r="AA234" s="36" t="s">
        <v>55</v>
      </c>
      <c r="AB234" s="41" t="s">
        <v>56</v>
      </c>
      <c r="AC234" s="37" t="s">
        <v>51</v>
      </c>
      <c r="AD234" s="37" t="s">
        <v>57</v>
      </c>
      <c r="AE234" s="42" t="s">
        <v>58</v>
      </c>
      <c r="AF234" s="42" t="s">
        <v>59</v>
      </c>
      <c r="AG234" s="42" t="s">
        <v>60</v>
      </c>
      <c r="AH234" s="42" t="s">
        <v>61</v>
      </c>
      <c r="AI234" s="42" t="s">
        <v>61</v>
      </c>
      <c r="AJ234" s="42" t="s">
        <v>61</v>
      </c>
      <c r="AK234" s="68"/>
      <c r="AL234" s="68"/>
      <c r="AM234" s="68"/>
      <c r="AN234" s="9"/>
      <c r="AO234" s="9"/>
      <c r="AP234" s="9"/>
    </row>
    <row r="235" spans="1:42" s="45" customFormat="1" ht="55.5" customHeight="1" x14ac:dyDescent="0.15">
      <c r="A235" s="21"/>
      <c r="B235" s="53" t="s">
        <v>41</v>
      </c>
      <c r="C235" s="95" t="s">
        <v>450</v>
      </c>
      <c r="D235" s="95" t="s">
        <v>451</v>
      </c>
      <c r="E235" s="95" t="s">
        <v>94</v>
      </c>
      <c r="F235" s="95" t="s">
        <v>95</v>
      </c>
      <c r="G235" s="95" t="s">
        <v>456</v>
      </c>
      <c r="H235" s="219">
        <f>1500000-5</f>
        <v>1499995</v>
      </c>
      <c r="I235" s="95" t="s">
        <v>57</v>
      </c>
      <c r="J235" s="91" t="s">
        <v>46</v>
      </c>
      <c r="K235" s="62" t="s">
        <v>449</v>
      </c>
      <c r="L235" s="31" t="s">
        <v>458</v>
      </c>
      <c r="M235" s="292"/>
      <c r="N235" s="33">
        <v>1</v>
      </c>
      <c r="O235" s="33">
        <v>1</v>
      </c>
      <c r="P235" s="34">
        <v>11</v>
      </c>
      <c r="Q235" s="35" t="s">
        <v>49</v>
      </c>
      <c r="R235" s="129" t="s">
        <v>601</v>
      </c>
      <c r="S235" s="143" t="s">
        <v>154</v>
      </c>
      <c r="T235" s="302"/>
      <c r="U235" s="304"/>
      <c r="V235" s="145" t="s">
        <v>51</v>
      </c>
      <c r="W235" s="37" t="s">
        <v>52</v>
      </c>
      <c r="X235" s="38" t="s">
        <v>53</v>
      </c>
      <c r="Y235" s="39" t="s">
        <v>54</v>
      </c>
      <c r="Z235" s="40" t="s">
        <v>41</v>
      </c>
      <c r="AA235" s="36" t="s">
        <v>55</v>
      </c>
      <c r="AB235" s="41" t="s">
        <v>56</v>
      </c>
      <c r="AC235" s="37" t="s">
        <v>51</v>
      </c>
      <c r="AD235" s="37" t="s">
        <v>57</v>
      </c>
      <c r="AE235" s="42" t="s">
        <v>58</v>
      </c>
      <c r="AF235" s="42" t="s">
        <v>59</v>
      </c>
      <c r="AG235" s="42" t="s">
        <v>60</v>
      </c>
      <c r="AH235" s="42" t="s">
        <v>61</v>
      </c>
      <c r="AI235" s="42" t="s">
        <v>61</v>
      </c>
      <c r="AJ235" s="42" t="s">
        <v>61</v>
      </c>
      <c r="AK235" s="68"/>
      <c r="AL235" s="68"/>
      <c r="AM235" s="68"/>
      <c r="AN235" s="9"/>
      <c r="AO235" s="9"/>
      <c r="AP235" s="9"/>
    </row>
    <row r="236" spans="1:42" s="45" customFormat="1" ht="55.5" customHeight="1" x14ac:dyDescent="0.15">
      <c r="A236" s="21"/>
      <c r="B236" s="53" t="s">
        <v>41</v>
      </c>
      <c r="C236" s="95" t="s">
        <v>450</v>
      </c>
      <c r="D236" s="95" t="s">
        <v>451</v>
      </c>
      <c r="E236" s="95" t="s">
        <v>92</v>
      </c>
      <c r="F236" s="95" t="s">
        <v>93</v>
      </c>
      <c r="G236" s="95" t="s">
        <v>556</v>
      </c>
      <c r="H236" s="219">
        <f>29250000-142600</f>
        <v>29107400</v>
      </c>
      <c r="I236" s="95" t="s">
        <v>57</v>
      </c>
      <c r="J236" s="91" t="s">
        <v>46</v>
      </c>
      <c r="K236" s="62" t="s">
        <v>453</v>
      </c>
      <c r="L236" s="31">
        <v>56121506</v>
      </c>
      <c r="M236" s="32" t="str">
        <f>G236</f>
        <v>Adquirir pupitres para las instalaciones del IPN</v>
      </c>
      <c r="N236" s="33">
        <v>1</v>
      </c>
      <c r="O236" s="33">
        <v>1</v>
      </c>
      <c r="P236" s="34">
        <v>11</v>
      </c>
      <c r="Q236" s="35" t="s">
        <v>49</v>
      </c>
      <c r="R236" s="129" t="s">
        <v>601</v>
      </c>
      <c r="S236" s="143" t="s">
        <v>154</v>
      </c>
      <c r="T236" s="213">
        <f>H236</f>
        <v>29107400</v>
      </c>
      <c r="U236" s="212">
        <f>T236</f>
        <v>29107400</v>
      </c>
      <c r="V236" s="145" t="s">
        <v>51</v>
      </c>
      <c r="W236" s="37" t="s">
        <v>52</v>
      </c>
      <c r="X236" s="38" t="s">
        <v>53</v>
      </c>
      <c r="Y236" s="39" t="s">
        <v>54</v>
      </c>
      <c r="Z236" s="40" t="s">
        <v>41</v>
      </c>
      <c r="AA236" s="36" t="s">
        <v>55</v>
      </c>
      <c r="AB236" s="41" t="s">
        <v>56</v>
      </c>
      <c r="AC236" s="37" t="s">
        <v>51</v>
      </c>
      <c r="AD236" s="37" t="s">
        <v>57</v>
      </c>
      <c r="AE236" s="42" t="s">
        <v>58</v>
      </c>
      <c r="AF236" s="42" t="s">
        <v>59</v>
      </c>
      <c r="AG236" s="42" t="s">
        <v>60</v>
      </c>
      <c r="AH236" s="42" t="s">
        <v>61</v>
      </c>
      <c r="AI236" s="42" t="s">
        <v>61</v>
      </c>
      <c r="AJ236" s="42" t="s">
        <v>61</v>
      </c>
      <c r="AK236" s="68"/>
      <c r="AL236" s="68"/>
      <c r="AM236" s="68"/>
      <c r="AN236" s="9"/>
      <c r="AO236" s="9"/>
      <c r="AP236" s="9"/>
    </row>
    <row r="237" spans="1:42" s="45" customFormat="1" ht="55.5" customHeight="1" x14ac:dyDescent="0.15">
      <c r="A237" s="21"/>
      <c r="B237" s="53" t="s">
        <v>41</v>
      </c>
      <c r="C237" s="95" t="s">
        <v>450</v>
      </c>
      <c r="D237" s="95" t="s">
        <v>451</v>
      </c>
      <c r="E237" s="95" t="s">
        <v>82</v>
      </c>
      <c r="F237" s="95" t="s">
        <v>83</v>
      </c>
      <c r="G237" s="95" t="s">
        <v>460</v>
      </c>
      <c r="H237" s="219">
        <f>800000-800000</f>
        <v>0</v>
      </c>
      <c r="I237" s="95" t="s">
        <v>46</v>
      </c>
      <c r="J237" s="91" t="s">
        <v>46</v>
      </c>
      <c r="K237" s="62" t="s">
        <v>455</v>
      </c>
      <c r="L237" s="31" t="s">
        <v>461</v>
      </c>
      <c r="M237" s="291" t="str">
        <f>G237</f>
        <v>Adquirir elementos para el tamizaje de talla y peso para los niños y niñas de la Sección de Educación Inicial IPN (Escuela Maternal)</v>
      </c>
      <c r="N237" s="33">
        <v>1</v>
      </c>
      <c r="O237" s="33">
        <v>1</v>
      </c>
      <c r="P237" s="34">
        <v>11</v>
      </c>
      <c r="Q237" s="35" t="s">
        <v>49</v>
      </c>
      <c r="R237" s="129" t="s">
        <v>601</v>
      </c>
      <c r="S237" s="143" t="s">
        <v>154</v>
      </c>
      <c r="T237" s="301">
        <f>H237+H238+H239</f>
        <v>0</v>
      </c>
      <c r="U237" s="303">
        <f>T237</f>
        <v>0</v>
      </c>
      <c r="V237" s="145" t="s">
        <v>51</v>
      </c>
      <c r="W237" s="37" t="s">
        <v>52</v>
      </c>
      <c r="X237" s="38" t="s">
        <v>53</v>
      </c>
      <c r="Y237" s="39" t="s">
        <v>54</v>
      </c>
      <c r="Z237" s="40" t="s">
        <v>41</v>
      </c>
      <c r="AA237" s="36" t="s">
        <v>55</v>
      </c>
      <c r="AB237" s="41" t="s">
        <v>56</v>
      </c>
      <c r="AC237" s="37" t="s">
        <v>51</v>
      </c>
      <c r="AD237" s="37" t="s">
        <v>57</v>
      </c>
      <c r="AE237" s="42" t="s">
        <v>58</v>
      </c>
      <c r="AF237" s="42" t="s">
        <v>59</v>
      </c>
      <c r="AG237" s="42" t="s">
        <v>60</v>
      </c>
      <c r="AH237" s="42" t="s">
        <v>61</v>
      </c>
      <c r="AI237" s="42" t="s">
        <v>61</v>
      </c>
      <c r="AJ237" s="42" t="s">
        <v>61</v>
      </c>
      <c r="AK237" s="68"/>
      <c r="AL237" s="68"/>
      <c r="AM237" s="68"/>
      <c r="AN237" s="9"/>
      <c r="AO237" s="9"/>
      <c r="AP237" s="9"/>
    </row>
    <row r="238" spans="1:42" s="45" customFormat="1" ht="55.5" customHeight="1" x14ac:dyDescent="0.15">
      <c r="A238" s="21"/>
      <c r="B238" s="53" t="s">
        <v>41</v>
      </c>
      <c r="C238" s="95" t="s">
        <v>450</v>
      </c>
      <c r="D238" s="95" t="s">
        <v>451</v>
      </c>
      <c r="E238" s="95" t="s">
        <v>94</v>
      </c>
      <c r="F238" s="95" t="s">
        <v>95</v>
      </c>
      <c r="G238" s="95" t="s">
        <v>460</v>
      </c>
      <c r="H238" s="219">
        <f>329084-329084</f>
        <v>0</v>
      </c>
      <c r="I238" s="95" t="s">
        <v>46</v>
      </c>
      <c r="J238" s="91" t="s">
        <v>46</v>
      </c>
      <c r="K238" s="62" t="s">
        <v>455</v>
      </c>
      <c r="L238" s="31">
        <v>27111800</v>
      </c>
      <c r="M238" s="319"/>
      <c r="N238" s="33">
        <v>1</v>
      </c>
      <c r="O238" s="33">
        <v>1</v>
      </c>
      <c r="P238" s="34">
        <v>11</v>
      </c>
      <c r="Q238" s="35" t="s">
        <v>49</v>
      </c>
      <c r="R238" s="129" t="s">
        <v>601</v>
      </c>
      <c r="S238" s="143" t="s">
        <v>154</v>
      </c>
      <c r="T238" s="323"/>
      <c r="U238" s="315"/>
      <c r="V238" s="145" t="s">
        <v>51</v>
      </c>
      <c r="W238" s="37" t="s">
        <v>52</v>
      </c>
      <c r="X238" s="38" t="s">
        <v>53</v>
      </c>
      <c r="Y238" s="39" t="s">
        <v>54</v>
      </c>
      <c r="Z238" s="40" t="s">
        <v>41</v>
      </c>
      <c r="AA238" s="36" t="s">
        <v>55</v>
      </c>
      <c r="AB238" s="41" t="s">
        <v>56</v>
      </c>
      <c r="AC238" s="37" t="s">
        <v>51</v>
      </c>
      <c r="AD238" s="37" t="s">
        <v>57</v>
      </c>
      <c r="AE238" s="42" t="s">
        <v>58</v>
      </c>
      <c r="AF238" s="42" t="s">
        <v>59</v>
      </c>
      <c r="AG238" s="42" t="s">
        <v>60</v>
      </c>
      <c r="AH238" s="42" t="s">
        <v>61</v>
      </c>
      <c r="AI238" s="42" t="s">
        <v>61</v>
      </c>
      <c r="AJ238" s="42" t="s">
        <v>61</v>
      </c>
      <c r="AK238" s="68"/>
      <c r="AL238" s="68"/>
      <c r="AM238" s="68"/>
      <c r="AN238" s="9"/>
      <c r="AO238" s="9"/>
      <c r="AP238" s="9"/>
    </row>
    <row r="239" spans="1:42" s="45" customFormat="1" ht="55.5" customHeight="1" x14ac:dyDescent="0.15">
      <c r="A239" s="21"/>
      <c r="B239" s="53" t="s">
        <v>41</v>
      </c>
      <c r="C239" s="95" t="s">
        <v>450</v>
      </c>
      <c r="D239" s="95" t="s">
        <v>451</v>
      </c>
      <c r="E239" s="95" t="s">
        <v>66</v>
      </c>
      <c r="F239" s="95" t="s">
        <v>462</v>
      </c>
      <c r="G239" s="95" t="s">
        <v>460</v>
      </c>
      <c r="H239" s="219">
        <f>797895-797895</f>
        <v>0</v>
      </c>
      <c r="I239" s="95" t="s">
        <v>46</v>
      </c>
      <c r="J239" s="91" t="s">
        <v>46</v>
      </c>
      <c r="K239" s="62" t="s">
        <v>455</v>
      </c>
      <c r="L239" s="31">
        <v>41111614</v>
      </c>
      <c r="M239" s="292"/>
      <c r="N239" s="33">
        <v>1</v>
      </c>
      <c r="O239" s="33">
        <v>1</v>
      </c>
      <c r="P239" s="34">
        <v>11</v>
      </c>
      <c r="Q239" s="35" t="s">
        <v>49</v>
      </c>
      <c r="R239" s="129" t="s">
        <v>601</v>
      </c>
      <c r="S239" s="143" t="s">
        <v>154</v>
      </c>
      <c r="T239" s="302"/>
      <c r="U239" s="304"/>
      <c r="V239" s="145" t="s">
        <v>51</v>
      </c>
      <c r="W239" s="37" t="s">
        <v>52</v>
      </c>
      <c r="X239" s="38" t="s">
        <v>53</v>
      </c>
      <c r="Y239" s="39" t="s">
        <v>54</v>
      </c>
      <c r="Z239" s="40" t="s">
        <v>41</v>
      </c>
      <c r="AA239" s="36" t="s">
        <v>55</v>
      </c>
      <c r="AB239" s="41" t="s">
        <v>56</v>
      </c>
      <c r="AC239" s="37" t="s">
        <v>51</v>
      </c>
      <c r="AD239" s="37" t="s">
        <v>57</v>
      </c>
      <c r="AE239" s="42" t="s">
        <v>58</v>
      </c>
      <c r="AF239" s="42" t="s">
        <v>59</v>
      </c>
      <c r="AG239" s="42" t="s">
        <v>60</v>
      </c>
      <c r="AH239" s="42" t="s">
        <v>61</v>
      </c>
      <c r="AI239" s="42" t="s">
        <v>61</v>
      </c>
      <c r="AJ239" s="42" t="s">
        <v>61</v>
      </c>
      <c r="AK239" s="68"/>
      <c r="AL239" s="68"/>
      <c r="AM239" s="68"/>
      <c r="AN239" s="9"/>
      <c r="AO239" s="9"/>
      <c r="AP239" s="9"/>
    </row>
    <row r="240" spans="1:42" s="45" customFormat="1" ht="55.5" customHeight="1" x14ac:dyDescent="0.15">
      <c r="A240" s="21"/>
      <c r="B240" s="53" t="s">
        <v>41</v>
      </c>
      <c r="C240" s="95" t="s">
        <v>463</v>
      </c>
      <c r="D240" s="95" t="s">
        <v>614</v>
      </c>
      <c r="E240" s="95" t="s">
        <v>100</v>
      </c>
      <c r="F240" s="95" t="s">
        <v>101</v>
      </c>
      <c r="G240" s="95" t="s">
        <v>464</v>
      </c>
      <c r="H240" s="219">
        <f>4720000+2000000</f>
        <v>6720000</v>
      </c>
      <c r="I240" s="95" t="s">
        <v>57</v>
      </c>
      <c r="J240" s="91" t="s">
        <v>46</v>
      </c>
      <c r="K240" s="62" t="s">
        <v>457</v>
      </c>
      <c r="L240" s="31">
        <v>83121700</v>
      </c>
      <c r="M240" s="32" t="str">
        <f>G240</f>
        <v xml:space="preserve">Prestar el servicio de transmisión continua de música y audio por internet que permita automatizar la emisora 
</v>
      </c>
      <c r="N240" s="33">
        <v>1</v>
      </c>
      <c r="O240" s="33">
        <v>1</v>
      </c>
      <c r="P240" s="34">
        <v>11</v>
      </c>
      <c r="Q240" s="35" t="s">
        <v>49</v>
      </c>
      <c r="R240" s="129" t="s">
        <v>601</v>
      </c>
      <c r="S240" s="143" t="s">
        <v>50</v>
      </c>
      <c r="T240" s="213">
        <f t="shared" ref="T240:T250" si="25">H240</f>
        <v>6720000</v>
      </c>
      <c r="U240" s="212">
        <f t="shared" ref="U240:U246" si="26">T240</f>
        <v>6720000</v>
      </c>
      <c r="V240" s="145" t="s">
        <v>51</v>
      </c>
      <c r="W240" s="37" t="s">
        <v>52</v>
      </c>
      <c r="X240" s="38" t="s">
        <v>53</v>
      </c>
      <c r="Y240" s="39" t="s">
        <v>54</v>
      </c>
      <c r="Z240" s="40" t="s">
        <v>41</v>
      </c>
      <c r="AA240" s="36" t="s">
        <v>55</v>
      </c>
      <c r="AB240" s="41" t="s">
        <v>56</v>
      </c>
      <c r="AC240" s="37" t="s">
        <v>51</v>
      </c>
      <c r="AD240" s="37" t="s">
        <v>57</v>
      </c>
      <c r="AE240" s="42" t="s">
        <v>58</v>
      </c>
      <c r="AF240" s="42" t="s">
        <v>59</v>
      </c>
      <c r="AG240" s="42" t="s">
        <v>60</v>
      </c>
      <c r="AH240" s="42" t="s">
        <v>61</v>
      </c>
      <c r="AI240" s="42" t="s">
        <v>61</v>
      </c>
      <c r="AJ240" s="42" t="s">
        <v>61</v>
      </c>
      <c r="AK240" s="68"/>
      <c r="AL240" s="68"/>
      <c r="AM240" s="68"/>
      <c r="AN240" s="9"/>
      <c r="AO240" s="9"/>
      <c r="AP240" s="9"/>
    </row>
    <row r="241" spans="1:42" s="45" customFormat="1" ht="55.5" customHeight="1" x14ac:dyDescent="0.15">
      <c r="A241" s="21"/>
      <c r="B241" s="53" t="s">
        <v>41</v>
      </c>
      <c r="C241" s="95" t="s">
        <v>463</v>
      </c>
      <c r="D241" s="95" t="s">
        <v>614</v>
      </c>
      <c r="E241" s="95" t="s">
        <v>100</v>
      </c>
      <c r="F241" s="95" t="s">
        <v>101</v>
      </c>
      <c r="G241" s="95" t="s">
        <v>561</v>
      </c>
      <c r="H241" s="219">
        <f>1784000+3023881</f>
        <v>4807881</v>
      </c>
      <c r="I241" s="95" t="s">
        <v>57</v>
      </c>
      <c r="J241" s="91" t="s">
        <v>46</v>
      </c>
      <c r="K241" s="62" t="s">
        <v>459</v>
      </c>
      <c r="L241" s="31" t="s">
        <v>319</v>
      </c>
      <c r="M241" s="32" t="str">
        <f>G241</f>
        <v>Prestar el servicio de soporte del sitio Web WordPress de la emisora.  - EMISORA</v>
      </c>
      <c r="N241" s="33">
        <v>1</v>
      </c>
      <c r="O241" s="33">
        <v>1</v>
      </c>
      <c r="P241" s="34">
        <v>11</v>
      </c>
      <c r="Q241" s="35" t="s">
        <v>49</v>
      </c>
      <c r="R241" s="129" t="s">
        <v>601</v>
      </c>
      <c r="S241" s="143" t="s">
        <v>50</v>
      </c>
      <c r="T241" s="213">
        <f t="shared" si="25"/>
        <v>4807881</v>
      </c>
      <c r="U241" s="212">
        <f t="shared" si="26"/>
        <v>4807881</v>
      </c>
      <c r="V241" s="145" t="s">
        <v>51</v>
      </c>
      <c r="W241" s="37" t="s">
        <v>52</v>
      </c>
      <c r="X241" s="38" t="s">
        <v>53</v>
      </c>
      <c r="Y241" s="39" t="s">
        <v>54</v>
      </c>
      <c r="Z241" s="40" t="s">
        <v>41</v>
      </c>
      <c r="AA241" s="36" t="s">
        <v>55</v>
      </c>
      <c r="AB241" s="41" t="s">
        <v>56</v>
      </c>
      <c r="AC241" s="37" t="s">
        <v>51</v>
      </c>
      <c r="AD241" s="37" t="s">
        <v>57</v>
      </c>
      <c r="AE241" s="42" t="s">
        <v>58</v>
      </c>
      <c r="AF241" s="42" t="s">
        <v>59</v>
      </c>
      <c r="AG241" s="42" t="s">
        <v>60</v>
      </c>
      <c r="AH241" s="42" t="s">
        <v>61</v>
      </c>
      <c r="AI241" s="42" t="s">
        <v>61</v>
      </c>
      <c r="AJ241" s="42" t="s">
        <v>61</v>
      </c>
      <c r="AK241" s="68"/>
      <c r="AL241" s="68"/>
      <c r="AM241" s="68"/>
      <c r="AN241" s="9"/>
      <c r="AO241" s="9"/>
      <c r="AP241" s="9"/>
    </row>
    <row r="242" spans="1:42" s="45" customFormat="1" ht="55.5" customHeight="1" x14ac:dyDescent="0.15">
      <c r="A242" s="21"/>
      <c r="B242" s="53" t="s">
        <v>41</v>
      </c>
      <c r="C242" s="95" t="s">
        <v>467</v>
      </c>
      <c r="D242" s="95" t="s">
        <v>468</v>
      </c>
      <c r="E242" s="95" t="s">
        <v>100</v>
      </c>
      <c r="F242" s="95" t="s">
        <v>101</v>
      </c>
      <c r="G242" s="95" t="s">
        <v>469</v>
      </c>
      <c r="H242" s="219">
        <v>900000000</v>
      </c>
      <c r="I242" s="95" t="s">
        <v>46</v>
      </c>
      <c r="J242" s="91" t="s">
        <v>46</v>
      </c>
      <c r="K242" s="62" t="s">
        <v>572</v>
      </c>
      <c r="L242" s="31" t="s">
        <v>48</v>
      </c>
      <c r="M242" s="32" t="str">
        <f>G242</f>
        <v>PAGOS ETICT</v>
      </c>
      <c r="N242" s="33">
        <v>1</v>
      </c>
      <c r="O242" s="33">
        <v>1</v>
      </c>
      <c r="P242" s="34">
        <v>11</v>
      </c>
      <c r="Q242" s="35" t="s">
        <v>49</v>
      </c>
      <c r="R242" s="129" t="s">
        <v>601</v>
      </c>
      <c r="S242" s="143" t="s">
        <v>50</v>
      </c>
      <c r="T242" s="213">
        <f t="shared" si="25"/>
        <v>900000000</v>
      </c>
      <c r="U242" s="212">
        <f t="shared" si="26"/>
        <v>900000000</v>
      </c>
      <c r="V242" s="145" t="s">
        <v>51</v>
      </c>
      <c r="W242" s="37" t="s">
        <v>52</v>
      </c>
      <c r="X242" s="38" t="s">
        <v>53</v>
      </c>
      <c r="Y242" s="39" t="s">
        <v>54</v>
      </c>
      <c r="Z242" s="40" t="s">
        <v>41</v>
      </c>
      <c r="AA242" s="36" t="s">
        <v>55</v>
      </c>
      <c r="AB242" s="41" t="s">
        <v>56</v>
      </c>
      <c r="AC242" s="37" t="s">
        <v>51</v>
      </c>
      <c r="AD242" s="37" t="s">
        <v>57</v>
      </c>
      <c r="AE242" s="42" t="s">
        <v>58</v>
      </c>
      <c r="AF242" s="42" t="s">
        <v>59</v>
      </c>
      <c r="AG242" s="42" t="s">
        <v>60</v>
      </c>
      <c r="AH242" s="42" t="s">
        <v>61</v>
      </c>
      <c r="AI242" s="42" t="s">
        <v>61</v>
      </c>
      <c r="AJ242" s="42" t="s">
        <v>61</v>
      </c>
      <c r="AK242" s="68"/>
      <c r="AL242" s="68"/>
      <c r="AM242" s="68"/>
      <c r="AN242" s="9"/>
      <c r="AO242" s="9"/>
      <c r="AP242" s="9"/>
    </row>
    <row r="243" spans="1:42" s="45" customFormat="1" ht="55.5" customHeight="1" x14ac:dyDescent="0.15">
      <c r="A243" s="21"/>
      <c r="B243" s="53" t="s">
        <v>155</v>
      </c>
      <c r="C243" s="95" t="s">
        <v>311</v>
      </c>
      <c r="D243" s="95" t="s">
        <v>157</v>
      </c>
      <c r="E243" s="95" t="s">
        <v>100</v>
      </c>
      <c r="F243" s="95" t="s">
        <v>101</v>
      </c>
      <c r="G243" s="95" t="s">
        <v>470</v>
      </c>
      <c r="H243" s="219">
        <v>15431215</v>
      </c>
      <c r="I243" s="95" t="s">
        <v>57</v>
      </c>
      <c r="J243" s="91" t="s">
        <v>51</v>
      </c>
      <c r="K243" s="62" t="s">
        <v>465</v>
      </c>
      <c r="L243" s="31">
        <v>81141600</v>
      </c>
      <c r="M243" s="32" t="str">
        <f>G243</f>
        <v>Prestar el servicio de montaje del stand de la Universidad Pedagógica Nacional en Expo Estudiante 2025 y montaje Stand. - SAD</v>
      </c>
      <c r="N243" s="33">
        <v>1</v>
      </c>
      <c r="O243" s="33">
        <v>1</v>
      </c>
      <c r="P243" s="34">
        <v>11</v>
      </c>
      <c r="Q243" s="35" t="s">
        <v>49</v>
      </c>
      <c r="R243" s="129" t="s">
        <v>601</v>
      </c>
      <c r="S243" s="143" t="s">
        <v>154</v>
      </c>
      <c r="T243" s="213">
        <f t="shared" si="25"/>
        <v>15431215</v>
      </c>
      <c r="U243" s="212">
        <f t="shared" si="26"/>
        <v>15431215</v>
      </c>
      <c r="V243" s="145" t="s">
        <v>51</v>
      </c>
      <c r="W243" s="37" t="s">
        <v>52</v>
      </c>
      <c r="X243" s="38" t="s">
        <v>53</v>
      </c>
      <c r="Y243" s="39" t="s">
        <v>54</v>
      </c>
      <c r="Z243" s="40" t="s">
        <v>155</v>
      </c>
      <c r="AA243" s="36" t="s">
        <v>55</v>
      </c>
      <c r="AB243" s="41" t="s">
        <v>56</v>
      </c>
      <c r="AC243" s="37" t="s">
        <v>51</v>
      </c>
      <c r="AD243" s="37" t="s">
        <v>57</v>
      </c>
      <c r="AE243" s="42" t="s">
        <v>58</v>
      </c>
      <c r="AF243" s="42" t="s">
        <v>59</v>
      </c>
      <c r="AG243" s="42" t="s">
        <v>60</v>
      </c>
      <c r="AH243" s="42" t="s">
        <v>61</v>
      </c>
      <c r="AI243" s="42" t="s">
        <v>61</v>
      </c>
      <c r="AJ243" s="42" t="s">
        <v>61</v>
      </c>
      <c r="AK243" s="68"/>
      <c r="AL243" s="68"/>
      <c r="AM243" s="68"/>
      <c r="AN243" s="9"/>
      <c r="AO243" s="9"/>
      <c r="AP243" s="9"/>
    </row>
    <row r="244" spans="1:42" s="45" customFormat="1" ht="55.5" customHeight="1" x14ac:dyDescent="0.15">
      <c r="A244" s="21"/>
      <c r="B244" s="53" t="s">
        <v>41</v>
      </c>
      <c r="C244" s="95" t="s">
        <v>208</v>
      </c>
      <c r="D244" s="95" t="s">
        <v>209</v>
      </c>
      <c r="E244" s="95" t="s">
        <v>98</v>
      </c>
      <c r="F244" s="95" t="s">
        <v>99</v>
      </c>
      <c r="G244" s="95" t="s">
        <v>474</v>
      </c>
      <c r="H244" s="219">
        <f>4262711.56-1467268</f>
        <v>2795443.5599999996</v>
      </c>
      <c r="I244" s="95" t="s">
        <v>46</v>
      </c>
      <c r="J244" s="91" t="s">
        <v>46</v>
      </c>
      <c r="K244" s="62" t="s">
        <v>255</v>
      </c>
      <c r="L244" s="31" t="s">
        <v>48</v>
      </c>
      <c r="M244" s="32" t="str">
        <f>G244</f>
        <v>Amparar el pago de seguimiento y evaluación requeridos para la ejecución de conceptos técnicos forestales.</v>
      </c>
      <c r="N244" s="33">
        <v>1</v>
      </c>
      <c r="O244" s="33">
        <v>1</v>
      </c>
      <c r="P244" s="34">
        <v>11</v>
      </c>
      <c r="Q244" s="35" t="s">
        <v>49</v>
      </c>
      <c r="R244" s="129" t="s">
        <v>601</v>
      </c>
      <c r="S244" s="143" t="s">
        <v>50</v>
      </c>
      <c r="T244" s="213">
        <f t="shared" si="25"/>
        <v>2795443.5599999996</v>
      </c>
      <c r="U244" s="212">
        <f>T244</f>
        <v>2795443.5599999996</v>
      </c>
      <c r="V244" s="145" t="s">
        <v>51</v>
      </c>
      <c r="W244" s="37" t="s">
        <v>52</v>
      </c>
      <c r="X244" s="38" t="s">
        <v>53</v>
      </c>
      <c r="Y244" s="39" t="s">
        <v>54</v>
      </c>
      <c r="Z244" s="40" t="s">
        <v>41</v>
      </c>
      <c r="AA244" s="36" t="s">
        <v>55</v>
      </c>
      <c r="AB244" s="41" t="s">
        <v>56</v>
      </c>
      <c r="AC244" s="37" t="s">
        <v>51</v>
      </c>
      <c r="AD244" s="37" t="s">
        <v>57</v>
      </c>
      <c r="AE244" s="42" t="s">
        <v>58</v>
      </c>
      <c r="AF244" s="42" t="s">
        <v>59</v>
      </c>
      <c r="AG244" s="42" t="s">
        <v>60</v>
      </c>
      <c r="AH244" s="42" t="s">
        <v>61</v>
      </c>
      <c r="AI244" s="42" t="s">
        <v>61</v>
      </c>
      <c r="AJ244" s="42" t="s">
        <v>61</v>
      </c>
      <c r="AK244" s="68"/>
      <c r="AL244" s="68"/>
      <c r="AM244" s="68"/>
      <c r="AN244" s="9"/>
      <c r="AO244" s="9"/>
      <c r="AP244" s="9"/>
    </row>
    <row r="245" spans="1:42" s="45" customFormat="1" ht="54" customHeight="1" x14ac:dyDescent="0.15">
      <c r="A245" s="21"/>
      <c r="B245" s="53" t="s">
        <v>41</v>
      </c>
      <c r="C245" s="95" t="s">
        <v>112</v>
      </c>
      <c r="D245" s="95" t="s">
        <v>42</v>
      </c>
      <c r="E245" s="95" t="s">
        <v>98</v>
      </c>
      <c r="F245" s="95" t="s">
        <v>99</v>
      </c>
      <c r="G245" s="95" t="s">
        <v>666</v>
      </c>
      <c r="H245" s="219">
        <f>228400000+145250000-(49400000+2950000)</f>
        <v>321300000</v>
      </c>
      <c r="I245" s="95" t="s">
        <v>46</v>
      </c>
      <c r="J245" s="91" t="s">
        <v>46</v>
      </c>
      <c r="K245" s="62" t="s">
        <v>293</v>
      </c>
      <c r="L245" s="31" t="s">
        <v>48</v>
      </c>
      <c r="M245" s="131" t="str">
        <f>+G245</f>
        <v>Amparar el canon de arrendamiento del Contrato de Arriendo No 536 de 2021 - Edificio Posgrados Ubicado en la carrera 9 No. 70- 69 de la ciudad de Bogotá D.C, hasta el 31 de diciembre de 2025.</v>
      </c>
      <c r="N245" s="33">
        <v>1</v>
      </c>
      <c r="O245" s="33">
        <v>1</v>
      </c>
      <c r="P245" s="34">
        <v>11</v>
      </c>
      <c r="Q245" s="35" t="s">
        <v>49</v>
      </c>
      <c r="R245" s="129" t="s">
        <v>601</v>
      </c>
      <c r="S245" s="143" t="s">
        <v>50</v>
      </c>
      <c r="T245" s="213">
        <f t="shared" si="25"/>
        <v>321300000</v>
      </c>
      <c r="U245" s="212">
        <f t="shared" si="26"/>
        <v>321300000</v>
      </c>
      <c r="V245" s="145" t="s">
        <v>51</v>
      </c>
      <c r="W245" s="37" t="s">
        <v>52</v>
      </c>
      <c r="X245" s="38" t="s">
        <v>53</v>
      </c>
      <c r="Y245" s="39" t="s">
        <v>54</v>
      </c>
      <c r="Z245" s="40" t="s">
        <v>41</v>
      </c>
      <c r="AA245" s="36" t="s">
        <v>55</v>
      </c>
      <c r="AB245" s="41" t="s">
        <v>56</v>
      </c>
      <c r="AC245" s="37" t="s">
        <v>51</v>
      </c>
      <c r="AD245" s="37" t="s">
        <v>57</v>
      </c>
      <c r="AE245" s="42" t="s">
        <v>58</v>
      </c>
      <c r="AF245" s="42" t="s">
        <v>59</v>
      </c>
      <c r="AG245" s="42" t="s">
        <v>60</v>
      </c>
      <c r="AH245" s="42" t="s">
        <v>61</v>
      </c>
      <c r="AI245" s="42" t="s">
        <v>61</v>
      </c>
      <c r="AJ245" s="42" t="s">
        <v>61</v>
      </c>
      <c r="AK245" s="68"/>
      <c r="AL245" s="68"/>
      <c r="AM245" s="68"/>
      <c r="AN245" s="9"/>
      <c r="AO245" s="9"/>
      <c r="AP245" s="9"/>
    </row>
    <row r="246" spans="1:42" s="45" customFormat="1" ht="55.5" customHeight="1" x14ac:dyDescent="0.15">
      <c r="A246" s="21"/>
      <c r="B246" s="53" t="s">
        <v>41</v>
      </c>
      <c r="C246" s="95" t="s">
        <v>112</v>
      </c>
      <c r="D246" s="95" t="s">
        <v>42</v>
      </c>
      <c r="E246" s="95" t="s">
        <v>98</v>
      </c>
      <c r="F246" s="95" t="s">
        <v>99</v>
      </c>
      <c r="G246" s="95" t="s">
        <v>566</v>
      </c>
      <c r="H246" s="219">
        <f>200000000+49400000- (145250000+7901873+100000)</f>
        <v>96148127</v>
      </c>
      <c r="I246" s="95" t="s">
        <v>46</v>
      </c>
      <c r="J246" s="91" t="s">
        <v>46</v>
      </c>
      <c r="K246" s="62" t="s">
        <v>293</v>
      </c>
      <c r="L246" s="31" t="s">
        <v>48</v>
      </c>
      <c r="M246" s="131" t="str">
        <f>+G246</f>
        <v xml:space="preserve">Amparar el arrendamiento de espacios físicos para las actividades académicas y administrativas de la UPN  </v>
      </c>
      <c r="N246" s="33">
        <v>1</v>
      </c>
      <c r="O246" s="33">
        <v>1</v>
      </c>
      <c r="P246" s="34">
        <v>11</v>
      </c>
      <c r="Q246" s="35" t="s">
        <v>49</v>
      </c>
      <c r="R246" s="129" t="s">
        <v>601</v>
      </c>
      <c r="S246" s="143" t="s">
        <v>50</v>
      </c>
      <c r="T246" s="213">
        <f t="shared" si="25"/>
        <v>96148127</v>
      </c>
      <c r="U246" s="212">
        <f t="shared" si="26"/>
        <v>96148127</v>
      </c>
      <c r="V246" s="145" t="s">
        <v>51</v>
      </c>
      <c r="W246" s="37" t="s">
        <v>52</v>
      </c>
      <c r="X246" s="38" t="s">
        <v>53</v>
      </c>
      <c r="Y246" s="39" t="s">
        <v>54</v>
      </c>
      <c r="Z246" s="40" t="s">
        <v>41</v>
      </c>
      <c r="AA246" s="36" t="s">
        <v>55</v>
      </c>
      <c r="AB246" s="41" t="s">
        <v>56</v>
      </c>
      <c r="AC246" s="37" t="s">
        <v>51</v>
      </c>
      <c r="AD246" s="37" t="s">
        <v>57</v>
      </c>
      <c r="AE246" s="42" t="s">
        <v>58</v>
      </c>
      <c r="AF246" s="42" t="s">
        <v>59</v>
      </c>
      <c r="AG246" s="42" t="s">
        <v>60</v>
      </c>
      <c r="AH246" s="42" t="s">
        <v>61</v>
      </c>
      <c r="AI246" s="42" t="s">
        <v>61</v>
      </c>
      <c r="AJ246" s="42" t="s">
        <v>61</v>
      </c>
      <c r="AK246" s="68"/>
      <c r="AL246" s="68"/>
      <c r="AM246" s="68"/>
      <c r="AN246" s="9"/>
      <c r="AO246" s="9"/>
      <c r="AP246" s="9"/>
    </row>
    <row r="247" spans="1:42" s="45" customFormat="1" ht="55.5" customHeight="1" x14ac:dyDescent="0.15">
      <c r="A247" s="21"/>
      <c r="B247" s="53" t="s">
        <v>429</v>
      </c>
      <c r="C247" s="95" t="s">
        <v>475</v>
      </c>
      <c r="D247" s="95" t="s">
        <v>476</v>
      </c>
      <c r="E247" s="95" t="s">
        <v>102</v>
      </c>
      <c r="F247" s="95" t="s">
        <v>103</v>
      </c>
      <c r="G247" s="95" t="s">
        <v>477</v>
      </c>
      <c r="H247" s="219">
        <f>424000-424000</f>
        <v>0</v>
      </c>
      <c r="I247" s="95" t="s">
        <v>46</v>
      </c>
      <c r="J247" s="91" t="s">
        <v>46</v>
      </c>
      <c r="K247" s="62" t="s">
        <v>255</v>
      </c>
      <c r="L247" s="31" t="s">
        <v>48</v>
      </c>
      <c r="M247" s="32" t="str">
        <f t="shared" ref="M247:M257" si="27">G247</f>
        <v>Amparar el pago de la inscripción del Centro de Egresados de la UPN al Encuentro Nacional de Egresados.</v>
      </c>
      <c r="N247" s="33">
        <v>1</v>
      </c>
      <c r="O247" s="33">
        <v>1</v>
      </c>
      <c r="P247" s="34">
        <v>11</v>
      </c>
      <c r="Q247" s="35" t="s">
        <v>49</v>
      </c>
      <c r="R247" s="129" t="s">
        <v>601</v>
      </c>
      <c r="S247" s="143" t="s">
        <v>50</v>
      </c>
      <c r="T247" s="213">
        <f t="shared" si="25"/>
        <v>0</v>
      </c>
      <c r="U247" s="212">
        <f>T247</f>
        <v>0</v>
      </c>
      <c r="V247" s="145" t="s">
        <v>51</v>
      </c>
      <c r="W247" s="37" t="s">
        <v>52</v>
      </c>
      <c r="X247" s="38" t="s">
        <v>53</v>
      </c>
      <c r="Y247" s="39" t="s">
        <v>54</v>
      </c>
      <c r="Z247" s="40" t="s">
        <v>429</v>
      </c>
      <c r="AA247" s="36" t="s">
        <v>55</v>
      </c>
      <c r="AB247" s="41" t="s">
        <v>56</v>
      </c>
      <c r="AC247" s="37" t="s">
        <v>51</v>
      </c>
      <c r="AD247" s="37" t="s">
        <v>57</v>
      </c>
      <c r="AE247" s="42" t="s">
        <v>58</v>
      </c>
      <c r="AF247" s="42" t="s">
        <v>59</v>
      </c>
      <c r="AG247" s="42" t="s">
        <v>60</v>
      </c>
      <c r="AH247" s="42" t="s">
        <v>61</v>
      </c>
      <c r="AI247" s="42" t="s">
        <v>61</v>
      </c>
      <c r="AJ247" s="42" t="s">
        <v>61</v>
      </c>
      <c r="AK247" s="68"/>
      <c r="AL247" s="68"/>
      <c r="AM247" s="68"/>
      <c r="AN247" s="9"/>
      <c r="AO247" s="9"/>
      <c r="AP247" s="9"/>
    </row>
    <row r="248" spans="1:42" s="45" customFormat="1" ht="43.5" customHeight="1" x14ac:dyDescent="0.15">
      <c r="A248" s="21"/>
      <c r="B248" s="53" t="s">
        <v>429</v>
      </c>
      <c r="C248" s="95" t="s">
        <v>475</v>
      </c>
      <c r="D248" s="95" t="s">
        <v>476</v>
      </c>
      <c r="E248" s="95" t="s">
        <v>100</v>
      </c>
      <c r="F248" s="95" t="s">
        <v>101</v>
      </c>
      <c r="G248" s="95" t="s">
        <v>948</v>
      </c>
      <c r="H248" s="219">
        <f>4000000+424000</f>
        <v>4424000</v>
      </c>
      <c r="I248" s="95" t="s">
        <v>57</v>
      </c>
      <c r="J248" s="91" t="s">
        <v>46</v>
      </c>
      <c r="K248" s="62" t="s">
        <v>466</v>
      </c>
      <c r="L248" s="31">
        <v>55101500</v>
      </c>
      <c r="M248" s="32" t="str">
        <f t="shared" si="27"/>
        <v>Prestar el servicio para la elaboración e impresión del material de divulgación requerido por la Universidad Pedagógica Nacional, para espacios institucionales a cargo del Centro de Egresados.</v>
      </c>
      <c r="N248" s="33">
        <v>1</v>
      </c>
      <c r="O248" s="33">
        <v>1</v>
      </c>
      <c r="P248" s="34">
        <v>11</v>
      </c>
      <c r="Q248" s="35" t="s">
        <v>49</v>
      </c>
      <c r="R248" s="129" t="s">
        <v>601</v>
      </c>
      <c r="S248" s="143" t="s">
        <v>50</v>
      </c>
      <c r="T248" s="213">
        <f t="shared" si="25"/>
        <v>4424000</v>
      </c>
      <c r="U248" s="212">
        <f>T248</f>
        <v>4424000</v>
      </c>
      <c r="V248" s="145" t="s">
        <v>51</v>
      </c>
      <c r="W248" s="37" t="s">
        <v>52</v>
      </c>
      <c r="X248" s="38" t="s">
        <v>53</v>
      </c>
      <c r="Y248" s="39" t="s">
        <v>54</v>
      </c>
      <c r="Z248" s="40" t="s">
        <v>429</v>
      </c>
      <c r="AA248" s="36" t="s">
        <v>55</v>
      </c>
      <c r="AB248" s="41" t="s">
        <v>56</v>
      </c>
      <c r="AC248" s="37" t="s">
        <v>51</v>
      </c>
      <c r="AD248" s="37" t="s">
        <v>57</v>
      </c>
      <c r="AE248" s="42" t="s">
        <v>58</v>
      </c>
      <c r="AF248" s="42" t="s">
        <v>59</v>
      </c>
      <c r="AG248" s="42" t="s">
        <v>60</v>
      </c>
      <c r="AH248" s="42" t="s">
        <v>61</v>
      </c>
      <c r="AI248" s="42" t="s">
        <v>61</v>
      </c>
      <c r="AJ248" s="42" t="s">
        <v>61</v>
      </c>
      <c r="AK248" s="68"/>
      <c r="AL248" s="68"/>
      <c r="AM248" s="68"/>
      <c r="AN248" s="9"/>
      <c r="AO248" s="9"/>
      <c r="AP248" s="9"/>
    </row>
    <row r="249" spans="1:42" s="45" customFormat="1" ht="36.75" customHeight="1" x14ac:dyDescent="0.15">
      <c r="A249" s="21"/>
      <c r="B249" s="53" t="s">
        <v>155</v>
      </c>
      <c r="C249" s="95" t="s">
        <v>364</v>
      </c>
      <c r="D249" s="95" t="s">
        <v>613</v>
      </c>
      <c r="E249" s="95" t="s">
        <v>100</v>
      </c>
      <c r="F249" s="95" t="s">
        <v>101</v>
      </c>
      <c r="G249" s="95" t="s">
        <v>480</v>
      </c>
      <c r="H249" s="219">
        <f>2002700</f>
        <v>2002700</v>
      </c>
      <c r="I249" s="95" t="s">
        <v>57</v>
      </c>
      <c r="J249" s="91" t="s">
        <v>46</v>
      </c>
      <c r="K249" s="62" t="s">
        <v>573</v>
      </c>
      <c r="L249" s="31">
        <v>81101700</v>
      </c>
      <c r="M249" s="32" t="str">
        <f t="shared" si="27"/>
        <v>Prestar el servicio de mantenimiento para los equipos del Laboratorio Bioclinico del Departamento de Biología de la Universidad Pedagógica Nacional.</v>
      </c>
      <c r="N249" s="33">
        <v>1</v>
      </c>
      <c r="O249" s="33">
        <v>1</v>
      </c>
      <c r="P249" s="34">
        <v>11</v>
      </c>
      <c r="Q249" s="35" t="s">
        <v>49</v>
      </c>
      <c r="R249" s="129" t="s">
        <v>601</v>
      </c>
      <c r="S249" s="143" t="s">
        <v>50</v>
      </c>
      <c r="T249" s="213">
        <f t="shared" si="25"/>
        <v>2002700</v>
      </c>
      <c r="U249" s="212">
        <f t="shared" ref="U249:U255" si="28">T249</f>
        <v>2002700</v>
      </c>
      <c r="V249" s="145" t="s">
        <v>51</v>
      </c>
      <c r="W249" s="37" t="s">
        <v>52</v>
      </c>
      <c r="X249" s="38" t="s">
        <v>53</v>
      </c>
      <c r="Y249" s="39" t="s">
        <v>54</v>
      </c>
      <c r="Z249" s="40" t="s">
        <v>155</v>
      </c>
      <c r="AA249" s="36" t="s">
        <v>55</v>
      </c>
      <c r="AB249" s="41" t="s">
        <v>56</v>
      </c>
      <c r="AC249" s="37" t="s">
        <v>51</v>
      </c>
      <c r="AD249" s="37" t="s">
        <v>57</v>
      </c>
      <c r="AE249" s="42" t="s">
        <v>58</v>
      </c>
      <c r="AF249" s="42" t="s">
        <v>59</v>
      </c>
      <c r="AG249" s="42" t="s">
        <v>60</v>
      </c>
      <c r="AH249" s="42" t="s">
        <v>61</v>
      </c>
      <c r="AI249" s="42" t="s">
        <v>61</v>
      </c>
      <c r="AJ249" s="42" t="s">
        <v>61</v>
      </c>
      <c r="AK249" s="68"/>
      <c r="AL249" s="68"/>
      <c r="AM249" s="68"/>
      <c r="AN249" s="9"/>
      <c r="AO249" s="9"/>
      <c r="AP249" s="9"/>
    </row>
    <row r="250" spans="1:42" s="45" customFormat="1" ht="27" customHeight="1" x14ac:dyDescent="0.15">
      <c r="A250" s="21"/>
      <c r="B250" s="53" t="s">
        <v>155</v>
      </c>
      <c r="C250" s="95" t="s">
        <v>364</v>
      </c>
      <c r="D250" s="95" t="s">
        <v>613</v>
      </c>
      <c r="E250" s="95" t="s">
        <v>100</v>
      </c>
      <c r="F250" s="95" t="s">
        <v>101</v>
      </c>
      <c r="G250" s="95" t="s">
        <v>482</v>
      </c>
      <c r="H250" s="219">
        <v>10000000</v>
      </c>
      <c r="I250" s="95" t="s">
        <v>57</v>
      </c>
      <c r="J250" s="91" t="s">
        <v>46</v>
      </c>
      <c r="K250" s="62" t="s">
        <v>471</v>
      </c>
      <c r="L250" s="31">
        <v>81101700</v>
      </c>
      <c r="M250" s="32" t="str">
        <f t="shared" si="27"/>
        <v>Prestar el servicio de mantenimiento para los equipos del Laboratorio del Departamento de Biología de la Universidad Pedagógica Nacional.</v>
      </c>
      <c r="N250" s="33">
        <v>1</v>
      </c>
      <c r="O250" s="33">
        <v>1</v>
      </c>
      <c r="P250" s="34">
        <v>11</v>
      </c>
      <c r="Q250" s="35" t="s">
        <v>49</v>
      </c>
      <c r="R250" s="129" t="s">
        <v>601</v>
      </c>
      <c r="S250" s="143" t="s">
        <v>50</v>
      </c>
      <c r="T250" s="213">
        <f t="shared" si="25"/>
        <v>10000000</v>
      </c>
      <c r="U250" s="212">
        <f t="shared" si="28"/>
        <v>10000000</v>
      </c>
      <c r="V250" s="145" t="s">
        <v>51</v>
      </c>
      <c r="W250" s="37" t="s">
        <v>52</v>
      </c>
      <c r="X250" s="38" t="s">
        <v>53</v>
      </c>
      <c r="Y250" s="39" t="s">
        <v>54</v>
      </c>
      <c r="Z250" s="40" t="s">
        <v>155</v>
      </c>
      <c r="AA250" s="36" t="s">
        <v>55</v>
      </c>
      <c r="AB250" s="41" t="s">
        <v>56</v>
      </c>
      <c r="AC250" s="37" t="s">
        <v>51</v>
      </c>
      <c r="AD250" s="37" t="s">
        <v>57</v>
      </c>
      <c r="AE250" s="42" t="s">
        <v>58</v>
      </c>
      <c r="AF250" s="42" t="s">
        <v>59</v>
      </c>
      <c r="AG250" s="42" t="s">
        <v>60</v>
      </c>
      <c r="AH250" s="42" t="s">
        <v>61</v>
      </c>
      <c r="AI250" s="42" t="s">
        <v>61</v>
      </c>
      <c r="AJ250" s="42" t="s">
        <v>61</v>
      </c>
      <c r="AK250" s="68"/>
      <c r="AL250" s="68"/>
      <c r="AM250" s="68"/>
      <c r="AN250" s="9"/>
      <c r="AO250" s="9"/>
      <c r="AP250" s="9"/>
    </row>
    <row r="251" spans="1:42" s="45" customFormat="1" ht="55.5" customHeight="1" x14ac:dyDescent="0.15">
      <c r="A251" s="21"/>
      <c r="B251" s="53" t="s">
        <v>41</v>
      </c>
      <c r="C251" s="95" t="s">
        <v>484</v>
      </c>
      <c r="D251" s="95" t="s">
        <v>377</v>
      </c>
      <c r="E251" s="95" t="s">
        <v>76</v>
      </c>
      <c r="F251" s="95" t="s">
        <v>727</v>
      </c>
      <c r="G251" s="95" t="s">
        <v>889</v>
      </c>
      <c r="H251" s="219">
        <f>2320000-(1502601+554325+263074)</f>
        <v>0</v>
      </c>
      <c r="I251" s="95" t="s">
        <v>57</v>
      </c>
      <c r="J251" s="91" t="s">
        <v>46</v>
      </c>
      <c r="K251" s="62" t="s">
        <v>478</v>
      </c>
      <c r="L251" s="175" t="s">
        <v>884</v>
      </c>
      <c r="M251" s="123" t="str">
        <f t="shared" si="27"/>
        <v>Adquirir un equipo amplificador de sonido y prestar el servicio de mantenimiento preventivo y correctivo de los equipos requeridos para el desarrollo de las actividades del
Programa de Cultura de la Subdirección de Bienestar Universitario-UPN.</v>
      </c>
      <c r="N251" s="33">
        <v>4</v>
      </c>
      <c r="O251" s="33">
        <v>4</v>
      </c>
      <c r="P251" s="34">
        <v>2</v>
      </c>
      <c r="Q251" s="35" t="s">
        <v>49</v>
      </c>
      <c r="R251" s="129" t="s">
        <v>601</v>
      </c>
      <c r="S251" s="143" t="s">
        <v>50</v>
      </c>
      <c r="T251" s="203">
        <f t="shared" ref="T251:T256" si="29">H251</f>
        <v>0</v>
      </c>
      <c r="U251" s="204">
        <f t="shared" si="28"/>
        <v>0</v>
      </c>
      <c r="V251" s="145" t="s">
        <v>51</v>
      </c>
      <c r="W251" s="37" t="s">
        <v>52</v>
      </c>
      <c r="X251" s="38" t="s">
        <v>53</v>
      </c>
      <c r="Y251" s="39" t="s">
        <v>54</v>
      </c>
      <c r="Z251" s="40" t="s">
        <v>41</v>
      </c>
      <c r="AA251" s="36" t="s">
        <v>55</v>
      </c>
      <c r="AB251" s="41" t="s">
        <v>56</v>
      </c>
      <c r="AC251" s="37" t="s">
        <v>51</v>
      </c>
      <c r="AD251" s="37" t="s">
        <v>57</v>
      </c>
      <c r="AE251" s="42" t="s">
        <v>58</v>
      </c>
      <c r="AF251" s="42" t="s">
        <v>59</v>
      </c>
      <c r="AG251" s="42" t="s">
        <v>60</v>
      </c>
      <c r="AH251" s="42" t="s">
        <v>61</v>
      </c>
      <c r="AI251" s="42" t="s">
        <v>61</v>
      </c>
      <c r="AJ251" s="42" t="s">
        <v>61</v>
      </c>
      <c r="AK251" s="68"/>
      <c r="AL251" s="68"/>
      <c r="AM251" s="68"/>
      <c r="AN251" s="9"/>
      <c r="AO251" s="9"/>
      <c r="AP251" s="9"/>
    </row>
    <row r="252" spans="1:42" s="45" customFormat="1" ht="55.5" customHeight="1" x14ac:dyDescent="0.15">
      <c r="A252" s="21"/>
      <c r="B252" s="53" t="s">
        <v>41</v>
      </c>
      <c r="C252" s="95" t="s">
        <v>484</v>
      </c>
      <c r="D252" s="95" t="s">
        <v>377</v>
      </c>
      <c r="E252" s="95" t="s">
        <v>102</v>
      </c>
      <c r="F252" s="95" t="s">
        <v>103</v>
      </c>
      <c r="G252" s="95" t="s">
        <v>557</v>
      </c>
      <c r="H252" s="219">
        <f>4000000+430020</f>
        <v>4430020</v>
      </c>
      <c r="I252" s="95" t="s">
        <v>57</v>
      </c>
      <c r="J252" s="91" t="s">
        <v>46</v>
      </c>
      <c r="K252" s="62" t="s">
        <v>479</v>
      </c>
      <c r="L252" s="31">
        <v>91111500</v>
      </c>
      <c r="M252" s="32" t="str">
        <f t="shared" si="27"/>
        <v>Prestar el servicio de lavandería de los uniformes y trajes de los grupos representativos del programa de cultura.</v>
      </c>
      <c r="N252" s="33">
        <v>1</v>
      </c>
      <c r="O252" s="33">
        <v>1</v>
      </c>
      <c r="P252" s="34">
        <v>11</v>
      </c>
      <c r="Q252" s="35" t="s">
        <v>49</v>
      </c>
      <c r="R252" s="129" t="s">
        <v>601</v>
      </c>
      <c r="S252" s="143" t="s">
        <v>50</v>
      </c>
      <c r="T252" s="213">
        <f t="shared" si="29"/>
        <v>4430020</v>
      </c>
      <c r="U252" s="212">
        <f t="shared" si="28"/>
        <v>4430020</v>
      </c>
      <c r="V252" s="145" t="s">
        <v>51</v>
      </c>
      <c r="W252" s="37" t="s">
        <v>52</v>
      </c>
      <c r="X252" s="38" t="s">
        <v>53</v>
      </c>
      <c r="Y252" s="39" t="s">
        <v>54</v>
      </c>
      <c r="Z252" s="40" t="s">
        <v>41</v>
      </c>
      <c r="AA252" s="36" t="s">
        <v>55</v>
      </c>
      <c r="AB252" s="41" t="s">
        <v>56</v>
      </c>
      <c r="AC252" s="37" t="s">
        <v>51</v>
      </c>
      <c r="AD252" s="37" t="s">
        <v>57</v>
      </c>
      <c r="AE252" s="42" t="s">
        <v>58</v>
      </c>
      <c r="AF252" s="42" t="s">
        <v>59</v>
      </c>
      <c r="AG252" s="42" t="s">
        <v>60</v>
      </c>
      <c r="AH252" s="42" t="s">
        <v>61</v>
      </c>
      <c r="AI252" s="42" t="s">
        <v>61</v>
      </c>
      <c r="AJ252" s="42" t="s">
        <v>61</v>
      </c>
      <c r="AK252" s="68"/>
      <c r="AL252" s="68"/>
      <c r="AM252" s="68"/>
      <c r="AN252" s="9"/>
      <c r="AO252" s="9"/>
      <c r="AP252" s="9"/>
    </row>
    <row r="253" spans="1:42" s="45" customFormat="1" ht="66" customHeight="1" x14ac:dyDescent="0.15">
      <c r="A253" s="21"/>
      <c r="B253" s="53" t="s">
        <v>41</v>
      </c>
      <c r="C253" s="95" t="s">
        <v>112</v>
      </c>
      <c r="D253" s="95" t="s">
        <v>42</v>
      </c>
      <c r="E253" s="95" t="s">
        <v>487</v>
      </c>
      <c r="F253" s="95" t="s">
        <v>97</v>
      </c>
      <c r="G253" s="95" t="s">
        <v>488</v>
      </c>
      <c r="H253" s="219">
        <v>106000000</v>
      </c>
      <c r="I253" s="95" t="s">
        <v>323</v>
      </c>
      <c r="J253" s="91" t="s">
        <v>46</v>
      </c>
      <c r="K253" s="62" t="s">
        <v>481</v>
      </c>
      <c r="L253" s="31" t="s">
        <v>490</v>
      </c>
      <c r="M253" s="32" t="str">
        <f t="shared" si="27"/>
        <v>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v>
      </c>
      <c r="N253" s="33">
        <v>1</v>
      </c>
      <c r="O253" s="33">
        <v>1</v>
      </c>
      <c r="P253" s="34">
        <v>11</v>
      </c>
      <c r="Q253" s="35" t="s">
        <v>49</v>
      </c>
      <c r="R253" s="129" t="s">
        <v>601</v>
      </c>
      <c r="S253" s="143" t="s">
        <v>50</v>
      </c>
      <c r="T253" s="213">
        <f t="shared" si="29"/>
        <v>106000000</v>
      </c>
      <c r="U253" s="212">
        <f t="shared" si="28"/>
        <v>106000000</v>
      </c>
      <c r="V253" s="145" t="s">
        <v>51</v>
      </c>
      <c r="W253" s="37" t="s">
        <v>52</v>
      </c>
      <c r="X253" s="38" t="s">
        <v>53</v>
      </c>
      <c r="Y253" s="39" t="s">
        <v>54</v>
      </c>
      <c r="Z253" s="40" t="s">
        <v>41</v>
      </c>
      <c r="AA253" s="36" t="s">
        <v>55</v>
      </c>
      <c r="AB253" s="41" t="s">
        <v>56</v>
      </c>
      <c r="AC253" s="37" t="s">
        <v>51</v>
      </c>
      <c r="AD253" s="37" t="s">
        <v>57</v>
      </c>
      <c r="AE253" s="42" t="s">
        <v>58</v>
      </c>
      <c r="AF253" s="42" t="s">
        <v>59</v>
      </c>
      <c r="AG253" s="42" t="s">
        <v>60</v>
      </c>
      <c r="AH253" s="42" t="s">
        <v>61</v>
      </c>
      <c r="AI253" s="42" t="s">
        <v>61</v>
      </c>
      <c r="AJ253" s="42" t="s">
        <v>61</v>
      </c>
      <c r="AK253" s="68"/>
      <c r="AL253" s="68"/>
      <c r="AM253" s="68"/>
      <c r="AN253" s="9"/>
      <c r="AO253" s="9"/>
      <c r="AP253" s="9"/>
    </row>
    <row r="254" spans="1:42" s="45" customFormat="1" ht="55.5" customHeight="1" x14ac:dyDescent="0.15">
      <c r="A254" s="21"/>
      <c r="B254" s="53" t="s">
        <v>41</v>
      </c>
      <c r="C254" s="95" t="s">
        <v>112</v>
      </c>
      <c r="D254" s="95" t="s">
        <v>42</v>
      </c>
      <c r="E254" s="95" t="s">
        <v>104</v>
      </c>
      <c r="F254" s="95" t="s">
        <v>105</v>
      </c>
      <c r="G254" s="95" t="s">
        <v>550</v>
      </c>
      <c r="H254" s="219">
        <v>110000000</v>
      </c>
      <c r="I254" s="95" t="s">
        <v>57</v>
      </c>
      <c r="J254" s="91" t="s">
        <v>46</v>
      </c>
      <c r="K254" s="62" t="s">
        <v>483</v>
      </c>
      <c r="L254" s="31" t="s">
        <v>596</v>
      </c>
      <c r="M254" s="32" t="str">
        <f t="shared" si="27"/>
        <v>Adquirir la dotación para los funcionarios administrativos planta, provisionales y supernumerarios (caballeros) vigencia  2025</v>
      </c>
      <c r="N254" s="33">
        <v>1</v>
      </c>
      <c r="O254" s="33">
        <v>1</v>
      </c>
      <c r="P254" s="34">
        <v>11</v>
      </c>
      <c r="Q254" s="35" t="s">
        <v>49</v>
      </c>
      <c r="R254" s="129" t="s">
        <v>601</v>
      </c>
      <c r="S254" s="143" t="s">
        <v>50</v>
      </c>
      <c r="T254" s="213">
        <f t="shared" si="29"/>
        <v>110000000</v>
      </c>
      <c r="U254" s="212">
        <f t="shared" si="28"/>
        <v>110000000</v>
      </c>
      <c r="V254" s="145" t="s">
        <v>51</v>
      </c>
      <c r="W254" s="37" t="s">
        <v>52</v>
      </c>
      <c r="X254" s="38" t="s">
        <v>53</v>
      </c>
      <c r="Y254" s="39" t="s">
        <v>54</v>
      </c>
      <c r="Z254" s="40" t="s">
        <v>41</v>
      </c>
      <c r="AA254" s="36" t="s">
        <v>55</v>
      </c>
      <c r="AB254" s="41" t="s">
        <v>56</v>
      </c>
      <c r="AC254" s="37" t="s">
        <v>51</v>
      </c>
      <c r="AD254" s="37" t="s">
        <v>57</v>
      </c>
      <c r="AE254" s="42" t="s">
        <v>58</v>
      </c>
      <c r="AF254" s="42" t="s">
        <v>59</v>
      </c>
      <c r="AG254" s="42" t="s">
        <v>60</v>
      </c>
      <c r="AH254" s="42" t="s">
        <v>61</v>
      </c>
      <c r="AI254" s="42" t="s">
        <v>61</v>
      </c>
      <c r="AJ254" s="42" t="s">
        <v>61</v>
      </c>
      <c r="AK254" s="68"/>
      <c r="AL254" s="68"/>
      <c r="AM254" s="68"/>
      <c r="AN254" s="9"/>
      <c r="AO254" s="9"/>
      <c r="AP254" s="9"/>
    </row>
    <row r="255" spans="1:42" s="45" customFormat="1" ht="55.5" customHeight="1" x14ac:dyDescent="0.15">
      <c r="A255" s="21"/>
      <c r="B255" s="53" t="s">
        <v>41</v>
      </c>
      <c r="C255" s="95" t="s">
        <v>112</v>
      </c>
      <c r="D255" s="95" t="s">
        <v>42</v>
      </c>
      <c r="E255" s="95" t="s">
        <v>104</v>
      </c>
      <c r="F255" s="95" t="s">
        <v>105</v>
      </c>
      <c r="G255" s="95" t="s">
        <v>551</v>
      </c>
      <c r="H255" s="219">
        <v>142000000</v>
      </c>
      <c r="I255" s="95" t="s">
        <v>57</v>
      </c>
      <c r="J255" s="91" t="s">
        <v>46</v>
      </c>
      <c r="K255" s="62" t="s">
        <v>485</v>
      </c>
      <c r="L255" s="31" t="s">
        <v>597</v>
      </c>
      <c r="M255" s="32" t="str">
        <f t="shared" si="27"/>
        <v>Adquirir la dotación para los funcionarios administrativos planta, provisionales y supernumerarios (damas) vigencia   2025. </v>
      </c>
      <c r="N255" s="33">
        <v>1</v>
      </c>
      <c r="O255" s="33">
        <v>1</v>
      </c>
      <c r="P255" s="34">
        <v>11</v>
      </c>
      <c r="Q255" s="35" t="s">
        <v>49</v>
      </c>
      <c r="R255" s="129" t="s">
        <v>601</v>
      </c>
      <c r="S255" s="143" t="s">
        <v>50</v>
      </c>
      <c r="T255" s="213">
        <f t="shared" si="29"/>
        <v>142000000</v>
      </c>
      <c r="U255" s="212">
        <f t="shared" si="28"/>
        <v>142000000</v>
      </c>
      <c r="V255" s="145" t="s">
        <v>51</v>
      </c>
      <c r="W255" s="37" t="s">
        <v>52</v>
      </c>
      <c r="X255" s="38" t="s">
        <v>53</v>
      </c>
      <c r="Y255" s="39" t="s">
        <v>54</v>
      </c>
      <c r="Z255" s="40" t="s">
        <v>41</v>
      </c>
      <c r="AA255" s="36" t="s">
        <v>55</v>
      </c>
      <c r="AB255" s="41" t="s">
        <v>56</v>
      </c>
      <c r="AC255" s="37" t="s">
        <v>51</v>
      </c>
      <c r="AD255" s="37" t="s">
        <v>57</v>
      </c>
      <c r="AE255" s="42" t="s">
        <v>58</v>
      </c>
      <c r="AF255" s="42" t="s">
        <v>59</v>
      </c>
      <c r="AG255" s="42" t="s">
        <v>60</v>
      </c>
      <c r="AH255" s="42" t="s">
        <v>61</v>
      </c>
      <c r="AI255" s="42" t="s">
        <v>61</v>
      </c>
      <c r="AJ255" s="42" t="s">
        <v>61</v>
      </c>
      <c r="AK255" s="68"/>
      <c r="AL255" s="68"/>
      <c r="AM255" s="68"/>
      <c r="AN255" s="9"/>
      <c r="AO255" s="9"/>
      <c r="AP255" s="9"/>
    </row>
    <row r="256" spans="1:42" s="45" customFormat="1" ht="55.5" customHeight="1" x14ac:dyDescent="0.15">
      <c r="A256" s="21"/>
      <c r="B256" s="53" t="s">
        <v>41</v>
      </c>
      <c r="C256" s="95" t="s">
        <v>208</v>
      </c>
      <c r="D256" s="95" t="s">
        <v>209</v>
      </c>
      <c r="E256" s="95" t="s">
        <v>100</v>
      </c>
      <c r="F256" s="95" t="s">
        <v>101</v>
      </c>
      <c r="G256" s="95" t="s">
        <v>493</v>
      </c>
      <c r="H256" s="219">
        <f>2685633-1426631</f>
        <v>1259002</v>
      </c>
      <c r="I256" s="95" t="s">
        <v>57</v>
      </c>
      <c r="J256" s="91" t="s">
        <v>46</v>
      </c>
      <c r="K256" s="62" t="s">
        <v>486</v>
      </c>
      <c r="L256" s="31" t="s">
        <v>308</v>
      </c>
      <c r="M256" s="32" t="str">
        <f t="shared" si="27"/>
        <v>Prestar el servicio siembra de árboles de compensación  en cumplimiento de los conceptos técnicos emitidos por la Secretaría Distrital de Ambiente</v>
      </c>
      <c r="N256" s="33">
        <v>1</v>
      </c>
      <c r="O256" s="33">
        <v>1</v>
      </c>
      <c r="P256" s="34">
        <v>11</v>
      </c>
      <c r="Q256" s="35" t="s">
        <v>49</v>
      </c>
      <c r="R256" s="129" t="s">
        <v>601</v>
      </c>
      <c r="S256" s="143" t="s">
        <v>50</v>
      </c>
      <c r="T256" s="213">
        <f t="shared" si="29"/>
        <v>1259002</v>
      </c>
      <c r="U256" s="212">
        <f t="shared" ref="U256:U263" si="30">T256</f>
        <v>1259002</v>
      </c>
      <c r="V256" s="145" t="s">
        <v>51</v>
      </c>
      <c r="W256" s="37" t="s">
        <v>52</v>
      </c>
      <c r="X256" s="38" t="s">
        <v>53</v>
      </c>
      <c r="Y256" s="39" t="s">
        <v>54</v>
      </c>
      <c r="Z256" s="40" t="s">
        <v>41</v>
      </c>
      <c r="AA256" s="36" t="s">
        <v>55</v>
      </c>
      <c r="AB256" s="41" t="s">
        <v>56</v>
      </c>
      <c r="AC256" s="37" t="s">
        <v>51</v>
      </c>
      <c r="AD256" s="37" t="s">
        <v>57</v>
      </c>
      <c r="AE256" s="42" t="s">
        <v>58</v>
      </c>
      <c r="AF256" s="42" t="s">
        <v>59</v>
      </c>
      <c r="AG256" s="42" t="s">
        <v>60</v>
      </c>
      <c r="AH256" s="42" t="s">
        <v>61</v>
      </c>
      <c r="AI256" s="42" t="s">
        <v>61</v>
      </c>
      <c r="AJ256" s="42" t="s">
        <v>61</v>
      </c>
      <c r="AK256" s="68"/>
      <c r="AL256" s="68"/>
      <c r="AM256" s="68"/>
      <c r="AN256" s="9"/>
      <c r="AO256" s="9"/>
      <c r="AP256" s="9"/>
    </row>
    <row r="257" spans="1:42" s="45" customFormat="1" ht="55.5" customHeight="1" x14ac:dyDescent="0.15">
      <c r="A257" s="21"/>
      <c r="B257" s="53" t="s">
        <v>41</v>
      </c>
      <c r="C257" s="95" t="s">
        <v>108</v>
      </c>
      <c r="D257" s="95" t="s">
        <v>109</v>
      </c>
      <c r="E257" s="95" t="s">
        <v>495</v>
      </c>
      <c r="F257" s="95" t="s">
        <v>93</v>
      </c>
      <c r="G257" s="95" t="s">
        <v>740</v>
      </c>
      <c r="H257" s="219">
        <f>1975352.4+3318743</f>
        <v>5294095.4000000004</v>
      </c>
      <c r="I257" s="95" t="s">
        <v>57</v>
      </c>
      <c r="J257" s="91" t="s">
        <v>46</v>
      </c>
      <c r="K257" s="62" t="s">
        <v>489</v>
      </c>
      <c r="L257" s="31" t="s">
        <v>497</v>
      </c>
      <c r="M257" s="291" t="str">
        <f t="shared" si="27"/>
        <v>Adquirir insumos, para realizar el mantenimiento preventivo y correctivo de los equipos de cómputo de la Universidad Pedagógica Nacional</v>
      </c>
      <c r="N257" s="33">
        <v>1</v>
      </c>
      <c r="O257" s="33">
        <v>1</v>
      </c>
      <c r="P257" s="34">
        <v>12</v>
      </c>
      <c r="Q257" s="35" t="s">
        <v>49</v>
      </c>
      <c r="R257" s="129" t="s">
        <v>601</v>
      </c>
      <c r="S257" s="143" t="s">
        <v>50</v>
      </c>
      <c r="T257" s="213">
        <f>H257+H258+H259</f>
        <v>5294095.4000000004</v>
      </c>
      <c r="U257" s="212">
        <f t="shared" si="30"/>
        <v>5294095.4000000004</v>
      </c>
      <c r="V257" s="145" t="s">
        <v>51</v>
      </c>
      <c r="W257" s="37" t="s">
        <v>52</v>
      </c>
      <c r="X257" s="38" t="s">
        <v>53</v>
      </c>
      <c r="Y257" s="39" t="s">
        <v>54</v>
      </c>
      <c r="Z257" s="40" t="s">
        <v>41</v>
      </c>
      <c r="AA257" s="36" t="s">
        <v>55</v>
      </c>
      <c r="AB257" s="41" t="s">
        <v>56</v>
      </c>
      <c r="AC257" s="37" t="s">
        <v>51</v>
      </c>
      <c r="AD257" s="37" t="s">
        <v>57</v>
      </c>
      <c r="AE257" s="42" t="s">
        <v>58</v>
      </c>
      <c r="AF257" s="42" t="s">
        <v>59</v>
      </c>
      <c r="AG257" s="42" t="s">
        <v>60</v>
      </c>
      <c r="AH257" s="42" t="s">
        <v>61</v>
      </c>
      <c r="AI257" s="42" t="s">
        <v>61</v>
      </c>
      <c r="AJ257" s="42" t="s">
        <v>61</v>
      </c>
      <c r="AK257" s="68"/>
      <c r="AL257" s="68"/>
      <c r="AM257" s="68"/>
      <c r="AN257" s="9"/>
      <c r="AO257" s="9"/>
      <c r="AP257" s="9"/>
    </row>
    <row r="258" spans="1:42" s="45" customFormat="1" ht="55.5" customHeight="1" x14ac:dyDescent="0.15">
      <c r="A258" s="21"/>
      <c r="B258" s="53" t="s">
        <v>41</v>
      </c>
      <c r="C258" s="95" t="s">
        <v>108</v>
      </c>
      <c r="D258" s="95" t="s">
        <v>109</v>
      </c>
      <c r="E258" s="95" t="s">
        <v>498</v>
      </c>
      <c r="F258" s="95" t="s">
        <v>499</v>
      </c>
      <c r="G258" s="95" t="s">
        <v>740</v>
      </c>
      <c r="H258" s="219">
        <f>2120413.4-2120413.4</f>
        <v>0</v>
      </c>
      <c r="I258" s="95" t="s">
        <v>46</v>
      </c>
      <c r="J258" s="91" t="s">
        <v>46</v>
      </c>
      <c r="K258" s="62" t="s">
        <v>489</v>
      </c>
      <c r="L258" s="31" t="s">
        <v>497</v>
      </c>
      <c r="M258" s="319"/>
      <c r="N258" s="33">
        <v>1</v>
      </c>
      <c r="O258" s="33">
        <v>1</v>
      </c>
      <c r="P258" s="34">
        <v>12</v>
      </c>
      <c r="Q258" s="35" t="s">
        <v>49</v>
      </c>
      <c r="R258" s="129" t="s">
        <v>601</v>
      </c>
      <c r="S258" s="143" t="s">
        <v>50</v>
      </c>
      <c r="T258" s="213">
        <f>H258</f>
        <v>0</v>
      </c>
      <c r="U258" s="212">
        <f t="shared" si="30"/>
        <v>0</v>
      </c>
      <c r="V258" s="145" t="s">
        <v>51</v>
      </c>
      <c r="W258" s="37" t="s">
        <v>52</v>
      </c>
      <c r="X258" s="38" t="s">
        <v>53</v>
      </c>
      <c r="Y258" s="39" t="s">
        <v>54</v>
      </c>
      <c r="Z258" s="40" t="s">
        <v>41</v>
      </c>
      <c r="AA258" s="36" t="s">
        <v>55</v>
      </c>
      <c r="AB258" s="41" t="s">
        <v>56</v>
      </c>
      <c r="AC258" s="37" t="s">
        <v>51</v>
      </c>
      <c r="AD258" s="37" t="s">
        <v>57</v>
      </c>
      <c r="AE258" s="42" t="s">
        <v>58</v>
      </c>
      <c r="AF258" s="42" t="s">
        <v>59</v>
      </c>
      <c r="AG258" s="42" t="s">
        <v>60</v>
      </c>
      <c r="AH258" s="42" t="s">
        <v>61</v>
      </c>
      <c r="AI258" s="42" t="s">
        <v>61</v>
      </c>
      <c r="AJ258" s="42" t="s">
        <v>61</v>
      </c>
      <c r="AK258" s="68"/>
      <c r="AL258" s="68"/>
      <c r="AM258" s="68"/>
      <c r="AN258" s="9"/>
      <c r="AO258" s="9"/>
      <c r="AP258" s="9"/>
    </row>
    <row r="259" spans="1:42" s="45" customFormat="1" ht="55.5" customHeight="1" x14ac:dyDescent="0.15">
      <c r="A259" s="21"/>
      <c r="B259" s="53" t="s">
        <v>41</v>
      </c>
      <c r="C259" s="95" t="s">
        <v>108</v>
      </c>
      <c r="D259" s="95" t="s">
        <v>109</v>
      </c>
      <c r="E259" s="95" t="s">
        <v>500</v>
      </c>
      <c r="F259" s="95" t="s">
        <v>71</v>
      </c>
      <c r="G259" s="95" t="s">
        <v>740</v>
      </c>
      <c r="H259" s="219">
        <f>1198330-1198330</f>
        <v>0</v>
      </c>
      <c r="I259" s="95" t="s">
        <v>46</v>
      </c>
      <c r="J259" s="91" t="s">
        <v>46</v>
      </c>
      <c r="K259" s="62" t="s">
        <v>489</v>
      </c>
      <c r="L259" s="31" t="s">
        <v>497</v>
      </c>
      <c r="M259" s="292"/>
      <c r="N259" s="33">
        <v>1</v>
      </c>
      <c r="O259" s="33">
        <v>1</v>
      </c>
      <c r="P259" s="34">
        <v>12</v>
      </c>
      <c r="Q259" s="35" t="s">
        <v>49</v>
      </c>
      <c r="R259" s="129" t="s">
        <v>601</v>
      </c>
      <c r="S259" s="143" t="s">
        <v>50</v>
      </c>
      <c r="T259" s="213">
        <f>H259</f>
        <v>0</v>
      </c>
      <c r="U259" s="212">
        <f t="shared" si="30"/>
        <v>0</v>
      </c>
      <c r="V259" s="145" t="s">
        <v>51</v>
      </c>
      <c r="W259" s="37" t="s">
        <v>52</v>
      </c>
      <c r="X259" s="38" t="s">
        <v>53</v>
      </c>
      <c r="Y259" s="39" t="s">
        <v>54</v>
      </c>
      <c r="Z259" s="40" t="s">
        <v>41</v>
      </c>
      <c r="AA259" s="36" t="s">
        <v>55</v>
      </c>
      <c r="AB259" s="41" t="s">
        <v>56</v>
      </c>
      <c r="AC259" s="37" t="s">
        <v>51</v>
      </c>
      <c r="AD259" s="37" t="s">
        <v>57</v>
      </c>
      <c r="AE259" s="42" t="s">
        <v>58</v>
      </c>
      <c r="AF259" s="42" t="s">
        <v>59</v>
      </c>
      <c r="AG259" s="42" t="s">
        <v>60</v>
      </c>
      <c r="AH259" s="42" t="s">
        <v>61</v>
      </c>
      <c r="AI259" s="42" t="s">
        <v>61</v>
      </c>
      <c r="AJ259" s="42" t="s">
        <v>61</v>
      </c>
      <c r="AK259" s="68"/>
      <c r="AL259" s="68"/>
      <c r="AM259" s="68"/>
      <c r="AN259" s="9"/>
      <c r="AO259" s="9"/>
      <c r="AP259" s="9"/>
    </row>
    <row r="260" spans="1:42" s="45" customFormat="1" ht="55.5" customHeight="1" x14ac:dyDescent="0.15">
      <c r="A260" s="21"/>
      <c r="B260" s="53" t="s">
        <v>155</v>
      </c>
      <c r="C260" s="95" t="s">
        <v>364</v>
      </c>
      <c r="D260" s="95" t="s">
        <v>613</v>
      </c>
      <c r="E260" s="95" t="s">
        <v>100</v>
      </c>
      <c r="F260" s="95" t="s">
        <v>101</v>
      </c>
      <c r="G260" s="95" t="s">
        <v>501</v>
      </c>
      <c r="H260" s="219">
        <v>15278410</v>
      </c>
      <c r="I260" s="95" t="s">
        <v>57</v>
      </c>
      <c r="J260" s="91" t="s">
        <v>46</v>
      </c>
      <c r="K260" s="62" t="s">
        <v>491</v>
      </c>
      <c r="L260" s="31" t="s">
        <v>375</v>
      </c>
      <c r="M260" s="32" t="str">
        <f>G260</f>
        <v>Prestar el servicio de mantenimiento preventivo y/o correctivo a equipos mecánicos y electrónicos de tecnología clásica y a cabinas de extracción de vapores ubicados en el Laboratorio del Departamento de Química de la Universidad Pedagógica Nacional.</v>
      </c>
      <c r="N260" s="33">
        <v>1</v>
      </c>
      <c r="O260" s="33">
        <v>1</v>
      </c>
      <c r="P260" s="34">
        <v>11</v>
      </c>
      <c r="Q260" s="35" t="s">
        <v>49</v>
      </c>
      <c r="R260" s="129" t="s">
        <v>601</v>
      </c>
      <c r="S260" s="143" t="s">
        <v>50</v>
      </c>
      <c r="T260" s="213">
        <f>H260</f>
        <v>15278410</v>
      </c>
      <c r="U260" s="212">
        <f t="shared" si="30"/>
        <v>15278410</v>
      </c>
      <c r="V260" s="145" t="s">
        <v>51</v>
      </c>
      <c r="W260" s="37" t="s">
        <v>52</v>
      </c>
      <c r="X260" s="38" t="s">
        <v>53</v>
      </c>
      <c r="Y260" s="39" t="s">
        <v>54</v>
      </c>
      <c r="Z260" s="40" t="s">
        <v>155</v>
      </c>
      <c r="AA260" s="36" t="s">
        <v>55</v>
      </c>
      <c r="AB260" s="41" t="s">
        <v>56</v>
      </c>
      <c r="AC260" s="37" t="s">
        <v>51</v>
      </c>
      <c r="AD260" s="37" t="s">
        <v>57</v>
      </c>
      <c r="AE260" s="42" t="s">
        <v>58</v>
      </c>
      <c r="AF260" s="42" t="s">
        <v>59</v>
      </c>
      <c r="AG260" s="42" t="s">
        <v>60</v>
      </c>
      <c r="AH260" s="42" t="s">
        <v>61</v>
      </c>
      <c r="AI260" s="42" t="s">
        <v>61</v>
      </c>
      <c r="AJ260" s="42" t="s">
        <v>61</v>
      </c>
      <c r="AK260" s="68"/>
      <c r="AL260" s="68"/>
      <c r="AM260" s="68"/>
      <c r="AN260" s="9"/>
      <c r="AO260" s="9"/>
      <c r="AP260" s="9"/>
    </row>
    <row r="261" spans="1:42" s="45" customFormat="1" ht="63" customHeight="1" x14ac:dyDescent="0.15">
      <c r="A261" s="21"/>
      <c r="B261" s="53" t="s">
        <v>155</v>
      </c>
      <c r="C261" s="95" t="s">
        <v>364</v>
      </c>
      <c r="D261" s="95" t="s">
        <v>613</v>
      </c>
      <c r="E261" s="95" t="s">
        <v>100</v>
      </c>
      <c r="F261" s="95" t="s">
        <v>101</v>
      </c>
      <c r="G261" s="95" t="s">
        <v>720</v>
      </c>
      <c r="H261" s="219">
        <f>23931377-H353</f>
        <v>20153846</v>
      </c>
      <c r="I261" s="95" t="s">
        <v>323</v>
      </c>
      <c r="J261" s="91" t="s">
        <v>46</v>
      </c>
      <c r="K261" s="62" t="s">
        <v>492</v>
      </c>
      <c r="L261" s="31" t="s">
        <v>532</v>
      </c>
      <c r="M261" s="32" t="str">
        <f>G261</f>
        <v>Prestar el servicio de mantenimiento para los equipos Espectrofotómetro UV-1800, Espectrofotómetro Infrarrojo FTIR, Cromatógrafo de Líquidos HPLC, 
Espectrofotómetro de Absorción Atómica AA-7000 con Generador de Hidruros y purificador de agua milliQ   ubicados en el Laboratorio del Departamento de Química de la Universidad Pedagógica Nacional.</v>
      </c>
      <c r="N261" s="33">
        <v>5</v>
      </c>
      <c r="O261" s="33">
        <v>6</v>
      </c>
      <c r="P261" s="34">
        <v>2</v>
      </c>
      <c r="Q261" s="35" t="s">
        <v>49</v>
      </c>
      <c r="R261" s="129" t="s">
        <v>601</v>
      </c>
      <c r="S261" s="143" t="s">
        <v>50</v>
      </c>
      <c r="T261" s="213">
        <f>H261</f>
        <v>20153846</v>
      </c>
      <c r="U261" s="212">
        <f t="shared" si="30"/>
        <v>20153846</v>
      </c>
      <c r="V261" s="145" t="s">
        <v>51</v>
      </c>
      <c r="W261" s="37" t="s">
        <v>52</v>
      </c>
      <c r="X261" s="38" t="s">
        <v>53</v>
      </c>
      <c r="Y261" s="39" t="s">
        <v>54</v>
      </c>
      <c r="Z261" s="40" t="s">
        <v>155</v>
      </c>
      <c r="AA261" s="36" t="s">
        <v>55</v>
      </c>
      <c r="AB261" s="41" t="s">
        <v>56</v>
      </c>
      <c r="AC261" s="37" t="s">
        <v>51</v>
      </c>
      <c r="AD261" s="37" t="s">
        <v>57</v>
      </c>
      <c r="AE261" s="42" t="s">
        <v>58</v>
      </c>
      <c r="AF261" s="42" t="s">
        <v>59</v>
      </c>
      <c r="AG261" s="42" t="s">
        <v>60</v>
      </c>
      <c r="AH261" s="42" t="s">
        <v>61</v>
      </c>
      <c r="AI261" s="42" t="s">
        <v>61</v>
      </c>
      <c r="AJ261" s="42" t="s">
        <v>61</v>
      </c>
      <c r="AK261" s="68"/>
      <c r="AL261" s="68"/>
      <c r="AM261" s="68"/>
      <c r="AN261" s="9"/>
      <c r="AO261" s="9"/>
      <c r="AP261" s="9"/>
    </row>
    <row r="262" spans="1:42" s="45" customFormat="1" ht="55.5" customHeight="1" x14ac:dyDescent="0.15">
      <c r="A262" s="21"/>
      <c r="B262" s="53" t="s">
        <v>41</v>
      </c>
      <c r="C262" s="95" t="s">
        <v>425</v>
      </c>
      <c r="D262" s="95" t="s">
        <v>377</v>
      </c>
      <c r="E262" s="95" t="s">
        <v>76</v>
      </c>
      <c r="F262" s="95" t="s">
        <v>504</v>
      </c>
      <c r="G262" s="95" t="s">
        <v>505</v>
      </c>
      <c r="H262" s="219">
        <f>3000000-920306</f>
        <v>2079694</v>
      </c>
      <c r="I262" s="95" t="s">
        <v>57</v>
      </c>
      <c r="J262" s="91" t="s">
        <v>46</v>
      </c>
      <c r="K262" s="62" t="s">
        <v>494</v>
      </c>
      <c r="L262" s="31" t="s">
        <v>507</v>
      </c>
      <c r="M262" s="32" t="str">
        <f>G262</f>
        <v>Adquisición de equipos y accesorios para la realización de las diferentes actividades de los programas de la Subdirección de Bienestar Universitario</v>
      </c>
      <c r="N262" s="33">
        <v>1</v>
      </c>
      <c r="O262" s="33">
        <v>1</v>
      </c>
      <c r="P262" s="34">
        <v>11</v>
      </c>
      <c r="Q262" s="35" t="s">
        <v>49</v>
      </c>
      <c r="R262" s="129" t="s">
        <v>601</v>
      </c>
      <c r="S262" s="143" t="s">
        <v>50</v>
      </c>
      <c r="T262" s="213">
        <f>H262</f>
        <v>2079694</v>
      </c>
      <c r="U262" s="212">
        <f t="shared" si="30"/>
        <v>2079694</v>
      </c>
      <c r="V262" s="145" t="s">
        <v>51</v>
      </c>
      <c r="W262" s="37" t="s">
        <v>52</v>
      </c>
      <c r="X262" s="38" t="s">
        <v>53</v>
      </c>
      <c r="Y262" s="39" t="s">
        <v>54</v>
      </c>
      <c r="Z262" s="40" t="s">
        <v>41</v>
      </c>
      <c r="AA262" s="36" t="s">
        <v>55</v>
      </c>
      <c r="AB262" s="41" t="s">
        <v>56</v>
      </c>
      <c r="AC262" s="37" t="s">
        <v>51</v>
      </c>
      <c r="AD262" s="37" t="s">
        <v>57</v>
      </c>
      <c r="AE262" s="42" t="s">
        <v>58</v>
      </c>
      <c r="AF262" s="42" t="s">
        <v>59</v>
      </c>
      <c r="AG262" s="42" t="s">
        <v>60</v>
      </c>
      <c r="AH262" s="42" t="s">
        <v>61</v>
      </c>
      <c r="AI262" s="42" t="s">
        <v>61</v>
      </c>
      <c r="AJ262" s="42" t="s">
        <v>61</v>
      </c>
      <c r="AK262" s="68"/>
      <c r="AL262" s="68"/>
      <c r="AM262" s="68"/>
      <c r="AN262" s="9"/>
      <c r="AO262" s="9"/>
      <c r="AP262" s="9"/>
    </row>
    <row r="263" spans="1:42" s="45" customFormat="1" ht="37.5" customHeight="1" x14ac:dyDescent="0.15">
      <c r="A263" s="21"/>
      <c r="B263" s="53" t="s">
        <v>155</v>
      </c>
      <c r="C263" s="95" t="s">
        <v>364</v>
      </c>
      <c r="D263" s="95" t="s">
        <v>613</v>
      </c>
      <c r="E263" s="95" t="s">
        <v>92</v>
      </c>
      <c r="F263" s="95" t="s">
        <v>93</v>
      </c>
      <c r="G263" s="95" t="s">
        <v>508</v>
      </c>
      <c r="H263" s="219">
        <f>10132275-(5112539+881215.25)</f>
        <v>4138520.75</v>
      </c>
      <c r="I263" s="95" t="s">
        <v>57</v>
      </c>
      <c r="J263" s="91" t="s">
        <v>46</v>
      </c>
      <c r="K263" s="62" t="s">
        <v>496</v>
      </c>
      <c r="L263" s="31" t="s">
        <v>367</v>
      </c>
      <c r="M263" s="291" t="str">
        <f>G263</f>
        <v>Suministrar materiales, reactivos y equipos para el Laboratorio del Departamento de Física de la Universidad Pedagógica Nacional.</v>
      </c>
      <c r="N263" s="33">
        <v>1</v>
      </c>
      <c r="O263" s="33">
        <v>1</v>
      </c>
      <c r="P263" s="34">
        <v>11</v>
      </c>
      <c r="Q263" s="35" t="s">
        <v>49</v>
      </c>
      <c r="R263" s="129" t="s">
        <v>601</v>
      </c>
      <c r="S263" s="143" t="s">
        <v>50</v>
      </c>
      <c r="T263" s="301">
        <f>H263+H264+H265+H266</f>
        <v>16524075</v>
      </c>
      <c r="U263" s="303">
        <f t="shared" si="30"/>
        <v>16524075</v>
      </c>
      <c r="V263" s="145" t="s">
        <v>51</v>
      </c>
      <c r="W263" s="37" t="s">
        <v>52</v>
      </c>
      <c r="X263" s="38" t="s">
        <v>53</v>
      </c>
      <c r="Y263" s="39" t="s">
        <v>54</v>
      </c>
      <c r="Z263" s="40" t="s">
        <v>155</v>
      </c>
      <c r="AA263" s="36" t="s">
        <v>55</v>
      </c>
      <c r="AB263" s="41" t="s">
        <v>56</v>
      </c>
      <c r="AC263" s="37" t="s">
        <v>51</v>
      </c>
      <c r="AD263" s="37" t="s">
        <v>57</v>
      </c>
      <c r="AE263" s="42" t="s">
        <v>58</v>
      </c>
      <c r="AF263" s="42" t="s">
        <v>59</v>
      </c>
      <c r="AG263" s="42" t="s">
        <v>60</v>
      </c>
      <c r="AH263" s="42" t="s">
        <v>61</v>
      </c>
      <c r="AI263" s="42" t="s">
        <v>61</v>
      </c>
      <c r="AJ263" s="42" t="s">
        <v>61</v>
      </c>
      <c r="AK263" s="68"/>
      <c r="AL263" s="68"/>
      <c r="AM263" s="68"/>
      <c r="AN263" s="9"/>
      <c r="AO263" s="9"/>
      <c r="AP263" s="9"/>
    </row>
    <row r="264" spans="1:42" s="45" customFormat="1" ht="40.5" customHeight="1" x14ac:dyDescent="0.15">
      <c r="A264" s="21"/>
      <c r="B264" s="53" t="s">
        <v>155</v>
      </c>
      <c r="C264" s="95" t="s">
        <v>364</v>
      </c>
      <c r="D264" s="95" t="s">
        <v>613</v>
      </c>
      <c r="E264" s="95" t="s">
        <v>94</v>
      </c>
      <c r="F264" s="95" t="s">
        <v>95</v>
      </c>
      <c r="G264" s="95" t="s">
        <v>508</v>
      </c>
      <c r="H264" s="219">
        <f>2697100+(5109443+579357.25)</f>
        <v>8385900.25</v>
      </c>
      <c r="I264" s="95" t="s">
        <v>57</v>
      </c>
      <c r="J264" s="91" t="s">
        <v>46</v>
      </c>
      <c r="K264" s="62" t="s">
        <v>496</v>
      </c>
      <c r="L264" s="31" t="s">
        <v>367</v>
      </c>
      <c r="M264" s="319"/>
      <c r="N264" s="33">
        <v>1</v>
      </c>
      <c r="O264" s="33">
        <v>1</v>
      </c>
      <c r="P264" s="34">
        <v>11</v>
      </c>
      <c r="Q264" s="35" t="s">
        <v>49</v>
      </c>
      <c r="R264" s="129" t="s">
        <v>601</v>
      </c>
      <c r="S264" s="143" t="s">
        <v>50</v>
      </c>
      <c r="T264" s="323"/>
      <c r="U264" s="315"/>
      <c r="V264" s="145" t="s">
        <v>51</v>
      </c>
      <c r="W264" s="37" t="s">
        <v>52</v>
      </c>
      <c r="X264" s="38" t="s">
        <v>53</v>
      </c>
      <c r="Y264" s="39" t="s">
        <v>54</v>
      </c>
      <c r="Z264" s="40" t="s">
        <v>155</v>
      </c>
      <c r="AA264" s="36" t="s">
        <v>55</v>
      </c>
      <c r="AB264" s="41" t="s">
        <v>56</v>
      </c>
      <c r="AC264" s="37" t="s">
        <v>51</v>
      </c>
      <c r="AD264" s="37" t="s">
        <v>57</v>
      </c>
      <c r="AE264" s="42" t="s">
        <v>58</v>
      </c>
      <c r="AF264" s="42" t="s">
        <v>59</v>
      </c>
      <c r="AG264" s="42" t="s">
        <v>60</v>
      </c>
      <c r="AH264" s="42" t="s">
        <v>61</v>
      </c>
      <c r="AI264" s="42" t="s">
        <v>61</v>
      </c>
      <c r="AJ264" s="42" t="s">
        <v>61</v>
      </c>
      <c r="AK264" s="68"/>
      <c r="AL264" s="68"/>
      <c r="AM264" s="68"/>
      <c r="AN264" s="9"/>
      <c r="AO264" s="9"/>
      <c r="AP264" s="9"/>
    </row>
    <row r="265" spans="1:42" s="45" customFormat="1" ht="33.75" customHeight="1" x14ac:dyDescent="0.15">
      <c r="A265" s="21"/>
      <c r="B265" s="53" t="s">
        <v>155</v>
      </c>
      <c r="C265" s="95" t="s">
        <v>364</v>
      </c>
      <c r="D265" s="95" t="s">
        <v>613</v>
      </c>
      <c r="E265" s="95" t="s">
        <v>510</v>
      </c>
      <c r="F265" s="95" t="s">
        <v>511</v>
      </c>
      <c r="G265" s="95" t="s">
        <v>508</v>
      </c>
      <c r="H265" s="219">
        <v>2635200</v>
      </c>
      <c r="I265" s="95" t="s">
        <v>57</v>
      </c>
      <c r="J265" s="91" t="s">
        <v>46</v>
      </c>
      <c r="K265" s="62" t="s">
        <v>496</v>
      </c>
      <c r="L265" s="31" t="s">
        <v>367</v>
      </c>
      <c r="M265" s="319"/>
      <c r="N265" s="33">
        <v>1</v>
      </c>
      <c r="O265" s="33">
        <v>1</v>
      </c>
      <c r="P265" s="34">
        <v>11</v>
      </c>
      <c r="Q265" s="35" t="s">
        <v>49</v>
      </c>
      <c r="R265" s="129" t="s">
        <v>601</v>
      </c>
      <c r="S265" s="143" t="s">
        <v>50</v>
      </c>
      <c r="T265" s="323"/>
      <c r="U265" s="315"/>
      <c r="V265" s="145" t="s">
        <v>51</v>
      </c>
      <c r="W265" s="37" t="s">
        <v>52</v>
      </c>
      <c r="X265" s="38" t="s">
        <v>53</v>
      </c>
      <c r="Y265" s="39" t="s">
        <v>54</v>
      </c>
      <c r="Z265" s="40" t="s">
        <v>155</v>
      </c>
      <c r="AA265" s="36" t="s">
        <v>55</v>
      </c>
      <c r="AB265" s="41" t="s">
        <v>56</v>
      </c>
      <c r="AC265" s="37" t="s">
        <v>51</v>
      </c>
      <c r="AD265" s="37" t="s">
        <v>57</v>
      </c>
      <c r="AE265" s="42" t="s">
        <v>58</v>
      </c>
      <c r="AF265" s="42" t="s">
        <v>59</v>
      </c>
      <c r="AG265" s="42" t="s">
        <v>60</v>
      </c>
      <c r="AH265" s="42" t="s">
        <v>61</v>
      </c>
      <c r="AI265" s="42" t="s">
        <v>61</v>
      </c>
      <c r="AJ265" s="42" t="s">
        <v>61</v>
      </c>
      <c r="AK265" s="68"/>
      <c r="AL265" s="68"/>
      <c r="AM265" s="68"/>
      <c r="AN265" s="9"/>
      <c r="AO265" s="9"/>
      <c r="AP265" s="9"/>
    </row>
    <row r="266" spans="1:42" s="45" customFormat="1" ht="45" customHeight="1" x14ac:dyDescent="0.15">
      <c r="A266" s="21"/>
      <c r="B266" s="53" t="s">
        <v>155</v>
      </c>
      <c r="C266" s="95" t="s">
        <v>364</v>
      </c>
      <c r="D266" s="95" t="s">
        <v>613</v>
      </c>
      <c r="E266" s="95" t="s">
        <v>512</v>
      </c>
      <c r="F266" s="95" t="s">
        <v>513</v>
      </c>
      <c r="G266" s="95" t="s">
        <v>508</v>
      </c>
      <c r="H266" s="219">
        <f>1059500+(3096+301858)</f>
        <v>1364454</v>
      </c>
      <c r="I266" s="95" t="s">
        <v>57</v>
      </c>
      <c r="J266" s="91" t="s">
        <v>46</v>
      </c>
      <c r="K266" s="62" t="s">
        <v>496</v>
      </c>
      <c r="L266" s="31" t="s">
        <v>367</v>
      </c>
      <c r="M266" s="292"/>
      <c r="N266" s="33">
        <v>1</v>
      </c>
      <c r="O266" s="33">
        <v>1</v>
      </c>
      <c r="P266" s="34">
        <v>11</v>
      </c>
      <c r="Q266" s="35" t="s">
        <v>49</v>
      </c>
      <c r="R266" s="129" t="s">
        <v>601</v>
      </c>
      <c r="S266" s="143" t="s">
        <v>50</v>
      </c>
      <c r="T266" s="302"/>
      <c r="U266" s="304"/>
      <c r="V266" s="145" t="s">
        <v>51</v>
      </c>
      <c r="W266" s="37" t="s">
        <v>52</v>
      </c>
      <c r="X266" s="38" t="s">
        <v>53</v>
      </c>
      <c r="Y266" s="39" t="s">
        <v>54</v>
      </c>
      <c r="Z266" s="40" t="s">
        <v>155</v>
      </c>
      <c r="AA266" s="36" t="s">
        <v>55</v>
      </c>
      <c r="AB266" s="41" t="s">
        <v>56</v>
      </c>
      <c r="AC266" s="37" t="s">
        <v>51</v>
      </c>
      <c r="AD266" s="37" t="s">
        <v>57</v>
      </c>
      <c r="AE266" s="42" t="s">
        <v>58</v>
      </c>
      <c r="AF266" s="42" t="s">
        <v>59</v>
      </c>
      <c r="AG266" s="42" t="s">
        <v>60</v>
      </c>
      <c r="AH266" s="42" t="s">
        <v>61</v>
      </c>
      <c r="AI266" s="42" t="s">
        <v>61</v>
      </c>
      <c r="AJ266" s="42" t="s">
        <v>61</v>
      </c>
      <c r="AK266" s="68"/>
      <c r="AL266" s="68"/>
      <c r="AM266" s="68"/>
      <c r="AN266" s="9"/>
      <c r="AO266" s="9"/>
      <c r="AP266" s="9"/>
    </row>
    <row r="267" spans="1:42" s="45" customFormat="1" ht="30" customHeight="1" x14ac:dyDescent="0.15">
      <c r="A267" s="21"/>
      <c r="B267" s="53" t="s">
        <v>155</v>
      </c>
      <c r="C267" s="95" t="s">
        <v>364</v>
      </c>
      <c r="D267" s="95" t="s">
        <v>613</v>
      </c>
      <c r="E267" s="79" t="s">
        <v>92</v>
      </c>
      <c r="F267" s="95" t="s">
        <v>93</v>
      </c>
      <c r="G267" s="95" t="s">
        <v>514</v>
      </c>
      <c r="H267" s="219">
        <f>7420000+275141</f>
        <v>7695141</v>
      </c>
      <c r="I267" s="95" t="s">
        <v>57</v>
      </c>
      <c r="J267" s="91" t="s">
        <v>46</v>
      </c>
      <c r="K267" s="62" t="s">
        <v>502</v>
      </c>
      <c r="L267" s="31" t="s">
        <v>367</v>
      </c>
      <c r="M267" s="291" t="str">
        <f>G267</f>
        <v>Suministrar materiales, reactivos y equipos para el Laboratorio del Departamento de Biología de la Universidad Pedagógica Nacional.</v>
      </c>
      <c r="N267" s="33">
        <v>6</v>
      </c>
      <c r="O267" s="33">
        <v>6</v>
      </c>
      <c r="P267" s="34">
        <v>6</v>
      </c>
      <c r="Q267" s="35" t="s">
        <v>49</v>
      </c>
      <c r="R267" s="129" t="s">
        <v>601</v>
      </c>
      <c r="S267" s="143" t="s">
        <v>50</v>
      </c>
      <c r="T267" s="301">
        <f>H267+H268+H270+H271+H272</f>
        <v>15298499</v>
      </c>
      <c r="U267" s="303">
        <f>T267</f>
        <v>15298499</v>
      </c>
      <c r="V267" s="145" t="s">
        <v>51</v>
      </c>
      <c r="W267" s="37" t="s">
        <v>52</v>
      </c>
      <c r="X267" s="38" t="s">
        <v>53</v>
      </c>
      <c r="Y267" s="39" t="s">
        <v>54</v>
      </c>
      <c r="Z267" s="40" t="s">
        <v>155</v>
      </c>
      <c r="AA267" s="36" t="s">
        <v>55</v>
      </c>
      <c r="AB267" s="41" t="s">
        <v>56</v>
      </c>
      <c r="AC267" s="37" t="s">
        <v>51</v>
      </c>
      <c r="AD267" s="37" t="s">
        <v>57</v>
      </c>
      <c r="AE267" s="42" t="s">
        <v>58</v>
      </c>
      <c r="AF267" s="42" t="s">
        <v>59</v>
      </c>
      <c r="AG267" s="42" t="s">
        <v>60</v>
      </c>
      <c r="AH267" s="42" t="s">
        <v>61</v>
      </c>
      <c r="AI267" s="42" t="s">
        <v>61</v>
      </c>
      <c r="AJ267" s="42" t="s">
        <v>61</v>
      </c>
      <c r="AK267" s="68"/>
      <c r="AL267" s="68"/>
      <c r="AM267" s="68"/>
      <c r="AN267" s="9"/>
      <c r="AO267" s="9"/>
      <c r="AP267" s="9"/>
    </row>
    <row r="268" spans="1:42" s="45" customFormat="1" ht="30" customHeight="1" x14ac:dyDescent="0.15">
      <c r="A268" s="21"/>
      <c r="B268" s="53" t="s">
        <v>155</v>
      </c>
      <c r="C268" s="95" t="s">
        <v>364</v>
      </c>
      <c r="D268" s="95" t="s">
        <v>613</v>
      </c>
      <c r="E268" s="79" t="s">
        <v>104</v>
      </c>
      <c r="F268" s="95" t="s">
        <v>105</v>
      </c>
      <c r="G268" s="95" t="s">
        <v>514</v>
      </c>
      <c r="H268" s="219">
        <f>635999-578226</f>
        <v>57773</v>
      </c>
      <c r="I268" s="95" t="s">
        <v>57</v>
      </c>
      <c r="J268" s="91" t="s">
        <v>46</v>
      </c>
      <c r="K268" s="62" t="s">
        <v>502</v>
      </c>
      <c r="L268" s="31" t="s">
        <v>367</v>
      </c>
      <c r="M268" s="319"/>
      <c r="N268" s="33">
        <v>6</v>
      </c>
      <c r="O268" s="33">
        <v>6</v>
      </c>
      <c r="P268" s="34">
        <v>6</v>
      </c>
      <c r="Q268" s="35" t="s">
        <v>49</v>
      </c>
      <c r="R268" s="129" t="s">
        <v>601</v>
      </c>
      <c r="S268" s="143" t="s">
        <v>50</v>
      </c>
      <c r="T268" s="323"/>
      <c r="U268" s="315"/>
      <c r="V268" s="145" t="s">
        <v>51</v>
      </c>
      <c r="W268" s="37" t="s">
        <v>52</v>
      </c>
      <c r="X268" s="38" t="s">
        <v>53</v>
      </c>
      <c r="Y268" s="39" t="s">
        <v>54</v>
      </c>
      <c r="Z268" s="40" t="s">
        <v>155</v>
      </c>
      <c r="AA268" s="36" t="s">
        <v>55</v>
      </c>
      <c r="AB268" s="41" t="s">
        <v>56</v>
      </c>
      <c r="AC268" s="37" t="s">
        <v>51</v>
      </c>
      <c r="AD268" s="37" t="s">
        <v>57</v>
      </c>
      <c r="AE268" s="42" t="s">
        <v>58</v>
      </c>
      <c r="AF268" s="42" t="s">
        <v>59</v>
      </c>
      <c r="AG268" s="42" t="s">
        <v>60</v>
      </c>
      <c r="AH268" s="42" t="s">
        <v>61</v>
      </c>
      <c r="AI268" s="42" t="s">
        <v>61</v>
      </c>
      <c r="AJ268" s="42" t="s">
        <v>61</v>
      </c>
      <c r="AK268" s="68"/>
      <c r="AL268" s="68"/>
      <c r="AM268" s="68"/>
      <c r="AN268" s="9"/>
      <c r="AO268" s="9"/>
      <c r="AP268" s="9"/>
    </row>
    <row r="269" spans="1:42" s="45" customFormat="1" ht="30" customHeight="1" x14ac:dyDescent="0.15">
      <c r="A269" s="21"/>
      <c r="B269" s="53" t="s">
        <v>155</v>
      </c>
      <c r="C269" s="95" t="s">
        <v>364</v>
      </c>
      <c r="D269" s="95" t="s">
        <v>613</v>
      </c>
      <c r="E269" s="79" t="s">
        <v>70</v>
      </c>
      <c r="F269" s="95" t="s">
        <v>71</v>
      </c>
      <c r="G269" s="95" t="s">
        <v>514</v>
      </c>
      <c r="H269" s="219">
        <v>1237400</v>
      </c>
      <c r="I269" s="95" t="s">
        <v>57</v>
      </c>
      <c r="J269" s="91" t="s">
        <v>46</v>
      </c>
      <c r="K269" s="62" t="s">
        <v>502</v>
      </c>
      <c r="L269" s="31" t="s">
        <v>367</v>
      </c>
      <c r="M269" s="319"/>
      <c r="N269" s="33">
        <v>6</v>
      </c>
      <c r="O269" s="33">
        <v>6</v>
      </c>
      <c r="P269" s="34">
        <v>6</v>
      </c>
      <c r="Q269" s="35" t="s">
        <v>49</v>
      </c>
      <c r="R269" s="129" t="s">
        <v>601</v>
      </c>
      <c r="S269" s="143" t="s">
        <v>50</v>
      </c>
      <c r="T269" s="323"/>
      <c r="U269" s="315"/>
      <c r="V269" s="145" t="s">
        <v>51</v>
      </c>
      <c r="W269" s="37" t="s">
        <v>52</v>
      </c>
      <c r="X269" s="38" t="s">
        <v>53</v>
      </c>
      <c r="Y269" s="39" t="s">
        <v>54</v>
      </c>
      <c r="Z269" s="40" t="s">
        <v>155</v>
      </c>
      <c r="AA269" s="36" t="s">
        <v>55</v>
      </c>
      <c r="AB269" s="41" t="s">
        <v>56</v>
      </c>
      <c r="AC269" s="37" t="s">
        <v>51</v>
      </c>
      <c r="AD269" s="37" t="s">
        <v>57</v>
      </c>
      <c r="AE269" s="42" t="s">
        <v>58</v>
      </c>
      <c r="AF269" s="42" t="s">
        <v>59</v>
      </c>
      <c r="AG269" s="42" t="s">
        <v>60</v>
      </c>
      <c r="AH269" s="42" t="s">
        <v>61</v>
      </c>
      <c r="AI269" s="42" t="s">
        <v>61</v>
      </c>
      <c r="AJ269" s="42" t="s">
        <v>61</v>
      </c>
      <c r="AK269" s="68"/>
      <c r="AL269" s="68"/>
      <c r="AM269" s="68"/>
      <c r="AN269" s="9"/>
      <c r="AO269" s="9"/>
      <c r="AP269" s="9"/>
    </row>
    <row r="270" spans="1:42" s="45" customFormat="1" ht="55.5" customHeight="1" x14ac:dyDescent="0.15">
      <c r="A270" s="21"/>
      <c r="B270" s="53" t="s">
        <v>155</v>
      </c>
      <c r="C270" s="95" t="s">
        <v>364</v>
      </c>
      <c r="D270" s="95" t="s">
        <v>613</v>
      </c>
      <c r="E270" s="79" t="s">
        <v>516</v>
      </c>
      <c r="F270" s="95" t="s">
        <v>517</v>
      </c>
      <c r="G270" s="95" t="s">
        <v>514</v>
      </c>
      <c r="H270" s="219">
        <v>4556900</v>
      </c>
      <c r="I270" s="95" t="s">
        <v>57</v>
      </c>
      <c r="J270" s="91" t="s">
        <v>46</v>
      </c>
      <c r="K270" s="62" t="s">
        <v>502</v>
      </c>
      <c r="L270" s="31" t="s">
        <v>367</v>
      </c>
      <c r="M270" s="319"/>
      <c r="N270" s="33">
        <v>6</v>
      </c>
      <c r="O270" s="33">
        <v>6</v>
      </c>
      <c r="P270" s="34">
        <v>6</v>
      </c>
      <c r="Q270" s="35" t="s">
        <v>49</v>
      </c>
      <c r="R270" s="129" t="s">
        <v>601</v>
      </c>
      <c r="S270" s="143" t="s">
        <v>50</v>
      </c>
      <c r="T270" s="323"/>
      <c r="U270" s="315"/>
      <c r="V270" s="145" t="s">
        <v>51</v>
      </c>
      <c r="W270" s="37" t="s">
        <v>52</v>
      </c>
      <c r="X270" s="38" t="s">
        <v>53</v>
      </c>
      <c r="Y270" s="39" t="s">
        <v>54</v>
      </c>
      <c r="Z270" s="40" t="s">
        <v>155</v>
      </c>
      <c r="AA270" s="36" t="s">
        <v>55</v>
      </c>
      <c r="AB270" s="41" t="s">
        <v>56</v>
      </c>
      <c r="AC270" s="37" t="s">
        <v>51</v>
      </c>
      <c r="AD270" s="37" t="s">
        <v>57</v>
      </c>
      <c r="AE270" s="42" t="s">
        <v>58</v>
      </c>
      <c r="AF270" s="42" t="s">
        <v>59</v>
      </c>
      <c r="AG270" s="42" t="s">
        <v>60</v>
      </c>
      <c r="AH270" s="42" t="s">
        <v>61</v>
      </c>
      <c r="AI270" s="42" t="s">
        <v>61</v>
      </c>
      <c r="AJ270" s="42" t="s">
        <v>61</v>
      </c>
      <c r="AK270" s="68"/>
      <c r="AL270" s="68"/>
      <c r="AM270" s="68"/>
      <c r="AN270" s="9"/>
      <c r="AO270" s="9"/>
      <c r="AP270" s="9"/>
    </row>
    <row r="271" spans="1:42" s="45" customFormat="1" ht="30" customHeight="1" x14ac:dyDescent="0.15">
      <c r="A271" s="21"/>
      <c r="B271" s="53" t="s">
        <v>155</v>
      </c>
      <c r="C271" s="95" t="s">
        <v>364</v>
      </c>
      <c r="D271" s="95" t="s">
        <v>613</v>
      </c>
      <c r="E271" s="79" t="s">
        <v>82</v>
      </c>
      <c r="F271" s="95" t="s">
        <v>518</v>
      </c>
      <c r="G271" s="95" t="s">
        <v>514</v>
      </c>
      <c r="H271" s="219">
        <f>1237400-1237400</f>
        <v>0</v>
      </c>
      <c r="I271" s="95" t="s">
        <v>57</v>
      </c>
      <c r="J271" s="91" t="s">
        <v>46</v>
      </c>
      <c r="K271" s="62" t="s">
        <v>502</v>
      </c>
      <c r="L271" s="31" t="s">
        <v>367</v>
      </c>
      <c r="M271" s="319"/>
      <c r="N271" s="33">
        <v>6</v>
      </c>
      <c r="O271" s="33">
        <v>6</v>
      </c>
      <c r="P271" s="34">
        <v>6</v>
      </c>
      <c r="Q271" s="35" t="s">
        <v>49</v>
      </c>
      <c r="R271" s="129" t="s">
        <v>601</v>
      </c>
      <c r="S271" s="143" t="s">
        <v>50</v>
      </c>
      <c r="T271" s="323"/>
      <c r="U271" s="315"/>
      <c r="V271" s="145" t="s">
        <v>51</v>
      </c>
      <c r="W271" s="37" t="s">
        <v>52</v>
      </c>
      <c r="X271" s="38" t="s">
        <v>53</v>
      </c>
      <c r="Y271" s="39" t="s">
        <v>54</v>
      </c>
      <c r="Z271" s="40" t="s">
        <v>155</v>
      </c>
      <c r="AA271" s="36" t="s">
        <v>55</v>
      </c>
      <c r="AB271" s="41" t="s">
        <v>56</v>
      </c>
      <c r="AC271" s="37" t="s">
        <v>51</v>
      </c>
      <c r="AD271" s="37" t="s">
        <v>57</v>
      </c>
      <c r="AE271" s="42" t="s">
        <v>58</v>
      </c>
      <c r="AF271" s="42" t="s">
        <v>59</v>
      </c>
      <c r="AG271" s="42" t="s">
        <v>60</v>
      </c>
      <c r="AH271" s="42" t="s">
        <v>61</v>
      </c>
      <c r="AI271" s="42" t="s">
        <v>61</v>
      </c>
      <c r="AJ271" s="42" t="s">
        <v>61</v>
      </c>
      <c r="AK271" s="68"/>
      <c r="AL271" s="68"/>
      <c r="AM271" s="68"/>
      <c r="AN271" s="9"/>
      <c r="AO271" s="9"/>
      <c r="AP271" s="9"/>
    </row>
    <row r="272" spans="1:42" s="45" customFormat="1" ht="30" customHeight="1" x14ac:dyDescent="0.15">
      <c r="A272" s="21"/>
      <c r="B272" s="53" t="s">
        <v>155</v>
      </c>
      <c r="C272" s="95" t="s">
        <v>364</v>
      </c>
      <c r="D272" s="95" t="s">
        <v>613</v>
      </c>
      <c r="E272" s="121" t="s">
        <v>94</v>
      </c>
      <c r="F272" s="95" t="s">
        <v>95</v>
      </c>
      <c r="G272" s="95" t="s">
        <v>514</v>
      </c>
      <c r="H272" s="219">
        <f>2685600+303085</f>
        <v>2988685</v>
      </c>
      <c r="I272" s="95" t="s">
        <v>57</v>
      </c>
      <c r="J272" s="91" t="s">
        <v>46</v>
      </c>
      <c r="K272" s="62" t="s">
        <v>502</v>
      </c>
      <c r="L272" s="31" t="s">
        <v>367</v>
      </c>
      <c r="M272" s="292"/>
      <c r="N272" s="33">
        <v>6</v>
      </c>
      <c r="O272" s="33">
        <v>6</v>
      </c>
      <c r="P272" s="34">
        <v>6</v>
      </c>
      <c r="Q272" s="35" t="s">
        <v>49</v>
      </c>
      <c r="R272" s="129" t="s">
        <v>601</v>
      </c>
      <c r="S272" s="143" t="s">
        <v>50</v>
      </c>
      <c r="T272" s="302"/>
      <c r="U272" s="304"/>
      <c r="V272" s="145" t="s">
        <v>51</v>
      </c>
      <c r="W272" s="37" t="s">
        <v>52</v>
      </c>
      <c r="X272" s="38" t="s">
        <v>53</v>
      </c>
      <c r="Y272" s="39" t="s">
        <v>54</v>
      </c>
      <c r="Z272" s="40" t="s">
        <v>155</v>
      </c>
      <c r="AA272" s="36" t="s">
        <v>55</v>
      </c>
      <c r="AB272" s="41" t="s">
        <v>56</v>
      </c>
      <c r="AC272" s="37" t="s">
        <v>51</v>
      </c>
      <c r="AD272" s="37" t="s">
        <v>57</v>
      </c>
      <c r="AE272" s="42" t="s">
        <v>58</v>
      </c>
      <c r="AF272" s="42" t="s">
        <v>59</v>
      </c>
      <c r="AG272" s="42" t="s">
        <v>60</v>
      </c>
      <c r="AH272" s="42" t="s">
        <v>61</v>
      </c>
      <c r="AI272" s="42" t="s">
        <v>61</v>
      </c>
      <c r="AJ272" s="42" t="s">
        <v>61</v>
      </c>
      <c r="AK272" s="68"/>
      <c r="AL272" s="68"/>
      <c r="AM272" s="68"/>
      <c r="AN272" s="9"/>
      <c r="AO272" s="9"/>
      <c r="AP272" s="9"/>
    </row>
    <row r="273" spans="1:42" s="45" customFormat="1" ht="55.5" customHeight="1" x14ac:dyDescent="0.15">
      <c r="A273" s="21"/>
      <c r="B273" s="53" t="s">
        <v>41</v>
      </c>
      <c r="C273" s="95" t="s">
        <v>140</v>
      </c>
      <c r="D273" s="95" t="s">
        <v>141</v>
      </c>
      <c r="E273" s="95" t="s">
        <v>104</v>
      </c>
      <c r="F273" s="95" t="s">
        <v>105</v>
      </c>
      <c r="G273" s="95" t="s">
        <v>519</v>
      </c>
      <c r="H273" s="219">
        <v>45000000</v>
      </c>
      <c r="I273" s="95" t="s">
        <v>323</v>
      </c>
      <c r="J273" s="91" t="s">
        <v>46</v>
      </c>
      <c r="K273" s="62" t="s">
        <v>503</v>
      </c>
      <c r="L273" s="31">
        <v>46181500</v>
      </c>
      <c r="M273" s="32" t="s">
        <v>519</v>
      </c>
      <c r="N273" s="33">
        <v>1</v>
      </c>
      <c r="O273" s="33">
        <v>1</v>
      </c>
      <c r="P273" s="34">
        <v>11</v>
      </c>
      <c r="Q273" s="35" t="s">
        <v>49</v>
      </c>
      <c r="R273" s="129" t="s">
        <v>601</v>
      </c>
      <c r="S273" s="143" t="s">
        <v>50</v>
      </c>
      <c r="T273" s="213">
        <f>H273</f>
        <v>45000000</v>
      </c>
      <c r="U273" s="212">
        <f>T273</f>
        <v>45000000</v>
      </c>
      <c r="V273" s="145" t="s">
        <v>51</v>
      </c>
      <c r="W273" s="37" t="s">
        <v>52</v>
      </c>
      <c r="X273" s="38" t="s">
        <v>53</v>
      </c>
      <c r="Y273" s="39" t="s">
        <v>54</v>
      </c>
      <c r="Z273" s="40" t="s">
        <v>41</v>
      </c>
      <c r="AA273" s="36" t="s">
        <v>55</v>
      </c>
      <c r="AB273" s="41" t="s">
        <v>56</v>
      </c>
      <c r="AC273" s="37" t="s">
        <v>51</v>
      </c>
      <c r="AD273" s="37" t="s">
        <v>57</v>
      </c>
      <c r="AE273" s="42" t="s">
        <v>58</v>
      </c>
      <c r="AF273" s="42" t="s">
        <v>59</v>
      </c>
      <c r="AG273" s="42" t="s">
        <v>60</v>
      </c>
      <c r="AH273" s="42" t="s">
        <v>61</v>
      </c>
      <c r="AI273" s="42" t="s">
        <v>61</v>
      </c>
      <c r="AJ273" s="42" t="s">
        <v>61</v>
      </c>
      <c r="AK273" s="68"/>
      <c r="AL273" s="68"/>
      <c r="AM273" s="68"/>
      <c r="AN273" s="9"/>
      <c r="AO273" s="9"/>
      <c r="AP273" s="9"/>
    </row>
    <row r="274" spans="1:42" s="45" customFormat="1" ht="55.5" customHeight="1" x14ac:dyDescent="0.15">
      <c r="A274" s="21"/>
      <c r="B274" s="53" t="s">
        <v>41</v>
      </c>
      <c r="C274" s="95" t="s">
        <v>140</v>
      </c>
      <c r="D274" s="95" t="s">
        <v>141</v>
      </c>
      <c r="E274" s="95" t="s">
        <v>92</v>
      </c>
      <c r="F274" s="95" t="s">
        <v>93</v>
      </c>
      <c r="G274" s="95" t="s">
        <v>558</v>
      </c>
      <c r="H274" s="219">
        <v>16072095</v>
      </c>
      <c r="I274" s="95" t="s">
        <v>323</v>
      </c>
      <c r="J274" s="91" t="s">
        <v>51</v>
      </c>
      <c r="K274" s="62" t="s">
        <v>506</v>
      </c>
      <c r="L274" s="31" t="s">
        <v>604</v>
      </c>
      <c r="M274" s="291" t="s">
        <v>558</v>
      </c>
      <c r="N274" s="33">
        <v>1</v>
      </c>
      <c r="O274" s="33">
        <v>1</v>
      </c>
      <c r="P274" s="34">
        <v>11</v>
      </c>
      <c r="Q274" s="35" t="s">
        <v>49</v>
      </c>
      <c r="R274" s="129" t="s">
        <v>601</v>
      </c>
      <c r="S274" s="143" t="s">
        <v>50</v>
      </c>
      <c r="T274" s="301">
        <f>H274+H275</f>
        <v>27473075</v>
      </c>
      <c r="U274" s="303">
        <f>T274</f>
        <v>27473075</v>
      </c>
      <c r="V274" s="145" t="s">
        <v>51</v>
      </c>
      <c r="W274" s="37" t="s">
        <v>52</v>
      </c>
      <c r="X274" s="38" t="s">
        <v>53</v>
      </c>
      <c r="Y274" s="39" t="s">
        <v>54</v>
      </c>
      <c r="Z274" s="40" t="s">
        <v>41</v>
      </c>
      <c r="AA274" s="36" t="s">
        <v>55</v>
      </c>
      <c r="AB274" s="41" t="s">
        <v>56</v>
      </c>
      <c r="AC274" s="37" t="s">
        <v>51</v>
      </c>
      <c r="AD274" s="37" t="s">
        <v>57</v>
      </c>
      <c r="AE274" s="42" t="s">
        <v>58</v>
      </c>
      <c r="AF274" s="42" t="s">
        <v>59</v>
      </c>
      <c r="AG274" s="42" t="s">
        <v>60</v>
      </c>
      <c r="AH274" s="42" t="s">
        <v>61</v>
      </c>
      <c r="AI274" s="42" t="s">
        <v>61</v>
      </c>
      <c r="AJ274" s="42" t="s">
        <v>61</v>
      </c>
      <c r="AK274" s="68"/>
      <c r="AL274" s="68"/>
      <c r="AM274" s="68"/>
      <c r="AN274" s="9"/>
      <c r="AO274" s="9"/>
      <c r="AP274" s="9"/>
    </row>
    <row r="275" spans="1:42" s="45" customFormat="1" ht="55.5" customHeight="1" x14ac:dyDescent="0.15">
      <c r="A275" s="21"/>
      <c r="B275" s="53" t="s">
        <v>41</v>
      </c>
      <c r="C275" s="95" t="s">
        <v>140</v>
      </c>
      <c r="D275" s="95" t="s">
        <v>141</v>
      </c>
      <c r="E275" s="95" t="s">
        <v>94</v>
      </c>
      <c r="F275" s="95" t="s">
        <v>95</v>
      </c>
      <c r="G275" s="95" t="s">
        <v>558</v>
      </c>
      <c r="H275" s="219">
        <v>11400980</v>
      </c>
      <c r="I275" s="95" t="s">
        <v>323</v>
      </c>
      <c r="J275" s="91" t="s">
        <v>51</v>
      </c>
      <c r="K275" s="62" t="s">
        <v>506</v>
      </c>
      <c r="L275" s="31" t="s">
        <v>604</v>
      </c>
      <c r="M275" s="292"/>
      <c r="N275" s="33">
        <v>1</v>
      </c>
      <c r="O275" s="33">
        <v>1</v>
      </c>
      <c r="P275" s="34">
        <v>11</v>
      </c>
      <c r="Q275" s="35" t="s">
        <v>49</v>
      </c>
      <c r="R275" s="129" t="s">
        <v>601</v>
      </c>
      <c r="S275" s="143" t="s">
        <v>50</v>
      </c>
      <c r="T275" s="302"/>
      <c r="U275" s="304"/>
      <c r="V275" s="145" t="s">
        <v>51</v>
      </c>
      <c r="W275" s="37" t="s">
        <v>52</v>
      </c>
      <c r="X275" s="38" t="s">
        <v>53</v>
      </c>
      <c r="Y275" s="39" t="s">
        <v>54</v>
      </c>
      <c r="Z275" s="40" t="s">
        <v>41</v>
      </c>
      <c r="AA275" s="36" t="s">
        <v>55</v>
      </c>
      <c r="AB275" s="41" t="s">
        <v>56</v>
      </c>
      <c r="AC275" s="37" t="s">
        <v>51</v>
      </c>
      <c r="AD275" s="37" t="s">
        <v>57</v>
      </c>
      <c r="AE275" s="42" t="s">
        <v>58</v>
      </c>
      <c r="AF275" s="42" t="s">
        <v>59</v>
      </c>
      <c r="AG275" s="42" t="s">
        <v>60</v>
      </c>
      <c r="AH275" s="42" t="s">
        <v>61</v>
      </c>
      <c r="AI275" s="42" t="s">
        <v>61</v>
      </c>
      <c r="AJ275" s="42" t="s">
        <v>61</v>
      </c>
      <c r="AK275" s="68"/>
      <c r="AL275" s="68"/>
      <c r="AM275" s="68"/>
      <c r="AN275" s="9"/>
      <c r="AO275" s="9"/>
      <c r="AP275" s="9"/>
    </row>
    <row r="276" spans="1:42" s="45" customFormat="1" ht="55.5" customHeight="1" x14ac:dyDescent="0.15">
      <c r="A276" s="21"/>
      <c r="B276" s="53" t="s">
        <v>41</v>
      </c>
      <c r="C276" s="95" t="s">
        <v>108</v>
      </c>
      <c r="D276" s="95" t="s">
        <v>109</v>
      </c>
      <c r="E276" s="95" t="s">
        <v>100</v>
      </c>
      <c r="F276" s="95" t="s">
        <v>101</v>
      </c>
      <c r="G276" s="95" t="s">
        <v>522</v>
      </c>
      <c r="H276" s="219">
        <f>9202000-634000</f>
        <v>8568000</v>
      </c>
      <c r="I276" s="95" t="s">
        <v>323</v>
      </c>
      <c r="J276" s="91" t="s">
        <v>46</v>
      </c>
      <c r="K276" s="62" t="s">
        <v>509</v>
      </c>
      <c r="L276" s="31">
        <v>81112100</v>
      </c>
      <c r="M276" s="32" t="s">
        <v>524</v>
      </c>
      <c r="N276" s="33">
        <v>1</v>
      </c>
      <c r="O276" s="33">
        <v>1</v>
      </c>
      <c r="P276" s="34">
        <v>12</v>
      </c>
      <c r="Q276" s="35" t="s">
        <v>49</v>
      </c>
      <c r="R276" s="129" t="s">
        <v>601</v>
      </c>
      <c r="S276" s="143" t="s">
        <v>50</v>
      </c>
      <c r="T276" s="213">
        <f t="shared" ref="T276:T289" si="31">H276</f>
        <v>8568000</v>
      </c>
      <c r="U276" s="212">
        <f t="shared" ref="U276:U282" si="32">T276</f>
        <v>8568000</v>
      </c>
      <c r="V276" s="145" t="s">
        <v>51</v>
      </c>
      <c r="W276" s="37" t="s">
        <v>52</v>
      </c>
      <c r="X276" s="38" t="s">
        <v>53</v>
      </c>
      <c r="Y276" s="39" t="s">
        <v>54</v>
      </c>
      <c r="Z276" s="40" t="s">
        <v>41</v>
      </c>
      <c r="AA276" s="36" t="s">
        <v>55</v>
      </c>
      <c r="AB276" s="41" t="s">
        <v>56</v>
      </c>
      <c r="AC276" s="37" t="s">
        <v>51</v>
      </c>
      <c r="AD276" s="37" t="s">
        <v>57</v>
      </c>
      <c r="AE276" s="42" t="s">
        <v>58</v>
      </c>
      <c r="AF276" s="42" t="s">
        <v>59</v>
      </c>
      <c r="AG276" s="42" t="s">
        <v>60</v>
      </c>
      <c r="AH276" s="42" t="s">
        <v>61</v>
      </c>
      <c r="AI276" s="42" t="s">
        <v>61</v>
      </c>
      <c r="AJ276" s="42" t="s">
        <v>61</v>
      </c>
      <c r="AK276" s="68"/>
      <c r="AL276" s="68"/>
      <c r="AM276" s="68"/>
      <c r="AN276" s="9"/>
      <c r="AO276" s="9"/>
      <c r="AP276" s="9"/>
    </row>
    <row r="277" spans="1:42" s="45" customFormat="1" ht="55.5" customHeight="1" x14ac:dyDescent="0.15">
      <c r="A277" s="21"/>
      <c r="B277" s="53" t="s">
        <v>41</v>
      </c>
      <c r="C277" s="95" t="s">
        <v>112</v>
      </c>
      <c r="D277" s="95" t="s">
        <v>267</v>
      </c>
      <c r="E277" s="95" t="s">
        <v>98</v>
      </c>
      <c r="F277" s="95" t="s">
        <v>99</v>
      </c>
      <c r="G277" s="95" t="s">
        <v>552</v>
      </c>
      <c r="H277" s="219">
        <v>60000000</v>
      </c>
      <c r="I277" s="95" t="s">
        <v>46</v>
      </c>
      <c r="J277" s="91" t="s">
        <v>46</v>
      </c>
      <c r="K277" s="62" t="s">
        <v>255</v>
      </c>
      <c r="L277" s="31" t="s">
        <v>48</v>
      </c>
      <c r="M277" s="32" t="str">
        <f t="shared" ref="M277:M290" si="33">G277</f>
        <v>Amparar los gastos bancarios vigencia 2025 de las operaciones que debe realizar la Universidad Pedagógica Nacional y que cobran las entidades bancarias que no se contemplan en la reciprocidad.</v>
      </c>
      <c r="N277" s="33">
        <v>1</v>
      </c>
      <c r="O277" s="33">
        <v>1</v>
      </c>
      <c r="P277" s="34">
        <v>11</v>
      </c>
      <c r="Q277" s="35" t="s">
        <v>49</v>
      </c>
      <c r="R277" s="129" t="s">
        <v>601</v>
      </c>
      <c r="S277" s="143" t="s">
        <v>50</v>
      </c>
      <c r="T277" s="213">
        <f t="shared" si="31"/>
        <v>60000000</v>
      </c>
      <c r="U277" s="212">
        <f t="shared" si="32"/>
        <v>60000000</v>
      </c>
      <c r="V277" s="145" t="s">
        <v>51</v>
      </c>
      <c r="W277" s="37" t="s">
        <v>52</v>
      </c>
      <c r="X277" s="38" t="s">
        <v>53</v>
      </c>
      <c r="Y277" s="39" t="s">
        <v>54</v>
      </c>
      <c r="Z277" s="40" t="s">
        <v>41</v>
      </c>
      <c r="AA277" s="36" t="s">
        <v>55</v>
      </c>
      <c r="AB277" s="41" t="s">
        <v>56</v>
      </c>
      <c r="AC277" s="37" t="s">
        <v>51</v>
      </c>
      <c r="AD277" s="37" t="s">
        <v>57</v>
      </c>
      <c r="AE277" s="42" t="s">
        <v>58</v>
      </c>
      <c r="AF277" s="42" t="s">
        <v>59</v>
      </c>
      <c r="AG277" s="42" t="s">
        <v>60</v>
      </c>
      <c r="AH277" s="42" t="s">
        <v>61</v>
      </c>
      <c r="AI277" s="42" t="s">
        <v>61</v>
      </c>
      <c r="AJ277" s="42" t="s">
        <v>61</v>
      </c>
      <c r="AK277" s="68"/>
      <c r="AL277" s="68"/>
      <c r="AM277" s="68"/>
      <c r="AN277" s="9"/>
      <c r="AO277" s="9"/>
      <c r="AP277" s="9"/>
    </row>
    <row r="278" spans="1:42" s="45" customFormat="1" ht="55.5" customHeight="1" x14ac:dyDescent="0.15">
      <c r="A278" s="21"/>
      <c r="B278" s="53" t="s">
        <v>41</v>
      </c>
      <c r="C278" s="95" t="s">
        <v>112</v>
      </c>
      <c r="D278" s="95" t="s">
        <v>42</v>
      </c>
      <c r="E278" s="95" t="s">
        <v>512</v>
      </c>
      <c r="F278" s="95" t="s">
        <v>945</v>
      </c>
      <c r="G278" s="95" t="s">
        <v>526</v>
      </c>
      <c r="H278" s="219">
        <v>8449952</v>
      </c>
      <c r="I278" s="95" t="s">
        <v>57</v>
      </c>
      <c r="J278" s="91" t="s">
        <v>46</v>
      </c>
      <c r="K278" s="62" t="s">
        <v>515</v>
      </c>
      <c r="L278" s="289" t="s">
        <v>726</v>
      </c>
      <c r="M278" s="291" t="str">
        <f>G281</f>
        <v>Adquirir herramientas y equipo para las actividades de mantenimiento en las instalaciones de la UPN</v>
      </c>
      <c r="N278" s="293">
        <v>9</v>
      </c>
      <c r="O278" s="293">
        <v>9</v>
      </c>
      <c r="P278" s="295">
        <v>3</v>
      </c>
      <c r="Q278" s="297" t="s">
        <v>49</v>
      </c>
      <c r="R278" s="297" t="s">
        <v>601</v>
      </c>
      <c r="S278" s="299" t="s">
        <v>50</v>
      </c>
      <c r="T278" s="301">
        <f>H278+H279+H280+H281</f>
        <v>11004882</v>
      </c>
      <c r="U278" s="303">
        <f t="shared" si="32"/>
        <v>11004882</v>
      </c>
      <c r="V278" s="305" t="s">
        <v>51</v>
      </c>
      <c r="W278" s="305" t="s">
        <v>52</v>
      </c>
      <c r="X278" s="307" t="s">
        <v>53</v>
      </c>
      <c r="Y278" s="309" t="s">
        <v>54</v>
      </c>
      <c r="Z278" s="283" t="s">
        <v>41</v>
      </c>
      <c r="AA278" s="285" t="s">
        <v>55</v>
      </c>
      <c r="AB278" s="287" t="s">
        <v>56</v>
      </c>
      <c r="AC278" s="37" t="s">
        <v>51</v>
      </c>
      <c r="AD278" s="37" t="s">
        <v>57</v>
      </c>
      <c r="AE278" s="42" t="s">
        <v>58</v>
      </c>
      <c r="AF278" s="42" t="s">
        <v>59</v>
      </c>
      <c r="AG278" s="42" t="s">
        <v>60</v>
      </c>
      <c r="AH278" s="42" t="s">
        <v>61</v>
      </c>
      <c r="AI278" s="42" t="s">
        <v>61</v>
      </c>
      <c r="AJ278" s="42" t="s">
        <v>61</v>
      </c>
      <c r="AK278" s="68"/>
      <c r="AL278" s="68"/>
      <c r="AM278" s="68"/>
      <c r="AN278" s="9"/>
      <c r="AO278" s="9"/>
      <c r="AP278" s="9"/>
    </row>
    <row r="279" spans="1:42" s="45" customFormat="1" ht="55.5" customHeight="1" x14ac:dyDescent="0.15">
      <c r="A279" s="21"/>
      <c r="B279" s="53" t="s">
        <v>41</v>
      </c>
      <c r="C279" s="95" t="s">
        <v>112</v>
      </c>
      <c r="D279" s="95" t="s">
        <v>42</v>
      </c>
      <c r="E279" s="95" t="s">
        <v>66</v>
      </c>
      <c r="F279" s="95" t="s">
        <v>67</v>
      </c>
      <c r="G279" s="95" t="s">
        <v>526</v>
      </c>
      <c r="H279" s="219">
        <v>579649</v>
      </c>
      <c r="I279" s="95" t="s">
        <v>57</v>
      </c>
      <c r="J279" s="91" t="s">
        <v>46</v>
      </c>
      <c r="K279" s="62" t="s">
        <v>515</v>
      </c>
      <c r="L279" s="311"/>
      <c r="M279" s="319"/>
      <c r="N279" s="320"/>
      <c r="O279" s="320"/>
      <c r="P279" s="324"/>
      <c r="Q279" s="321"/>
      <c r="R279" s="321"/>
      <c r="S279" s="322"/>
      <c r="T279" s="323"/>
      <c r="U279" s="315"/>
      <c r="V279" s="339"/>
      <c r="W279" s="339"/>
      <c r="X279" s="331"/>
      <c r="Y279" s="338"/>
      <c r="Z279" s="337"/>
      <c r="AA279" s="332"/>
      <c r="AB279" s="333"/>
      <c r="AC279" s="37" t="s">
        <v>51</v>
      </c>
      <c r="AD279" s="37" t="s">
        <v>57</v>
      </c>
      <c r="AE279" s="42" t="s">
        <v>58</v>
      </c>
      <c r="AF279" s="42" t="s">
        <v>59</v>
      </c>
      <c r="AG279" s="42" t="s">
        <v>60</v>
      </c>
      <c r="AH279" s="42" t="s">
        <v>61</v>
      </c>
      <c r="AI279" s="42" t="s">
        <v>61</v>
      </c>
      <c r="AJ279" s="42" t="s">
        <v>61</v>
      </c>
      <c r="AK279" s="68"/>
      <c r="AL279" s="68"/>
      <c r="AM279" s="68"/>
      <c r="AN279" s="9"/>
      <c r="AO279" s="9"/>
      <c r="AP279" s="9"/>
    </row>
    <row r="280" spans="1:42" s="45" customFormat="1" ht="55.5" customHeight="1" x14ac:dyDescent="0.15">
      <c r="A280" s="21"/>
      <c r="B280" s="53" t="s">
        <v>41</v>
      </c>
      <c r="C280" s="95" t="s">
        <v>112</v>
      </c>
      <c r="D280" s="95" t="s">
        <v>42</v>
      </c>
      <c r="E280" s="95" t="s">
        <v>94</v>
      </c>
      <c r="F280" s="95" t="s">
        <v>433</v>
      </c>
      <c r="G280" s="95" t="s">
        <v>526</v>
      </c>
      <c r="H280" s="219">
        <v>634032</v>
      </c>
      <c r="I280" s="95" t="s">
        <v>57</v>
      </c>
      <c r="J280" s="91" t="s">
        <v>46</v>
      </c>
      <c r="K280" s="62" t="s">
        <v>515</v>
      </c>
      <c r="L280" s="311"/>
      <c r="M280" s="319"/>
      <c r="N280" s="320"/>
      <c r="O280" s="320"/>
      <c r="P280" s="324"/>
      <c r="Q280" s="321"/>
      <c r="R280" s="321"/>
      <c r="S280" s="322"/>
      <c r="T280" s="323"/>
      <c r="U280" s="315"/>
      <c r="V280" s="339"/>
      <c r="W280" s="339"/>
      <c r="X280" s="331"/>
      <c r="Y280" s="338"/>
      <c r="Z280" s="337"/>
      <c r="AA280" s="332"/>
      <c r="AB280" s="333"/>
      <c r="AC280" s="37" t="s">
        <v>51</v>
      </c>
      <c r="AD280" s="37" t="s">
        <v>57</v>
      </c>
      <c r="AE280" s="42" t="s">
        <v>58</v>
      </c>
      <c r="AF280" s="42" t="s">
        <v>59</v>
      </c>
      <c r="AG280" s="42" t="s">
        <v>60</v>
      </c>
      <c r="AH280" s="42" t="s">
        <v>61</v>
      </c>
      <c r="AI280" s="42" t="s">
        <v>61</v>
      </c>
      <c r="AJ280" s="42" t="s">
        <v>61</v>
      </c>
      <c r="AK280" s="68"/>
      <c r="AL280" s="68"/>
      <c r="AM280" s="68"/>
      <c r="AN280" s="9"/>
      <c r="AO280" s="9"/>
      <c r="AP280" s="9"/>
    </row>
    <row r="281" spans="1:42" s="45" customFormat="1" ht="38.25" customHeight="1" x14ac:dyDescent="0.15">
      <c r="A281" s="21"/>
      <c r="B281" s="53" t="s">
        <v>41</v>
      </c>
      <c r="C281" s="95" t="s">
        <v>112</v>
      </c>
      <c r="D281" s="95" t="s">
        <v>42</v>
      </c>
      <c r="E281" s="95" t="s">
        <v>525</v>
      </c>
      <c r="F281" s="95" t="s">
        <v>499</v>
      </c>
      <c r="G281" s="95" t="s">
        <v>526</v>
      </c>
      <c r="H281" s="219">
        <f>5000000-(600000+3058751)</f>
        <v>1341249</v>
      </c>
      <c r="I281" s="95" t="s">
        <v>57</v>
      </c>
      <c r="J281" s="91" t="s">
        <v>46</v>
      </c>
      <c r="K281" s="62" t="s">
        <v>515</v>
      </c>
      <c r="L281" s="290"/>
      <c r="M281" s="292"/>
      <c r="N281" s="294"/>
      <c r="O281" s="294"/>
      <c r="P281" s="296"/>
      <c r="Q281" s="298"/>
      <c r="R281" s="298"/>
      <c r="S281" s="300"/>
      <c r="T281" s="302"/>
      <c r="U281" s="304"/>
      <c r="V281" s="306"/>
      <c r="W281" s="306"/>
      <c r="X281" s="308"/>
      <c r="Y281" s="310"/>
      <c r="Z281" s="284"/>
      <c r="AA281" s="286"/>
      <c r="AB281" s="288"/>
      <c r="AC281" s="37" t="s">
        <v>51</v>
      </c>
      <c r="AD281" s="37" t="s">
        <v>57</v>
      </c>
      <c r="AE281" s="42" t="s">
        <v>58</v>
      </c>
      <c r="AF281" s="42" t="s">
        <v>59</v>
      </c>
      <c r="AG281" s="42" t="s">
        <v>60</v>
      </c>
      <c r="AH281" s="42" t="s">
        <v>61</v>
      </c>
      <c r="AI281" s="42" t="s">
        <v>61</v>
      </c>
      <c r="AJ281" s="42" t="s">
        <v>61</v>
      </c>
      <c r="AK281" s="68"/>
      <c r="AL281" s="68"/>
      <c r="AM281" s="68"/>
      <c r="AN281" s="9"/>
      <c r="AO281" s="9"/>
      <c r="AP281" s="9"/>
    </row>
    <row r="282" spans="1:42" s="45" customFormat="1" ht="55.5" customHeight="1" x14ac:dyDescent="0.15">
      <c r="A282" s="21"/>
      <c r="B282" s="53" t="s">
        <v>41</v>
      </c>
      <c r="C282" s="95" t="s">
        <v>112</v>
      </c>
      <c r="D282" s="95" t="s">
        <v>42</v>
      </c>
      <c r="E282" s="95" t="s">
        <v>98</v>
      </c>
      <c r="F282" s="95" t="s">
        <v>99</v>
      </c>
      <c r="G282" s="95" t="s">
        <v>579</v>
      </c>
      <c r="H282" s="219">
        <v>16200000</v>
      </c>
      <c r="I282" s="95" t="s">
        <v>46</v>
      </c>
      <c r="J282" s="91" t="s">
        <v>51</v>
      </c>
      <c r="K282" s="62" t="s">
        <v>583</v>
      </c>
      <c r="L282" s="31">
        <v>84131500</v>
      </c>
      <c r="M282" s="32" t="str">
        <f t="shared" si="33"/>
        <v>Amparar el pago de las pólizas del convenio 314-2023 suscrito con ATENEA "Programa Jóvenes a la U"  según el Acuerdo 0017 del 11 de septiembre del 2024, del Consejo Superior - Vigencia futura 2025</v>
      </c>
      <c r="N282" s="33">
        <v>1</v>
      </c>
      <c r="O282" s="33">
        <v>1</v>
      </c>
      <c r="P282" s="34">
        <v>11</v>
      </c>
      <c r="Q282" s="35" t="s">
        <v>49</v>
      </c>
      <c r="R282" s="129" t="s">
        <v>601</v>
      </c>
      <c r="S282" s="143" t="s">
        <v>50</v>
      </c>
      <c r="T282" s="213">
        <f t="shared" si="31"/>
        <v>16200000</v>
      </c>
      <c r="U282" s="212">
        <f t="shared" si="32"/>
        <v>16200000</v>
      </c>
      <c r="V282" s="145" t="s">
        <v>51</v>
      </c>
      <c r="W282" s="37" t="s">
        <v>52</v>
      </c>
      <c r="X282" s="38" t="s">
        <v>53</v>
      </c>
      <c r="Y282" s="39" t="s">
        <v>54</v>
      </c>
      <c r="Z282" s="40" t="s">
        <v>41</v>
      </c>
      <c r="AA282" s="36" t="s">
        <v>55</v>
      </c>
      <c r="AB282" s="41" t="s">
        <v>56</v>
      </c>
      <c r="AC282" s="37" t="s">
        <v>51</v>
      </c>
      <c r="AD282" s="37" t="s">
        <v>57</v>
      </c>
      <c r="AE282" s="42" t="s">
        <v>58</v>
      </c>
      <c r="AF282" s="42" t="s">
        <v>59</v>
      </c>
      <c r="AG282" s="42" t="s">
        <v>60</v>
      </c>
      <c r="AH282" s="42" t="s">
        <v>61</v>
      </c>
      <c r="AI282" s="42" t="s">
        <v>61</v>
      </c>
      <c r="AJ282" s="42" t="s">
        <v>61</v>
      </c>
      <c r="AK282" s="68"/>
      <c r="AL282" s="68"/>
      <c r="AM282" s="68"/>
      <c r="AN282" s="9"/>
      <c r="AO282" s="9"/>
      <c r="AP282" s="9"/>
    </row>
    <row r="283" spans="1:42" s="45" customFormat="1" ht="55.5" customHeight="1" x14ac:dyDescent="0.15">
      <c r="A283" s="21"/>
      <c r="B283" s="53" t="s">
        <v>155</v>
      </c>
      <c r="C283" s="95" t="s">
        <v>311</v>
      </c>
      <c r="D283" s="95" t="s">
        <v>157</v>
      </c>
      <c r="E283" s="95" t="s">
        <v>98</v>
      </c>
      <c r="F283" s="95" t="s">
        <v>99</v>
      </c>
      <c r="G283" s="95" t="s">
        <v>528</v>
      </c>
      <c r="H283" s="219">
        <v>11486475</v>
      </c>
      <c r="I283" s="95" t="s">
        <v>46</v>
      </c>
      <c r="J283" s="91" t="s">
        <v>46</v>
      </c>
      <c r="K283" s="62" t="s">
        <v>159</v>
      </c>
      <c r="L283" s="31" t="s">
        <v>48</v>
      </c>
      <c r="M283" s="32" t="str">
        <f t="shared" si="33"/>
        <v>Amparar la Inscripción de la participación en Expo Estudiante 2025</v>
      </c>
      <c r="N283" s="33">
        <v>1</v>
      </c>
      <c r="O283" s="33">
        <v>1</v>
      </c>
      <c r="P283" s="34">
        <v>11</v>
      </c>
      <c r="Q283" s="35" t="s">
        <v>49</v>
      </c>
      <c r="R283" s="129" t="s">
        <v>601</v>
      </c>
      <c r="S283" s="143" t="s">
        <v>50</v>
      </c>
      <c r="T283" s="213">
        <f t="shared" si="31"/>
        <v>11486475</v>
      </c>
      <c r="U283" s="212">
        <f t="shared" ref="U283:U290" si="34">T283</f>
        <v>11486475</v>
      </c>
      <c r="V283" s="145" t="s">
        <v>51</v>
      </c>
      <c r="W283" s="37" t="s">
        <v>52</v>
      </c>
      <c r="X283" s="38" t="s">
        <v>53</v>
      </c>
      <c r="Y283" s="39" t="s">
        <v>54</v>
      </c>
      <c r="Z283" s="40" t="s">
        <v>155</v>
      </c>
      <c r="AA283" s="36" t="s">
        <v>55</v>
      </c>
      <c r="AB283" s="41" t="s">
        <v>56</v>
      </c>
      <c r="AC283" s="37" t="s">
        <v>51</v>
      </c>
      <c r="AD283" s="37" t="s">
        <v>57</v>
      </c>
      <c r="AE283" s="42" t="s">
        <v>58</v>
      </c>
      <c r="AF283" s="42" t="s">
        <v>59</v>
      </c>
      <c r="AG283" s="42" t="s">
        <v>60</v>
      </c>
      <c r="AH283" s="42" t="s">
        <v>61</v>
      </c>
      <c r="AI283" s="42" t="s">
        <v>61</v>
      </c>
      <c r="AJ283" s="42" t="s">
        <v>61</v>
      </c>
      <c r="AK283" s="68"/>
      <c r="AL283" s="68"/>
      <c r="AM283" s="68"/>
      <c r="AN283" s="9"/>
      <c r="AO283" s="9"/>
      <c r="AP283" s="9"/>
    </row>
    <row r="284" spans="1:42" s="45" customFormat="1" ht="55.5" customHeight="1" x14ac:dyDescent="0.15">
      <c r="A284" s="21"/>
      <c r="B284" s="53" t="s">
        <v>41</v>
      </c>
      <c r="C284" s="95" t="s">
        <v>450</v>
      </c>
      <c r="D284" s="95" t="s">
        <v>451</v>
      </c>
      <c r="E284" s="95" t="s">
        <v>100</v>
      </c>
      <c r="F284" s="95" t="s">
        <v>101</v>
      </c>
      <c r="G284" s="95" t="s">
        <v>911</v>
      </c>
      <c r="H284" s="219">
        <f>10000000-3900000</f>
        <v>6100000</v>
      </c>
      <c r="I284" s="95" t="s">
        <v>323</v>
      </c>
      <c r="J284" s="91" t="s">
        <v>46</v>
      </c>
      <c r="K284" s="62" t="s">
        <v>520</v>
      </c>
      <c r="L284" s="31" t="s">
        <v>916</v>
      </c>
      <c r="M284" s="32" t="str">
        <f t="shared" si="33"/>
        <v>Prestar el servicio de mantenimiento de las marimbas de la sala de música de bachillerato del Instituto Pedagógico Nacional</v>
      </c>
      <c r="N284" s="33">
        <v>8</v>
      </c>
      <c r="O284" s="33">
        <v>8</v>
      </c>
      <c r="P284" s="34">
        <v>11</v>
      </c>
      <c r="Q284" s="35" t="s">
        <v>49</v>
      </c>
      <c r="R284" s="129" t="s">
        <v>601</v>
      </c>
      <c r="S284" s="143" t="s">
        <v>154</v>
      </c>
      <c r="T284" s="213">
        <f t="shared" si="31"/>
        <v>6100000</v>
      </c>
      <c r="U284" s="212">
        <f t="shared" si="34"/>
        <v>6100000</v>
      </c>
      <c r="V284" s="145" t="s">
        <v>51</v>
      </c>
      <c r="W284" s="37" t="s">
        <v>52</v>
      </c>
      <c r="X284" s="38" t="s">
        <v>53</v>
      </c>
      <c r="Y284" s="39" t="s">
        <v>54</v>
      </c>
      <c r="Z284" s="40" t="s">
        <v>41</v>
      </c>
      <c r="AA284" s="36" t="s">
        <v>55</v>
      </c>
      <c r="AB284" s="41" t="s">
        <v>56</v>
      </c>
      <c r="AC284" s="37" t="s">
        <v>51</v>
      </c>
      <c r="AD284" s="37" t="s">
        <v>57</v>
      </c>
      <c r="AE284" s="42" t="s">
        <v>58</v>
      </c>
      <c r="AF284" s="42" t="s">
        <v>59</v>
      </c>
      <c r="AG284" s="42" t="s">
        <v>60</v>
      </c>
      <c r="AH284" s="42" t="s">
        <v>61</v>
      </c>
      <c r="AI284" s="42" t="s">
        <v>61</v>
      </c>
      <c r="AJ284" s="42" t="s">
        <v>61</v>
      </c>
      <c r="AK284" s="68"/>
      <c r="AL284" s="68"/>
      <c r="AM284" s="68"/>
      <c r="AN284" s="9"/>
      <c r="AO284" s="9"/>
      <c r="AP284" s="9"/>
    </row>
    <row r="285" spans="1:42" s="45" customFormat="1" ht="55.5" customHeight="1" x14ac:dyDescent="0.15">
      <c r="A285" s="21"/>
      <c r="B285" s="53" t="s">
        <v>41</v>
      </c>
      <c r="C285" s="95" t="s">
        <v>450</v>
      </c>
      <c r="D285" s="95" t="s">
        <v>451</v>
      </c>
      <c r="E285" s="95" t="s">
        <v>100</v>
      </c>
      <c r="F285" s="95" t="s">
        <v>101</v>
      </c>
      <c r="G285" s="95" t="s">
        <v>530</v>
      </c>
      <c r="H285" s="219">
        <f>900000-900000</f>
        <v>0</v>
      </c>
      <c r="I285" s="95" t="s">
        <v>46</v>
      </c>
      <c r="J285" s="91" t="s">
        <v>46</v>
      </c>
      <c r="K285" s="62" t="s">
        <v>521</v>
      </c>
      <c r="L285" s="31" t="s">
        <v>532</v>
      </c>
      <c r="M285" s="32" t="str">
        <f t="shared" si="33"/>
        <v>Prestar el servicio de mantenimiento de equipos médicos del IPN</v>
      </c>
      <c r="N285" s="33">
        <v>1</v>
      </c>
      <c r="O285" s="33">
        <v>1</v>
      </c>
      <c r="P285" s="34">
        <v>11</v>
      </c>
      <c r="Q285" s="35" t="s">
        <v>49</v>
      </c>
      <c r="R285" s="129" t="s">
        <v>601</v>
      </c>
      <c r="S285" s="143" t="s">
        <v>154</v>
      </c>
      <c r="T285" s="213">
        <f t="shared" si="31"/>
        <v>0</v>
      </c>
      <c r="U285" s="212">
        <f t="shared" si="34"/>
        <v>0</v>
      </c>
      <c r="V285" s="145" t="s">
        <v>51</v>
      </c>
      <c r="W285" s="37" t="s">
        <v>52</v>
      </c>
      <c r="X285" s="38" t="s">
        <v>53</v>
      </c>
      <c r="Y285" s="39" t="s">
        <v>54</v>
      </c>
      <c r="Z285" s="40" t="s">
        <v>41</v>
      </c>
      <c r="AA285" s="36" t="s">
        <v>55</v>
      </c>
      <c r="AB285" s="41" t="s">
        <v>56</v>
      </c>
      <c r="AC285" s="37" t="s">
        <v>51</v>
      </c>
      <c r="AD285" s="37" t="s">
        <v>57</v>
      </c>
      <c r="AE285" s="42" t="s">
        <v>58</v>
      </c>
      <c r="AF285" s="42" t="s">
        <v>59</v>
      </c>
      <c r="AG285" s="42" t="s">
        <v>60</v>
      </c>
      <c r="AH285" s="42" t="s">
        <v>61</v>
      </c>
      <c r="AI285" s="42" t="s">
        <v>61</v>
      </c>
      <c r="AJ285" s="42" t="s">
        <v>61</v>
      </c>
      <c r="AK285" s="68"/>
      <c r="AL285" s="68"/>
      <c r="AM285" s="68"/>
      <c r="AN285" s="9"/>
      <c r="AO285" s="9"/>
      <c r="AP285" s="9"/>
    </row>
    <row r="286" spans="1:42" s="45" customFormat="1" ht="55.5" customHeight="1" x14ac:dyDescent="0.15">
      <c r="A286" s="21"/>
      <c r="B286" s="53" t="s">
        <v>41</v>
      </c>
      <c r="C286" s="95" t="s">
        <v>112</v>
      </c>
      <c r="D286" s="95" t="s">
        <v>42</v>
      </c>
      <c r="E286" s="95" t="s">
        <v>92</v>
      </c>
      <c r="F286" s="95" t="s">
        <v>93</v>
      </c>
      <c r="G286" s="95" t="s">
        <v>533</v>
      </c>
      <c r="H286" s="219">
        <f>15000000-15000000</f>
        <v>0</v>
      </c>
      <c r="I286" s="95" t="s">
        <v>323</v>
      </c>
      <c r="J286" s="91" t="s">
        <v>46</v>
      </c>
      <c r="K286" s="62" t="s">
        <v>523</v>
      </c>
      <c r="L286" s="31">
        <v>10171700</v>
      </c>
      <c r="M286" s="32" t="str">
        <f t="shared" si="33"/>
        <v>Adquirir matamalezas para las instalaciones de la UPN.</v>
      </c>
      <c r="N286" s="33">
        <v>1</v>
      </c>
      <c r="O286" s="33">
        <v>1</v>
      </c>
      <c r="P286" s="34">
        <v>11</v>
      </c>
      <c r="Q286" s="35" t="s">
        <v>49</v>
      </c>
      <c r="R286" s="129" t="s">
        <v>601</v>
      </c>
      <c r="S286" s="143" t="s">
        <v>50</v>
      </c>
      <c r="T286" s="213">
        <f t="shared" si="31"/>
        <v>0</v>
      </c>
      <c r="U286" s="212">
        <f t="shared" si="34"/>
        <v>0</v>
      </c>
      <c r="V286" s="145" t="s">
        <v>51</v>
      </c>
      <c r="W286" s="37" t="s">
        <v>52</v>
      </c>
      <c r="X286" s="38" t="s">
        <v>53</v>
      </c>
      <c r="Y286" s="39" t="s">
        <v>54</v>
      </c>
      <c r="Z286" s="40" t="s">
        <v>41</v>
      </c>
      <c r="AA286" s="36" t="s">
        <v>55</v>
      </c>
      <c r="AB286" s="41" t="s">
        <v>56</v>
      </c>
      <c r="AC286" s="37" t="s">
        <v>51</v>
      </c>
      <c r="AD286" s="37" t="s">
        <v>57</v>
      </c>
      <c r="AE286" s="42" t="s">
        <v>58</v>
      </c>
      <c r="AF286" s="42" t="s">
        <v>59</v>
      </c>
      <c r="AG286" s="42" t="s">
        <v>60</v>
      </c>
      <c r="AH286" s="42" t="s">
        <v>61</v>
      </c>
      <c r="AI286" s="42" t="s">
        <v>61</v>
      </c>
      <c r="AJ286" s="42" t="s">
        <v>61</v>
      </c>
      <c r="AK286" s="68"/>
      <c r="AL286" s="68"/>
      <c r="AM286" s="68"/>
      <c r="AN286" s="9"/>
      <c r="AO286" s="9"/>
      <c r="AP286" s="9"/>
    </row>
    <row r="287" spans="1:42" s="45" customFormat="1" ht="55.5" customHeight="1" x14ac:dyDescent="0.15">
      <c r="A287" s="21"/>
      <c r="B287" s="53" t="s">
        <v>41</v>
      </c>
      <c r="C287" s="95" t="s">
        <v>112</v>
      </c>
      <c r="D287" s="95" t="s">
        <v>42</v>
      </c>
      <c r="E287" s="95" t="s">
        <v>100</v>
      </c>
      <c r="F287" s="95" t="s">
        <v>101</v>
      </c>
      <c r="G287" s="95" t="s">
        <v>535</v>
      </c>
      <c r="H287" s="219">
        <f>1350000-1350000</f>
        <v>0</v>
      </c>
      <c r="I287" s="95" t="s">
        <v>46</v>
      </c>
      <c r="J287" s="91" t="s">
        <v>46</v>
      </c>
      <c r="K287" s="62" t="s">
        <v>527</v>
      </c>
      <c r="L287" s="31" t="s">
        <v>599</v>
      </c>
      <c r="M287" s="32" t="str">
        <f t="shared" si="33"/>
        <v xml:space="preserve">Prestar el Servicio de mantenimiento ventiladores depósitos de archivo (GDO) 
</v>
      </c>
      <c r="N287" s="33">
        <v>1</v>
      </c>
      <c r="O287" s="33">
        <v>1</v>
      </c>
      <c r="P287" s="34">
        <v>11</v>
      </c>
      <c r="Q287" s="35" t="s">
        <v>49</v>
      </c>
      <c r="R287" s="129" t="s">
        <v>601</v>
      </c>
      <c r="S287" s="143" t="s">
        <v>50</v>
      </c>
      <c r="T287" s="213">
        <f t="shared" si="31"/>
        <v>0</v>
      </c>
      <c r="U287" s="212">
        <f t="shared" si="34"/>
        <v>0</v>
      </c>
      <c r="V287" s="145" t="s">
        <v>51</v>
      </c>
      <c r="W287" s="37" t="s">
        <v>52</v>
      </c>
      <c r="X287" s="38" t="s">
        <v>53</v>
      </c>
      <c r="Y287" s="39" t="s">
        <v>54</v>
      </c>
      <c r="Z287" s="40" t="s">
        <v>41</v>
      </c>
      <c r="AA287" s="36" t="s">
        <v>55</v>
      </c>
      <c r="AB287" s="41" t="s">
        <v>56</v>
      </c>
      <c r="AC287" s="37" t="s">
        <v>51</v>
      </c>
      <c r="AD287" s="37" t="s">
        <v>57</v>
      </c>
      <c r="AE287" s="42" t="s">
        <v>58</v>
      </c>
      <c r="AF287" s="42" t="s">
        <v>59</v>
      </c>
      <c r="AG287" s="42" t="s">
        <v>60</v>
      </c>
      <c r="AH287" s="42" t="s">
        <v>61</v>
      </c>
      <c r="AI287" s="42" t="s">
        <v>61</v>
      </c>
      <c r="AJ287" s="42" t="s">
        <v>61</v>
      </c>
      <c r="AK287" s="68"/>
      <c r="AL287" s="68"/>
      <c r="AM287" s="68"/>
      <c r="AN287" s="9"/>
      <c r="AO287" s="9"/>
      <c r="AP287" s="9"/>
    </row>
    <row r="288" spans="1:42" s="45" customFormat="1" ht="55.5" customHeight="1" x14ac:dyDescent="0.15">
      <c r="A288" s="21"/>
      <c r="B288" s="53" t="s">
        <v>41</v>
      </c>
      <c r="C288" s="95" t="s">
        <v>112</v>
      </c>
      <c r="D288" s="95" t="s">
        <v>42</v>
      </c>
      <c r="E288" s="95" t="s">
        <v>100</v>
      </c>
      <c r="F288" s="95" t="s">
        <v>101</v>
      </c>
      <c r="G288" s="95" t="s">
        <v>536</v>
      </c>
      <c r="H288" s="219">
        <f>600000-600000</f>
        <v>0</v>
      </c>
      <c r="I288" s="95" t="s">
        <v>46</v>
      </c>
      <c r="J288" s="91" t="s">
        <v>46</v>
      </c>
      <c r="K288" s="62" t="s">
        <v>529</v>
      </c>
      <c r="L288" s="31" t="s">
        <v>599</v>
      </c>
      <c r="M288" s="32" t="str">
        <f t="shared" si="33"/>
        <v xml:space="preserve">Prestar el Servicio de
Mantenimiento Deshumidificadores (GDO) </v>
      </c>
      <c r="N288" s="33">
        <v>1</v>
      </c>
      <c r="O288" s="33">
        <v>1</v>
      </c>
      <c r="P288" s="34">
        <v>11</v>
      </c>
      <c r="Q288" s="35" t="s">
        <v>49</v>
      </c>
      <c r="R288" s="129" t="s">
        <v>601</v>
      </c>
      <c r="S288" s="143" t="s">
        <v>50</v>
      </c>
      <c r="T288" s="213">
        <f t="shared" si="31"/>
        <v>0</v>
      </c>
      <c r="U288" s="212">
        <f t="shared" si="34"/>
        <v>0</v>
      </c>
      <c r="V288" s="145" t="s">
        <v>51</v>
      </c>
      <c r="W288" s="37" t="s">
        <v>52</v>
      </c>
      <c r="X288" s="38" t="s">
        <v>53</v>
      </c>
      <c r="Y288" s="39" t="s">
        <v>54</v>
      </c>
      <c r="Z288" s="40" t="s">
        <v>41</v>
      </c>
      <c r="AA288" s="36" t="s">
        <v>55</v>
      </c>
      <c r="AB288" s="41" t="s">
        <v>56</v>
      </c>
      <c r="AC288" s="37" t="s">
        <v>51</v>
      </c>
      <c r="AD288" s="37" t="s">
        <v>57</v>
      </c>
      <c r="AE288" s="42" t="s">
        <v>58</v>
      </c>
      <c r="AF288" s="42" t="s">
        <v>59</v>
      </c>
      <c r="AG288" s="42" t="s">
        <v>60</v>
      </c>
      <c r="AH288" s="42" t="s">
        <v>61</v>
      </c>
      <c r="AI288" s="42" t="s">
        <v>61</v>
      </c>
      <c r="AJ288" s="42" t="s">
        <v>61</v>
      </c>
      <c r="AK288" s="68"/>
      <c r="AL288" s="68"/>
      <c r="AM288" s="68"/>
      <c r="AN288" s="9"/>
      <c r="AO288" s="9"/>
      <c r="AP288" s="9"/>
    </row>
    <row r="289" spans="1:42" s="45" customFormat="1" ht="55.5" customHeight="1" x14ac:dyDescent="0.15">
      <c r="A289" s="21"/>
      <c r="B289" s="53" t="s">
        <v>41</v>
      </c>
      <c r="C289" s="95" t="s">
        <v>112</v>
      </c>
      <c r="D289" s="95" t="s">
        <v>42</v>
      </c>
      <c r="E289" s="95" t="s">
        <v>100</v>
      </c>
      <c r="F289" s="95" t="s">
        <v>101</v>
      </c>
      <c r="G289" s="95" t="s">
        <v>537</v>
      </c>
      <c r="H289" s="219">
        <f>2000000-2000000</f>
        <v>0</v>
      </c>
      <c r="I289" s="95" t="s">
        <v>46</v>
      </c>
      <c r="J289" s="91" t="s">
        <v>46</v>
      </c>
      <c r="K289" s="62" t="s">
        <v>531</v>
      </c>
      <c r="L289" s="31">
        <v>92121700</v>
      </c>
      <c r="M289" s="32" t="str">
        <f t="shared" si="33"/>
        <v xml:space="preserve">Prestar el Servicio de mantenimiento o reparación de alarma contra incendios (GDO) </v>
      </c>
      <c r="N289" s="33">
        <v>1</v>
      </c>
      <c r="O289" s="33">
        <v>1</v>
      </c>
      <c r="P289" s="34">
        <v>11</v>
      </c>
      <c r="Q289" s="35" t="s">
        <v>49</v>
      </c>
      <c r="R289" s="129" t="s">
        <v>601</v>
      </c>
      <c r="S289" s="143" t="s">
        <v>50</v>
      </c>
      <c r="T289" s="213">
        <f t="shared" si="31"/>
        <v>0</v>
      </c>
      <c r="U289" s="212">
        <f t="shared" si="34"/>
        <v>0</v>
      </c>
      <c r="V289" s="145" t="s">
        <v>51</v>
      </c>
      <c r="W289" s="37" t="s">
        <v>52</v>
      </c>
      <c r="X289" s="38" t="s">
        <v>53</v>
      </c>
      <c r="Y289" s="39" t="s">
        <v>54</v>
      </c>
      <c r="Z289" s="40" t="s">
        <v>41</v>
      </c>
      <c r="AA289" s="36" t="s">
        <v>55</v>
      </c>
      <c r="AB289" s="41" t="s">
        <v>56</v>
      </c>
      <c r="AC289" s="37" t="s">
        <v>51</v>
      </c>
      <c r="AD289" s="37" t="s">
        <v>57</v>
      </c>
      <c r="AE289" s="42" t="s">
        <v>58</v>
      </c>
      <c r="AF289" s="42" t="s">
        <v>59</v>
      </c>
      <c r="AG289" s="42" t="s">
        <v>60</v>
      </c>
      <c r="AH289" s="42" t="s">
        <v>61</v>
      </c>
      <c r="AI289" s="42" t="s">
        <v>61</v>
      </c>
      <c r="AJ289" s="42" t="s">
        <v>61</v>
      </c>
      <c r="AK289" s="68"/>
      <c r="AL289" s="68"/>
      <c r="AM289" s="68"/>
      <c r="AN289" s="9"/>
      <c r="AO289" s="9"/>
      <c r="AP289" s="9"/>
    </row>
    <row r="290" spans="1:42" s="45" customFormat="1" ht="47.25" customHeight="1" x14ac:dyDescent="0.15">
      <c r="A290" s="21"/>
      <c r="B290" s="53" t="s">
        <v>155</v>
      </c>
      <c r="C290" s="95" t="s">
        <v>364</v>
      </c>
      <c r="D290" s="95" t="s">
        <v>613</v>
      </c>
      <c r="E290" s="95" t="s">
        <v>92</v>
      </c>
      <c r="F290" s="95" t="s">
        <v>93</v>
      </c>
      <c r="G290" s="95" t="s">
        <v>559</v>
      </c>
      <c r="H290" s="219">
        <f>1975300-(706533+1268767)</f>
        <v>0</v>
      </c>
      <c r="I290" s="95" t="s">
        <v>46</v>
      </c>
      <c r="J290" s="91" t="s">
        <v>46</v>
      </c>
      <c r="K290" s="62" t="s">
        <v>534</v>
      </c>
      <c r="L290" s="289" t="s">
        <v>367</v>
      </c>
      <c r="M290" s="291" t="str">
        <f t="shared" si="33"/>
        <v>Suministrar materiales y herramientas para el Departamento de Tecnología de la Universidad Pedagógica Nacional</v>
      </c>
      <c r="N290" s="33">
        <v>5</v>
      </c>
      <c r="O290" s="33">
        <v>6</v>
      </c>
      <c r="P290" s="34">
        <v>2</v>
      </c>
      <c r="Q290" s="35" t="s">
        <v>49</v>
      </c>
      <c r="R290" s="129" t="s">
        <v>601</v>
      </c>
      <c r="S290" s="143" t="s">
        <v>50</v>
      </c>
      <c r="T290" s="213">
        <f>H290+H292+H293</f>
        <v>5293999</v>
      </c>
      <c r="U290" s="212">
        <f t="shared" si="34"/>
        <v>5293999</v>
      </c>
      <c r="V290" s="145" t="s">
        <v>51</v>
      </c>
      <c r="W290" s="37" t="s">
        <v>52</v>
      </c>
      <c r="X290" s="38" t="s">
        <v>53</v>
      </c>
      <c r="Y290" s="39" t="s">
        <v>54</v>
      </c>
      <c r="Z290" s="40" t="s">
        <v>155</v>
      </c>
      <c r="AA290" s="36" t="s">
        <v>55</v>
      </c>
      <c r="AB290" s="41" t="s">
        <v>56</v>
      </c>
      <c r="AC290" s="37" t="s">
        <v>51</v>
      </c>
      <c r="AD290" s="37" t="s">
        <v>57</v>
      </c>
      <c r="AE290" s="42" t="s">
        <v>58</v>
      </c>
      <c r="AF290" s="42" t="s">
        <v>59</v>
      </c>
      <c r="AG290" s="42" t="s">
        <v>60</v>
      </c>
      <c r="AH290" s="42" t="s">
        <v>61</v>
      </c>
      <c r="AI290" s="42" t="s">
        <v>61</v>
      </c>
      <c r="AJ290" s="42" t="s">
        <v>61</v>
      </c>
      <c r="AK290" s="68"/>
      <c r="AL290" s="68"/>
      <c r="AM290" s="68"/>
      <c r="AN290" s="9"/>
      <c r="AO290" s="9"/>
      <c r="AP290" s="9"/>
    </row>
    <row r="291" spans="1:42" s="45" customFormat="1" ht="39.75" customHeight="1" x14ac:dyDescent="0.15">
      <c r="A291" s="21"/>
      <c r="B291" s="53" t="s">
        <v>155</v>
      </c>
      <c r="C291" s="95" t="s">
        <v>364</v>
      </c>
      <c r="D291" s="95" t="s">
        <v>613</v>
      </c>
      <c r="E291" s="95" t="s">
        <v>92</v>
      </c>
      <c r="F291" s="95" t="s">
        <v>512</v>
      </c>
      <c r="G291" s="95" t="s">
        <v>788</v>
      </c>
      <c r="H291" s="219">
        <f>1198300-1198300</f>
        <v>0</v>
      </c>
      <c r="I291" s="95" t="s">
        <v>46</v>
      </c>
      <c r="J291" s="91" t="s">
        <v>46</v>
      </c>
      <c r="K291" s="62" t="s">
        <v>534</v>
      </c>
      <c r="L291" s="311"/>
      <c r="M291" s="319"/>
      <c r="N291" s="33">
        <v>5</v>
      </c>
      <c r="O291" s="33">
        <v>6</v>
      </c>
      <c r="P291" s="34">
        <v>2</v>
      </c>
      <c r="Q291" s="35" t="s">
        <v>49</v>
      </c>
      <c r="R291" s="129" t="s">
        <v>601</v>
      </c>
      <c r="S291" s="183" t="s">
        <v>50</v>
      </c>
      <c r="T291" s="301">
        <f>H291+H292+H293</f>
        <v>5293999</v>
      </c>
      <c r="U291" s="303">
        <f>T291</f>
        <v>5293999</v>
      </c>
      <c r="V291" s="145"/>
      <c r="W291" s="37"/>
      <c r="X291" s="38"/>
      <c r="Y291" s="39"/>
      <c r="Z291" s="40"/>
      <c r="AA291" s="36"/>
      <c r="AB291" s="41"/>
      <c r="AC291" s="37"/>
      <c r="AD291" s="37"/>
      <c r="AE291" s="42"/>
      <c r="AF291" s="42"/>
      <c r="AG291" s="42"/>
      <c r="AH291" s="42"/>
      <c r="AI291" s="42"/>
      <c r="AJ291" s="42"/>
      <c r="AK291" s="68"/>
      <c r="AL291" s="68"/>
      <c r="AM291" s="68"/>
      <c r="AN291" s="9"/>
      <c r="AO291" s="9"/>
      <c r="AP291" s="9"/>
    </row>
    <row r="292" spans="1:42" s="45" customFormat="1" ht="38.25" customHeight="1" x14ac:dyDescent="0.15">
      <c r="A292" s="21"/>
      <c r="B292" s="53" t="s">
        <v>155</v>
      </c>
      <c r="C292" s="95" t="s">
        <v>364</v>
      </c>
      <c r="D292" s="95" t="s">
        <v>613</v>
      </c>
      <c r="E292" s="95" t="s">
        <v>94</v>
      </c>
      <c r="F292" s="95" t="s">
        <v>95</v>
      </c>
      <c r="G292" s="95" t="s">
        <v>559</v>
      </c>
      <c r="H292" s="219">
        <f>2120399+1268767</f>
        <v>3389166</v>
      </c>
      <c r="I292" s="95" t="s">
        <v>57</v>
      </c>
      <c r="J292" s="91" t="s">
        <v>46</v>
      </c>
      <c r="K292" s="62" t="s">
        <v>534</v>
      </c>
      <c r="L292" s="311"/>
      <c r="M292" s="319"/>
      <c r="N292" s="126">
        <v>5</v>
      </c>
      <c r="O292" s="126">
        <v>6</v>
      </c>
      <c r="P292" s="124">
        <v>2</v>
      </c>
      <c r="Q292" s="128" t="s">
        <v>49</v>
      </c>
      <c r="R292" s="128" t="s">
        <v>601</v>
      </c>
      <c r="S292" s="183" t="s">
        <v>50</v>
      </c>
      <c r="T292" s="323"/>
      <c r="U292" s="315"/>
      <c r="V292" s="145" t="s">
        <v>51</v>
      </c>
      <c r="W292" s="37" t="s">
        <v>52</v>
      </c>
      <c r="X292" s="38" t="s">
        <v>53</v>
      </c>
      <c r="Y292" s="39" t="s">
        <v>54</v>
      </c>
      <c r="Z292" s="40" t="s">
        <v>155</v>
      </c>
      <c r="AA292" s="36" t="s">
        <v>55</v>
      </c>
      <c r="AB292" s="41" t="s">
        <v>56</v>
      </c>
      <c r="AC292" s="37" t="s">
        <v>51</v>
      </c>
      <c r="AD292" s="37" t="s">
        <v>57</v>
      </c>
      <c r="AE292" s="42" t="s">
        <v>58</v>
      </c>
      <c r="AF292" s="42" t="s">
        <v>59</v>
      </c>
      <c r="AG292" s="42" t="s">
        <v>60</v>
      </c>
      <c r="AH292" s="42" t="s">
        <v>61</v>
      </c>
      <c r="AI292" s="42" t="s">
        <v>61</v>
      </c>
      <c r="AJ292" s="42" t="s">
        <v>61</v>
      </c>
      <c r="AK292" s="68"/>
      <c r="AL292" s="68"/>
      <c r="AM292" s="68"/>
      <c r="AN292" s="9"/>
      <c r="AO292" s="9"/>
      <c r="AP292" s="9"/>
    </row>
    <row r="293" spans="1:42" s="45" customFormat="1" ht="52.5" customHeight="1" x14ac:dyDescent="0.15">
      <c r="A293" s="21"/>
      <c r="B293" s="53" t="s">
        <v>155</v>
      </c>
      <c r="C293" s="95" t="s">
        <v>364</v>
      </c>
      <c r="D293" s="95" t="s">
        <v>613</v>
      </c>
      <c r="E293" s="95" t="s">
        <v>82</v>
      </c>
      <c r="F293" s="95" t="s">
        <v>728</v>
      </c>
      <c r="G293" s="95" t="s">
        <v>559</v>
      </c>
      <c r="H293" s="219">
        <f>1198300+706533</f>
        <v>1904833</v>
      </c>
      <c r="I293" s="95" t="s">
        <v>57</v>
      </c>
      <c r="J293" s="91" t="s">
        <v>46</v>
      </c>
      <c r="K293" s="62" t="s">
        <v>534</v>
      </c>
      <c r="L293" s="290"/>
      <c r="M293" s="292"/>
      <c r="N293" s="126">
        <v>5</v>
      </c>
      <c r="O293" s="126">
        <v>6</v>
      </c>
      <c r="P293" s="124">
        <v>2</v>
      </c>
      <c r="Q293" s="128" t="s">
        <v>49</v>
      </c>
      <c r="R293" s="82" t="s">
        <v>601</v>
      </c>
      <c r="S293" s="183" t="s">
        <v>50</v>
      </c>
      <c r="T293" s="302"/>
      <c r="U293" s="304"/>
      <c r="V293" s="145" t="s">
        <v>51</v>
      </c>
      <c r="W293" s="37" t="s">
        <v>52</v>
      </c>
      <c r="X293" s="38" t="s">
        <v>53</v>
      </c>
      <c r="Y293" s="39" t="s">
        <v>54</v>
      </c>
      <c r="Z293" s="40" t="s">
        <v>155</v>
      </c>
      <c r="AA293" s="36" t="s">
        <v>55</v>
      </c>
      <c r="AB293" s="41" t="s">
        <v>56</v>
      </c>
      <c r="AC293" s="37" t="s">
        <v>51</v>
      </c>
      <c r="AD293" s="37" t="s">
        <v>57</v>
      </c>
      <c r="AE293" s="42" t="s">
        <v>58</v>
      </c>
      <c r="AF293" s="42" t="s">
        <v>59</v>
      </c>
      <c r="AG293" s="42" t="s">
        <v>60</v>
      </c>
      <c r="AH293" s="42" t="s">
        <v>61</v>
      </c>
      <c r="AI293" s="42" t="s">
        <v>61</v>
      </c>
      <c r="AJ293" s="42" t="s">
        <v>61</v>
      </c>
      <c r="AK293" s="68"/>
      <c r="AL293" s="68"/>
      <c r="AM293" s="68"/>
      <c r="AN293" s="9"/>
      <c r="AO293" s="9"/>
      <c r="AP293" s="9"/>
    </row>
    <row r="294" spans="1:42" s="45" customFormat="1" ht="27" customHeight="1" x14ac:dyDescent="0.15">
      <c r="A294" s="21"/>
      <c r="B294" s="53" t="s">
        <v>41</v>
      </c>
      <c r="C294" s="95" t="s">
        <v>430</v>
      </c>
      <c r="D294" s="95" t="s">
        <v>431</v>
      </c>
      <c r="E294" s="95" t="s">
        <v>443</v>
      </c>
      <c r="F294" s="95" t="s">
        <v>444</v>
      </c>
      <c r="G294" s="95" t="s">
        <v>582</v>
      </c>
      <c r="H294" s="219">
        <v>652849399</v>
      </c>
      <c r="I294" s="95" t="s">
        <v>57</v>
      </c>
      <c r="J294" s="91" t="s">
        <v>46</v>
      </c>
      <c r="K294" s="62" t="s">
        <v>581</v>
      </c>
      <c r="L294" s="31">
        <v>80131500</v>
      </c>
      <c r="M294" s="32" t="str">
        <f t="shared" ref="M294:M299" si="35">G294</f>
        <v>Amparar el canon de arrendamiento del Edificio Centro de Lenguas de la Universidad Pedagógica Nacional</v>
      </c>
      <c r="N294" s="33">
        <v>1</v>
      </c>
      <c r="O294" s="33">
        <v>1</v>
      </c>
      <c r="P294" s="34">
        <v>11</v>
      </c>
      <c r="Q294" s="35" t="s">
        <v>49</v>
      </c>
      <c r="R294" s="82" t="s">
        <v>601</v>
      </c>
      <c r="S294" s="143" t="s">
        <v>50</v>
      </c>
      <c r="T294" s="213">
        <f>H294</f>
        <v>652849399</v>
      </c>
      <c r="U294" s="212">
        <f t="shared" ref="U294:U299" si="36">T294</f>
        <v>652849399</v>
      </c>
      <c r="V294" s="145" t="s">
        <v>51</v>
      </c>
      <c r="W294" s="37" t="s">
        <v>52</v>
      </c>
      <c r="X294" s="38" t="s">
        <v>53</v>
      </c>
      <c r="Y294" s="39" t="s">
        <v>54</v>
      </c>
      <c r="Z294" s="40" t="s">
        <v>429</v>
      </c>
      <c r="AA294" s="36" t="s">
        <v>55</v>
      </c>
      <c r="AB294" s="41" t="s">
        <v>56</v>
      </c>
      <c r="AC294" s="37" t="s">
        <v>51</v>
      </c>
      <c r="AD294" s="37" t="s">
        <v>57</v>
      </c>
      <c r="AE294" s="42" t="s">
        <v>58</v>
      </c>
      <c r="AF294" s="42" t="s">
        <v>59</v>
      </c>
      <c r="AG294" s="42" t="s">
        <v>60</v>
      </c>
      <c r="AH294" s="42" t="s">
        <v>61</v>
      </c>
      <c r="AI294" s="42" t="s">
        <v>61</v>
      </c>
      <c r="AJ294" s="42" t="s">
        <v>61</v>
      </c>
      <c r="AK294" s="68"/>
      <c r="AL294" s="68"/>
      <c r="AM294" s="68"/>
      <c r="AN294" s="9"/>
      <c r="AO294" s="9"/>
      <c r="AP294" s="9"/>
    </row>
    <row r="295" spans="1:42" s="45" customFormat="1" ht="27" customHeight="1" x14ac:dyDescent="0.15">
      <c r="A295" s="21"/>
      <c r="B295" s="53" t="s">
        <v>41</v>
      </c>
      <c r="C295" s="95" t="s">
        <v>450</v>
      </c>
      <c r="D295" s="95" t="s">
        <v>451</v>
      </c>
      <c r="E295" s="95" t="s">
        <v>253</v>
      </c>
      <c r="F295" s="95" t="s">
        <v>254</v>
      </c>
      <c r="G295" s="95" t="s">
        <v>538</v>
      </c>
      <c r="H295" s="219">
        <f>50000000</f>
        <v>50000000</v>
      </c>
      <c r="I295" s="95" t="s">
        <v>46</v>
      </c>
      <c r="J295" s="91" t="s">
        <v>46</v>
      </c>
      <c r="K295" s="62" t="s">
        <v>255</v>
      </c>
      <c r="L295" s="31" t="s">
        <v>48</v>
      </c>
      <c r="M295" s="32" t="str">
        <f t="shared" si="35"/>
        <v xml:space="preserve">Apoyo económico estudiantes </v>
      </c>
      <c r="N295" s="33">
        <v>1</v>
      </c>
      <c r="O295" s="33">
        <v>1</v>
      </c>
      <c r="P295" s="34">
        <v>11</v>
      </c>
      <c r="Q295" s="35" t="s">
        <v>49</v>
      </c>
      <c r="R295" s="129" t="s">
        <v>601</v>
      </c>
      <c r="S295" s="143" t="s">
        <v>154</v>
      </c>
      <c r="T295" s="213">
        <f>H295</f>
        <v>50000000</v>
      </c>
      <c r="U295" s="212">
        <f t="shared" si="36"/>
        <v>50000000</v>
      </c>
      <c r="V295" s="145" t="s">
        <v>51</v>
      </c>
      <c r="W295" s="37" t="s">
        <v>52</v>
      </c>
      <c r="X295" s="38" t="s">
        <v>53</v>
      </c>
      <c r="Y295" s="39" t="s">
        <v>54</v>
      </c>
      <c r="Z295" s="40" t="s">
        <v>41</v>
      </c>
      <c r="AA295" s="36" t="s">
        <v>55</v>
      </c>
      <c r="AB295" s="41" t="s">
        <v>56</v>
      </c>
      <c r="AC295" s="37" t="s">
        <v>51</v>
      </c>
      <c r="AD295" s="37" t="s">
        <v>57</v>
      </c>
      <c r="AE295" s="42" t="s">
        <v>58</v>
      </c>
      <c r="AF295" s="42" t="s">
        <v>59</v>
      </c>
      <c r="AG295" s="42" t="s">
        <v>60</v>
      </c>
      <c r="AH295" s="42" t="s">
        <v>61</v>
      </c>
      <c r="AI295" s="42" t="s">
        <v>61</v>
      </c>
      <c r="AJ295" s="42" t="s">
        <v>61</v>
      </c>
      <c r="AK295" s="68"/>
      <c r="AL295" s="68"/>
      <c r="AM295" s="68"/>
      <c r="AN295" s="9"/>
      <c r="AO295" s="9"/>
      <c r="AP295" s="9"/>
    </row>
    <row r="296" spans="1:42" s="45" customFormat="1" ht="36" customHeight="1" x14ac:dyDescent="0.15">
      <c r="A296" s="21"/>
      <c r="B296" s="53" t="s">
        <v>41</v>
      </c>
      <c r="C296" s="95" t="s">
        <v>112</v>
      </c>
      <c r="D296" s="95" t="s">
        <v>42</v>
      </c>
      <c r="E296" s="95" t="s">
        <v>100</v>
      </c>
      <c r="F296" s="95" t="s">
        <v>101</v>
      </c>
      <c r="G296" s="95" t="s">
        <v>578</v>
      </c>
      <c r="H296" s="219">
        <f>3069438099+H86</f>
        <v>3300146575</v>
      </c>
      <c r="I296" s="95" t="s">
        <v>57</v>
      </c>
      <c r="J296" s="91" t="s">
        <v>46</v>
      </c>
      <c r="K296" s="62" t="s">
        <v>603</v>
      </c>
      <c r="L296" s="31">
        <v>76111500</v>
      </c>
      <c r="M296" s="32" t="str">
        <f t="shared" si="35"/>
        <v>Amparar la prestación del servicio de aseo  de la Universidad Pedagógica Nacional”. según el Acuerdo 024 del 11 de octubre del 2024, del Consejo Superior - Vigencia futura 2025</v>
      </c>
      <c r="N296" s="33">
        <v>1</v>
      </c>
      <c r="O296" s="33">
        <v>1</v>
      </c>
      <c r="P296" s="34">
        <v>11</v>
      </c>
      <c r="Q296" s="35" t="s">
        <v>49</v>
      </c>
      <c r="R296" s="129" t="s">
        <v>602</v>
      </c>
      <c r="S296" s="143" t="s">
        <v>172</v>
      </c>
      <c r="T296" s="301">
        <f>H296+H297</f>
        <v>3380165746</v>
      </c>
      <c r="U296" s="303">
        <f t="shared" si="36"/>
        <v>3380165746</v>
      </c>
      <c r="V296" s="145" t="s">
        <v>51</v>
      </c>
      <c r="W296" s="37" t="s">
        <v>52</v>
      </c>
      <c r="X296" s="38" t="s">
        <v>53</v>
      </c>
      <c r="Y296" s="39" t="s">
        <v>54</v>
      </c>
      <c r="Z296" s="40" t="s">
        <v>41</v>
      </c>
      <c r="AA296" s="36" t="s">
        <v>55</v>
      </c>
      <c r="AB296" s="41" t="s">
        <v>56</v>
      </c>
      <c r="AC296" s="37" t="s">
        <v>51</v>
      </c>
      <c r="AD296" s="37" t="s">
        <v>57</v>
      </c>
      <c r="AE296" s="42" t="s">
        <v>58</v>
      </c>
      <c r="AF296" s="42" t="s">
        <v>59</v>
      </c>
      <c r="AG296" s="42" t="s">
        <v>60</v>
      </c>
      <c r="AH296" s="42" t="s">
        <v>61</v>
      </c>
      <c r="AI296" s="42" t="s">
        <v>61</v>
      </c>
      <c r="AJ296" s="42" t="s">
        <v>61</v>
      </c>
      <c r="AK296" s="68"/>
      <c r="AL296" s="68"/>
      <c r="AM296" s="68"/>
      <c r="AN296" s="9"/>
      <c r="AO296" s="9"/>
      <c r="AP296" s="9"/>
    </row>
    <row r="297" spans="1:42" s="45" customFormat="1" ht="36" customHeight="1" x14ac:dyDescent="0.15">
      <c r="A297" s="21"/>
      <c r="B297" s="53" t="s">
        <v>41</v>
      </c>
      <c r="C297" s="95" t="s">
        <v>173</v>
      </c>
      <c r="D297" s="95" t="s">
        <v>42</v>
      </c>
      <c r="E297" s="95" t="s">
        <v>100</v>
      </c>
      <c r="F297" s="95" t="s">
        <v>101</v>
      </c>
      <c r="G297" s="95" t="s">
        <v>578</v>
      </c>
      <c r="H297" s="219">
        <v>80019171</v>
      </c>
      <c r="I297" s="95" t="s">
        <v>57</v>
      </c>
      <c r="J297" s="91" t="s">
        <v>46</v>
      </c>
      <c r="K297" s="62" t="s">
        <v>603</v>
      </c>
      <c r="L297" s="31">
        <v>76111500</v>
      </c>
      <c r="M297" s="32" t="str">
        <f t="shared" si="35"/>
        <v>Amparar la prestación del servicio de aseo  de la Universidad Pedagógica Nacional”. según el Acuerdo 024 del 11 de octubre del 2024, del Consejo Superior - Vigencia futura 2025</v>
      </c>
      <c r="N297" s="33">
        <v>1</v>
      </c>
      <c r="O297" s="33">
        <v>1</v>
      </c>
      <c r="P297" s="34">
        <v>11</v>
      </c>
      <c r="Q297" s="35" t="s">
        <v>49</v>
      </c>
      <c r="R297" s="129" t="s">
        <v>602</v>
      </c>
      <c r="S297" s="143" t="s">
        <v>174</v>
      </c>
      <c r="T297" s="302"/>
      <c r="U297" s="304"/>
      <c r="V297" s="145" t="s">
        <v>51</v>
      </c>
      <c r="W297" s="37" t="s">
        <v>52</v>
      </c>
      <c r="X297" s="38" t="s">
        <v>53</v>
      </c>
      <c r="Y297" s="39" t="s">
        <v>54</v>
      </c>
      <c r="Z297" s="40" t="s">
        <v>41</v>
      </c>
      <c r="AA297" s="36" t="s">
        <v>55</v>
      </c>
      <c r="AB297" s="41" t="s">
        <v>56</v>
      </c>
      <c r="AC297" s="37" t="s">
        <v>51</v>
      </c>
      <c r="AD297" s="37" t="s">
        <v>57</v>
      </c>
      <c r="AE297" s="42" t="s">
        <v>58</v>
      </c>
      <c r="AF297" s="42" t="s">
        <v>59</v>
      </c>
      <c r="AG297" s="42" t="s">
        <v>60</v>
      </c>
      <c r="AH297" s="42" t="s">
        <v>61</v>
      </c>
      <c r="AI297" s="42" t="s">
        <v>61</v>
      </c>
      <c r="AJ297" s="42" t="s">
        <v>61</v>
      </c>
      <c r="AK297" s="68"/>
      <c r="AL297" s="68"/>
      <c r="AM297" s="68"/>
      <c r="AN297" s="9"/>
      <c r="AO297" s="9"/>
      <c r="AP297" s="9"/>
    </row>
    <row r="298" spans="1:42" s="45" customFormat="1" ht="36" customHeight="1" x14ac:dyDescent="0.15">
      <c r="A298" s="21"/>
      <c r="B298" s="53" t="s">
        <v>41</v>
      </c>
      <c r="C298" s="95" t="s">
        <v>112</v>
      </c>
      <c r="D298" s="95" t="s">
        <v>42</v>
      </c>
      <c r="E298" s="95" t="s">
        <v>98</v>
      </c>
      <c r="F298" s="95" t="s">
        <v>99</v>
      </c>
      <c r="G298" s="95" t="s">
        <v>605</v>
      </c>
      <c r="H298" s="219">
        <v>2950000</v>
      </c>
      <c r="I298" s="95" t="s">
        <v>46</v>
      </c>
      <c r="J298" s="91" t="s">
        <v>46</v>
      </c>
      <c r="K298" s="62" t="s">
        <v>159</v>
      </c>
      <c r="L298" s="31" t="s">
        <v>48</v>
      </c>
      <c r="M298" s="32" t="str">
        <f t="shared" si="35"/>
        <v>Amparar el pago de los SOAT "Seguro Obligatorio De Automóviles" de los vehículos de placas LIS934, OJX774
y JQV202 de propiedad de la Universidad Pedagógica Nacional para la vigencia 2025.</v>
      </c>
      <c r="N298" s="33">
        <v>1</v>
      </c>
      <c r="O298" s="33">
        <v>1</v>
      </c>
      <c r="P298" s="34">
        <v>11</v>
      </c>
      <c r="Q298" s="35" t="s">
        <v>49</v>
      </c>
      <c r="R298" s="129" t="s">
        <v>601</v>
      </c>
      <c r="S298" s="143" t="s">
        <v>50</v>
      </c>
      <c r="T298" s="213">
        <f>H298</f>
        <v>2950000</v>
      </c>
      <c r="U298" s="212">
        <f t="shared" si="36"/>
        <v>2950000</v>
      </c>
      <c r="V298" s="145" t="s">
        <v>51</v>
      </c>
      <c r="W298" s="37" t="s">
        <v>52</v>
      </c>
      <c r="X298" s="38" t="s">
        <v>53</v>
      </c>
      <c r="Y298" s="39" t="s">
        <v>54</v>
      </c>
      <c r="Z298" s="40" t="s">
        <v>41</v>
      </c>
      <c r="AA298" s="36" t="s">
        <v>55</v>
      </c>
      <c r="AB298" s="41" t="s">
        <v>56</v>
      </c>
      <c r="AC298" s="37" t="s">
        <v>51</v>
      </c>
      <c r="AD298" s="37" t="s">
        <v>57</v>
      </c>
      <c r="AE298" s="42" t="s">
        <v>58</v>
      </c>
      <c r="AF298" s="42" t="s">
        <v>59</v>
      </c>
      <c r="AG298" s="42" t="s">
        <v>60</v>
      </c>
      <c r="AH298" s="42" t="s">
        <v>61</v>
      </c>
      <c r="AI298" s="42" t="s">
        <v>61</v>
      </c>
      <c r="AJ298" s="42" t="s">
        <v>61</v>
      </c>
      <c r="AK298" s="68"/>
      <c r="AL298" s="68"/>
      <c r="AM298" s="68"/>
      <c r="AN298" s="9"/>
      <c r="AO298" s="9"/>
      <c r="AP298" s="9"/>
    </row>
    <row r="299" spans="1:42" ht="54" customHeight="1" x14ac:dyDescent="0.15">
      <c r="B299" s="53" t="s">
        <v>41</v>
      </c>
      <c r="C299" s="95" t="s">
        <v>112</v>
      </c>
      <c r="D299" s="95" t="s">
        <v>42</v>
      </c>
      <c r="E299" s="95" t="s">
        <v>98</v>
      </c>
      <c r="F299" s="95" t="s">
        <v>99</v>
      </c>
      <c r="G299" s="95" t="s">
        <v>607</v>
      </c>
      <c r="H299" s="219">
        <v>8237873</v>
      </c>
      <c r="I299" s="95" t="s">
        <v>46</v>
      </c>
      <c r="J299" s="91" t="s">
        <v>46</v>
      </c>
      <c r="K299" s="62" t="s">
        <v>159</v>
      </c>
      <c r="L299" s="125" t="s">
        <v>48</v>
      </c>
      <c r="M299" s="122" t="str">
        <f t="shared" si="35"/>
        <v>Amparar el pago de los gastos requeridos para las reparaciones locativas en el marco de la
entrega del inmueble ubicado en la Calle 78 No. 9-53, de acuerdo a lo establecido en numeral 4
de la CLÁUSULA CUARTA del Contrato de Arrendamiento No. 401 del 2022.</v>
      </c>
      <c r="N299" s="33">
        <v>1</v>
      </c>
      <c r="O299" s="33">
        <v>1</v>
      </c>
      <c r="P299" s="34">
        <v>11</v>
      </c>
      <c r="Q299" s="35" t="s">
        <v>49</v>
      </c>
      <c r="R299" s="129" t="s">
        <v>601</v>
      </c>
      <c r="S299" s="143" t="s">
        <v>50</v>
      </c>
      <c r="T299" s="213">
        <f>H299</f>
        <v>8237873</v>
      </c>
      <c r="U299" s="212">
        <f t="shared" si="36"/>
        <v>8237873</v>
      </c>
      <c r="V299" s="145" t="s">
        <v>51</v>
      </c>
      <c r="W299" s="37" t="s">
        <v>52</v>
      </c>
      <c r="X299" s="38" t="s">
        <v>53</v>
      </c>
      <c r="Y299" s="39" t="s">
        <v>54</v>
      </c>
      <c r="Z299" s="40" t="s">
        <v>41</v>
      </c>
      <c r="AA299" s="36" t="s">
        <v>55</v>
      </c>
      <c r="AB299" s="41" t="s">
        <v>56</v>
      </c>
      <c r="AC299" s="37" t="s">
        <v>51</v>
      </c>
      <c r="AD299" s="37" t="s">
        <v>57</v>
      </c>
      <c r="AE299" s="42" t="s">
        <v>58</v>
      </c>
      <c r="AF299" s="42" t="s">
        <v>59</v>
      </c>
      <c r="AG299" s="42" t="s">
        <v>60</v>
      </c>
      <c r="AH299" s="42" t="s">
        <v>61</v>
      </c>
      <c r="AI299" s="42" t="s">
        <v>61</v>
      </c>
      <c r="AJ299" s="42" t="s">
        <v>61</v>
      </c>
      <c r="AK299" s="68"/>
      <c r="AL299" s="68"/>
      <c r="AM299" s="68"/>
    </row>
    <row r="300" spans="1:42" ht="39.75" customHeight="1" x14ac:dyDescent="0.15">
      <c r="B300" s="53" t="s">
        <v>41</v>
      </c>
      <c r="C300" s="95" t="s">
        <v>112</v>
      </c>
      <c r="D300" s="95" t="s">
        <v>42</v>
      </c>
      <c r="E300" s="95" t="s">
        <v>84</v>
      </c>
      <c r="F300" s="95" t="s">
        <v>85</v>
      </c>
      <c r="G300" s="95" t="s">
        <v>622</v>
      </c>
      <c r="H300" s="219">
        <f>48000000-48000000</f>
        <v>0</v>
      </c>
      <c r="I300" s="95" t="s">
        <v>323</v>
      </c>
      <c r="J300" s="91" t="s">
        <v>46</v>
      </c>
      <c r="K300" s="62" t="s">
        <v>608</v>
      </c>
      <c r="L300" s="125">
        <v>56121500</v>
      </c>
      <c r="M300" s="291" t="s">
        <v>622</v>
      </c>
      <c r="N300" s="33">
        <v>1</v>
      </c>
      <c r="O300" s="33">
        <v>1</v>
      </c>
      <c r="P300" s="34">
        <v>11</v>
      </c>
      <c r="Q300" s="35" t="s">
        <v>49</v>
      </c>
      <c r="R300" s="35" t="s">
        <v>601</v>
      </c>
      <c r="S300" s="143" t="s">
        <v>154</v>
      </c>
      <c r="T300" s="301">
        <f>H300+H301</f>
        <v>11095725</v>
      </c>
      <c r="U300" s="303">
        <f>T300</f>
        <v>11095725</v>
      </c>
      <c r="V300" s="145" t="s">
        <v>51</v>
      </c>
      <c r="W300" s="37" t="s">
        <v>52</v>
      </c>
      <c r="X300" s="38" t="s">
        <v>53</v>
      </c>
      <c r="Y300" s="39" t="s">
        <v>54</v>
      </c>
      <c r="Z300" s="40" t="s">
        <v>41</v>
      </c>
      <c r="AA300" s="36" t="s">
        <v>55</v>
      </c>
      <c r="AB300" s="41" t="s">
        <v>56</v>
      </c>
      <c r="AC300" s="37" t="s">
        <v>51</v>
      </c>
      <c r="AD300" s="37" t="s">
        <v>57</v>
      </c>
      <c r="AE300" s="42" t="s">
        <v>58</v>
      </c>
      <c r="AF300" s="42" t="s">
        <v>59</v>
      </c>
      <c r="AG300" s="42" t="s">
        <v>60</v>
      </c>
      <c r="AH300" s="42" t="s">
        <v>61</v>
      </c>
      <c r="AI300" s="42" t="s">
        <v>61</v>
      </c>
      <c r="AJ300" s="42" t="s">
        <v>61</v>
      </c>
      <c r="AK300" s="68"/>
      <c r="AL300" s="68"/>
      <c r="AM300" s="68"/>
    </row>
    <row r="301" spans="1:42" ht="27" customHeight="1" x14ac:dyDescent="0.15">
      <c r="B301" s="53" t="s">
        <v>41</v>
      </c>
      <c r="C301" s="95" t="s">
        <v>112</v>
      </c>
      <c r="D301" s="95" t="s">
        <v>42</v>
      </c>
      <c r="E301" s="95" t="s">
        <v>84</v>
      </c>
      <c r="F301" s="95" t="s">
        <v>85</v>
      </c>
      <c r="G301" s="95" t="s">
        <v>622</v>
      </c>
      <c r="H301" s="219">
        <f>200000000+11095725-(H309+H310+H311+H312+H313+H314+H315+13951656)</f>
        <v>11095725</v>
      </c>
      <c r="I301" s="95" t="s">
        <v>323</v>
      </c>
      <c r="J301" s="91" t="s">
        <v>323</v>
      </c>
      <c r="K301" s="62" t="s">
        <v>608</v>
      </c>
      <c r="L301" s="125">
        <v>56121500</v>
      </c>
      <c r="M301" s="292"/>
      <c r="N301" s="33">
        <v>1</v>
      </c>
      <c r="O301" s="33">
        <v>1</v>
      </c>
      <c r="P301" s="34">
        <v>11</v>
      </c>
      <c r="Q301" s="35" t="s">
        <v>49</v>
      </c>
      <c r="R301" s="35" t="s">
        <v>601</v>
      </c>
      <c r="S301" s="143" t="s">
        <v>50</v>
      </c>
      <c r="T301" s="302"/>
      <c r="U301" s="304"/>
      <c r="V301" s="145" t="s">
        <v>51</v>
      </c>
      <c r="W301" s="37" t="s">
        <v>52</v>
      </c>
      <c r="X301" s="38" t="s">
        <v>53</v>
      </c>
      <c r="Y301" s="39" t="s">
        <v>54</v>
      </c>
      <c r="Z301" s="40" t="s">
        <v>41</v>
      </c>
      <c r="AA301" s="36" t="s">
        <v>55</v>
      </c>
      <c r="AB301" s="41" t="s">
        <v>56</v>
      </c>
      <c r="AC301" s="37" t="s">
        <v>51</v>
      </c>
      <c r="AD301" s="37" t="s">
        <v>57</v>
      </c>
      <c r="AE301" s="42" t="s">
        <v>58</v>
      </c>
      <c r="AF301" s="42" t="s">
        <v>59</v>
      </c>
      <c r="AG301" s="42" t="s">
        <v>60</v>
      </c>
      <c r="AH301" s="42" t="s">
        <v>61</v>
      </c>
      <c r="AI301" s="42" t="s">
        <v>61</v>
      </c>
      <c r="AJ301" s="42" t="s">
        <v>61</v>
      </c>
      <c r="AK301" s="68"/>
      <c r="AL301" s="68"/>
      <c r="AM301" s="68"/>
    </row>
    <row r="302" spans="1:42" ht="51.75" customHeight="1" x14ac:dyDescent="0.15">
      <c r="B302" s="53" t="s">
        <v>41</v>
      </c>
      <c r="C302" s="95" t="s">
        <v>112</v>
      </c>
      <c r="D302" s="95" t="s">
        <v>42</v>
      </c>
      <c r="E302" s="95" t="s">
        <v>98</v>
      </c>
      <c r="F302" s="95" t="s">
        <v>99</v>
      </c>
      <c r="G302" s="95" t="s">
        <v>609</v>
      </c>
      <c r="H302" s="219">
        <v>50000000</v>
      </c>
      <c r="I302" s="95" t="s">
        <v>46</v>
      </c>
      <c r="J302" s="91" t="s">
        <v>46</v>
      </c>
      <c r="K302" s="62" t="s">
        <v>159</v>
      </c>
      <c r="L302" s="31" t="s">
        <v>48</v>
      </c>
      <c r="M302" s="32" t="str">
        <f>G302</f>
        <v>Amparar el Pago de las pólizas correspondientes a los contratos y convenios que se tramitan desde la Rectoría, Vicerrectoría Académica y Vicerrectoría Administrativa y Financiera de la Universidad Pedagógica Nacional para la vigencia 2025</v>
      </c>
      <c r="N302" s="33">
        <v>1</v>
      </c>
      <c r="O302" s="33">
        <v>1</v>
      </c>
      <c r="P302" s="34">
        <v>11</v>
      </c>
      <c r="Q302" s="35" t="s">
        <v>49</v>
      </c>
      <c r="R302" s="129" t="s">
        <v>601</v>
      </c>
      <c r="S302" s="143" t="s">
        <v>50</v>
      </c>
      <c r="T302" s="213">
        <f>H302</f>
        <v>50000000</v>
      </c>
      <c r="U302" s="212">
        <f>T302</f>
        <v>50000000</v>
      </c>
      <c r="V302" s="145" t="s">
        <v>51</v>
      </c>
      <c r="W302" s="37" t="s">
        <v>52</v>
      </c>
      <c r="X302" s="38" t="s">
        <v>53</v>
      </c>
      <c r="Y302" s="39" t="s">
        <v>54</v>
      </c>
      <c r="Z302" s="40" t="s">
        <v>41</v>
      </c>
      <c r="AA302" s="36" t="s">
        <v>55</v>
      </c>
      <c r="AB302" s="41" t="s">
        <v>56</v>
      </c>
      <c r="AC302" s="37" t="s">
        <v>51</v>
      </c>
      <c r="AD302" s="37" t="s">
        <v>57</v>
      </c>
      <c r="AE302" s="42" t="s">
        <v>58</v>
      </c>
      <c r="AF302" s="42" t="s">
        <v>59</v>
      </c>
      <c r="AG302" s="42" t="s">
        <v>60</v>
      </c>
      <c r="AH302" s="42" t="s">
        <v>61</v>
      </c>
      <c r="AI302" s="42" t="s">
        <v>61</v>
      </c>
      <c r="AJ302" s="42" t="s">
        <v>61</v>
      </c>
      <c r="AK302" s="68"/>
      <c r="AL302" s="68"/>
      <c r="AM302" s="68"/>
    </row>
    <row r="303" spans="1:42" s="45" customFormat="1" ht="57.75" customHeight="1" x14ac:dyDescent="0.15">
      <c r="A303" s="1"/>
      <c r="B303" s="53" t="s">
        <v>41</v>
      </c>
      <c r="C303" s="95" t="s">
        <v>112</v>
      </c>
      <c r="D303" s="95" t="s">
        <v>42</v>
      </c>
      <c r="E303" s="95" t="s">
        <v>94</v>
      </c>
      <c r="F303" s="95" t="s">
        <v>610</v>
      </c>
      <c r="G303" s="95" t="s">
        <v>611</v>
      </c>
      <c r="H303" s="219">
        <v>300000</v>
      </c>
      <c r="I303" s="95" t="s">
        <v>51</v>
      </c>
      <c r="J303" s="91" t="s">
        <v>46</v>
      </c>
      <c r="K303" s="62" t="s">
        <v>564</v>
      </c>
      <c r="L303" s="31" t="s">
        <v>48</v>
      </c>
      <c r="M303" s="291" t="str">
        <f>G303</f>
        <v>Amparar el pago por concepto de compra de equipos audiovisuales y otros elementos necesarios para la sala de Juntas del piso 9° del edificio Administrativo de la Universidad Pedagógica Nacional.</v>
      </c>
      <c r="N303" s="33">
        <v>1</v>
      </c>
      <c r="O303" s="33">
        <v>1</v>
      </c>
      <c r="P303" s="34">
        <v>11</v>
      </c>
      <c r="Q303" s="35" t="s">
        <v>49</v>
      </c>
      <c r="R303" s="129" t="s">
        <v>601</v>
      </c>
      <c r="S303" s="143" t="s">
        <v>50</v>
      </c>
      <c r="T303" s="301">
        <f>H303+H304</f>
        <v>9300000</v>
      </c>
      <c r="U303" s="303">
        <f>T303</f>
        <v>9300000</v>
      </c>
      <c r="V303" s="145" t="s">
        <v>51</v>
      </c>
      <c r="W303" s="37" t="s">
        <v>52</v>
      </c>
      <c r="X303" s="38" t="s">
        <v>53</v>
      </c>
      <c r="Y303" s="39" t="s">
        <v>54</v>
      </c>
      <c r="Z303" s="40" t="s">
        <v>41</v>
      </c>
      <c r="AA303" s="36" t="s">
        <v>55</v>
      </c>
      <c r="AB303" s="41" t="s">
        <v>56</v>
      </c>
      <c r="AC303" s="37" t="s">
        <v>51</v>
      </c>
      <c r="AD303" s="37" t="s">
        <v>57</v>
      </c>
      <c r="AE303" s="42" t="s">
        <v>58</v>
      </c>
      <c r="AF303" s="42" t="s">
        <v>59</v>
      </c>
      <c r="AG303" s="42" t="s">
        <v>60</v>
      </c>
      <c r="AH303" s="42" t="s">
        <v>61</v>
      </c>
      <c r="AI303" s="42" t="s">
        <v>61</v>
      </c>
      <c r="AJ303" s="42" t="s">
        <v>61</v>
      </c>
      <c r="AK303" s="68"/>
      <c r="AL303" s="68"/>
      <c r="AM303" s="68"/>
      <c r="AN303" s="9"/>
      <c r="AO303" s="9"/>
      <c r="AP303" s="9"/>
    </row>
    <row r="304" spans="1:42" s="45" customFormat="1" ht="45.75" customHeight="1" x14ac:dyDescent="0.15">
      <c r="A304" s="1"/>
      <c r="B304" s="53" t="s">
        <v>41</v>
      </c>
      <c r="C304" s="95" t="s">
        <v>112</v>
      </c>
      <c r="D304" s="95" t="s">
        <v>42</v>
      </c>
      <c r="E304" s="95" t="s">
        <v>72</v>
      </c>
      <c r="F304" s="95" t="s">
        <v>73</v>
      </c>
      <c r="G304" s="95" t="s">
        <v>611</v>
      </c>
      <c r="H304" s="219">
        <v>9000000</v>
      </c>
      <c r="I304" s="95" t="s">
        <v>51</v>
      </c>
      <c r="J304" s="91" t="s">
        <v>46</v>
      </c>
      <c r="K304" s="62" t="s">
        <v>564</v>
      </c>
      <c r="L304" s="31" t="s">
        <v>48</v>
      </c>
      <c r="M304" s="292"/>
      <c r="N304" s="33">
        <v>1</v>
      </c>
      <c r="O304" s="33">
        <v>1</v>
      </c>
      <c r="P304" s="34">
        <v>11</v>
      </c>
      <c r="Q304" s="35" t="s">
        <v>49</v>
      </c>
      <c r="R304" s="129" t="s">
        <v>601</v>
      </c>
      <c r="S304" s="143" t="s">
        <v>50</v>
      </c>
      <c r="T304" s="302"/>
      <c r="U304" s="304"/>
      <c r="V304" s="145" t="s">
        <v>51</v>
      </c>
      <c r="W304" s="37" t="s">
        <v>52</v>
      </c>
      <c r="X304" s="38" t="s">
        <v>53</v>
      </c>
      <c r="Y304" s="39" t="s">
        <v>54</v>
      </c>
      <c r="Z304" s="40" t="s">
        <v>41</v>
      </c>
      <c r="AA304" s="36" t="s">
        <v>55</v>
      </c>
      <c r="AB304" s="41" t="s">
        <v>56</v>
      </c>
      <c r="AC304" s="37" t="s">
        <v>51</v>
      </c>
      <c r="AD304" s="37" t="s">
        <v>57</v>
      </c>
      <c r="AE304" s="42" t="s">
        <v>58</v>
      </c>
      <c r="AF304" s="42" t="s">
        <v>59</v>
      </c>
      <c r="AG304" s="42" t="s">
        <v>60</v>
      </c>
      <c r="AH304" s="42" t="s">
        <v>61</v>
      </c>
      <c r="AI304" s="42" t="s">
        <v>61</v>
      </c>
      <c r="AJ304" s="42" t="s">
        <v>61</v>
      </c>
      <c r="AK304" s="68"/>
      <c r="AL304" s="68"/>
      <c r="AM304" s="68"/>
      <c r="AN304" s="9"/>
      <c r="AO304" s="9"/>
      <c r="AP304" s="9"/>
    </row>
    <row r="305" spans="1:42" customFormat="1" ht="27" customHeight="1" x14ac:dyDescent="0.25">
      <c r="B305" s="53" t="s">
        <v>616</v>
      </c>
      <c r="C305" s="95" t="s">
        <v>425</v>
      </c>
      <c r="D305" s="95" t="s">
        <v>617</v>
      </c>
      <c r="E305" s="95" t="s">
        <v>100</v>
      </c>
      <c r="F305" s="95" t="s">
        <v>101</v>
      </c>
      <c r="G305" s="95" t="s">
        <v>619</v>
      </c>
      <c r="H305" s="219">
        <v>8782200</v>
      </c>
      <c r="I305" s="95" t="s">
        <v>51</v>
      </c>
      <c r="J305" s="91" t="s">
        <v>46</v>
      </c>
      <c r="K305" s="62" t="s">
        <v>618</v>
      </c>
      <c r="L305" s="125" t="s">
        <v>48</v>
      </c>
      <c r="M305" s="291" t="str">
        <f>G305</f>
        <v>Amparar el pago de los gastos relacionados con la bienvenida de los estudiantes nuevos del semestre 2025-1, con el objetivo de facilitar su integración al entorno académico y social de la institución.</v>
      </c>
      <c r="N305" s="33">
        <v>1</v>
      </c>
      <c r="O305" s="33">
        <v>1</v>
      </c>
      <c r="P305" s="34">
        <v>11</v>
      </c>
      <c r="Q305" s="35" t="s">
        <v>49</v>
      </c>
      <c r="R305" s="129" t="s">
        <v>601</v>
      </c>
      <c r="S305" s="143" t="s">
        <v>50</v>
      </c>
      <c r="T305" s="301">
        <f>H305+H306+H307+H308</f>
        <v>14892000</v>
      </c>
      <c r="U305" s="303">
        <f>T305</f>
        <v>14892000</v>
      </c>
      <c r="V305" s="145" t="s">
        <v>51</v>
      </c>
      <c r="W305" s="37" t="s">
        <v>52</v>
      </c>
      <c r="X305" s="38" t="s">
        <v>53</v>
      </c>
      <c r="Y305" s="39" t="s">
        <v>54</v>
      </c>
      <c r="Z305" s="40" t="s">
        <v>41</v>
      </c>
      <c r="AA305" s="36" t="s">
        <v>55</v>
      </c>
      <c r="AB305" s="41" t="s">
        <v>56</v>
      </c>
      <c r="AC305" s="37" t="s">
        <v>51</v>
      </c>
      <c r="AD305" s="37" t="s">
        <v>57</v>
      </c>
      <c r="AE305" s="42" t="s">
        <v>58</v>
      </c>
      <c r="AF305" s="42" t="s">
        <v>59</v>
      </c>
      <c r="AG305" s="42" t="s">
        <v>60</v>
      </c>
      <c r="AH305" s="42" t="s">
        <v>61</v>
      </c>
      <c r="AI305" s="42" t="s">
        <v>61</v>
      </c>
      <c r="AJ305" s="42" t="s">
        <v>61</v>
      </c>
      <c r="AK305" s="68"/>
      <c r="AL305" s="68"/>
      <c r="AM305" s="68"/>
    </row>
    <row r="306" spans="1:42" customFormat="1" ht="36" customHeight="1" x14ac:dyDescent="0.25">
      <c r="B306" s="53" t="s">
        <v>616</v>
      </c>
      <c r="C306" s="95" t="s">
        <v>425</v>
      </c>
      <c r="D306" s="95" t="s">
        <v>617</v>
      </c>
      <c r="E306" s="95" t="s">
        <v>98</v>
      </c>
      <c r="F306" s="95" t="s">
        <v>444</v>
      </c>
      <c r="G306" s="95" t="s">
        <v>619</v>
      </c>
      <c r="H306" s="219">
        <v>4284000</v>
      </c>
      <c r="I306" s="95" t="s">
        <v>51</v>
      </c>
      <c r="J306" s="91" t="s">
        <v>46</v>
      </c>
      <c r="K306" s="62" t="s">
        <v>618</v>
      </c>
      <c r="L306" s="125" t="s">
        <v>48</v>
      </c>
      <c r="M306" s="319"/>
      <c r="N306" s="33">
        <v>1</v>
      </c>
      <c r="O306" s="33">
        <v>1</v>
      </c>
      <c r="P306" s="34">
        <v>11</v>
      </c>
      <c r="Q306" s="35" t="s">
        <v>49</v>
      </c>
      <c r="R306" s="129" t="s">
        <v>601</v>
      </c>
      <c r="S306" s="143" t="s">
        <v>50</v>
      </c>
      <c r="T306" s="323"/>
      <c r="U306" s="315"/>
      <c r="V306" s="145" t="s">
        <v>51</v>
      </c>
      <c r="W306" s="37" t="s">
        <v>52</v>
      </c>
      <c r="X306" s="38" t="s">
        <v>53</v>
      </c>
      <c r="Y306" s="39" t="s">
        <v>54</v>
      </c>
      <c r="Z306" s="40" t="s">
        <v>41</v>
      </c>
      <c r="AA306" s="36" t="s">
        <v>55</v>
      </c>
      <c r="AB306" s="41" t="s">
        <v>56</v>
      </c>
      <c r="AC306" s="37" t="s">
        <v>51</v>
      </c>
      <c r="AD306" s="37" t="s">
        <v>57</v>
      </c>
      <c r="AE306" s="42" t="s">
        <v>58</v>
      </c>
      <c r="AF306" s="42" t="s">
        <v>59</v>
      </c>
      <c r="AG306" s="42" t="s">
        <v>60</v>
      </c>
      <c r="AH306" s="42" t="s">
        <v>61</v>
      </c>
      <c r="AI306" s="42" t="s">
        <v>61</v>
      </c>
      <c r="AJ306" s="42" t="s">
        <v>61</v>
      </c>
      <c r="AK306" s="68"/>
      <c r="AL306" s="68"/>
      <c r="AM306" s="68"/>
    </row>
    <row r="307" spans="1:42" customFormat="1" ht="36" customHeight="1" x14ac:dyDescent="0.25">
      <c r="B307" s="53" t="s">
        <v>616</v>
      </c>
      <c r="C307" s="95" t="s">
        <v>425</v>
      </c>
      <c r="D307" s="95" t="s">
        <v>617</v>
      </c>
      <c r="E307" s="95" t="s">
        <v>92</v>
      </c>
      <c r="F307" s="95" t="s">
        <v>93</v>
      </c>
      <c r="G307" s="95" t="s">
        <v>619</v>
      </c>
      <c r="H307" s="219">
        <v>975800</v>
      </c>
      <c r="I307" s="95" t="s">
        <v>51</v>
      </c>
      <c r="J307" s="91" t="s">
        <v>46</v>
      </c>
      <c r="K307" s="62" t="s">
        <v>618</v>
      </c>
      <c r="L307" s="125" t="s">
        <v>48</v>
      </c>
      <c r="M307" s="319"/>
      <c r="N307" s="33">
        <v>1</v>
      </c>
      <c r="O307" s="33">
        <v>1</v>
      </c>
      <c r="P307" s="34">
        <v>11</v>
      </c>
      <c r="Q307" s="35" t="s">
        <v>49</v>
      </c>
      <c r="R307" s="129" t="s">
        <v>601</v>
      </c>
      <c r="S307" s="143" t="s">
        <v>50</v>
      </c>
      <c r="T307" s="323"/>
      <c r="U307" s="315"/>
      <c r="V307" s="145" t="s">
        <v>51</v>
      </c>
      <c r="W307" s="37" t="s">
        <v>52</v>
      </c>
      <c r="X307" s="38" t="s">
        <v>53</v>
      </c>
      <c r="Y307" s="39" t="s">
        <v>54</v>
      </c>
      <c r="Z307" s="40" t="s">
        <v>41</v>
      </c>
      <c r="AA307" s="36" t="s">
        <v>55</v>
      </c>
      <c r="AB307" s="41" t="s">
        <v>56</v>
      </c>
      <c r="AC307" s="37" t="s">
        <v>51</v>
      </c>
      <c r="AD307" s="37" t="s">
        <v>57</v>
      </c>
      <c r="AE307" s="42" t="s">
        <v>58</v>
      </c>
      <c r="AF307" s="42" t="s">
        <v>59</v>
      </c>
      <c r="AG307" s="42" t="s">
        <v>60</v>
      </c>
      <c r="AH307" s="42" t="s">
        <v>61</v>
      </c>
      <c r="AI307" s="42" t="s">
        <v>61</v>
      </c>
      <c r="AJ307" s="42" t="s">
        <v>61</v>
      </c>
      <c r="AK307" s="68"/>
      <c r="AL307" s="68"/>
      <c r="AM307" s="68"/>
    </row>
    <row r="308" spans="1:42" customFormat="1" ht="36" customHeight="1" x14ac:dyDescent="0.25">
      <c r="B308" s="53" t="s">
        <v>616</v>
      </c>
      <c r="C308" s="95" t="s">
        <v>425</v>
      </c>
      <c r="D308" s="95" t="s">
        <v>617</v>
      </c>
      <c r="E308" s="95" t="s">
        <v>104</v>
      </c>
      <c r="F308" s="95" t="s">
        <v>105</v>
      </c>
      <c r="G308" s="95" t="s">
        <v>619</v>
      </c>
      <c r="H308" s="219">
        <v>850000</v>
      </c>
      <c r="I308" s="95" t="s">
        <v>51</v>
      </c>
      <c r="J308" s="91" t="s">
        <v>46</v>
      </c>
      <c r="K308" s="62" t="s">
        <v>618</v>
      </c>
      <c r="L308" s="125" t="s">
        <v>48</v>
      </c>
      <c r="M308" s="292"/>
      <c r="N308" s="33">
        <v>1</v>
      </c>
      <c r="O308" s="33">
        <v>1</v>
      </c>
      <c r="P308" s="34">
        <v>11</v>
      </c>
      <c r="Q308" s="35" t="s">
        <v>49</v>
      </c>
      <c r="R308" s="129" t="s">
        <v>601</v>
      </c>
      <c r="S308" s="143" t="s">
        <v>50</v>
      </c>
      <c r="T308" s="302"/>
      <c r="U308" s="304"/>
      <c r="V308" s="145" t="s">
        <v>51</v>
      </c>
      <c r="W308" s="37" t="s">
        <v>52</v>
      </c>
      <c r="X308" s="38" t="s">
        <v>53</v>
      </c>
      <c r="Y308" s="39" t="s">
        <v>54</v>
      </c>
      <c r="Z308" s="40" t="s">
        <v>41</v>
      </c>
      <c r="AA308" s="36" t="s">
        <v>55</v>
      </c>
      <c r="AB308" s="41" t="s">
        <v>56</v>
      </c>
      <c r="AC308" s="37" t="s">
        <v>51</v>
      </c>
      <c r="AD308" s="37" t="s">
        <v>57</v>
      </c>
      <c r="AE308" s="42" t="s">
        <v>58</v>
      </c>
      <c r="AF308" s="42" t="s">
        <v>59</v>
      </c>
      <c r="AG308" s="42" t="s">
        <v>60</v>
      </c>
      <c r="AH308" s="42" t="s">
        <v>61</v>
      </c>
      <c r="AI308" s="42" t="s">
        <v>61</v>
      </c>
      <c r="AJ308" s="42" t="s">
        <v>61</v>
      </c>
      <c r="AK308" s="68"/>
      <c r="AL308" s="68"/>
      <c r="AM308" s="68"/>
    </row>
    <row r="309" spans="1:42" s="23" customFormat="1" ht="36" customHeight="1" x14ac:dyDescent="0.15">
      <c r="A309" s="49"/>
      <c r="B309" s="53" t="s">
        <v>41</v>
      </c>
      <c r="C309" s="95" t="s">
        <v>112</v>
      </c>
      <c r="D309" s="95" t="s">
        <v>42</v>
      </c>
      <c r="E309" s="95" t="s">
        <v>84</v>
      </c>
      <c r="F309" s="95" t="s">
        <v>85</v>
      </c>
      <c r="G309" s="95" t="s">
        <v>620</v>
      </c>
      <c r="H309" s="219">
        <v>19134843</v>
      </c>
      <c r="I309" s="95" t="s">
        <v>937</v>
      </c>
      <c r="J309" s="91" t="s">
        <v>46</v>
      </c>
      <c r="K309" s="62" t="s">
        <v>621</v>
      </c>
      <c r="L309" s="181">
        <v>56121500</v>
      </c>
      <c r="M309" s="312" t="str">
        <f>G309</f>
        <v>Adquirir pupitres y mobiliario para dotar las aulas de las nuevas instalaciones del Centro de Lenguas de la Universidad Pedagógica Nacional, con el fin de proporcionar los elementos necesarios para el adecuado desarrollo de las actividades académicas</v>
      </c>
      <c r="N309" s="33">
        <v>1</v>
      </c>
      <c r="O309" s="33">
        <v>1</v>
      </c>
      <c r="P309" s="34">
        <v>11</v>
      </c>
      <c r="Q309" s="35" t="s">
        <v>49</v>
      </c>
      <c r="R309" s="35" t="s">
        <v>601</v>
      </c>
      <c r="S309" s="143" t="s">
        <v>50</v>
      </c>
      <c r="T309" s="301">
        <f>H309+H310+H311</f>
        <v>119475198</v>
      </c>
      <c r="U309" s="303">
        <f>T309</f>
        <v>119475198</v>
      </c>
      <c r="V309" s="145" t="s">
        <v>51</v>
      </c>
      <c r="W309" s="37" t="s">
        <v>52</v>
      </c>
      <c r="X309" s="38" t="s">
        <v>53</v>
      </c>
      <c r="Y309" s="39" t="s">
        <v>54</v>
      </c>
      <c r="Z309" s="40" t="s">
        <v>41</v>
      </c>
      <c r="AA309" s="36" t="s">
        <v>55</v>
      </c>
      <c r="AB309" s="41" t="s">
        <v>56</v>
      </c>
      <c r="AC309" s="37" t="s">
        <v>51</v>
      </c>
      <c r="AD309" s="37" t="s">
        <v>57</v>
      </c>
      <c r="AE309" s="42" t="s">
        <v>58</v>
      </c>
      <c r="AF309" s="42" t="s">
        <v>59</v>
      </c>
      <c r="AG309" s="42" t="s">
        <v>60</v>
      </c>
      <c r="AH309" s="42" t="s">
        <v>61</v>
      </c>
      <c r="AI309" s="42" t="s">
        <v>61</v>
      </c>
      <c r="AJ309" s="42" t="s">
        <v>61</v>
      </c>
      <c r="AK309" s="68"/>
      <c r="AL309" s="68"/>
      <c r="AM309" s="68"/>
      <c r="AN309" s="9"/>
      <c r="AO309" s="9"/>
      <c r="AP309" s="9"/>
    </row>
    <row r="310" spans="1:42" s="23" customFormat="1" ht="36" customHeight="1" x14ac:dyDescent="0.15">
      <c r="A310" s="49"/>
      <c r="B310" s="53" t="s">
        <v>41</v>
      </c>
      <c r="C310" s="95" t="s">
        <v>112</v>
      </c>
      <c r="D310" s="95" t="s">
        <v>42</v>
      </c>
      <c r="E310" s="95" t="s">
        <v>92</v>
      </c>
      <c r="F310" s="95" t="s">
        <v>93</v>
      </c>
      <c r="G310" s="95" t="s">
        <v>620</v>
      </c>
      <c r="H310" s="219">
        <v>79378355</v>
      </c>
      <c r="I310" s="95" t="s">
        <v>937</v>
      </c>
      <c r="J310" s="91" t="s">
        <v>46</v>
      </c>
      <c r="K310" s="62" t="s">
        <v>621</v>
      </c>
      <c r="L310" s="181">
        <v>56121500</v>
      </c>
      <c r="M310" s="313"/>
      <c r="N310" s="33">
        <v>1</v>
      </c>
      <c r="O310" s="33">
        <v>1</v>
      </c>
      <c r="P310" s="34">
        <v>11</v>
      </c>
      <c r="Q310" s="35" t="s">
        <v>49</v>
      </c>
      <c r="R310" s="35" t="s">
        <v>601</v>
      </c>
      <c r="S310" s="143" t="s">
        <v>50</v>
      </c>
      <c r="T310" s="323"/>
      <c r="U310" s="315"/>
      <c r="V310" s="145" t="s">
        <v>51</v>
      </c>
      <c r="W310" s="37" t="s">
        <v>52</v>
      </c>
      <c r="X310" s="38" t="s">
        <v>53</v>
      </c>
      <c r="Y310" s="39" t="s">
        <v>54</v>
      </c>
      <c r="Z310" s="40" t="s">
        <v>41</v>
      </c>
      <c r="AA310" s="36" t="s">
        <v>55</v>
      </c>
      <c r="AB310" s="41" t="s">
        <v>56</v>
      </c>
      <c r="AC310" s="37" t="s">
        <v>51</v>
      </c>
      <c r="AD310" s="37" t="s">
        <v>57</v>
      </c>
      <c r="AE310" s="42" t="s">
        <v>58</v>
      </c>
      <c r="AF310" s="42" t="s">
        <v>59</v>
      </c>
      <c r="AG310" s="42" t="s">
        <v>60</v>
      </c>
      <c r="AH310" s="42" t="s">
        <v>61</v>
      </c>
      <c r="AI310" s="42" t="s">
        <v>61</v>
      </c>
      <c r="AJ310" s="42" t="s">
        <v>61</v>
      </c>
      <c r="AK310" s="68"/>
      <c r="AL310" s="68"/>
      <c r="AM310" s="68"/>
      <c r="AN310" s="9"/>
      <c r="AO310" s="9"/>
      <c r="AP310" s="9"/>
    </row>
    <row r="311" spans="1:42" s="23" customFormat="1" ht="52.5" customHeight="1" x14ac:dyDescent="0.15">
      <c r="A311" s="49"/>
      <c r="B311" s="53" t="s">
        <v>41</v>
      </c>
      <c r="C311" s="95" t="s">
        <v>112</v>
      </c>
      <c r="D311" s="95" t="s">
        <v>42</v>
      </c>
      <c r="E311" s="95" t="s">
        <v>88</v>
      </c>
      <c r="F311" s="95" t="s">
        <v>89</v>
      </c>
      <c r="G311" s="95" t="s">
        <v>620</v>
      </c>
      <c r="H311" s="219">
        <v>20962000</v>
      </c>
      <c r="I311" s="95" t="s">
        <v>937</v>
      </c>
      <c r="J311" s="91" t="s">
        <v>46</v>
      </c>
      <c r="K311" s="62" t="s">
        <v>621</v>
      </c>
      <c r="L311" s="181">
        <v>56121500</v>
      </c>
      <c r="M311" s="314"/>
      <c r="N311" s="33">
        <v>1</v>
      </c>
      <c r="O311" s="33">
        <v>1</v>
      </c>
      <c r="P311" s="34">
        <v>11</v>
      </c>
      <c r="Q311" s="35" t="s">
        <v>49</v>
      </c>
      <c r="R311" s="35" t="s">
        <v>601</v>
      </c>
      <c r="S311" s="143" t="s">
        <v>50</v>
      </c>
      <c r="T311" s="302"/>
      <c r="U311" s="304"/>
      <c r="V311" s="145" t="s">
        <v>51</v>
      </c>
      <c r="W311" s="37" t="s">
        <v>52</v>
      </c>
      <c r="X311" s="38" t="s">
        <v>53</v>
      </c>
      <c r="Y311" s="39" t="s">
        <v>54</v>
      </c>
      <c r="Z311" s="40" t="s">
        <v>41</v>
      </c>
      <c r="AA311" s="36" t="s">
        <v>55</v>
      </c>
      <c r="AB311" s="41" t="s">
        <v>56</v>
      </c>
      <c r="AC311" s="37" t="s">
        <v>51</v>
      </c>
      <c r="AD311" s="37" t="s">
        <v>57</v>
      </c>
      <c r="AE311" s="42" t="s">
        <v>58</v>
      </c>
      <c r="AF311" s="42" t="s">
        <v>59</v>
      </c>
      <c r="AG311" s="42" t="s">
        <v>60</v>
      </c>
      <c r="AH311" s="42" t="s">
        <v>61</v>
      </c>
      <c r="AI311" s="42" t="s">
        <v>61</v>
      </c>
      <c r="AJ311" s="42" t="s">
        <v>61</v>
      </c>
      <c r="AK311" s="68"/>
      <c r="AL311" s="68"/>
      <c r="AM311" s="68"/>
      <c r="AN311" s="9"/>
      <c r="AO311" s="9"/>
      <c r="AP311" s="9"/>
    </row>
    <row r="312" spans="1:42" s="23" customFormat="1" ht="52.5" customHeight="1" x14ac:dyDescent="0.15">
      <c r="A312" s="49"/>
      <c r="B312" s="53" t="s">
        <v>41</v>
      </c>
      <c r="C312" s="95" t="s">
        <v>112</v>
      </c>
      <c r="D312" s="95" t="s">
        <v>42</v>
      </c>
      <c r="E312" s="95" t="s">
        <v>92</v>
      </c>
      <c r="F312" s="95" t="s">
        <v>93</v>
      </c>
      <c r="G312" s="95" t="s">
        <v>627</v>
      </c>
      <c r="H312" s="219">
        <v>18635400</v>
      </c>
      <c r="I312" s="95" t="s">
        <v>937</v>
      </c>
      <c r="J312" s="91" t="s">
        <v>46</v>
      </c>
      <c r="K312" s="62" t="s">
        <v>629</v>
      </c>
      <c r="L312" s="95">
        <v>44111900</v>
      </c>
      <c r="M312" s="95" t="str">
        <f>G312</f>
        <v>Adquirir tableros para las nuevas instalaciones del Centro de Lenguas de la Universidad Pedagógica Nacional, destinados a equipar los espacios académicos para el desarrollo de actividades pedagógicas</v>
      </c>
      <c r="N312" s="33">
        <v>1</v>
      </c>
      <c r="O312" s="33">
        <v>1</v>
      </c>
      <c r="P312" s="34">
        <v>11</v>
      </c>
      <c r="Q312" s="35" t="s">
        <v>49</v>
      </c>
      <c r="R312" s="35" t="s">
        <v>601</v>
      </c>
      <c r="S312" s="143" t="s">
        <v>50</v>
      </c>
      <c r="T312" s="213">
        <f>H312</f>
        <v>18635400</v>
      </c>
      <c r="U312" s="212">
        <f>T312</f>
        <v>18635400</v>
      </c>
      <c r="V312" s="145" t="s">
        <v>51</v>
      </c>
      <c r="W312" s="37" t="s">
        <v>52</v>
      </c>
      <c r="X312" s="38" t="s">
        <v>53</v>
      </c>
      <c r="Y312" s="39" t="s">
        <v>54</v>
      </c>
      <c r="Z312" s="40" t="s">
        <v>41</v>
      </c>
      <c r="AA312" s="36" t="s">
        <v>55</v>
      </c>
      <c r="AB312" s="41" t="s">
        <v>56</v>
      </c>
      <c r="AC312" s="37" t="s">
        <v>51</v>
      </c>
      <c r="AD312" s="37" t="s">
        <v>57</v>
      </c>
      <c r="AE312" s="42" t="s">
        <v>58</v>
      </c>
      <c r="AF312" s="42" t="s">
        <v>59</v>
      </c>
      <c r="AG312" s="42" t="s">
        <v>60</v>
      </c>
      <c r="AH312" s="42" t="s">
        <v>61</v>
      </c>
      <c r="AI312" s="42" t="s">
        <v>61</v>
      </c>
      <c r="AJ312" s="42" t="s">
        <v>61</v>
      </c>
      <c r="AK312" s="68"/>
      <c r="AL312" s="68"/>
      <c r="AM312" s="68"/>
      <c r="AN312" s="9"/>
      <c r="AO312" s="9"/>
      <c r="AP312" s="9"/>
    </row>
    <row r="313" spans="1:42" s="23" customFormat="1" ht="62.25" customHeight="1" x14ac:dyDescent="0.15">
      <c r="A313" s="49"/>
      <c r="B313" s="53" t="s">
        <v>41</v>
      </c>
      <c r="C313" s="95" t="s">
        <v>112</v>
      </c>
      <c r="D313" s="95" t="s">
        <v>42</v>
      </c>
      <c r="E313" s="95" t="s">
        <v>86</v>
      </c>
      <c r="F313" s="95" t="s">
        <v>87</v>
      </c>
      <c r="G313" s="95" t="s">
        <v>628</v>
      </c>
      <c r="H313" s="219">
        <v>44779955</v>
      </c>
      <c r="I313" s="95" t="s">
        <v>937</v>
      </c>
      <c r="J313" s="91" t="s">
        <v>46</v>
      </c>
      <c r="K313" s="62" t="s">
        <v>630</v>
      </c>
      <c r="L313" s="120" t="s">
        <v>631</v>
      </c>
      <c r="M313" s="312" t="str">
        <f>G313</f>
        <v>Adquirir muebles para la dotación de diferentes espacios académico/administrativos en las nuevas instalaciones del Centro de Lenguas de la Universidad Pedagógica Nacional ubicado en la Cra. 15 No. 80-52, con el fin de brindar confort, funcionalidad y bienestar tanto a estudiantes como funcionarios.</v>
      </c>
      <c r="N313" s="33">
        <v>1</v>
      </c>
      <c r="O313" s="33">
        <v>1</v>
      </c>
      <c r="P313" s="34">
        <v>11</v>
      </c>
      <c r="Q313" s="35" t="s">
        <v>49</v>
      </c>
      <c r="R313" s="35" t="s">
        <v>601</v>
      </c>
      <c r="S313" s="143" t="s">
        <v>50</v>
      </c>
      <c r="T313" s="301">
        <f>H313+H314+H315</f>
        <v>47937746</v>
      </c>
      <c r="U313" s="303">
        <f>T313</f>
        <v>47937746</v>
      </c>
      <c r="V313" s="145" t="s">
        <v>51</v>
      </c>
      <c r="W313" s="37" t="s">
        <v>52</v>
      </c>
      <c r="X313" s="38" t="s">
        <v>53</v>
      </c>
      <c r="Y313" s="39" t="s">
        <v>54</v>
      </c>
      <c r="Z313" s="40" t="s">
        <v>41</v>
      </c>
      <c r="AA313" s="36" t="s">
        <v>55</v>
      </c>
      <c r="AB313" s="41" t="s">
        <v>56</v>
      </c>
      <c r="AC313" s="37" t="s">
        <v>51</v>
      </c>
      <c r="AD313" s="37" t="s">
        <v>57</v>
      </c>
      <c r="AE313" s="42" t="s">
        <v>58</v>
      </c>
      <c r="AF313" s="42" t="s">
        <v>59</v>
      </c>
      <c r="AG313" s="42" t="s">
        <v>60</v>
      </c>
      <c r="AH313" s="42" t="s">
        <v>61</v>
      </c>
      <c r="AI313" s="42" t="s">
        <v>61</v>
      </c>
      <c r="AJ313" s="42" t="s">
        <v>61</v>
      </c>
      <c r="AK313" s="68"/>
      <c r="AL313" s="68"/>
      <c r="AM313" s="68"/>
      <c r="AN313" s="9"/>
      <c r="AO313" s="9"/>
      <c r="AP313" s="9"/>
    </row>
    <row r="314" spans="1:42" s="23" customFormat="1" ht="66.75" customHeight="1" x14ac:dyDescent="0.15">
      <c r="A314" s="49"/>
      <c r="B314" s="53" t="s">
        <v>41</v>
      </c>
      <c r="C314" s="95" t="s">
        <v>112</v>
      </c>
      <c r="D314" s="95" t="s">
        <v>42</v>
      </c>
      <c r="E314" s="95" t="s">
        <v>88</v>
      </c>
      <c r="F314" s="95" t="s">
        <v>89</v>
      </c>
      <c r="G314" s="95" t="s">
        <v>628</v>
      </c>
      <c r="H314" s="219">
        <v>1335537</v>
      </c>
      <c r="I314" s="95" t="s">
        <v>937</v>
      </c>
      <c r="J314" s="91" t="s">
        <v>46</v>
      </c>
      <c r="K314" s="62" t="s">
        <v>630</v>
      </c>
      <c r="L314" s="120" t="s">
        <v>631</v>
      </c>
      <c r="M314" s="313"/>
      <c r="N314" s="33">
        <v>1</v>
      </c>
      <c r="O314" s="33">
        <v>1</v>
      </c>
      <c r="P314" s="34">
        <v>11</v>
      </c>
      <c r="Q314" s="35" t="s">
        <v>49</v>
      </c>
      <c r="R314" s="35" t="s">
        <v>601</v>
      </c>
      <c r="S314" s="143" t="s">
        <v>50</v>
      </c>
      <c r="T314" s="323"/>
      <c r="U314" s="315"/>
      <c r="V314" s="145" t="s">
        <v>51</v>
      </c>
      <c r="W314" s="37" t="s">
        <v>52</v>
      </c>
      <c r="X314" s="38" t="s">
        <v>53</v>
      </c>
      <c r="Y314" s="39" t="s">
        <v>54</v>
      </c>
      <c r="Z314" s="40" t="s">
        <v>41</v>
      </c>
      <c r="AA314" s="36" t="s">
        <v>55</v>
      </c>
      <c r="AB314" s="41" t="s">
        <v>56</v>
      </c>
      <c r="AC314" s="37" t="s">
        <v>51</v>
      </c>
      <c r="AD314" s="37" t="s">
        <v>57</v>
      </c>
      <c r="AE314" s="42" t="s">
        <v>58</v>
      </c>
      <c r="AF314" s="42" t="s">
        <v>59</v>
      </c>
      <c r="AG314" s="42" t="s">
        <v>60</v>
      </c>
      <c r="AH314" s="42" t="s">
        <v>61</v>
      </c>
      <c r="AI314" s="42" t="s">
        <v>61</v>
      </c>
      <c r="AJ314" s="42" t="s">
        <v>61</v>
      </c>
      <c r="AK314" s="68"/>
      <c r="AL314" s="68"/>
      <c r="AM314" s="68"/>
      <c r="AN314" s="9"/>
      <c r="AO314" s="9"/>
      <c r="AP314" s="9"/>
    </row>
    <row r="315" spans="1:42" s="23" customFormat="1" ht="65.25" customHeight="1" x14ac:dyDescent="0.15">
      <c r="A315" s="49"/>
      <c r="B315" s="53" t="s">
        <v>41</v>
      </c>
      <c r="C315" s="95" t="s">
        <v>112</v>
      </c>
      <c r="D315" s="95" t="s">
        <v>42</v>
      </c>
      <c r="E315" s="95" t="s">
        <v>84</v>
      </c>
      <c r="F315" s="95" t="s">
        <v>85</v>
      </c>
      <c r="G315" s="95" t="s">
        <v>628</v>
      </c>
      <c r="H315" s="219">
        <v>1822254</v>
      </c>
      <c r="I315" s="95" t="s">
        <v>937</v>
      </c>
      <c r="J315" s="91" t="s">
        <v>46</v>
      </c>
      <c r="K315" s="62" t="s">
        <v>630</v>
      </c>
      <c r="L315" s="120" t="s">
        <v>631</v>
      </c>
      <c r="M315" s="314"/>
      <c r="N315" s="33">
        <v>1</v>
      </c>
      <c r="O315" s="33">
        <v>1</v>
      </c>
      <c r="P315" s="34">
        <v>11</v>
      </c>
      <c r="Q315" s="35" t="s">
        <v>49</v>
      </c>
      <c r="R315" s="35" t="s">
        <v>601</v>
      </c>
      <c r="S315" s="143" t="s">
        <v>50</v>
      </c>
      <c r="T315" s="302"/>
      <c r="U315" s="304"/>
      <c r="V315" s="145" t="s">
        <v>51</v>
      </c>
      <c r="W315" s="37" t="s">
        <v>52</v>
      </c>
      <c r="X315" s="38" t="s">
        <v>53</v>
      </c>
      <c r="Y315" s="39" t="s">
        <v>54</v>
      </c>
      <c r="Z315" s="40" t="s">
        <v>41</v>
      </c>
      <c r="AA315" s="36" t="s">
        <v>55</v>
      </c>
      <c r="AB315" s="41" t="s">
        <v>56</v>
      </c>
      <c r="AC315" s="37" t="s">
        <v>51</v>
      </c>
      <c r="AD315" s="37" t="s">
        <v>57</v>
      </c>
      <c r="AE315" s="42" t="s">
        <v>58</v>
      </c>
      <c r="AF315" s="42" t="s">
        <v>59</v>
      </c>
      <c r="AG315" s="42" t="s">
        <v>60</v>
      </c>
      <c r="AH315" s="42" t="s">
        <v>61</v>
      </c>
      <c r="AI315" s="42" t="s">
        <v>61</v>
      </c>
      <c r="AJ315" s="42" t="s">
        <v>61</v>
      </c>
      <c r="AK315" s="68"/>
      <c r="AL315" s="68"/>
      <c r="AM315" s="68"/>
      <c r="AN315" s="9"/>
      <c r="AO315" s="9"/>
      <c r="AP315" s="9"/>
    </row>
    <row r="316" spans="1:42" s="44" customFormat="1" ht="55.5" customHeight="1" x14ac:dyDescent="0.15">
      <c r="A316" s="21" t="s">
        <v>127</v>
      </c>
      <c r="B316" s="53" t="s">
        <v>41</v>
      </c>
      <c r="C316" s="95" t="s">
        <v>112</v>
      </c>
      <c r="D316" s="95" t="s">
        <v>42</v>
      </c>
      <c r="E316" s="95" t="s">
        <v>70</v>
      </c>
      <c r="F316" s="95" t="s">
        <v>71</v>
      </c>
      <c r="G316" s="95" t="s">
        <v>638</v>
      </c>
      <c r="H316" s="219">
        <v>3000000</v>
      </c>
      <c r="I316" s="95" t="s">
        <v>57</v>
      </c>
      <c r="J316" s="91" t="s">
        <v>46</v>
      </c>
      <c r="K316" s="62" t="s">
        <v>632</v>
      </c>
      <c r="L316" s="95">
        <v>49161700</v>
      </c>
      <c r="M316" s="32" t="str">
        <f>G316</f>
        <v>Adquirir discos duros para equipos Mac, en el marco del desarrollo de las actividades del Grupo Interno de Trabajo Editorial de la UPN</v>
      </c>
      <c r="N316" s="33">
        <v>1</v>
      </c>
      <c r="O316" s="33">
        <v>1</v>
      </c>
      <c r="P316" s="34">
        <v>11</v>
      </c>
      <c r="Q316" s="35" t="s">
        <v>49</v>
      </c>
      <c r="R316" s="129" t="s">
        <v>601</v>
      </c>
      <c r="S316" s="143" t="s">
        <v>50</v>
      </c>
      <c r="T316" s="213">
        <f>H316</f>
        <v>3000000</v>
      </c>
      <c r="U316" s="212">
        <f>T316</f>
        <v>3000000</v>
      </c>
      <c r="V316" s="145" t="s">
        <v>51</v>
      </c>
      <c r="W316" s="37" t="s">
        <v>52</v>
      </c>
      <c r="X316" s="38" t="s">
        <v>53</v>
      </c>
      <c r="Y316" s="39" t="s">
        <v>54</v>
      </c>
      <c r="Z316" s="40" t="s">
        <v>41</v>
      </c>
      <c r="AA316" s="36" t="s">
        <v>55</v>
      </c>
      <c r="AB316" s="41" t="s">
        <v>56</v>
      </c>
      <c r="AC316" s="37" t="s">
        <v>51</v>
      </c>
      <c r="AD316" s="37" t="s">
        <v>57</v>
      </c>
      <c r="AE316" s="42" t="s">
        <v>58</v>
      </c>
      <c r="AF316" s="42" t="s">
        <v>59</v>
      </c>
      <c r="AG316" s="42" t="s">
        <v>60</v>
      </c>
      <c r="AH316" s="42" t="s">
        <v>61</v>
      </c>
      <c r="AI316" s="42" t="s">
        <v>61</v>
      </c>
      <c r="AJ316" s="42" t="s">
        <v>61</v>
      </c>
      <c r="AK316" s="68"/>
      <c r="AL316" s="68"/>
      <c r="AM316" s="68"/>
      <c r="AN316" s="30"/>
      <c r="AO316" s="30"/>
      <c r="AP316" s="30"/>
    </row>
    <row r="317" spans="1:42" s="44" customFormat="1" ht="55.5" customHeight="1" x14ac:dyDescent="0.15">
      <c r="A317" s="21" t="s">
        <v>127</v>
      </c>
      <c r="B317" s="53" t="s">
        <v>41</v>
      </c>
      <c r="C317" s="95" t="s">
        <v>112</v>
      </c>
      <c r="D317" s="95" t="s">
        <v>42</v>
      </c>
      <c r="E317" s="95" t="s">
        <v>88</v>
      </c>
      <c r="F317" s="95" t="s">
        <v>89</v>
      </c>
      <c r="G317" s="95" t="s">
        <v>637</v>
      </c>
      <c r="H317" s="219">
        <v>3070200</v>
      </c>
      <c r="I317" s="95" t="s">
        <v>57</v>
      </c>
      <c r="J317" s="91" t="s">
        <v>46</v>
      </c>
      <c r="K317" s="62" t="s">
        <v>633</v>
      </c>
      <c r="L317" s="95" t="s">
        <v>634</v>
      </c>
      <c r="M317" s="32" t="str">
        <f>G317</f>
        <v>Adquirir mesas plegables  para las instalaciones de la Universidad Pedagógica Nacional, en el marco del desarrollo de eventos académicos y administrativos.</v>
      </c>
      <c r="N317" s="33">
        <v>1</v>
      </c>
      <c r="O317" s="33">
        <v>1</v>
      </c>
      <c r="P317" s="34">
        <v>11</v>
      </c>
      <c r="Q317" s="35" t="s">
        <v>49</v>
      </c>
      <c r="R317" s="129" t="s">
        <v>601</v>
      </c>
      <c r="S317" s="143" t="s">
        <v>50</v>
      </c>
      <c r="T317" s="213">
        <f>H317</f>
        <v>3070200</v>
      </c>
      <c r="U317" s="212">
        <f>T317</f>
        <v>3070200</v>
      </c>
      <c r="V317" s="145" t="s">
        <v>51</v>
      </c>
      <c r="W317" s="37" t="s">
        <v>52</v>
      </c>
      <c r="X317" s="38" t="s">
        <v>53</v>
      </c>
      <c r="Y317" s="39" t="s">
        <v>54</v>
      </c>
      <c r="Z317" s="40" t="s">
        <v>41</v>
      </c>
      <c r="AA317" s="36" t="s">
        <v>55</v>
      </c>
      <c r="AB317" s="41" t="s">
        <v>56</v>
      </c>
      <c r="AC317" s="37" t="s">
        <v>51</v>
      </c>
      <c r="AD317" s="37" t="s">
        <v>57</v>
      </c>
      <c r="AE317" s="42" t="s">
        <v>58</v>
      </c>
      <c r="AF317" s="42" t="s">
        <v>59</v>
      </c>
      <c r="AG317" s="42" t="s">
        <v>60</v>
      </c>
      <c r="AH317" s="42" t="s">
        <v>61</v>
      </c>
      <c r="AI317" s="42" t="s">
        <v>61</v>
      </c>
      <c r="AJ317" s="42" t="s">
        <v>61</v>
      </c>
      <c r="AK317" s="68"/>
      <c r="AL317" s="68"/>
      <c r="AM317" s="68"/>
      <c r="AN317" s="30"/>
      <c r="AO317" s="30"/>
      <c r="AP317" s="30"/>
    </row>
    <row r="318" spans="1:42" s="8" customFormat="1" ht="55.5" customHeight="1" x14ac:dyDescent="0.15">
      <c r="A318" s="21"/>
      <c r="B318" s="53" t="s">
        <v>41</v>
      </c>
      <c r="C318" s="95" t="s">
        <v>112</v>
      </c>
      <c r="D318" s="95" t="s">
        <v>42</v>
      </c>
      <c r="E318" s="95" t="s">
        <v>92</v>
      </c>
      <c r="F318" s="95" t="s">
        <v>93</v>
      </c>
      <c r="G318" s="95" t="s">
        <v>636</v>
      </c>
      <c r="H318" s="219">
        <v>4485000</v>
      </c>
      <c r="I318" s="95" t="s">
        <v>57</v>
      </c>
      <c r="J318" s="91" t="s">
        <v>46</v>
      </c>
      <c r="K318" s="62" t="s">
        <v>635</v>
      </c>
      <c r="L318" s="95">
        <v>56112100</v>
      </c>
      <c r="M318" s="32" t="str">
        <f>G318</f>
        <v>Adquirir sillas plásticas sin brazos para las instalaciones de la Universidad Pedagógica Nacional, en el marco del desarrollo de eventos académicos y administrativos.</v>
      </c>
      <c r="N318" s="33">
        <v>1</v>
      </c>
      <c r="O318" s="33">
        <v>1</v>
      </c>
      <c r="P318" s="34">
        <v>11</v>
      </c>
      <c r="Q318" s="35" t="s">
        <v>49</v>
      </c>
      <c r="R318" s="129" t="s">
        <v>601</v>
      </c>
      <c r="S318" s="143" t="s">
        <v>50</v>
      </c>
      <c r="T318" s="213">
        <f>H318</f>
        <v>4485000</v>
      </c>
      <c r="U318" s="212">
        <f>T318</f>
        <v>4485000</v>
      </c>
      <c r="V318" s="145" t="s">
        <v>51</v>
      </c>
      <c r="W318" s="37" t="s">
        <v>52</v>
      </c>
      <c r="X318" s="38" t="s">
        <v>53</v>
      </c>
      <c r="Y318" s="39" t="s">
        <v>54</v>
      </c>
      <c r="Z318" s="40" t="s">
        <v>41</v>
      </c>
      <c r="AA318" s="36" t="s">
        <v>55</v>
      </c>
      <c r="AB318" s="41" t="s">
        <v>56</v>
      </c>
      <c r="AC318" s="37" t="s">
        <v>51</v>
      </c>
      <c r="AD318" s="37" t="s">
        <v>57</v>
      </c>
      <c r="AE318" s="42" t="s">
        <v>58</v>
      </c>
      <c r="AF318" s="42" t="s">
        <v>59</v>
      </c>
      <c r="AG318" s="42" t="s">
        <v>60</v>
      </c>
      <c r="AH318" s="42" t="s">
        <v>61</v>
      </c>
      <c r="AI318" s="42" t="s">
        <v>61</v>
      </c>
      <c r="AJ318" s="42" t="s">
        <v>61</v>
      </c>
      <c r="AK318" s="73"/>
      <c r="AL318" s="73"/>
      <c r="AM318" s="73"/>
    </row>
    <row r="319" spans="1:42" s="23" customFormat="1" ht="87" customHeight="1" x14ac:dyDescent="0.15">
      <c r="A319" s="49"/>
      <c r="B319" s="53" t="s">
        <v>41</v>
      </c>
      <c r="C319" s="95" t="s">
        <v>381</v>
      </c>
      <c r="D319" s="95" t="s">
        <v>377</v>
      </c>
      <c r="E319" s="95" t="s">
        <v>639</v>
      </c>
      <c r="F319" s="95" t="s">
        <v>390</v>
      </c>
      <c r="G319" s="95" t="s">
        <v>640</v>
      </c>
      <c r="H319" s="219">
        <v>75477868</v>
      </c>
      <c r="I319" s="95" t="s">
        <v>623</v>
      </c>
      <c r="J319" s="91" t="s">
        <v>46</v>
      </c>
      <c r="K319" s="62" t="s">
        <v>641</v>
      </c>
      <c r="L319" s="31" t="s">
        <v>392</v>
      </c>
      <c r="M319" s="291" t="str">
        <f>G319</f>
        <v>Adición al Contrato No. 296 del 2024 cuyo objeto es "Adquirir y abastecer los insumos requeridos, para prestar el servicio de restaurantes y cafeterías de la Universidad Pedagógica Nacional" </v>
      </c>
      <c r="N319" s="33">
        <v>1</v>
      </c>
      <c r="O319" s="33">
        <v>1</v>
      </c>
      <c r="P319" s="34">
        <v>11</v>
      </c>
      <c r="Q319" s="35" t="s">
        <v>49</v>
      </c>
      <c r="R319" s="129" t="s">
        <v>601</v>
      </c>
      <c r="S319" s="143" t="s">
        <v>50</v>
      </c>
      <c r="T319" s="301">
        <f>H319+H320</f>
        <v>617225467</v>
      </c>
      <c r="U319" s="303">
        <f>T319</f>
        <v>617225467</v>
      </c>
      <c r="V319" s="145" t="s">
        <v>51</v>
      </c>
      <c r="W319" s="37" t="s">
        <v>52</v>
      </c>
      <c r="X319" s="38" t="s">
        <v>53</v>
      </c>
      <c r="Y319" s="39" t="s">
        <v>54</v>
      </c>
      <c r="Z319" s="40" t="s">
        <v>41</v>
      </c>
      <c r="AA319" s="36" t="s">
        <v>55</v>
      </c>
      <c r="AB319" s="41" t="s">
        <v>56</v>
      </c>
      <c r="AC319" s="37" t="s">
        <v>51</v>
      </c>
      <c r="AD319" s="37" t="s">
        <v>57</v>
      </c>
      <c r="AE319" s="42" t="s">
        <v>58</v>
      </c>
      <c r="AF319" s="42" t="s">
        <v>59</v>
      </c>
      <c r="AG319" s="42" t="s">
        <v>60</v>
      </c>
      <c r="AH319" s="42" t="s">
        <v>61</v>
      </c>
      <c r="AI319" s="42" t="s">
        <v>61</v>
      </c>
      <c r="AJ319" s="42" t="s">
        <v>61</v>
      </c>
      <c r="AK319" s="70"/>
      <c r="AL319" s="70"/>
      <c r="AM319" s="70"/>
      <c r="AN319" s="9"/>
      <c r="AO319" s="9"/>
      <c r="AP319" s="9"/>
    </row>
    <row r="320" spans="1:42" ht="59.25" customHeight="1" x14ac:dyDescent="0.15">
      <c r="A320" s="50"/>
      <c r="B320" s="53" t="s">
        <v>41</v>
      </c>
      <c r="C320" s="95" t="s">
        <v>381</v>
      </c>
      <c r="D320" s="95" t="s">
        <v>377</v>
      </c>
      <c r="E320" s="95" t="s">
        <v>104</v>
      </c>
      <c r="F320" s="95" t="s">
        <v>105</v>
      </c>
      <c r="G320" s="95" t="s">
        <v>640</v>
      </c>
      <c r="H320" s="219">
        <v>541747599</v>
      </c>
      <c r="I320" s="95" t="s">
        <v>623</v>
      </c>
      <c r="J320" s="91" t="s">
        <v>46</v>
      </c>
      <c r="K320" s="62" t="s">
        <v>641</v>
      </c>
      <c r="L320" s="31" t="s">
        <v>392</v>
      </c>
      <c r="M320" s="292"/>
      <c r="N320" s="150">
        <v>1</v>
      </c>
      <c r="O320" s="150">
        <v>1</v>
      </c>
      <c r="P320" s="151">
        <v>11</v>
      </c>
      <c r="Q320" s="82" t="s">
        <v>49</v>
      </c>
      <c r="R320" s="82" t="s">
        <v>601</v>
      </c>
      <c r="S320" s="143" t="s">
        <v>50</v>
      </c>
      <c r="T320" s="302"/>
      <c r="U320" s="304"/>
      <c r="V320" s="145" t="s">
        <v>51</v>
      </c>
      <c r="W320" s="37" t="s">
        <v>52</v>
      </c>
      <c r="X320" s="38" t="s">
        <v>53</v>
      </c>
      <c r="Y320" s="39" t="s">
        <v>54</v>
      </c>
      <c r="Z320" s="40" t="s">
        <v>41</v>
      </c>
      <c r="AA320" s="36" t="s">
        <v>55</v>
      </c>
      <c r="AB320" s="41" t="s">
        <v>56</v>
      </c>
      <c r="AC320" s="37" t="s">
        <v>51</v>
      </c>
      <c r="AD320" s="37" t="s">
        <v>57</v>
      </c>
      <c r="AE320" s="42" t="s">
        <v>58</v>
      </c>
      <c r="AF320" s="42" t="s">
        <v>59</v>
      </c>
      <c r="AG320" s="42" t="s">
        <v>60</v>
      </c>
      <c r="AH320" s="42" t="s">
        <v>61</v>
      </c>
      <c r="AI320" s="42" t="s">
        <v>61</v>
      </c>
      <c r="AJ320" s="42" t="s">
        <v>61</v>
      </c>
      <c r="AK320" s="71"/>
      <c r="AL320" s="71"/>
      <c r="AM320" s="71"/>
    </row>
    <row r="321" spans="1:42" ht="36" customHeight="1" x14ac:dyDescent="0.15">
      <c r="A321" s="50"/>
      <c r="B321" s="53" t="s">
        <v>41</v>
      </c>
      <c r="C321" s="95" t="s">
        <v>108</v>
      </c>
      <c r="D321" s="95" t="s">
        <v>109</v>
      </c>
      <c r="E321" s="95" t="s">
        <v>642</v>
      </c>
      <c r="F321" s="95" t="s">
        <v>643</v>
      </c>
      <c r="G321" s="95" t="s">
        <v>644</v>
      </c>
      <c r="H321" s="219">
        <f>73333900</f>
        <v>73333900</v>
      </c>
      <c r="I321" s="95" t="s">
        <v>57</v>
      </c>
      <c r="J321" s="91" t="s">
        <v>46</v>
      </c>
      <c r="K321" s="62" t="s">
        <v>645</v>
      </c>
      <c r="L321" s="31" t="s">
        <v>319</v>
      </c>
      <c r="M321" s="32" t="str">
        <f>G321</f>
        <v>Prestar los servicios de soporte, administración y almacenamiento en nube de los backups de información de la Universidad Pedagógica Nacional.</v>
      </c>
      <c r="N321" s="150">
        <v>1</v>
      </c>
      <c r="O321" s="150">
        <v>1</v>
      </c>
      <c r="P321" s="151">
        <v>12</v>
      </c>
      <c r="Q321" s="82" t="s">
        <v>49</v>
      </c>
      <c r="R321" s="82" t="s">
        <v>601</v>
      </c>
      <c r="S321" s="143" t="s">
        <v>50</v>
      </c>
      <c r="T321" s="213">
        <f>H321</f>
        <v>73333900</v>
      </c>
      <c r="U321" s="212">
        <f>T321</f>
        <v>73333900</v>
      </c>
      <c r="V321" s="145" t="s">
        <v>51</v>
      </c>
      <c r="W321" s="37" t="s">
        <v>52</v>
      </c>
      <c r="X321" s="38" t="s">
        <v>53</v>
      </c>
      <c r="Y321" s="39" t="s">
        <v>54</v>
      </c>
      <c r="Z321" s="40" t="s">
        <v>41</v>
      </c>
      <c r="AA321" s="36" t="s">
        <v>55</v>
      </c>
      <c r="AB321" s="41" t="s">
        <v>56</v>
      </c>
      <c r="AC321" s="37" t="s">
        <v>51</v>
      </c>
      <c r="AD321" s="37" t="s">
        <v>57</v>
      </c>
      <c r="AE321" s="42" t="s">
        <v>58</v>
      </c>
      <c r="AF321" s="42" t="s">
        <v>59</v>
      </c>
      <c r="AG321" s="42" t="s">
        <v>60</v>
      </c>
      <c r="AH321" s="42" t="s">
        <v>61</v>
      </c>
      <c r="AI321" s="42" t="s">
        <v>61</v>
      </c>
      <c r="AJ321" s="42" t="s">
        <v>61</v>
      </c>
      <c r="AK321" s="71"/>
      <c r="AL321" s="71"/>
      <c r="AM321" s="71"/>
    </row>
    <row r="322" spans="1:42" ht="36" customHeight="1" x14ac:dyDescent="0.15">
      <c r="A322" s="50"/>
      <c r="B322" s="53" t="s">
        <v>41</v>
      </c>
      <c r="C322" s="95" t="s">
        <v>108</v>
      </c>
      <c r="D322" s="95" t="s">
        <v>109</v>
      </c>
      <c r="E322" s="95" t="s">
        <v>642</v>
      </c>
      <c r="F322" s="95" t="s">
        <v>643</v>
      </c>
      <c r="G322" s="95" t="s">
        <v>741</v>
      </c>
      <c r="H322" s="219">
        <f>30000000-25537500</f>
        <v>4462500</v>
      </c>
      <c r="I322" s="95" t="s">
        <v>57</v>
      </c>
      <c r="J322" s="91" t="s">
        <v>46</v>
      </c>
      <c r="K322" s="62" t="s">
        <v>646</v>
      </c>
      <c r="L322" s="31" t="s">
        <v>319</v>
      </c>
      <c r="M322" s="32" t="str">
        <f>G322</f>
        <v>Prestar el servicio de certificado para firmas digitales en token virtual para uso de la Universidad Pedagógica Nacional. </v>
      </c>
      <c r="N322" s="150">
        <v>1</v>
      </c>
      <c r="O322" s="150">
        <v>1</v>
      </c>
      <c r="P322" s="151">
        <v>12</v>
      </c>
      <c r="Q322" s="82" t="s">
        <v>49</v>
      </c>
      <c r="R322" s="82" t="s">
        <v>601</v>
      </c>
      <c r="S322" s="143" t="s">
        <v>50</v>
      </c>
      <c r="T322" s="213">
        <f>H322</f>
        <v>4462500</v>
      </c>
      <c r="U322" s="212">
        <f>T322</f>
        <v>4462500</v>
      </c>
      <c r="V322" s="145" t="s">
        <v>51</v>
      </c>
      <c r="W322" s="37" t="s">
        <v>52</v>
      </c>
      <c r="X322" s="38" t="s">
        <v>53</v>
      </c>
      <c r="Y322" s="39" t="s">
        <v>54</v>
      </c>
      <c r="Z322" s="40" t="s">
        <v>41</v>
      </c>
      <c r="AA322" s="36" t="s">
        <v>55</v>
      </c>
      <c r="AB322" s="41" t="s">
        <v>56</v>
      </c>
      <c r="AC322" s="37" t="s">
        <v>51</v>
      </c>
      <c r="AD322" s="37" t="s">
        <v>57</v>
      </c>
      <c r="AE322" s="42" t="s">
        <v>58</v>
      </c>
      <c r="AF322" s="42" t="s">
        <v>59</v>
      </c>
      <c r="AG322" s="42" t="s">
        <v>60</v>
      </c>
      <c r="AH322" s="42" t="s">
        <v>61</v>
      </c>
      <c r="AI322" s="42" t="s">
        <v>61</v>
      </c>
      <c r="AJ322" s="42" t="s">
        <v>61</v>
      </c>
      <c r="AK322" s="71"/>
      <c r="AL322" s="71"/>
      <c r="AM322" s="71"/>
    </row>
    <row r="323" spans="1:42" ht="54" customHeight="1" x14ac:dyDescent="0.15">
      <c r="A323" s="50"/>
      <c r="B323" s="53" t="s">
        <v>41</v>
      </c>
      <c r="C323" s="95" t="s">
        <v>108</v>
      </c>
      <c r="D323" s="95" t="s">
        <v>109</v>
      </c>
      <c r="E323" s="95" t="s">
        <v>642</v>
      </c>
      <c r="F323" s="95" t="s">
        <v>643</v>
      </c>
      <c r="G323" s="95" t="s">
        <v>947</v>
      </c>
      <c r="H323" s="219">
        <f>30000000-3225000</f>
        <v>26775000</v>
      </c>
      <c r="I323" s="95" t="s">
        <v>57</v>
      </c>
      <c r="J323" s="91" t="s">
        <v>46</v>
      </c>
      <c r="K323" s="62" t="s">
        <v>647</v>
      </c>
      <c r="L323" s="182" t="s">
        <v>319</v>
      </c>
      <c r="M323" s="291" t="str">
        <f>G323</f>
        <v>Adquirir e instalar los dispositivos de  Telefonía IP compatibles con la Planta Telefónica existente, para soportar los sistemas de comunicación telefónica de la
Universidad Pedagógica Nacional.</v>
      </c>
      <c r="N323" s="186">
        <v>1</v>
      </c>
      <c r="O323" s="186">
        <v>1</v>
      </c>
      <c r="P323" s="187">
        <v>12</v>
      </c>
      <c r="Q323" s="188" t="s">
        <v>49</v>
      </c>
      <c r="R323" s="188" t="s">
        <v>601</v>
      </c>
      <c r="S323" s="143" t="s">
        <v>50</v>
      </c>
      <c r="T323" s="301">
        <f>H323+H324</f>
        <v>52827511</v>
      </c>
      <c r="U323" s="303">
        <f>T323</f>
        <v>52827511</v>
      </c>
      <c r="V323" s="145" t="s">
        <v>51</v>
      </c>
      <c r="W323" s="37" t="s">
        <v>52</v>
      </c>
      <c r="X323" s="38" t="s">
        <v>53</v>
      </c>
      <c r="Y323" s="39" t="s">
        <v>54</v>
      </c>
      <c r="Z323" s="40" t="s">
        <v>41</v>
      </c>
      <c r="AA323" s="36" t="s">
        <v>55</v>
      </c>
      <c r="AB323" s="41" t="s">
        <v>56</v>
      </c>
      <c r="AC323" s="37" t="s">
        <v>51</v>
      </c>
      <c r="AD323" s="37" t="s">
        <v>57</v>
      </c>
      <c r="AE323" s="42" t="s">
        <v>58</v>
      </c>
      <c r="AF323" s="42" t="s">
        <v>59</v>
      </c>
      <c r="AG323" s="42" t="s">
        <v>60</v>
      </c>
      <c r="AH323" s="42" t="s">
        <v>61</v>
      </c>
      <c r="AI323" s="42" t="s">
        <v>61</v>
      </c>
      <c r="AJ323" s="42" t="s">
        <v>61</v>
      </c>
      <c r="AK323" s="71"/>
      <c r="AL323" s="71"/>
      <c r="AM323" s="71"/>
    </row>
    <row r="324" spans="1:42" ht="63" customHeight="1" x14ac:dyDescent="0.15">
      <c r="A324" s="50"/>
      <c r="B324" s="53" t="s">
        <v>41</v>
      </c>
      <c r="C324" s="95" t="s">
        <v>108</v>
      </c>
      <c r="D324" s="95" t="s">
        <v>109</v>
      </c>
      <c r="E324" s="95" t="s">
        <v>72</v>
      </c>
      <c r="F324" s="95" t="s">
        <v>73</v>
      </c>
      <c r="G324" s="95" t="s">
        <v>947</v>
      </c>
      <c r="H324" s="219">
        <f>50000000-(11447489+12500000)</f>
        <v>26052511</v>
      </c>
      <c r="I324" s="95" t="s">
        <v>57</v>
      </c>
      <c r="J324" s="91" t="s">
        <v>46</v>
      </c>
      <c r="K324" s="62" t="s">
        <v>647</v>
      </c>
      <c r="L324" s="182" t="s">
        <v>319</v>
      </c>
      <c r="M324" s="292"/>
      <c r="N324" s="150">
        <v>1</v>
      </c>
      <c r="O324" s="150">
        <v>1</v>
      </c>
      <c r="P324" s="151">
        <v>12</v>
      </c>
      <c r="Q324" s="82" t="s">
        <v>49</v>
      </c>
      <c r="R324" s="82" t="s">
        <v>601</v>
      </c>
      <c r="S324" s="143" t="s">
        <v>50</v>
      </c>
      <c r="T324" s="302"/>
      <c r="U324" s="304"/>
      <c r="V324" s="145" t="s">
        <v>51</v>
      </c>
      <c r="W324" s="37" t="s">
        <v>52</v>
      </c>
      <c r="X324" s="38" t="s">
        <v>53</v>
      </c>
      <c r="Y324" s="39" t="s">
        <v>54</v>
      </c>
      <c r="Z324" s="40" t="s">
        <v>41</v>
      </c>
      <c r="AA324" s="36" t="s">
        <v>55</v>
      </c>
      <c r="AB324" s="41" t="s">
        <v>56</v>
      </c>
      <c r="AC324" s="37" t="s">
        <v>51</v>
      </c>
      <c r="AD324" s="37" t="s">
        <v>57</v>
      </c>
      <c r="AE324" s="42" t="s">
        <v>58</v>
      </c>
      <c r="AF324" s="42" t="s">
        <v>59</v>
      </c>
      <c r="AG324" s="42" t="s">
        <v>60</v>
      </c>
      <c r="AH324" s="42" t="s">
        <v>61</v>
      </c>
      <c r="AI324" s="42" t="s">
        <v>61</v>
      </c>
      <c r="AJ324" s="42" t="s">
        <v>61</v>
      </c>
      <c r="AK324" s="71"/>
      <c r="AL324" s="71"/>
      <c r="AM324" s="71"/>
    </row>
    <row r="325" spans="1:42" ht="36" customHeight="1" x14ac:dyDescent="0.15">
      <c r="A325" s="12"/>
      <c r="B325" s="53" t="s">
        <v>41</v>
      </c>
      <c r="C325" s="95" t="s">
        <v>112</v>
      </c>
      <c r="D325" s="95" t="s">
        <v>42</v>
      </c>
      <c r="E325" s="95" t="s">
        <v>651</v>
      </c>
      <c r="F325" s="95" t="s">
        <v>64</v>
      </c>
      <c r="G325" s="95" t="s">
        <v>729</v>
      </c>
      <c r="H325" s="219">
        <v>4500000</v>
      </c>
      <c r="I325" s="95" t="s">
        <v>51</v>
      </c>
      <c r="J325" s="91" t="s">
        <v>46</v>
      </c>
      <c r="K325" s="62" t="s">
        <v>564</v>
      </c>
      <c r="L325" s="31">
        <v>52141600</v>
      </c>
      <c r="M325" s="32" t="str">
        <f t="shared" ref="M325:M338" si="37">G325</f>
        <v>Adquirir dos lavadora para las Fincas de Siete Cueros y Sanjosé de Villeta ( Fidel Caballero), en el marco de la programación de las salidas académicas vigencia 2025.</v>
      </c>
      <c r="N325" s="150">
        <v>1</v>
      </c>
      <c r="O325" s="150">
        <v>1</v>
      </c>
      <c r="P325" s="151">
        <v>11</v>
      </c>
      <c r="Q325" s="82" t="s">
        <v>49</v>
      </c>
      <c r="R325" s="82" t="s">
        <v>601</v>
      </c>
      <c r="S325" s="143" t="s">
        <v>50</v>
      </c>
      <c r="T325" s="213">
        <f t="shared" ref="T325:T337" si="38">H325</f>
        <v>4500000</v>
      </c>
      <c r="U325" s="212">
        <f t="shared" ref="U325:U330" si="39">T325</f>
        <v>4500000</v>
      </c>
      <c r="V325" s="145" t="s">
        <v>51</v>
      </c>
      <c r="W325" s="37" t="s">
        <v>52</v>
      </c>
      <c r="X325" s="38" t="s">
        <v>53</v>
      </c>
      <c r="Y325" s="39" t="s">
        <v>54</v>
      </c>
      <c r="Z325" s="40" t="s">
        <v>41</v>
      </c>
      <c r="AA325" s="36" t="s">
        <v>55</v>
      </c>
      <c r="AB325" s="41" t="s">
        <v>56</v>
      </c>
      <c r="AC325" s="37" t="s">
        <v>51</v>
      </c>
      <c r="AD325" s="37" t="s">
        <v>57</v>
      </c>
      <c r="AE325" s="42" t="s">
        <v>58</v>
      </c>
      <c r="AF325" s="42" t="s">
        <v>59</v>
      </c>
      <c r="AG325" s="42" t="s">
        <v>60</v>
      </c>
      <c r="AH325" s="42" t="s">
        <v>61</v>
      </c>
      <c r="AI325" s="42" t="s">
        <v>61</v>
      </c>
      <c r="AJ325" s="42" t="s">
        <v>61</v>
      </c>
      <c r="AK325" s="12"/>
      <c r="AL325" s="12"/>
      <c r="AM325" s="12"/>
      <c r="AN325" s="12"/>
      <c r="AO325" s="12"/>
    </row>
    <row r="326" spans="1:42" ht="27" customHeight="1" x14ac:dyDescent="0.15">
      <c r="A326" s="12"/>
      <c r="B326" s="53" t="s">
        <v>41</v>
      </c>
      <c r="C326" s="95" t="s">
        <v>112</v>
      </c>
      <c r="D326" s="95" t="s">
        <v>42</v>
      </c>
      <c r="E326" s="95" t="s">
        <v>652</v>
      </c>
      <c r="F326" s="95" t="s">
        <v>653</v>
      </c>
      <c r="G326" s="95" t="str">
        <f>F326</f>
        <v>Transferencia fondo de desarrollo de la educación superior FODESEP - artículo 91 Ley 30 de 1992</v>
      </c>
      <c r="H326" s="219">
        <v>177937500</v>
      </c>
      <c r="I326" s="95" t="s">
        <v>51</v>
      </c>
      <c r="J326" s="91" t="s">
        <v>46</v>
      </c>
      <c r="K326" s="62" t="s">
        <v>255</v>
      </c>
      <c r="L326" s="31" t="s">
        <v>48</v>
      </c>
      <c r="M326" s="32" t="str">
        <f t="shared" si="37"/>
        <v>Transferencia fondo de desarrollo de la educación superior FODESEP - artículo 91 Ley 30 de 1992</v>
      </c>
      <c r="N326" s="150">
        <v>1</v>
      </c>
      <c r="O326" s="150">
        <v>1</v>
      </c>
      <c r="P326" s="151">
        <v>11</v>
      </c>
      <c r="Q326" s="82" t="s">
        <v>49</v>
      </c>
      <c r="R326" s="82" t="s">
        <v>654</v>
      </c>
      <c r="S326" s="143" t="s">
        <v>154</v>
      </c>
      <c r="T326" s="213">
        <f t="shared" si="38"/>
        <v>177937500</v>
      </c>
      <c r="U326" s="212">
        <f t="shared" si="39"/>
        <v>177937500</v>
      </c>
      <c r="V326" s="145" t="s">
        <v>51</v>
      </c>
      <c r="W326" s="37" t="s">
        <v>52</v>
      </c>
      <c r="X326" s="38" t="s">
        <v>53</v>
      </c>
      <c r="Y326" s="39" t="s">
        <v>54</v>
      </c>
      <c r="Z326" s="40" t="s">
        <v>41</v>
      </c>
      <c r="AA326" s="36" t="s">
        <v>55</v>
      </c>
      <c r="AB326" s="41" t="s">
        <v>56</v>
      </c>
      <c r="AC326" s="37" t="s">
        <v>51</v>
      </c>
      <c r="AD326" s="37" t="s">
        <v>57</v>
      </c>
      <c r="AE326" s="42" t="s">
        <v>58</v>
      </c>
      <c r="AF326" s="42" t="s">
        <v>59</v>
      </c>
      <c r="AG326" s="42" t="s">
        <v>60</v>
      </c>
      <c r="AH326" s="42" t="s">
        <v>61</v>
      </c>
      <c r="AI326" s="42" t="s">
        <v>61</v>
      </c>
      <c r="AJ326" s="42" t="s">
        <v>61</v>
      </c>
      <c r="AK326" s="12"/>
      <c r="AL326" s="12"/>
      <c r="AM326" s="12"/>
      <c r="AN326" s="12"/>
      <c r="AO326" s="12"/>
    </row>
    <row r="327" spans="1:42" s="23" customFormat="1" ht="27" customHeight="1" x14ac:dyDescent="0.15">
      <c r="A327" s="12"/>
      <c r="B327" s="53" t="s">
        <v>41</v>
      </c>
      <c r="C327" s="95" t="s">
        <v>450</v>
      </c>
      <c r="D327" s="95" t="s">
        <v>451</v>
      </c>
      <c r="E327" s="95" t="s">
        <v>100</v>
      </c>
      <c r="F327" s="95" t="s">
        <v>655</v>
      </c>
      <c r="G327" s="95" t="s">
        <v>658</v>
      </c>
      <c r="H327" s="219">
        <f>1926979-141979</f>
        <v>1785000</v>
      </c>
      <c r="I327" s="95" t="s">
        <v>323</v>
      </c>
      <c r="J327" s="91" t="s">
        <v>46</v>
      </c>
      <c r="K327" s="62" t="s">
        <v>656</v>
      </c>
      <c r="L327" s="31" t="s">
        <v>598</v>
      </c>
      <c r="M327" s="32" t="str">
        <f t="shared" si="37"/>
        <v>Prestar el servicio de mantenimiento preventivo y correctivo de  televisores ubicados en el Instituto Pedagógico Nacional con el fin de contribuir con el bienestar de los estudiantes</v>
      </c>
      <c r="N327" s="33">
        <v>1</v>
      </c>
      <c r="O327" s="33">
        <v>1</v>
      </c>
      <c r="P327" s="34">
        <v>11</v>
      </c>
      <c r="Q327" s="35" t="s">
        <v>49</v>
      </c>
      <c r="R327" s="129" t="s">
        <v>601</v>
      </c>
      <c r="S327" s="143" t="s">
        <v>154</v>
      </c>
      <c r="T327" s="213">
        <f t="shared" si="38"/>
        <v>1785000</v>
      </c>
      <c r="U327" s="212">
        <f t="shared" si="39"/>
        <v>1785000</v>
      </c>
      <c r="V327" s="145" t="s">
        <v>51</v>
      </c>
      <c r="W327" s="37" t="s">
        <v>52</v>
      </c>
      <c r="X327" s="38" t="s">
        <v>53</v>
      </c>
      <c r="Y327" s="39" t="s">
        <v>54</v>
      </c>
      <c r="Z327" s="40" t="s">
        <v>41</v>
      </c>
      <c r="AA327" s="36" t="s">
        <v>55</v>
      </c>
      <c r="AB327" s="41" t="s">
        <v>56</v>
      </c>
      <c r="AC327" s="37" t="s">
        <v>51</v>
      </c>
      <c r="AD327" s="37" t="s">
        <v>57</v>
      </c>
      <c r="AE327" s="42" t="s">
        <v>58</v>
      </c>
      <c r="AF327" s="42" t="s">
        <v>59</v>
      </c>
      <c r="AG327" s="42" t="s">
        <v>60</v>
      </c>
      <c r="AH327" s="42" t="s">
        <v>61</v>
      </c>
      <c r="AI327" s="42" t="s">
        <v>61</v>
      </c>
      <c r="AJ327" s="42" t="s">
        <v>61</v>
      </c>
      <c r="AK327" s="12"/>
      <c r="AL327" s="12"/>
      <c r="AM327" s="12"/>
      <c r="AN327" s="12"/>
      <c r="AO327" s="12"/>
    </row>
    <row r="328" spans="1:42" s="23" customFormat="1" ht="36" customHeight="1" x14ac:dyDescent="0.15">
      <c r="A328" s="12"/>
      <c r="B328" s="53" t="s">
        <v>41</v>
      </c>
      <c r="C328" s="95" t="s">
        <v>112</v>
      </c>
      <c r="D328" s="95" t="s">
        <v>42</v>
      </c>
      <c r="E328" s="95" t="s">
        <v>100</v>
      </c>
      <c r="F328" s="95" t="s">
        <v>643</v>
      </c>
      <c r="G328" s="95" t="s">
        <v>662</v>
      </c>
      <c r="H328" s="219">
        <v>50000000</v>
      </c>
      <c r="I328" s="95" t="s">
        <v>46</v>
      </c>
      <c r="J328" s="91" t="s">
        <v>46</v>
      </c>
      <c r="K328" s="62" t="s">
        <v>657</v>
      </c>
      <c r="L328" s="31">
        <v>72102900</v>
      </c>
      <c r="M328" s="32" t="str">
        <f t="shared" si="37"/>
        <v>Prestar los servicios para la demarcación y mantenimiento de las canchas deportivas de las Instalaciones de Valmaría - UPN.</v>
      </c>
      <c r="N328" s="33">
        <v>1</v>
      </c>
      <c r="O328" s="33">
        <v>1</v>
      </c>
      <c r="P328" s="34">
        <v>11</v>
      </c>
      <c r="Q328" s="35" t="s">
        <v>49</v>
      </c>
      <c r="R328" s="129" t="s">
        <v>601</v>
      </c>
      <c r="S328" s="143" t="s">
        <v>50</v>
      </c>
      <c r="T328" s="213">
        <f t="shared" si="38"/>
        <v>50000000</v>
      </c>
      <c r="U328" s="212">
        <f t="shared" si="39"/>
        <v>50000000</v>
      </c>
      <c r="V328" s="145" t="s">
        <v>51</v>
      </c>
      <c r="W328" s="37" t="s">
        <v>52</v>
      </c>
      <c r="X328" s="38" t="s">
        <v>53</v>
      </c>
      <c r="Y328" s="39" t="s">
        <v>54</v>
      </c>
      <c r="Z328" s="40" t="s">
        <v>41</v>
      </c>
      <c r="AA328" s="36" t="s">
        <v>55</v>
      </c>
      <c r="AB328" s="41" t="s">
        <v>56</v>
      </c>
      <c r="AC328" s="37" t="s">
        <v>51</v>
      </c>
      <c r="AD328" s="37" t="s">
        <v>57</v>
      </c>
      <c r="AE328" s="42" t="s">
        <v>58</v>
      </c>
      <c r="AF328" s="42" t="s">
        <v>59</v>
      </c>
      <c r="AG328" s="42" t="s">
        <v>60</v>
      </c>
      <c r="AH328" s="42" t="s">
        <v>61</v>
      </c>
      <c r="AI328" s="42" t="s">
        <v>61</v>
      </c>
      <c r="AJ328" s="42" t="s">
        <v>61</v>
      </c>
      <c r="AK328" s="12"/>
      <c r="AL328" s="12"/>
      <c r="AM328" s="12"/>
      <c r="AN328" s="12"/>
      <c r="AO328" s="12"/>
    </row>
    <row r="329" spans="1:42" s="45" customFormat="1" ht="36" customHeight="1" x14ac:dyDescent="0.15">
      <c r="A329" s="21"/>
      <c r="B329" s="53" t="s">
        <v>41</v>
      </c>
      <c r="C329" s="95" t="s">
        <v>484</v>
      </c>
      <c r="D329" s="95" t="s">
        <v>377</v>
      </c>
      <c r="E329" s="95" t="s">
        <v>102</v>
      </c>
      <c r="F329" s="95" t="s">
        <v>103</v>
      </c>
      <c r="G329" s="95" t="s">
        <v>660</v>
      </c>
      <c r="H329" s="219">
        <v>2100000</v>
      </c>
      <c r="I329" s="95" t="s">
        <v>57</v>
      </c>
      <c r="J329" s="91" t="s">
        <v>46</v>
      </c>
      <c r="K329" s="62" t="s">
        <v>659</v>
      </c>
      <c r="L329" s="31">
        <v>82111700</v>
      </c>
      <c r="M329" s="32" t="str">
        <f t="shared" si="37"/>
        <v>Realizar sesiones de reflexión sobre la poesía en espacios al aire libre para la comunidad universitaria de la UPN, como parte de la estrategia de resignificación de espacios que se implementará a largo de la vigencia 2025.</v>
      </c>
      <c r="N329" s="33">
        <v>1</v>
      </c>
      <c r="O329" s="33">
        <v>1</v>
      </c>
      <c r="P329" s="34">
        <v>11</v>
      </c>
      <c r="Q329" s="35" t="s">
        <v>49</v>
      </c>
      <c r="R329" s="129" t="s">
        <v>601</v>
      </c>
      <c r="S329" s="143" t="s">
        <v>50</v>
      </c>
      <c r="T329" s="213">
        <f t="shared" si="38"/>
        <v>2100000</v>
      </c>
      <c r="U329" s="212">
        <f t="shared" si="39"/>
        <v>2100000</v>
      </c>
      <c r="V329" s="145" t="s">
        <v>51</v>
      </c>
      <c r="W329" s="37" t="s">
        <v>52</v>
      </c>
      <c r="X329" s="38" t="s">
        <v>53</v>
      </c>
      <c r="Y329" s="39" t="s">
        <v>54</v>
      </c>
      <c r="Z329" s="40" t="s">
        <v>41</v>
      </c>
      <c r="AA329" s="36" t="s">
        <v>55</v>
      </c>
      <c r="AB329" s="41" t="s">
        <v>56</v>
      </c>
      <c r="AC329" s="37" t="s">
        <v>51</v>
      </c>
      <c r="AD329" s="37" t="s">
        <v>57</v>
      </c>
      <c r="AE329" s="42" t="s">
        <v>58</v>
      </c>
      <c r="AF329" s="42" t="s">
        <v>59</v>
      </c>
      <c r="AG329" s="42" t="s">
        <v>60</v>
      </c>
      <c r="AH329" s="42" t="s">
        <v>61</v>
      </c>
      <c r="AI329" s="42" t="s">
        <v>61</v>
      </c>
      <c r="AJ329" s="42" t="s">
        <v>61</v>
      </c>
      <c r="AK329" s="68"/>
      <c r="AL329" s="68"/>
      <c r="AM329" s="68"/>
      <c r="AN329" s="9"/>
      <c r="AO329" s="9"/>
      <c r="AP329" s="9"/>
    </row>
    <row r="330" spans="1:42" s="45" customFormat="1" ht="36" customHeight="1" x14ac:dyDescent="0.15">
      <c r="A330" s="21"/>
      <c r="B330" s="53" t="s">
        <v>41</v>
      </c>
      <c r="C330" s="95" t="s">
        <v>381</v>
      </c>
      <c r="D330" s="95" t="s">
        <v>377</v>
      </c>
      <c r="E330" s="95" t="s">
        <v>92</v>
      </c>
      <c r="F330" s="95" t="s">
        <v>93</v>
      </c>
      <c r="G330" s="95" t="s">
        <v>664</v>
      </c>
      <c r="H330" s="219">
        <v>35713911</v>
      </c>
      <c r="I330" s="95" t="s">
        <v>323</v>
      </c>
      <c r="J330" s="91" t="s">
        <v>46</v>
      </c>
      <c r="K330" s="62" t="s">
        <v>663</v>
      </c>
      <c r="L330" s="75">
        <v>47131800</v>
      </c>
      <c r="M330" s="32" t="str">
        <f t="shared" si="37"/>
        <v>Suministrar químicos de desinfección y limpieza requeridos para los restaurantes y cafeterías de la Universidad Pedagógica Nacional.</v>
      </c>
      <c r="N330" s="33">
        <v>1</v>
      </c>
      <c r="O330" s="33">
        <v>1</v>
      </c>
      <c r="P330" s="34">
        <v>11</v>
      </c>
      <c r="Q330" s="35" t="s">
        <v>49</v>
      </c>
      <c r="R330" s="129" t="s">
        <v>601</v>
      </c>
      <c r="S330" s="143" t="s">
        <v>50</v>
      </c>
      <c r="T330" s="213">
        <f t="shared" si="38"/>
        <v>35713911</v>
      </c>
      <c r="U330" s="212">
        <f t="shared" si="39"/>
        <v>35713911</v>
      </c>
      <c r="V330" s="145" t="s">
        <v>51</v>
      </c>
      <c r="W330" s="37" t="s">
        <v>52</v>
      </c>
      <c r="X330" s="38" t="s">
        <v>53</v>
      </c>
      <c r="Y330" s="39" t="s">
        <v>54</v>
      </c>
      <c r="Z330" s="40" t="s">
        <v>41</v>
      </c>
      <c r="AA330" s="36" t="s">
        <v>55</v>
      </c>
      <c r="AB330" s="41" t="s">
        <v>56</v>
      </c>
      <c r="AC330" s="37" t="s">
        <v>51</v>
      </c>
      <c r="AD330" s="37" t="s">
        <v>57</v>
      </c>
      <c r="AE330" s="42" t="s">
        <v>58</v>
      </c>
      <c r="AF330" s="42" t="s">
        <v>59</v>
      </c>
      <c r="AG330" s="42" t="s">
        <v>60</v>
      </c>
      <c r="AH330" s="42" t="s">
        <v>61</v>
      </c>
      <c r="AI330" s="42" t="s">
        <v>61</v>
      </c>
      <c r="AJ330" s="42" t="s">
        <v>61</v>
      </c>
      <c r="AK330" s="68"/>
      <c r="AL330" s="68"/>
      <c r="AM330" s="68"/>
      <c r="AN330" s="9"/>
      <c r="AO330" s="9"/>
      <c r="AP330" s="9"/>
    </row>
    <row r="331" spans="1:42" s="45" customFormat="1" ht="36" customHeight="1" x14ac:dyDescent="0.15">
      <c r="A331" s="21"/>
      <c r="B331" s="53" t="s">
        <v>41</v>
      </c>
      <c r="C331" s="95" t="s">
        <v>108</v>
      </c>
      <c r="D331" s="95" t="s">
        <v>109</v>
      </c>
      <c r="E331" s="95" t="s">
        <v>70</v>
      </c>
      <c r="F331" s="95" t="s">
        <v>71</v>
      </c>
      <c r="G331" s="95" t="s">
        <v>667</v>
      </c>
      <c r="H331" s="219">
        <f>60000000-2892257</f>
        <v>57107743</v>
      </c>
      <c r="I331" s="95" t="s">
        <v>57</v>
      </c>
      <c r="J331" s="91" t="s">
        <v>46</v>
      </c>
      <c r="K331" s="62" t="s">
        <v>668</v>
      </c>
      <c r="L331" s="31">
        <v>43211500</v>
      </c>
      <c r="M331" s="32" t="str">
        <f t="shared" si="37"/>
        <v>Adquirir equipos de cómputo para atender los requerimientos prioritarios de las dependencias administrativas de la Universidad Pedagógica Nacional.</v>
      </c>
      <c r="N331" s="33">
        <v>3</v>
      </c>
      <c r="O331" s="33">
        <v>3</v>
      </c>
      <c r="P331" s="34">
        <v>9</v>
      </c>
      <c r="Q331" s="35" t="s">
        <v>49</v>
      </c>
      <c r="R331" s="129" t="s">
        <v>601</v>
      </c>
      <c r="S331" s="143" t="s">
        <v>50</v>
      </c>
      <c r="T331" s="213">
        <f t="shared" si="38"/>
        <v>57107743</v>
      </c>
      <c r="U331" s="212">
        <f t="shared" ref="U331:U337" si="40">T331</f>
        <v>57107743</v>
      </c>
      <c r="V331" s="145" t="s">
        <v>51</v>
      </c>
      <c r="W331" s="37" t="s">
        <v>52</v>
      </c>
      <c r="X331" s="38" t="s">
        <v>53</v>
      </c>
      <c r="Y331" s="39" t="s">
        <v>54</v>
      </c>
      <c r="Z331" s="40" t="s">
        <v>41</v>
      </c>
      <c r="AA331" s="36" t="s">
        <v>55</v>
      </c>
      <c r="AB331" s="41" t="s">
        <v>56</v>
      </c>
      <c r="AC331" s="37" t="s">
        <v>51</v>
      </c>
      <c r="AD331" s="37" t="s">
        <v>57</v>
      </c>
      <c r="AE331" s="42" t="s">
        <v>58</v>
      </c>
      <c r="AF331" s="42" t="s">
        <v>59</v>
      </c>
      <c r="AG331" s="42" t="s">
        <v>60</v>
      </c>
      <c r="AH331" s="42" t="s">
        <v>61</v>
      </c>
      <c r="AI331" s="42" t="s">
        <v>61</v>
      </c>
      <c r="AJ331" s="42" t="s">
        <v>61</v>
      </c>
      <c r="AK331" s="68"/>
      <c r="AL331" s="68"/>
      <c r="AM331" s="68"/>
      <c r="AN331" s="9"/>
      <c r="AO331" s="9"/>
      <c r="AP331" s="9"/>
    </row>
    <row r="332" spans="1:42" s="45" customFormat="1" ht="36" customHeight="1" x14ac:dyDescent="0.15">
      <c r="A332" s="21"/>
      <c r="B332" s="53" t="s">
        <v>41</v>
      </c>
      <c r="C332" s="95" t="s">
        <v>112</v>
      </c>
      <c r="D332" s="95" t="s">
        <v>42</v>
      </c>
      <c r="E332" s="95" t="s">
        <v>487</v>
      </c>
      <c r="F332" s="95" t="s">
        <v>97</v>
      </c>
      <c r="G332" s="95" t="s">
        <v>672</v>
      </c>
      <c r="H332" s="219">
        <v>10675000</v>
      </c>
      <c r="I332" s="95" t="s">
        <v>57</v>
      </c>
      <c r="J332" s="91" t="s">
        <v>46</v>
      </c>
      <c r="K332" s="62" t="s">
        <v>669</v>
      </c>
      <c r="L332" s="31" t="s">
        <v>674</v>
      </c>
      <c r="M332" s="32" t="str">
        <f t="shared" si="37"/>
        <v>Adquirir el servicio  de GPS para el parque automotor de la Universidad Pedagógica Nacional</v>
      </c>
      <c r="N332" s="33">
        <v>3</v>
      </c>
      <c r="O332" s="33">
        <v>3</v>
      </c>
      <c r="P332" s="34">
        <v>9</v>
      </c>
      <c r="Q332" s="35" t="s">
        <v>49</v>
      </c>
      <c r="R332" s="129" t="s">
        <v>601</v>
      </c>
      <c r="S332" s="143" t="s">
        <v>50</v>
      </c>
      <c r="T332" s="213">
        <f t="shared" si="38"/>
        <v>10675000</v>
      </c>
      <c r="U332" s="212">
        <f t="shared" si="40"/>
        <v>10675000</v>
      </c>
      <c r="V332" s="145" t="s">
        <v>51</v>
      </c>
      <c r="W332" s="37" t="s">
        <v>52</v>
      </c>
      <c r="X332" s="38" t="s">
        <v>53</v>
      </c>
      <c r="Y332" s="39" t="s">
        <v>54</v>
      </c>
      <c r="Z332" s="40" t="s">
        <v>41</v>
      </c>
      <c r="AA332" s="36" t="s">
        <v>55</v>
      </c>
      <c r="AB332" s="41" t="s">
        <v>56</v>
      </c>
      <c r="AC332" s="37" t="s">
        <v>51</v>
      </c>
      <c r="AD332" s="37" t="s">
        <v>57</v>
      </c>
      <c r="AE332" s="42" t="s">
        <v>58</v>
      </c>
      <c r="AF332" s="42" t="s">
        <v>59</v>
      </c>
      <c r="AG332" s="42" t="s">
        <v>60</v>
      </c>
      <c r="AH332" s="42" t="s">
        <v>61</v>
      </c>
      <c r="AI332" s="42" t="s">
        <v>61</v>
      </c>
      <c r="AJ332" s="42" t="s">
        <v>61</v>
      </c>
      <c r="AK332" s="68"/>
      <c r="AL332" s="68"/>
      <c r="AM332" s="68"/>
      <c r="AN332" s="9"/>
      <c r="AO332" s="9"/>
      <c r="AP332" s="9"/>
    </row>
    <row r="333" spans="1:42" s="45" customFormat="1" ht="36" customHeight="1" x14ac:dyDescent="0.15">
      <c r="A333" s="21"/>
      <c r="B333" s="53" t="s">
        <v>41</v>
      </c>
      <c r="C333" s="95" t="s">
        <v>112</v>
      </c>
      <c r="D333" s="95" t="s">
        <v>42</v>
      </c>
      <c r="E333" s="95" t="s">
        <v>498</v>
      </c>
      <c r="F333" s="95" t="s">
        <v>499</v>
      </c>
      <c r="G333" s="95" t="s">
        <v>671</v>
      </c>
      <c r="H333" s="219">
        <v>2000000</v>
      </c>
      <c r="I333" s="95" t="s">
        <v>57</v>
      </c>
      <c r="J333" s="91" t="s">
        <v>46</v>
      </c>
      <c r="K333" s="62" t="s">
        <v>670</v>
      </c>
      <c r="L333" s="31" t="s">
        <v>675</v>
      </c>
      <c r="M333" s="32" t="str">
        <f t="shared" si="37"/>
        <v>Adquirir equipo de motobomba con manguera, para las instalaciones de Valmaria, en el marco del mantenimiento de los espacios académicos afectados por las lluvias.</v>
      </c>
      <c r="N333" s="33">
        <v>3</v>
      </c>
      <c r="O333" s="33">
        <v>3</v>
      </c>
      <c r="P333" s="34">
        <v>9</v>
      </c>
      <c r="Q333" s="35" t="s">
        <v>49</v>
      </c>
      <c r="R333" s="129" t="s">
        <v>601</v>
      </c>
      <c r="S333" s="143" t="s">
        <v>50</v>
      </c>
      <c r="T333" s="213">
        <f t="shared" si="38"/>
        <v>2000000</v>
      </c>
      <c r="U333" s="212">
        <f t="shared" si="40"/>
        <v>2000000</v>
      </c>
      <c r="V333" s="145" t="s">
        <v>51</v>
      </c>
      <c r="W333" s="37" t="s">
        <v>52</v>
      </c>
      <c r="X333" s="38" t="s">
        <v>53</v>
      </c>
      <c r="Y333" s="39" t="s">
        <v>54</v>
      </c>
      <c r="Z333" s="40" t="s">
        <v>41</v>
      </c>
      <c r="AA333" s="36" t="s">
        <v>55</v>
      </c>
      <c r="AB333" s="41" t="s">
        <v>56</v>
      </c>
      <c r="AC333" s="37" t="s">
        <v>51</v>
      </c>
      <c r="AD333" s="37" t="s">
        <v>57</v>
      </c>
      <c r="AE333" s="42" t="s">
        <v>58</v>
      </c>
      <c r="AF333" s="42" t="s">
        <v>59</v>
      </c>
      <c r="AG333" s="42" t="s">
        <v>60</v>
      </c>
      <c r="AH333" s="42" t="s">
        <v>61</v>
      </c>
      <c r="AI333" s="42" t="s">
        <v>61</v>
      </c>
      <c r="AJ333" s="42" t="s">
        <v>61</v>
      </c>
      <c r="AK333" s="68"/>
      <c r="AL333" s="68"/>
      <c r="AM333" s="68"/>
      <c r="AN333" s="9"/>
      <c r="AO333" s="9"/>
      <c r="AP333" s="9"/>
    </row>
    <row r="334" spans="1:42" s="45" customFormat="1" ht="51" customHeight="1" x14ac:dyDescent="0.15">
      <c r="A334" s="21"/>
      <c r="B334" s="53" t="s">
        <v>41</v>
      </c>
      <c r="C334" s="95" t="s">
        <v>112</v>
      </c>
      <c r="D334" s="95" t="s">
        <v>42</v>
      </c>
      <c r="E334" s="95" t="s">
        <v>104</v>
      </c>
      <c r="F334" s="95" t="s">
        <v>105</v>
      </c>
      <c r="G334" s="95" t="s">
        <v>677</v>
      </c>
      <c r="H334" s="219">
        <v>6152300</v>
      </c>
      <c r="I334" s="95" t="s">
        <v>57</v>
      </c>
      <c r="J334" s="91" t="s">
        <v>46</v>
      </c>
      <c r="K334" s="62" t="s">
        <v>678</v>
      </c>
      <c r="L334" s="31">
        <v>52121600</v>
      </c>
      <c r="M334" s="32" t="str">
        <f t="shared" si="37"/>
        <v>Adquirir manteles y faldón, para garantizar la adecuada presentación de eventos y actividades institucionales de la UPN.</v>
      </c>
      <c r="N334" s="33">
        <v>4</v>
      </c>
      <c r="O334" s="33">
        <v>4</v>
      </c>
      <c r="P334" s="34">
        <v>2</v>
      </c>
      <c r="Q334" s="35" t="s">
        <v>49</v>
      </c>
      <c r="R334" s="129" t="s">
        <v>601</v>
      </c>
      <c r="S334" s="143" t="s">
        <v>50</v>
      </c>
      <c r="T334" s="213">
        <f t="shared" si="38"/>
        <v>6152300</v>
      </c>
      <c r="U334" s="212">
        <f t="shared" si="40"/>
        <v>6152300</v>
      </c>
      <c r="V334" s="145" t="s">
        <v>51</v>
      </c>
      <c r="W334" s="37" t="s">
        <v>52</v>
      </c>
      <c r="X334" s="38" t="s">
        <v>53</v>
      </c>
      <c r="Y334" s="39" t="s">
        <v>54</v>
      </c>
      <c r="Z334" s="40" t="s">
        <v>41</v>
      </c>
      <c r="AA334" s="36" t="s">
        <v>55</v>
      </c>
      <c r="AB334" s="41" t="s">
        <v>56</v>
      </c>
      <c r="AC334" s="37" t="s">
        <v>51</v>
      </c>
      <c r="AD334" s="37" t="s">
        <v>57</v>
      </c>
      <c r="AE334" s="42" t="s">
        <v>58</v>
      </c>
      <c r="AF334" s="42" t="s">
        <v>59</v>
      </c>
      <c r="AG334" s="42" t="s">
        <v>60</v>
      </c>
      <c r="AH334" s="42" t="s">
        <v>61</v>
      </c>
      <c r="AI334" s="42" t="s">
        <v>61</v>
      </c>
      <c r="AJ334" s="42" t="s">
        <v>61</v>
      </c>
      <c r="AK334" s="68"/>
      <c r="AL334" s="68"/>
      <c r="AM334" s="68"/>
      <c r="AN334" s="9"/>
      <c r="AO334" s="9"/>
      <c r="AP334" s="9"/>
    </row>
    <row r="335" spans="1:42" s="45" customFormat="1" ht="36" customHeight="1" x14ac:dyDescent="0.15">
      <c r="A335" s="21"/>
      <c r="B335" s="53" t="s">
        <v>41</v>
      </c>
      <c r="C335" s="95" t="s">
        <v>450</v>
      </c>
      <c r="D335" s="95" t="s">
        <v>451</v>
      </c>
      <c r="E335" s="95" t="s">
        <v>512</v>
      </c>
      <c r="F335" s="95" t="s">
        <v>680</v>
      </c>
      <c r="G335" s="95" t="s">
        <v>679</v>
      </c>
      <c r="H335" s="219">
        <f>2000000-674920</f>
        <v>1325080</v>
      </c>
      <c r="I335" s="95" t="s">
        <v>57</v>
      </c>
      <c r="J335" s="91" t="s">
        <v>46</v>
      </c>
      <c r="K335" s="62" t="s">
        <v>681</v>
      </c>
      <c r="L335" s="31">
        <v>23101500</v>
      </c>
      <c r="M335" s="32" t="str">
        <f t="shared" si="37"/>
        <v>Adquirir maquinas para el taller de maderas de la Sección de Aprendizajes Inclusivos y Ocupacionales del Instituto Pedagógico Nacional.</v>
      </c>
      <c r="N335" s="33">
        <v>4</v>
      </c>
      <c r="O335" s="33">
        <v>4</v>
      </c>
      <c r="P335" s="34">
        <v>2</v>
      </c>
      <c r="Q335" s="35" t="s">
        <v>49</v>
      </c>
      <c r="R335" s="129" t="s">
        <v>601</v>
      </c>
      <c r="S335" s="143" t="s">
        <v>50</v>
      </c>
      <c r="T335" s="213">
        <f t="shared" si="38"/>
        <v>1325080</v>
      </c>
      <c r="U335" s="212">
        <f t="shared" si="40"/>
        <v>1325080</v>
      </c>
      <c r="V335" s="145" t="s">
        <v>51</v>
      </c>
      <c r="W335" s="37" t="s">
        <v>52</v>
      </c>
      <c r="X335" s="38" t="s">
        <v>53</v>
      </c>
      <c r="Y335" s="39" t="s">
        <v>54</v>
      </c>
      <c r="Z335" s="40" t="s">
        <v>41</v>
      </c>
      <c r="AA335" s="36" t="s">
        <v>55</v>
      </c>
      <c r="AB335" s="41" t="s">
        <v>56</v>
      </c>
      <c r="AC335" s="37" t="s">
        <v>51</v>
      </c>
      <c r="AD335" s="37" t="s">
        <v>57</v>
      </c>
      <c r="AE335" s="42" t="s">
        <v>58</v>
      </c>
      <c r="AF335" s="42" t="s">
        <v>59</v>
      </c>
      <c r="AG335" s="42" t="s">
        <v>60</v>
      </c>
      <c r="AH335" s="42" t="s">
        <v>61</v>
      </c>
      <c r="AI335" s="42" t="s">
        <v>61</v>
      </c>
      <c r="AJ335" s="42" t="s">
        <v>61</v>
      </c>
      <c r="AK335" s="68"/>
      <c r="AL335" s="68"/>
      <c r="AM335" s="68"/>
      <c r="AN335" s="9"/>
      <c r="AO335" s="9"/>
      <c r="AP335" s="9"/>
    </row>
    <row r="336" spans="1:42" s="45" customFormat="1" ht="36" customHeight="1" x14ac:dyDescent="0.15">
      <c r="A336" s="21"/>
      <c r="B336" s="53" t="s">
        <v>41</v>
      </c>
      <c r="C336" s="95" t="s">
        <v>112</v>
      </c>
      <c r="D336" s="95" t="s">
        <v>42</v>
      </c>
      <c r="E336" s="95" t="s">
        <v>104</v>
      </c>
      <c r="F336" s="95" t="s">
        <v>105</v>
      </c>
      <c r="G336" s="95" t="s">
        <v>683</v>
      </c>
      <c r="H336" s="219">
        <v>2000000</v>
      </c>
      <c r="I336" s="95" t="s">
        <v>57</v>
      </c>
      <c r="J336" s="91" t="s">
        <v>46</v>
      </c>
      <c r="K336" s="62" t="s">
        <v>686</v>
      </c>
      <c r="L336" s="31">
        <v>53121600</v>
      </c>
      <c r="M336" s="32" t="str">
        <f t="shared" si="37"/>
        <v>Adquirir bolsas  institucionales en el marco de la participación de la UPN en la Feria Internacional del libro de Bogotá</v>
      </c>
      <c r="N336" s="33">
        <v>4</v>
      </c>
      <c r="O336" s="33">
        <v>4</v>
      </c>
      <c r="P336" s="34">
        <v>2</v>
      </c>
      <c r="Q336" s="35" t="s">
        <v>49</v>
      </c>
      <c r="R336" s="129" t="s">
        <v>601</v>
      </c>
      <c r="S336" s="143" t="s">
        <v>50</v>
      </c>
      <c r="T336" s="213">
        <f t="shared" si="38"/>
        <v>2000000</v>
      </c>
      <c r="U336" s="212">
        <f t="shared" si="40"/>
        <v>2000000</v>
      </c>
      <c r="V336" s="145" t="s">
        <v>51</v>
      </c>
      <c r="W336" s="37" t="s">
        <v>52</v>
      </c>
      <c r="X336" s="38" t="s">
        <v>53</v>
      </c>
      <c r="Y336" s="39" t="s">
        <v>54</v>
      </c>
      <c r="Z336" s="40" t="s">
        <v>41</v>
      </c>
      <c r="AA336" s="36" t="s">
        <v>55</v>
      </c>
      <c r="AB336" s="41" t="s">
        <v>56</v>
      </c>
      <c r="AC336" s="37" t="s">
        <v>51</v>
      </c>
      <c r="AD336" s="37" t="s">
        <v>57</v>
      </c>
      <c r="AE336" s="42" t="s">
        <v>58</v>
      </c>
      <c r="AF336" s="42" t="s">
        <v>59</v>
      </c>
      <c r="AG336" s="42" t="s">
        <v>60</v>
      </c>
      <c r="AH336" s="42" t="s">
        <v>61</v>
      </c>
      <c r="AI336" s="42" t="s">
        <v>61</v>
      </c>
      <c r="AJ336" s="42" t="s">
        <v>61</v>
      </c>
      <c r="AK336" s="68"/>
      <c r="AL336" s="68"/>
      <c r="AM336" s="68"/>
      <c r="AN336" s="9"/>
      <c r="AO336" s="9"/>
      <c r="AP336" s="9"/>
    </row>
    <row r="337" spans="1:42" s="45" customFormat="1" ht="36" customHeight="1" x14ac:dyDescent="0.15">
      <c r="A337" s="21"/>
      <c r="B337" s="53" t="s">
        <v>41</v>
      </c>
      <c r="C337" s="95" t="s">
        <v>112</v>
      </c>
      <c r="D337" s="95" t="s">
        <v>42</v>
      </c>
      <c r="E337" s="95" t="s">
        <v>92</v>
      </c>
      <c r="F337" s="95" t="s">
        <v>684</v>
      </c>
      <c r="G337" s="95" t="s">
        <v>685</v>
      </c>
      <c r="H337" s="219">
        <v>5280000</v>
      </c>
      <c r="I337" s="95" t="s">
        <v>57</v>
      </c>
      <c r="J337" s="91" t="s">
        <v>46</v>
      </c>
      <c r="K337" s="62" t="s">
        <v>687</v>
      </c>
      <c r="L337" s="31" t="s">
        <v>688</v>
      </c>
      <c r="M337" s="32" t="str">
        <f t="shared" si="37"/>
        <v>Adquirir materiales institucionales en el marco de la participación de la Universidad Pedagógica Nacional en la “Feria Internacional del Libro de Bogotá” </v>
      </c>
      <c r="N337" s="33">
        <v>4</v>
      </c>
      <c r="O337" s="33">
        <v>4</v>
      </c>
      <c r="P337" s="34">
        <v>2</v>
      </c>
      <c r="Q337" s="35" t="s">
        <v>49</v>
      </c>
      <c r="R337" s="129" t="s">
        <v>601</v>
      </c>
      <c r="S337" s="143" t="s">
        <v>50</v>
      </c>
      <c r="T337" s="213">
        <f t="shared" si="38"/>
        <v>5280000</v>
      </c>
      <c r="U337" s="212">
        <f t="shared" si="40"/>
        <v>5280000</v>
      </c>
      <c r="V337" s="145" t="s">
        <v>51</v>
      </c>
      <c r="W337" s="37" t="s">
        <v>52</v>
      </c>
      <c r="X337" s="38" t="s">
        <v>53</v>
      </c>
      <c r="Y337" s="39" t="s">
        <v>54</v>
      </c>
      <c r="Z337" s="40" t="s">
        <v>41</v>
      </c>
      <c r="AA337" s="36" t="s">
        <v>55</v>
      </c>
      <c r="AB337" s="41" t="s">
        <v>56</v>
      </c>
      <c r="AC337" s="37" t="s">
        <v>51</v>
      </c>
      <c r="AD337" s="37" t="s">
        <v>57</v>
      </c>
      <c r="AE337" s="42" t="s">
        <v>58</v>
      </c>
      <c r="AF337" s="42" t="s">
        <v>59</v>
      </c>
      <c r="AG337" s="42" t="s">
        <v>60</v>
      </c>
      <c r="AH337" s="42" t="s">
        <v>61</v>
      </c>
      <c r="AI337" s="42" t="s">
        <v>61</v>
      </c>
      <c r="AJ337" s="42" t="s">
        <v>61</v>
      </c>
      <c r="AK337" s="68"/>
      <c r="AL337" s="68"/>
      <c r="AM337" s="68"/>
      <c r="AN337" s="9"/>
      <c r="AO337" s="9"/>
      <c r="AP337" s="9"/>
    </row>
    <row r="338" spans="1:42" s="45" customFormat="1" ht="46.5" customHeight="1" x14ac:dyDescent="0.15">
      <c r="A338" s="21"/>
      <c r="B338" s="53" t="s">
        <v>41</v>
      </c>
      <c r="C338" s="95" t="s">
        <v>381</v>
      </c>
      <c r="D338" s="95" t="s">
        <v>377</v>
      </c>
      <c r="E338" s="95" t="s">
        <v>389</v>
      </c>
      <c r="F338" s="95" t="s">
        <v>390</v>
      </c>
      <c r="G338" s="95" t="s">
        <v>793</v>
      </c>
      <c r="H338" s="219">
        <v>40759153</v>
      </c>
      <c r="I338" s="95" t="s">
        <v>57</v>
      </c>
      <c r="J338" s="91" t="s">
        <v>46</v>
      </c>
      <c r="K338" s="62" t="s">
        <v>564</v>
      </c>
      <c r="L338" s="31" t="s">
        <v>392</v>
      </c>
      <c r="M338" s="291" t="str">
        <f t="shared" si="37"/>
        <v>Amparar la compra de los insumos requeridos para el funcionamiento del restaurante y cafetería de la Universidad Pedagógica Nacional.</v>
      </c>
      <c r="N338" s="33">
        <v>4</v>
      </c>
      <c r="O338" s="33">
        <v>4</v>
      </c>
      <c r="P338" s="34">
        <v>11</v>
      </c>
      <c r="Q338" s="35" t="s">
        <v>49</v>
      </c>
      <c r="R338" s="35" t="s">
        <v>601</v>
      </c>
      <c r="S338" s="143" t="s">
        <v>50</v>
      </c>
      <c r="T338" s="301">
        <f>H338+H339+H340</f>
        <v>95562138</v>
      </c>
      <c r="U338" s="303">
        <f>T338</f>
        <v>95562138</v>
      </c>
      <c r="V338" s="145" t="s">
        <v>51</v>
      </c>
      <c r="W338" s="37" t="s">
        <v>52</v>
      </c>
      <c r="X338" s="38" t="s">
        <v>53</v>
      </c>
      <c r="Y338" s="39" t="s">
        <v>54</v>
      </c>
      <c r="Z338" s="40" t="s">
        <v>41</v>
      </c>
      <c r="AA338" s="36" t="s">
        <v>55</v>
      </c>
      <c r="AB338" s="41" t="s">
        <v>56</v>
      </c>
      <c r="AC338" s="37" t="s">
        <v>51</v>
      </c>
      <c r="AD338" s="37" t="s">
        <v>57</v>
      </c>
      <c r="AE338" s="42" t="s">
        <v>58</v>
      </c>
      <c r="AF338" s="42" t="s">
        <v>59</v>
      </c>
      <c r="AG338" s="42" t="s">
        <v>60</v>
      </c>
      <c r="AH338" s="42" t="s">
        <v>61</v>
      </c>
      <c r="AI338" s="42" t="s">
        <v>61</v>
      </c>
      <c r="AJ338" s="42" t="s">
        <v>61</v>
      </c>
      <c r="AK338" s="68"/>
      <c r="AL338" s="68"/>
      <c r="AM338" s="68"/>
      <c r="AN338" s="9"/>
      <c r="AO338" s="9"/>
      <c r="AP338" s="9"/>
    </row>
    <row r="339" spans="1:42" s="45" customFormat="1" ht="39" customHeight="1" x14ac:dyDescent="0.15">
      <c r="A339" s="21"/>
      <c r="B339" s="53" t="s">
        <v>41</v>
      </c>
      <c r="C339" s="95" t="s">
        <v>381</v>
      </c>
      <c r="D339" s="95" t="s">
        <v>377</v>
      </c>
      <c r="E339" s="95" t="s">
        <v>113</v>
      </c>
      <c r="F339" s="95" t="s">
        <v>114</v>
      </c>
      <c r="G339" s="95" t="s">
        <v>793</v>
      </c>
      <c r="H339" s="219">
        <v>139040</v>
      </c>
      <c r="I339" s="95" t="s">
        <v>57</v>
      </c>
      <c r="J339" s="91" t="s">
        <v>46</v>
      </c>
      <c r="K339" s="62" t="s">
        <v>564</v>
      </c>
      <c r="L339" s="31" t="s">
        <v>392</v>
      </c>
      <c r="M339" s="319"/>
      <c r="N339" s="33">
        <v>4</v>
      </c>
      <c r="O339" s="33">
        <v>4</v>
      </c>
      <c r="P339" s="34">
        <v>11</v>
      </c>
      <c r="Q339" s="35" t="s">
        <v>49</v>
      </c>
      <c r="R339" s="35" t="s">
        <v>601</v>
      </c>
      <c r="S339" s="143" t="s">
        <v>50</v>
      </c>
      <c r="T339" s="323"/>
      <c r="U339" s="315"/>
      <c r="V339" s="145" t="s">
        <v>51</v>
      </c>
      <c r="W339" s="37" t="s">
        <v>52</v>
      </c>
      <c r="X339" s="38" t="s">
        <v>53</v>
      </c>
      <c r="Y339" s="39" t="s">
        <v>54</v>
      </c>
      <c r="Z339" s="40" t="s">
        <v>41</v>
      </c>
      <c r="AA339" s="36" t="s">
        <v>55</v>
      </c>
      <c r="AB339" s="41" t="s">
        <v>56</v>
      </c>
      <c r="AC339" s="37" t="s">
        <v>51</v>
      </c>
      <c r="AD339" s="37" t="s">
        <v>57</v>
      </c>
      <c r="AE339" s="42" t="s">
        <v>58</v>
      </c>
      <c r="AF339" s="42" t="s">
        <v>59</v>
      </c>
      <c r="AG339" s="42" t="s">
        <v>60</v>
      </c>
      <c r="AH339" s="42" t="s">
        <v>61</v>
      </c>
      <c r="AI339" s="42" t="s">
        <v>61</v>
      </c>
      <c r="AJ339" s="42" t="s">
        <v>61</v>
      </c>
      <c r="AK339" s="68"/>
      <c r="AL339" s="68"/>
      <c r="AM339" s="68"/>
      <c r="AN339" s="9"/>
      <c r="AO339" s="9"/>
      <c r="AP339" s="9"/>
    </row>
    <row r="340" spans="1:42" s="45" customFormat="1" ht="51.75" customHeight="1" x14ac:dyDescent="0.15">
      <c r="A340" s="21"/>
      <c r="B340" s="53" t="s">
        <v>41</v>
      </c>
      <c r="C340" s="95" t="s">
        <v>381</v>
      </c>
      <c r="D340" s="95" t="s">
        <v>377</v>
      </c>
      <c r="E340" s="95" t="s">
        <v>104</v>
      </c>
      <c r="F340" s="95" t="s">
        <v>105</v>
      </c>
      <c r="G340" s="95" t="s">
        <v>793</v>
      </c>
      <c r="H340" s="219">
        <v>54663945</v>
      </c>
      <c r="I340" s="95" t="s">
        <v>57</v>
      </c>
      <c r="J340" s="91" t="s">
        <v>46</v>
      </c>
      <c r="K340" s="62" t="s">
        <v>564</v>
      </c>
      <c r="L340" s="31" t="s">
        <v>392</v>
      </c>
      <c r="M340" s="292"/>
      <c r="N340" s="33">
        <v>4</v>
      </c>
      <c r="O340" s="33">
        <v>4</v>
      </c>
      <c r="P340" s="34">
        <v>11</v>
      </c>
      <c r="Q340" s="35" t="s">
        <v>49</v>
      </c>
      <c r="R340" s="35" t="s">
        <v>601</v>
      </c>
      <c r="S340" s="143" t="s">
        <v>50</v>
      </c>
      <c r="T340" s="302"/>
      <c r="U340" s="304"/>
      <c r="V340" s="145" t="s">
        <v>51</v>
      </c>
      <c r="W340" s="37" t="s">
        <v>52</v>
      </c>
      <c r="X340" s="38" t="s">
        <v>53</v>
      </c>
      <c r="Y340" s="39" t="s">
        <v>54</v>
      </c>
      <c r="Z340" s="40" t="s">
        <v>41</v>
      </c>
      <c r="AA340" s="36" t="s">
        <v>55</v>
      </c>
      <c r="AB340" s="41" t="s">
        <v>56</v>
      </c>
      <c r="AC340" s="37" t="s">
        <v>51</v>
      </c>
      <c r="AD340" s="37" t="s">
        <v>57</v>
      </c>
      <c r="AE340" s="42" t="s">
        <v>58</v>
      </c>
      <c r="AF340" s="42" t="s">
        <v>59</v>
      </c>
      <c r="AG340" s="42" t="s">
        <v>60</v>
      </c>
      <c r="AH340" s="42" t="s">
        <v>61</v>
      </c>
      <c r="AI340" s="42" t="s">
        <v>61</v>
      </c>
      <c r="AJ340" s="42" t="s">
        <v>61</v>
      </c>
      <c r="AK340" s="68"/>
      <c r="AL340" s="68"/>
      <c r="AM340" s="68"/>
      <c r="AN340" s="9"/>
      <c r="AO340" s="9"/>
      <c r="AP340" s="9"/>
    </row>
    <row r="341" spans="1:42" s="45" customFormat="1" ht="55.5" customHeight="1" x14ac:dyDescent="0.15">
      <c r="A341" s="21"/>
      <c r="B341" s="53" t="s">
        <v>41</v>
      </c>
      <c r="C341" s="95" t="s">
        <v>112</v>
      </c>
      <c r="D341" s="95" t="s">
        <v>42</v>
      </c>
      <c r="E341" s="95" t="s">
        <v>100</v>
      </c>
      <c r="F341" s="95" t="s">
        <v>101</v>
      </c>
      <c r="G341" s="95" t="s">
        <v>694</v>
      </c>
      <c r="H341" s="219">
        <f>15948406</f>
        <v>15948406</v>
      </c>
      <c r="I341" s="95" t="s">
        <v>46</v>
      </c>
      <c r="J341" s="91" t="s">
        <v>46</v>
      </c>
      <c r="K341" s="62" t="s">
        <v>695</v>
      </c>
      <c r="L341" s="31" t="s">
        <v>48</v>
      </c>
      <c r="M341" s="32" t="str">
        <f>G341</f>
        <v>Prestar el servicio de internet dedicado para el stand de la Feria del Libro Filbo 2025.</v>
      </c>
      <c r="N341" s="33">
        <v>1</v>
      </c>
      <c r="O341" s="33">
        <v>1</v>
      </c>
      <c r="P341" s="34">
        <v>11</v>
      </c>
      <c r="Q341" s="35" t="s">
        <v>49</v>
      </c>
      <c r="R341" s="129" t="s">
        <v>601</v>
      </c>
      <c r="S341" s="143" t="s">
        <v>50</v>
      </c>
      <c r="T341" s="213">
        <f>H341</f>
        <v>15948406</v>
      </c>
      <c r="U341" s="212">
        <f>T341</f>
        <v>15948406</v>
      </c>
      <c r="V341" s="145" t="s">
        <v>51</v>
      </c>
      <c r="W341" s="37" t="s">
        <v>52</v>
      </c>
      <c r="X341" s="38" t="s">
        <v>53</v>
      </c>
      <c r="Y341" s="39" t="s">
        <v>54</v>
      </c>
      <c r="Z341" s="40" t="s">
        <v>41</v>
      </c>
      <c r="AA341" s="36" t="s">
        <v>55</v>
      </c>
      <c r="AB341" s="41" t="s">
        <v>56</v>
      </c>
      <c r="AC341" s="37" t="s">
        <v>51</v>
      </c>
      <c r="AD341" s="37" t="s">
        <v>57</v>
      </c>
      <c r="AE341" s="42" t="s">
        <v>58</v>
      </c>
      <c r="AF341" s="42" t="s">
        <v>59</v>
      </c>
      <c r="AG341" s="42" t="s">
        <v>60</v>
      </c>
      <c r="AH341" s="42" t="s">
        <v>61</v>
      </c>
      <c r="AI341" s="42" t="s">
        <v>61</v>
      </c>
      <c r="AJ341" s="42" t="s">
        <v>61</v>
      </c>
      <c r="AK341" s="68"/>
      <c r="AL341" s="68"/>
      <c r="AM341" s="68"/>
      <c r="AN341" s="9"/>
      <c r="AO341" s="9"/>
      <c r="AP341" s="9"/>
    </row>
    <row r="342" spans="1:42" s="45" customFormat="1" ht="50.25" customHeight="1" x14ac:dyDescent="0.15">
      <c r="A342" s="21"/>
      <c r="B342" s="53" t="s">
        <v>41</v>
      </c>
      <c r="C342" s="95" t="s">
        <v>381</v>
      </c>
      <c r="D342" s="95" t="s">
        <v>377</v>
      </c>
      <c r="E342" s="95" t="s">
        <v>389</v>
      </c>
      <c r="F342" s="95" t="s">
        <v>390</v>
      </c>
      <c r="G342" s="95" t="s">
        <v>794</v>
      </c>
      <c r="H342" s="219">
        <v>40759153</v>
      </c>
      <c r="I342" s="95" t="s">
        <v>46</v>
      </c>
      <c r="J342" s="91" t="s">
        <v>46</v>
      </c>
      <c r="K342" s="62" t="s">
        <v>564</v>
      </c>
      <c r="L342" s="31" t="s">
        <v>392</v>
      </c>
      <c r="M342" s="291" t="str">
        <f>G342</f>
        <v>Amparar la adquisición de insumos necesarios para garantizar la prestación del servicio del restaurante y la cafetería a la comunidad de la UPN de forma prioritaria en el marco de los programas de bienestar universitario.</v>
      </c>
      <c r="N342" s="33">
        <v>4</v>
      </c>
      <c r="O342" s="33">
        <v>4</v>
      </c>
      <c r="P342" s="34">
        <v>11</v>
      </c>
      <c r="Q342" s="35" t="s">
        <v>49</v>
      </c>
      <c r="R342" s="35" t="s">
        <v>601</v>
      </c>
      <c r="S342" s="143" t="s">
        <v>50</v>
      </c>
      <c r="T342" s="301">
        <f>H342+H343+H344</f>
        <v>95562138</v>
      </c>
      <c r="U342" s="303">
        <f>T342</f>
        <v>95562138</v>
      </c>
      <c r="V342" s="145" t="s">
        <v>51</v>
      </c>
      <c r="W342" s="37" t="s">
        <v>52</v>
      </c>
      <c r="X342" s="38" t="s">
        <v>53</v>
      </c>
      <c r="Y342" s="39" t="s">
        <v>54</v>
      </c>
      <c r="Z342" s="40" t="s">
        <v>41</v>
      </c>
      <c r="AA342" s="36" t="s">
        <v>55</v>
      </c>
      <c r="AB342" s="41" t="s">
        <v>56</v>
      </c>
      <c r="AC342" s="37" t="s">
        <v>51</v>
      </c>
      <c r="AD342" s="37" t="s">
        <v>57</v>
      </c>
      <c r="AE342" s="42" t="s">
        <v>58</v>
      </c>
      <c r="AF342" s="42" t="s">
        <v>59</v>
      </c>
      <c r="AG342" s="42" t="s">
        <v>60</v>
      </c>
      <c r="AH342" s="42" t="s">
        <v>61</v>
      </c>
      <c r="AI342" s="42" t="s">
        <v>61</v>
      </c>
      <c r="AJ342" s="42" t="s">
        <v>61</v>
      </c>
      <c r="AK342" s="68"/>
      <c r="AL342" s="68"/>
      <c r="AM342" s="68"/>
      <c r="AN342" s="9"/>
      <c r="AO342" s="9"/>
      <c r="AP342" s="9"/>
    </row>
    <row r="343" spans="1:42" s="45" customFormat="1" ht="46.5" customHeight="1" x14ac:dyDescent="0.15">
      <c r="A343" s="21"/>
      <c r="B343" s="53" t="s">
        <v>41</v>
      </c>
      <c r="C343" s="95" t="s">
        <v>381</v>
      </c>
      <c r="D343" s="95" t="s">
        <v>377</v>
      </c>
      <c r="E343" s="95" t="s">
        <v>113</v>
      </c>
      <c r="F343" s="95" t="s">
        <v>114</v>
      </c>
      <c r="G343" s="95" t="s">
        <v>794</v>
      </c>
      <c r="H343" s="219">
        <v>139040</v>
      </c>
      <c r="I343" s="95" t="s">
        <v>46</v>
      </c>
      <c r="J343" s="91" t="s">
        <v>46</v>
      </c>
      <c r="K343" s="62" t="s">
        <v>564</v>
      </c>
      <c r="L343" s="31" t="s">
        <v>392</v>
      </c>
      <c r="M343" s="319"/>
      <c r="N343" s="33">
        <v>4</v>
      </c>
      <c r="O343" s="33">
        <v>4</v>
      </c>
      <c r="P343" s="34">
        <v>11</v>
      </c>
      <c r="Q343" s="35" t="s">
        <v>49</v>
      </c>
      <c r="R343" s="35" t="s">
        <v>601</v>
      </c>
      <c r="S343" s="143" t="s">
        <v>50</v>
      </c>
      <c r="T343" s="323"/>
      <c r="U343" s="315"/>
      <c r="V343" s="145" t="s">
        <v>51</v>
      </c>
      <c r="W343" s="37" t="s">
        <v>52</v>
      </c>
      <c r="X343" s="38" t="s">
        <v>53</v>
      </c>
      <c r="Y343" s="39" t="s">
        <v>54</v>
      </c>
      <c r="Z343" s="40" t="s">
        <v>41</v>
      </c>
      <c r="AA343" s="36" t="s">
        <v>55</v>
      </c>
      <c r="AB343" s="41" t="s">
        <v>56</v>
      </c>
      <c r="AC343" s="37" t="s">
        <v>51</v>
      </c>
      <c r="AD343" s="37" t="s">
        <v>57</v>
      </c>
      <c r="AE343" s="42" t="s">
        <v>58</v>
      </c>
      <c r="AF343" s="42" t="s">
        <v>59</v>
      </c>
      <c r="AG343" s="42" t="s">
        <v>60</v>
      </c>
      <c r="AH343" s="42" t="s">
        <v>61</v>
      </c>
      <c r="AI343" s="42" t="s">
        <v>61</v>
      </c>
      <c r="AJ343" s="42" t="s">
        <v>61</v>
      </c>
      <c r="AK343" s="68"/>
      <c r="AL343" s="68"/>
      <c r="AM343" s="68"/>
      <c r="AN343" s="9"/>
      <c r="AO343" s="9"/>
      <c r="AP343" s="9"/>
    </row>
    <row r="344" spans="1:42" s="45" customFormat="1" ht="57.75" customHeight="1" x14ac:dyDescent="0.15">
      <c r="A344" s="21"/>
      <c r="B344" s="53" t="s">
        <v>41</v>
      </c>
      <c r="C344" s="95" t="s">
        <v>381</v>
      </c>
      <c r="D344" s="95" t="s">
        <v>377</v>
      </c>
      <c r="E344" s="95" t="s">
        <v>104</v>
      </c>
      <c r="F344" s="95" t="s">
        <v>105</v>
      </c>
      <c r="G344" s="95" t="s">
        <v>794</v>
      </c>
      <c r="H344" s="219">
        <v>54663945</v>
      </c>
      <c r="I344" s="95" t="s">
        <v>46</v>
      </c>
      <c r="J344" s="91" t="s">
        <v>46</v>
      </c>
      <c r="K344" s="62" t="s">
        <v>564</v>
      </c>
      <c r="L344" s="31" t="s">
        <v>392</v>
      </c>
      <c r="M344" s="292"/>
      <c r="N344" s="33">
        <v>4</v>
      </c>
      <c r="O344" s="33">
        <v>4</v>
      </c>
      <c r="P344" s="34">
        <v>11</v>
      </c>
      <c r="Q344" s="35" t="s">
        <v>49</v>
      </c>
      <c r="R344" s="35" t="s">
        <v>601</v>
      </c>
      <c r="S344" s="143" t="s">
        <v>50</v>
      </c>
      <c r="T344" s="302"/>
      <c r="U344" s="304"/>
      <c r="V344" s="145" t="s">
        <v>51</v>
      </c>
      <c r="W344" s="37" t="s">
        <v>52</v>
      </c>
      <c r="X344" s="38" t="s">
        <v>53</v>
      </c>
      <c r="Y344" s="39" t="s">
        <v>54</v>
      </c>
      <c r="Z344" s="40" t="s">
        <v>41</v>
      </c>
      <c r="AA344" s="36" t="s">
        <v>55</v>
      </c>
      <c r="AB344" s="41" t="s">
        <v>56</v>
      </c>
      <c r="AC344" s="37" t="s">
        <v>51</v>
      </c>
      <c r="AD344" s="37" t="s">
        <v>57</v>
      </c>
      <c r="AE344" s="42" t="s">
        <v>58</v>
      </c>
      <c r="AF344" s="42" t="s">
        <v>59</v>
      </c>
      <c r="AG344" s="42" t="s">
        <v>60</v>
      </c>
      <c r="AH344" s="42" t="s">
        <v>61</v>
      </c>
      <c r="AI344" s="42" t="s">
        <v>61</v>
      </c>
      <c r="AJ344" s="42" t="s">
        <v>61</v>
      </c>
      <c r="AK344" s="68"/>
      <c r="AL344" s="68"/>
      <c r="AM344" s="68"/>
      <c r="AN344" s="9"/>
      <c r="AO344" s="9"/>
      <c r="AP344" s="9"/>
    </row>
    <row r="345" spans="1:42" ht="27" customHeight="1" x14ac:dyDescent="0.15">
      <c r="B345" s="53" t="s">
        <v>41</v>
      </c>
      <c r="C345" s="95" t="s">
        <v>450</v>
      </c>
      <c r="D345" s="95" t="s">
        <v>451</v>
      </c>
      <c r="E345" s="95" t="s">
        <v>104</v>
      </c>
      <c r="F345" s="95" t="s">
        <v>105</v>
      </c>
      <c r="G345" s="95" t="s">
        <v>702</v>
      </c>
      <c r="H345" s="219">
        <v>18000000</v>
      </c>
      <c r="I345" s="95" t="s">
        <v>57</v>
      </c>
      <c r="J345" s="91" t="s">
        <v>46</v>
      </c>
      <c r="K345" s="62" t="s">
        <v>697</v>
      </c>
      <c r="L345" s="31">
        <v>53102200</v>
      </c>
      <c r="M345" s="32" t="str">
        <f t="shared" ref="M345:M350" si="41">G345</f>
        <v>Adquirir vestuario y utilería destinados a los estudiantes del IPN, para su participación en eventos culturales y artísticos</v>
      </c>
      <c r="N345" s="33">
        <v>4</v>
      </c>
      <c r="O345" s="33">
        <v>8</v>
      </c>
      <c r="P345" s="34">
        <v>2</v>
      </c>
      <c r="Q345" s="35" t="s">
        <v>49</v>
      </c>
      <c r="R345" s="35" t="s">
        <v>601</v>
      </c>
      <c r="S345" s="143" t="s">
        <v>154</v>
      </c>
      <c r="T345" s="213">
        <f>H345</f>
        <v>18000000</v>
      </c>
      <c r="U345" s="212">
        <f t="shared" ref="U345:U350" si="42">T345</f>
        <v>18000000</v>
      </c>
      <c r="V345" s="145" t="s">
        <v>51</v>
      </c>
      <c r="W345" s="37" t="s">
        <v>52</v>
      </c>
      <c r="X345" s="38" t="s">
        <v>53</v>
      </c>
      <c r="Y345" s="39" t="s">
        <v>54</v>
      </c>
      <c r="Z345" s="40" t="s">
        <v>41</v>
      </c>
      <c r="AA345" s="36" t="s">
        <v>55</v>
      </c>
      <c r="AB345" s="41" t="s">
        <v>56</v>
      </c>
      <c r="AC345" s="37" t="s">
        <v>51</v>
      </c>
      <c r="AD345" s="37" t="s">
        <v>57</v>
      </c>
      <c r="AE345" s="42" t="s">
        <v>58</v>
      </c>
      <c r="AF345" s="42" t="s">
        <v>59</v>
      </c>
      <c r="AG345" s="42" t="s">
        <v>60</v>
      </c>
      <c r="AH345" s="42" t="s">
        <v>61</v>
      </c>
      <c r="AI345" s="42" t="s">
        <v>61</v>
      </c>
      <c r="AJ345" s="42" t="s">
        <v>61</v>
      </c>
    </row>
    <row r="346" spans="1:42" s="45" customFormat="1" ht="27" customHeight="1" x14ac:dyDescent="0.15">
      <c r="A346" s="21"/>
      <c r="B346" s="53" t="s">
        <v>155</v>
      </c>
      <c r="C346" s="95" t="s">
        <v>364</v>
      </c>
      <c r="D346" s="95" t="s">
        <v>613</v>
      </c>
      <c r="E346" s="95" t="s">
        <v>100</v>
      </c>
      <c r="F346" s="95" t="s">
        <v>643</v>
      </c>
      <c r="G346" s="95" t="s">
        <v>699</v>
      </c>
      <c r="H346" s="219">
        <v>14100000</v>
      </c>
      <c r="I346" s="95" t="s">
        <v>57</v>
      </c>
      <c r="J346" s="91" t="s">
        <v>46</v>
      </c>
      <c r="K346" s="62" t="s">
        <v>698</v>
      </c>
      <c r="L346" s="31" t="s">
        <v>590</v>
      </c>
      <c r="M346" s="32" t="str">
        <f t="shared" si="41"/>
        <v>Prestar el servicio de mantenimiento preventivo y/o correctivo a equipos del Departamento de Tecnología de la Universidad Pedagógica Nacional.</v>
      </c>
      <c r="N346" s="33">
        <v>4</v>
      </c>
      <c r="O346" s="33">
        <v>8</v>
      </c>
      <c r="P346" s="34">
        <v>11</v>
      </c>
      <c r="Q346" s="35" t="s">
        <v>49</v>
      </c>
      <c r="R346" s="129" t="s">
        <v>601</v>
      </c>
      <c r="S346" s="143" t="s">
        <v>154</v>
      </c>
      <c r="T346" s="213">
        <f>H346</f>
        <v>14100000</v>
      </c>
      <c r="U346" s="212">
        <f t="shared" si="42"/>
        <v>14100000</v>
      </c>
      <c r="V346" s="145" t="s">
        <v>51</v>
      </c>
      <c r="W346" s="37" t="s">
        <v>52</v>
      </c>
      <c r="X346" s="38" t="s">
        <v>53</v>
      </c>
      <c r="Y346" s="39" t="s">
        <v>54</v>
      </c>
      <c r="Z346" s="40" t="s">
        <v>155</v>
      </c>
      <c r="AA346" s="36" t="s">
        <v>55</v>
      </c>
      <c r="AB346" s="41" t="s">
        <v>56</v>
      </c>
      <c r="AC346" s="37" t="s">
        <v>51</v>
      </c>
      <c r="AD346" s="37" t="s">
        <v>57</v>
      </c>
      <c r="AE346" s="42" t="s">
        <v>58</v>
      </c>
      <c r="AF346" s="42" t="s">
        <v>59</v>
      </c>
      <c r="AG346" s="42" t="s">
        <v>60</v>
      </c>
      <c r="AH346" s="42" t="s">
        <v>61</v>
      </c>
      <c r="AI346" s="42" t="s">
        <v>61</v>
      </c>
      <c r="AJ346" s="42" t="s">
        <v>61</v>
      </c>
      <c r="AK346" s="68"/>
      <c r="AL346" s="68"/>
      <c r="AM346" s="68"/>
      <c r="AN346" s="9"/>
      <c r="AO346" s="9"/>
      <c r="AP346" s="9"/>
    </row>
    <row r="347" spans="1:42" ht="45" customHeight="1" x14ac:dyDescent="0.15">
      <c r="B347" s="53" t="s">
        <v>41</v>
      </c>
      <c r="C347" s="95" t="s">
        <v>450</v>
      </c>
      <c r="D347" s="95" t="s">
        <v>451</v>
      </c>
      <c r="E347" s="95" t="s">
        <v>76</v>
      </c>
      <c r="F347" s="95" t="s">
        <v>77</v>
      </c>
      <c r="G347" s="95" t="s">
        <v>719</v>
      </c>
      <c r="H347" s="219">
        <f>3500000-25200</f>
        <v>3474800</v>
      </c>
      <c r="I347" s="95" t="s">
        <v>57</v>
      </c>
      <c r="J347" s="91" t="s">
        <v>46</v>
      </c>
      <c r="K347" s="62" t="s">
        <v>700</v>
      </c>
      <c r="L347" s="31">
        <v>45111700</v>
      </c>
      <c r="M347" s="32" t="str">
        <f t="shared" si="41"/>
        <v>Adquirir consola de sonido para la emisora del Instituto Pedagógico Nacional (IPN), con el fin de fortalecer su infraestructura técnica y operativa.</v>
      </c>
      <c r="N347" s="33">
        <v>5</v>
      </c>
      <c r="O347" s="33">
        <v>6</v>
      </c>
      <c r="P347" s="34">
        <v>2</v>
      </c>
      <c r="Q347" s="35" t="s">
        <v>49</v>
      </c>
      <c r="R347" s="35" t="s">
        <v>601</v>
      </c>
      <c r="S347" s="143" t="s">
        <v>154</v>
      </c>
      <c r="T347" s="213">
        <f>H347</f>
        <v>3474800</v>
      </c>
      <c r="U347" s="212">
        <f t="shared" si="42"/>
        <v>3474800</v>
      </c>
      <c r="V347" s="145" t="s">
        <v>51</v>
      </c>
      <c r="W347" s="37" t="s">
        <v>52</v>
      </c>
      <c r="X347" s="38" t="s">
        <v>53</v>
      </c>
      <c r="Y347" s="39" t="s">
        <v>54</v>
      </c>
      <c r="Z347" s="40" t="s">
        <v>41</v>
      </c>
      <c r="AA347" s="36" t="s">
        <v>55</v>
      </c>
      <c r="AB347" s="41" t="s">
        <v>56</v>
      </c>
      <c r="AC347" s="37" t="s">
        <v>51</v>
      </c>
      <c r="AD347" s="37" t="s">
        <v>57</v>
      </c>
      <c r="AE347" s="42" t="s">
        <v>58</v>
      </c>
      <c r="AF347" s="42" t="s">
        <v>59</v>
      </c>
      <c r="AG347" s="42" t="s">
        <v>60</v>
      </c>
      <c r="AH347" s="42" t="s">
        <v>61</v>
      </c>
      <c r="AI347" s="42" t="s">
        <v>61</v>
      </c>
      <c r="AJ347" s="42" t="s">
        <v>61</v>
      </c>
    </row>
    <row r="348" spans="1:42" s="23" customFormat="1" ht="27" customHeight="1" x14ac:dyDescent="0.15">
      <c r="A348" s="49"/>
      <c r="B348" s="53" t="s">
        <v>41</v>
      </c>
      <c r="C348" s="95" t="s">
        <v>484</v>
      </c>
      <c r="D348" s="95" t="s">
        <v>377</v>
      </c>
      <c r="E348" s="95" t="s">
        <v>98</v>
      </c>
      <c r="F348" s="95" t="s">
        <v>444</v>
      </c>
      <c r="G348" s="95" t="s">
        <v>704</v>
      </c>
      <c r="H348" s="219">
        <v>4000000</v>
      </c>
      <c r="I348" s="95" t="s">
        <v>57</v>
      </c>
      <c r="J348" s="91" t="s">
        <v>46</v>
      </c>
      <c r="K348" s="62" t="s">
        <v>705</v>
      </c>
      <c r="L348" s="31">
        <v>81141600</v>
      </c>
      <c r="M348" s="32" t="str">
        <f t="shared" si="41"/>
        <v>Prestar el servicio de logística y suministro de material pedagógico para el desarrollo de la actividad académica y cultural del día del maestro en la vigencia 2025</v>
      </c>
      <c r="N348" s="33">
        <v>4</v>
      </c>
      <c r="O348" s="33">
        <v>8</v>
      </c>
      <c r="P348" s="34">
        <v>2</v>
      </c>
      <c r="Q348" s="35" t="s">
        <v>49</v>
      </c>
      <c r="R348" s="35" t="s">
        <v>601</v>
      </c>
      <c r="S348" s="143" t="s">
        <v>50</v>
      </c>
      <c r="T348" s="213">
        <f>H348</f>
        <v>4000000</v>
      </c>
      <c r="U348" s="212">
        <f t="shared" si="42"/>
        <v>4000000</v>
      </c>
      <c r="V348" s="145" t="s">
        <v>51</v>
      </c>
      <c r="W348" s="37" t="s">
        <v>52</v>
      </c>
      <c r="X348" s="38" t="s">
        <v>53</v>
      </c>
      <c r="Y348" s="39" t="s">
        <v>54</v>
      </c>
      <c r="Z348" s="40" t="s">
        <v>41</v>
      </c>
      <c r="AA348" s="36" t="s">
        <v>55</v>
      </c>
      <c r="AB348" s="41" t="s">
        <v>56</v>
      </c>
      <c r="AC348" s="37" t="s">
        <v>51</v>
      </c>
      <c r="AD348" s="37" t="s">
        <v>57</v>
      </c>
      <c r="AE348" s="42" t="s">
        <v>58</v>
      </c>
      <c r="AF348" s="42" t="s">
        <v>59</v>
      </c>
      <c r="AG348" s="42" t="s">
        <v>60</v>
      </c>
      <c r="AH348" s="42" t="s">
        <v>61</v>
      </c>
      <c r="AI348" s="42" t="s">
        <v>61</v>
      </c>
      <c r="AJ348" s="42" t="s">
        <v>61</v>
      </c>
    </row>
    <row r="349" spans="1:42" s="23" customFormat="1" ht="27" customHeight="1" x14ac:dyDescent="0.15">
      <c r="A349" s="49"/>
      <c r="B349" s="53" t="s">
        <v>41</v>
      </c>
      <c r="C349" s="95" t="s">
        <v>484</v>
      </c>
      <c r="D349" s="95" t="s">
        <v>377</v>
      </c>
      <c r="E349" s="95" t="s">
        <v>104</v>
      </c>
      <c r="F349" s="95" t="s">
        <v>105</v>
      </c>
      <c r="G349" s="95" t="s">
        <v>704</v>
      </c>
      <c r="H349" s="219">
        <f>25569980-(2804000+2917500+26535+554325+1816620)</f>
        <v>17451000</v>
      </c>
      <c r="I349" s="95" t="s">
        <v>57</v>
      </c>
      <c r="J349" s="91" t="s">
        <v>46</v>
      </c>
      <c r="K349" s="62" t="s">
        <v>705</v>
      </c>
      <c r="L349" s="31">
        <v>81141600</v>
      </c>
      <c r="M349" s="32" t="str">
        <f t="shared" si="41"/>
        <v>Prestar el servicio de logística y suministro de material pedagógico para el desarrollo de la actividad académica y cultural del día del maestro en la vigencia 2025</v>
      </c>
      <c r="N349" s="33">
        <v>4</v>
      </c>
      <c r="O349" s="33">
        <v>8</v>
      </c>
      <c r="P349" s="34">
        <v>2</v>
      </c>
      <c r="Q349" s="35" t="s">
        <v>49</v>
      </c>
      <c r="R349" s="35" t="s">
        <v>601</v>
      </c>
      <c r="S349" s="143" t="s">
        <v>50</v>
      </c>
      <c r="T349" s="213">
        <f>H349</f>
        <v>17451000</v>
      </c>
      <c r="U349" s="212">
        <f t="shared" si="42"/>
        <v>17451000</v>
      </c>
      <c r="V349" s="145" t="s">
        <v>51</v>
      </c>
      <c r="W349" s="37" t="s">
        <v>52</v>
      </c>
      <c r="X349" s="38" t="s">
        <v>53</v>
      </c>
      <c r="Y349" s="39" t="s">
        <v>54</v>
      </c>
      <c r="Z349" s="40" t="s">
        <v>41</v>
      </c>
      <c r="AA349" s="36" t="s">
        <v>55</v>
      </c>
      <c r="AB349" s="41" t="s">
        <v>56</v>
      </c>
      <c r="AC349" s="37" t="s">
        <v>51</v>
      </c>
      <c r="AD349" s="37" t="s">
        <v>57</v>
      </c>
      <c r="AE349" s="42" t="s">
        <v>58</v>
      </c>
      <c r="AF349" s="42" t="s">
        <v>59</v>
      </c>
      <c r="AG349" s="42" t="s">
        <v>60</v>
      </c>
      <c r="AH349" s="42" t="s">
        <v>61</v>
      </c>
      <c r="AI349" s="42" t="s">
        <v>61</v>
      </c>
      <c r="AJ349" s="42" t="s">
        <v>61</v>
      </c>
    </row>
    <row r="350" spans="1:42" s="23" customFormat="1" ht="42.75" customHeight="1" x14ac:dyDescent="0.15">
      <c r="A350" s="49"/>
      <c r="B350" s="53" t="s">
        <v>41</v>
      </c>
      <c r="C350" s="95" t="s">
        <v>381</v>
      </c>
      <c r="D350" s="95" t="s">
        <v>377</v>
      </c>
      <c r="E350" s="95" t="s">
        <v>389</v>
      </c>
      <c r="F350" s="95" t="s">
        <v>390</v>
      </c>
      <c r="G350" s="95" t="s">
        <v>795</v>
      </c>
      <c r="H350" s="219">
        <v>40759153</v>
      </c>
      <c r="I350" s="95" t="s">
        <v>46</v>
      </c>
      <c r="J350" s="91" t="s">
        <v>46</v>
      </c>
      <c r="K350" s="62" t="s">
        <v>564</v>
      </c>
      <c r="L350" s="31" t="s">
        <v>392</v>
      </c>
      <c r="M350" s="291" t="str">
        <f t="shared" si="41"/>
        <v>Amparar la compra de los insumos prioritarios para garantizar a la Comunidad de la UPN el servicio del restaurante y la cafetería, en el marco de los programas de bienestar universitario</v>
      </c>
      <c r="N350" s="33">
        <v>5</v>
      </c>
      <c r="O350" s="33">
        <v>5</v>
      </c>
      <c r="P350" s="34">
        <v>11</v>
      </c>
      <c r="Q350" s="35" t="s">
        <v>49</v>
      </c>
      <c r="R350" s="35" t="s">
        <v>601</v>
      </c>
      <c r="S350" s="143" t="s">
        <v>50</v>
      </c>
      <c r="T350" s="301">
        <f>H350+H351+H352</f>
        <v>95562138</v>
      </c>
      <c r="U350" s="303">
        <f t="shared" si="42"/>
        <v>95562138</v>
      </c>
      <c r="V350" s="145" t="s">
        <v>51</v>
      </c>
      <c r="W350" s="37" t="s">
        <v>52</v>
      </c>
      <c r="X350" s="38" t="s">
        <v>53</v>
      </c>
      <c r="Y350" s="39" t="s">
        <v>54</v>
      </c>
      <c r="Z350" s="40" t="s">
        <v>41</v>
      </c>
      <c r="AA350" s="36" t="s">
        <v>55</v>
      </c>
      <c r="AB350" s="41" t="s">
        <v>56</v>
      </c>
      <c r="AC350" s="37" t="s">
        <v>51</v>
      </c>
      <c r="AD350" s="37" t="s">
        <v>57</v>
      </c>
      <c r="AE350" s="42" t="s">
        <v>58</v>
      </c>
      <c r="AF350" s="42" t="s">
        <v>59</v>
      </c>
      <c r="AG350" s="42" t="s">
        <v>60</v>
      </c>
      <c r="AH350" s="42" t="s">
        <v>61</v>
      </c>
      <c r="AI350" s="42" t="s">
        <v>61</v>
      </c>
      <c r="AJ350" s="42" t="s">
        <v>61</v>
      </c>
    </row>
    <row r="351" spans="1:42" s="23" customFormat="1" ht="40.5" customHeight="1" x14ac:dyDescent="0.15">
      <c r="A351" s="49"/>
      <c r="B351" s="53" t="s">
        <v>41</v>
      </c>
      <c r="C351" s="95" t="s">
        <v>381</v>
      </c>
      <c r="D351" s="95" t="s">
        <v>377</v>
      </c>
      <c r="E351" s="95" t="s">
        <v>113</v>
      </c>
      <c r="F351" s="95" t="s">
        <v>114</v>
      </c>
      <c r="G351" s="95" t="s">
        <v>795</v>
      </c>
      <c r="H351" s="219">
        <v>139040</v>
      </c>
      <c r="I351" s="95" t="s">
        <v>46</v>
      </c>
      <c r="J351" s="91" t="s">
        <v>46</v>
      </c>
      <c r="K351" s="62" t="s">
        <v>564</v>
      </c>
      <c r="L351" s="31" t="s">
        <v>392</v>
      </c>
      <c r="M351" s="319"/>
      <c r="N351" s="33">
        <v>5</v>
      </c>
      <c r="O351" s="33">
        <v>5</v>
      </c>
      <c r="P351" s="34">
        <v>11</v>
      </c>
      <c r="Q351" s="35" t="s">
        <v>49</v>
      </c>
      <c r="R351" s="35" t="s">
        <v>601</v>
      </c>
      <c r="S351" s="143" t="s">
        <v>50</v>
      </c>
      <c r="T351" s="323"/>
      <c r="U351" s="315"/>
      <c r="V351" s="145" t="s">
        <v>51</v>
      </c>
      <c r="W351" s="37" t="s">
        <v>52</v>
      </c>
      <c r="X351" s="38" t="s">
        <v>53</v>
      </c>
      <c r="Y351" s="39" t="s">
        <v>54</v>
      </c>
      <c r="Z351" s="40" t="s">
        <v>41</v>
      </c>
      <c r="AA351" s="36" t="s">
        <v>55</v>
      </c>
      <c r="AB351" s="41" t="s">
        <v>56</v>
      </c>
      <c r="AC351" s="37" t="s">
        <v>51</v>
      </c>
      <c r="AD351" s="37" t="s">
        <v>57</v>
      </c>
      <c r="AE351" s="42" t="s">
        <v>58</v>
      </c>
      <c r="AF351" s="42" t="s">
        <v>59</v>
      </c>
      <c r="AG351" s="42" t="s">
        <v>60</v>
      </c>
      <c r="AH351" s="42" t="s">
        <v>61</v>
      </c>
      <c r="AI351" s="42" t="s">
        <v>61</v>
      </c>
      <c r="AJ351" s="42" t="s">
        <v>61</v>
      </c>
    </row>
    <row r="352" spans="1:42" s="23" customFormat="1" ht="42" customHeight="1" x14ac:dyDescent="0.15">
      <c r="A352" s="49"/>
      <c r="B352" s="53" t="s">
        <v>41</v>
      </c>
      <c r="C352" s="95" t="s">
        <v>381</v>
      </c>
      <c r="D352" s="95" t="s">
        <v>377</v>
      </c>
      <c r="E352" s="95" t="s">
        <v>104</v>
      </c>
      <c r="F352" s="95" t="s">
        <v>105</v>
      </c>
      <c r="G352" s="95" t="s">
        <v>795</v>
      </c>
      <c r="H352" s="219">
        <v>54663945</v>
      </c>
      <c r="I352" s="95" t="s">
        <v>46</v>
      </c>
      <c r="J352" s="91" t="s">
        <v>46</v>
      </c>
      <c r="K352" s="62" t="s">
        <v>564</v>
      </c>
      <c r="L352" s="31" t="s">
        <v>392</v>
      </c>
      <c r="M352" s="292"/>
      <c r="N352" s="33">
        <v>5</v>
      </c>
      <c r="O352" s="33">
        <v>5</v>
      </c>
      <c r="P352" s="34">
        <v>11</v>
      </c>
      <c r="Q352" s="35" t="s">
        <v>49</v>
      </c>
      <c r="R352" s="35" t="s">
        <v>601</v>
      </c>
      <c r="S352" s="143" t="s">
        <v>50</v>
      </c>
      <c r="T352" s="302"/>
      <c r="U352" s="304"/>
      <c r="V352" s="145" t="s">
        <v>51</v>
      </c>
      <c r="W352" s="37" t="s">
        <v>52</v>
      </c>
      <c r="X352" s="38" t="s">
        <v>53</v>
      </c>
      <c r="Y352" s="39" t="s">
        <v>54</v>
      </c>
      <c r="Z352" s="40" t="s">
        <v>41</v>
      </c>
      <c r="AA352" s="36" t="s">
        <v>55</v>
      </c>
      <c r="AB352" s="41" t="s">
        <v>56</v>
      </c>
      <c r="AC352" s="37" t="s">
        <v>51</v>
      </c>
      <c r="AD352" s="37" t="s">
        <v>57</v>
      </c>
      <c r="AE352" s="42" t="s">
        <v>58</v>
      </c>
      <c r="AF352" s="42" t="s">
        <v>59</v>
      </c>
      <c r="AG352" s="42" t="s">
        <v>60</v>
      </c>
      <c r="AH352" s="42" t="s">
        <v>61</v>
      </c>
      <c r="AI352" s="42" t="s">
        <v>61</v>
      </c>
      <c r="AJ352" s="42" t="s">
        <v>61</v>
      </c>
    </row>
    <row r="353" spans="1:42" s="45" customFormat="1" ht="38.25" customHeight="1" x14ac:dyDescent="0.15">
      <c r="A353" s="21"/>
      <c r="B353" s="80" t="s">
        <v>155</v>
      </c>
      <c r="C353" s="79" t="s">
        <v>364</v>
      </c>
      <c r="D353" s="79" t="s">
        <v>613</v>
      </c>
      <c r="E353" s="95" t="s">
        <v>100</v>
      </c>
      <c r="F353" s="95" t="s">
        <v>101</v>
      </c>
      <c r="G353" s="95" t="s">
        <v>721</v>
      </c>
      <c r="H353" s="219">
        <v>3777531</v>
      </c>
      <c r="I353" s="95" t="s">
        <v>57</v>
      </c>
      <c r="J353" s="91" t="s">
        <v>46</v>
      </c>
      <c r="K353" s="62" t="s">
        <v>722</v>
      </c>
      <c r="L353" s="31" t="s">
        <v>375</v>
      </c>
      <c r="M353" s="32" t="str">
        <f>G353</f>
        <v>Prestar el servicio de mantenimiento para el equipo Cromatógrafo de Gases ubicado en el Laboratorio del Departamento de Química de la Universidad Pedagógica Nacional.</v>
      </c>
      <c r="N353" s="33">
        <v>5</v>
      </c>
      <c r="O353" s="33">
        <v>6</v>
      </c>
      <c r="P353" s="34">
        <v>2</v>
      </c>
      <c r="Q353" s="82" t="s">
        <v>49</v>
      </c>
      <c r="R353" s="129" t="s">
        <v>601</v>
      </c>
      <c r="S353" s="143" t="s">
        <v>50</v>
      </c>
      <c r="T353" s="213">
        <f t="shared" ref="T353:T362" si="43">H353</f>
        <v>3777531</v>
      </c>
      <c r="U353" s="212">
        <f t="shared" ref="U353:U363" si="44">T353</f>
        <v>3777531</v>
      </c>
      <c r="V353" s="145" t="s">
        <v>51</v>
      </c>
      <c r="W353" s="83" t="s">
        <v>52</v>
      </c>
      <c r="X353" s="84" t="s">
        <v>53</v>
      </c>
      <c r="Y353" s="85" t="s">
        <v>54</v>
      </c>
      <c r="Z353" s="86" t="s">
        <v>155</v>
      </c>
      <c r="AA353" s="87" t="s">
        <v>55</v>
      </c>
      <c r="AB353" s="88" t="s">
        <v>56</v>
      </c>
      <c r="AC353" s="83" t="s">
        <v>51</v>
      </c>
      <c r="AD353" s="83" t="s">
        <v>57</v>
      </c>
      <c r="AE353" s="89" t="s">
        <v>58</v>
      </c>
      <c r="AF353" s="89" t="s">
        <v>59</v>
      </c>
      <c r="AG353" s="89" t="s">
        <v>60</v>
      </c>
      <c r="AH353" s="89" t="s">
        <v>61</v>
      </c>
      <c r="AI353" s="89" t="s">
        <v>61</v>
      </c>
      <c r="AJ353" s="89" t="s">
        <v>61</v>
      </c>
      <c r="AK353" s="68"/>
      <c r="AL353" s="68"/>
      <c r="AM353" s="68"/>
      <c r="AN353" s="9"/>
      <c r="AO353" s="9"/>
      <c r="AP353" s="9"/>
    </row>
    <row r="354" spans="1:42" s="45" customFormat="1" ht="38.25" customHeight="1" x14ac:dyDescent="0.15">
      <c r="A354" s="21"/>
      <c r="B354" s="53" t="s">
        <v>41</v>
      </c>
      <c r="C354" s="95" t="s">
        <v>430</v>
      </c>
      <c r="D354" s="95" t="s">
        <v>431</v>
      </c>
      <c r="E354" s="95" t="s">
        <v>436</v>
      </c>
      <c r="F354" s="95" t="s">
        <v>93</v>
      </c>
      <c r="G354" s="95" t="s">
        <v>724</v>
      </c>
      <c r="H354" s="219">
        <v>2324000</v>
      </c>
      <c r="I354" s="95" t="s">
        <v>57</v>
      </c>
      <c r="J354" s="91" t="s">
        <v>46</v>
      </c>
      <c r="K354" s="62" t="s">
        <v>723</v>
      </c>
      <c r="L354" s="31" t="s">
        <v>725</v>
      </c>
      <c r="M354" s="32" t="str">
        <f>G354</f>
        <v>Adquirir libros que serán utilizados en el desarrollo del curso de inglés para emprendedores con énfasis en turismo, ofrecido por el Centro de Lenguas.</v>
      </c>
      <c r="N354" s="33">
        <v>5</v>
      </c>
      <c r="O354" s="33">
        <v>6</v>
      </c>
      <c r="P354" s="34">
        <v>2</v>
      </c>
      <c r="Q354" s="35" t="s">
        <v>49</v>
      </c>
      <c r="R354" s="129" t="s">
        <v>601</v>
      </c>
      <c r="S354" s="143" t="s">
        <v>50</v>
      </c>
      <c r="T354" s="213">
        <f t="shared" si="43"/>
        <v>2324000</v>
      </c>
      <c r="U354" s="212">
        <f t="shared" si="44"/>
        <v>2324000</v>
      </c>
      <c r="V354" s="145" t="s">
        <v>51</v>
      </c>
      <c r="W354" s="37" t="s">
        <v>52</v>
      </c>
      <c r="X354" s="38" t="s">
        <v>53</v>
      </c>
      <c r="Y354" s="39" t="s">
        <v>54</v>
      </c>
      <c r="Z354" s="40" t="s">
        <v>429</v>
      </c>
      <c r="AA354" s="36" t="s">
        <v>55</v>
      </c>
      <c r="AB354" s="41" t="s">
        <v>56</v>
      </c>
      <c r="AC354" s="37" t="s">
        <v>51</v>
      </c>
      <c r="AD354" s="37" t="s">
        <v>57</v>
      </c>
      <c r="AE354" s="42" t="s">
        <v>58</v>
      </c>
      <c r="AF354" s="42" t="s">
        <v>59</v>
      </c>
      <c r="AG354" s="42" t="s">
        <v>60</v>
      </c>
      <c r="AH354" s="42" t="s">
        <v>61</v>
      </c>
      <c r="AI354" s="42" t="s">
        <v>61</v>
      </c>
      <c r="AJ354" s="42" t="s">
        <v>61</v>
      </c>
      <c r="AK354" s="68"/>
      <c r="AL354" s="68"/>
      <c r="AM354" s="68"/>
      <c r="AN354" s="9"/>
      <c r="AO354" s="9"/>
      <c r="AP354" s="9"/>
    </row>
    <row r="355" spans="1:42" s="23" customFormat="1" ht="43.5" customHeight="1" x14ac:dyDescent="0.15">
      <c r="A355" s="49"/>
      <c r="B355" s="80" t="s">
        <v>41</v>
      </c>
      <c r="C355" s="79" t="s">
        <v>208</v>
      </c>
      <c r="D355" s="79" t="s">
        <v>209</v>
      </c>
      <c r="E355" s="95" t="s">
        <v>98</v>
      </c>
      <c r="F355" s="95" t="s">
        <v>99</v>
      </c>
      <c r="G355" s="95" t="s">
        <v>730</v>
      </c>
      <c r="H355" s="219">
        <f>1169578+148845+148845</f>
        <v>1467268</v>
      </c>
      <c r="I355" s="95" t="s">
        <v>46</v>
      </c>
      <c r="J355" s="91" t="s">
        <v>46</v>
      </c>
      <c r="K355" s="62" t="s">
        <v>255</v>
      </c>
      <c r="L355" s="31" t="s">
        <v>48</v>
      </c>
      <c r="M355" s="32" t="s">
        <v>730</v>
      </c>
      <c r="N355" s="33">
        <v>5</v>
      </c>
      <c r="O355" s="33">
        <v>6</v>
      </c>
      <c r="P355" s="34">
        <v>2</v>
      </c>
      <c r="Q355" s="82" t="s">
        <v>49</v>
      </c>
      <c r="R355" s="82" t="s">
        <v>601</v>
      </c>
      <c r="S355" s="143" t="s">
        <v>50</v>
      </c>
      <c r="T355" s="213">
        <f t="shared" si="43"/>
        <v>1467268</v>
      </c>
      <c r="U355" s="212">
        <f t="shared" si="44"/>
        <v>1467268</v>
      </c>
      <c r="V355" s="145" t="s">
        <v>51</v>
      </c>
      <c r="W355" s="83" t="s">
        <v>52</v>
      </c>
      <c r="X355" s="84" t="s">
        <v>53</v>
      </c>
      <c r="Y355" s="85" t="s">
        <v>54</v>
      </c>
      <c r="Z355" s="86" t="s">
        <v>41</v>
      </c>
      <c r="AA355" s="87" t="s">
        <v>55</v>
      </c>
      <c r="AB355" s="88" t="s">
        <v>56</v>
      </c>
      <c r="AC355" s="83" t="s">
        <v>51</v>
      </c>
      <c r="AD355" s="83" t="s">
        <v>57</v>
      </c>
      <c r="AE355" s="89" t="s">
        <v>58</v>
      </c>
      <c r="AF355" s="89" t="s">
        <v>59</v>
      </c>
      <c r="AG355" s="89" t="s">
        <v>60</v>
      </c>
      <c r="AH355" s="89" t="s">
        <v>61</v>
      </c>
      <c r="AI355" s="89" t="s">
        <v>61</v>
      </c>
      <c r="AJ355" s="89" t="s">
        <v>61</v>
      </c>
    </row>
    <row r="356" spans="1:42" s="23" customFormat="1" ht="43.5" customHeight="1" x14ac:dyDescent="0.15">
      <c r="A356" s="49"/>
      <c r="B356" s="53" t="s">
        <v>41</v>
      </c>
      <c r="C356" s="95" t="s">
        <v>112</v>
      </c>
      <c r="D356" s="95" t="s">
        <v>42</v>
      </c>
      <c r="E356" s="95" t="s">
        <v>525</v>
      </c>
      <c r="F356" s="95" t="s">
        <v>732</v>
      </c>
      <c r="G356" s="95" t="s">
        <v>731</v>
      </c>
      <c r="H356" s="219">
        <v>7500000</v>
      </c>
      <c r="I356" s="95" t="s">
        <v>46</v>
      </c>
      <c r="J356" s="91" t="s">
        <v>46</v>
      </c>
      <c r="K356" s="62" t="s">
        <v>564</v>
      </c>
      <c r="L356" s="31" t="s">
        <v>48</v>
      </c>
      <c r="M356" s="32" t="str">
        <f t="shared" ref="M356:M363" si="45">G356</f>
        <v>Amparar el pago por concepto de compra de motobombas de alta presión para las instalaciones de la calle 72 de la UPN, teniendo la urgencia de realizar las adecuaciones de los espacios académicos y administrativos afectados por el servicio de suministro de agua.</v>
      </c>
      <c r="N356" s="33">
        <v>5</v>
      </c>
      <c r="O356" s="33">
        <v>6</v>
      </c>
      <c r="P356" s="34">
        <v>2</v>
      </c>
      <c r="Q356" s="82" t="s">
        <v>49</v>
      </c>
      <c r="R356" s="82" t="s">
        <v>601</v>
      </c>
      <c r="S356" s="143" t="s">
        <v>50</v>
      </c>
      <c r="T356" s="213">
        <f t="shared" si="43"/>
        <v>7500000</v>
      </c>
      <c r="U356" s="212">
        <f t="shared" si="44"/>
        <v>7500000</v>
      </c>
      <c r="V356" s="145" t="s">
        <v>51</v>
      </c>
      <c r="W356" s="83" t="s">
        <v>52</v>
      </c>
      <c r="X356" s="84" t="s">
        <v>53</v>
      </c>
      <c r="Y356" s="85" t="s">
        <v>54</v>
      </c>
      <c r="Z356" s="86" t="s">
        <v>41</v>
      </c>
      <c r="AA356" s="87" t="s">
        <v>55</v>
      </c>
      <c r="AB356" s="88" t="s">
        <v>56</v>
      </c>
      <c r="AC356" s="83" t="s">
        <v>51</v>
      </c>
      <c r="AD356" s="83" t="s">
        <v>57</v>
      </c>
      <c r="AE356" s="89" t="s">
        <v>58</v>
      </c>
      <c r="AF356" s="89" t="s">
        <v>59</v>
      </c>
      <c r="AG356" s="89" t="s">
        <v>60</v>
      </c>
      <c r="AH356" s="89" t="s">
        <v>61</v>
      </c>
      <c r="AI356" s="89" t="s">
        <v>61</v>
      </c>
      <c r="AJ356" s="89" t="s">
        <v>61</v>
      </c>
    </row>
    <row r="357" spans="1:42" s="45" customFormat="1" ht="55.5" customHeight="1" x14ac:dyDescent="0.15">
      <c r="A357" s="21"/>
      <c r="B357" s="53" t="s">
        <v>41</v>
      </c>
      <c r="C357" s="95" t="s">
        <v>112</v>
      </c>
      <c r="D357" s="95" t="s">
        <v>42</v>
      </c>
      <c r="E357" s="95" t="s">
        <v>102</v>
      </c>
      <c r="F357" s="95" t="s">
        <v>103</v>
      </c>
      <c r="G357" s="95" t="s">
        <v>734</v>
      </c>
      <c r="H357" s="219">
        <f>3000000-3000000</f>
        <v>0</v>
      </c>
      <c r="I357" s="95" t="s">
        <v>46</v>
      </c>
      <c r="J357" s="91" t="s">
        <v>46</v>
      </c>
      <c r="K357" s="62" t="s">
        <v>255</v>
      </c>
      <c r="L357" s="31" t="s">
        <v>48</v>
      </c>
      <c r="M357" s="32" t="str">
        <f t="shared" si="45"/>
        <v>Amparar el pago del Pico y Placa Solidario del vehículo de placas HRR945, de acuerdo con la Resolución No. 855 del 17 de octubre de 2024, “Por medio de la cual se entrega en destinación provisional a la UPN”, con el fin de garantizar el cumplimiento de las actividades asignadas en función del transporte institucional.</v>
      </c>
      <c r="N357" s="33">
        <v>5</v>
      </c>
      <c r="O357" s="33">
        <v>6</v>
      </c>
      <c r="P357" s="34">
        <v>2</v>
      </c>
      <c r="Q357" s="35" t="s">
        <v>49</v>
      </c>
      <c r="R357" s="129" t="s">
        <v>601</v>
      </c>
      <c r="S357" s="143" t="s">
        <v>50</v>
      </c>
      <c r="T357" s="213">
        <f t="shared" si="43"/>
        <v>0</v>
      </c>
      <c r="U357" s="212">
        <f t="shared" si="44"/>
        <v>0</v>
      </c>
      <c r="V357" s="145" t="s">
        <v>51</v>
      </c>
      <c r="W357" s="37" t="s">
        <v>52</v>
      </c>
      <c r="X357" s="38" t="s">
        <v>53</v>
      </c>
      <c r="Y357" s="39" t="s">
        <v>54</v>
      </c>
      <c r="Z357" s="40" t="s">
        <v>41</v>
      </c>
      <c r="AA357" s="36" t="s">
        <v>55</v>
      </c>
      <c r="AB357" s="41" t="s">
        <v>56</v>
      </c>
      <c r="AC357" s="37" t="s">
        <v>51</v>
      </c>
      <c r="AD357" s="37" t="s">
        <v>57</v>
      </c>
      <c r="AE357" s="42" t="s">
        <v>58</v>
      </c>
      <c r="AF357" s="42" t="s">
        <v>59</v>
      </c>
      <c r="AG357" s="42" t="s">
        <v>60</v>
      </c>
      <c r="AH357" s="42" t="s">
        <v>61</v>
      </c>
      <c r="AI357" s="42" t="s">
        <v>61</v>
      </c>
      <c r="AJ357" s="42" t="s">
        <v>61</v>
      </c>
      <c r="AK357" s="68"/>
      <c r="AL357" s="68"/>
      <c r="AM357" s="68"/>
      <c r="AN357" s="9"/>
      <c r="AO357" s="9"/>
      <c r="AP357" s="9"/>
    </row>
    <row r="358" spans="1:42" s="23" customFormat="1" ht="62.25" customHeight="1" x14ac:dyDescent="0.15">
      <c r="A358" s="49"/>
      <c r="B358" s="53" t="s">
        <v>41</v>
      </c>
      <c r="C358" s="95" t="s">
        <v>112</v>
      </c>
      <c r="D358" s="95" t="s">
        <v>42</v>
      </c>
      <c r="E358" s="95" t="s">
        <v>525</v>
      </c>
      <c r="F358" s="95" t="s">
        <v>732</v>
      </c>
      <c r="G358" s="95" t="s">
        <v>735</v>
      </c>
      <c r="H358" s="219">
        <v>600000</v>
      </c>
      <c r="I358" s="95" t="s">
        <v>46</v>
      </c>
      <c r="J358" s="91" t="s">
        <v>46</v>
      </c>
      <c r="K358" s="62" t="s">
        <v>564</v>
      </c>
      <c r="L358" s="31" t="s">
        <v>48</v>
      </c>
      <c r="M358" s="32" t="str">
        <f t="shared" si="45"/>
        <v>Amparar el pago correspondiente a la compra de una motobomba de alta presión para las instalaciones de la finca San José de Villeta – Fidel Caballero, con el fin de garantizar el adecuado funcionamiento de la piscina y la constante recirculación del agua.</v>
      </c>
      <c r="N358" s="33">
        <v>5</v>
      </c>
      <c r="O358" s="33">
        <v>6</v>
      </c>
      <c r="P358" s="34">
        <v>2</v>
      </c>
      <c r="Q358" s="82" t="s">
        <v>49</v>
      </c>
      <c r="R358" s="82" t="s">
        <v>601</v>
      </c>
      <c r="S358" s="143" t="s">
        <v>50</v>
      </c>
      <c r="T358" s="213">
        <f t="shared" si="43"/>
        <v>600000</v>
      </c>
      <c r="U358" s="212">
        <f t="shared" si="44"/>
        <v>600000</v>
      </c>
      <c r="V358" s="145" t="s">
        <v>51</v>
      </c>
      <c r="W358" s="83" t="s">
        <v>52</v>
      </c>
      <c r="X358" s="84" t="s">
        <v>53</v>
      </c>
      <c r="Y358" s="85" t="s">
        <v>54</v>
      </c>
      <c r="Z358" s="86" t="s">
        <v>41</v>
      </c>
      <c r="AA358" s="87" t="s">
        <v>55</v>
      </c>
      <c r="AB358" s="88" t="s">
        <v>56</v>
      </c>
      <c r="AC358" s="83" t="s">
        <v>51</v>
      </c>
      <c r="AD358" s="83" t="s">
        <v>57</v>
      </c>
      <c r="AE358" s="89" t="s">
        <v>58</v>
      </c>
      <c r="AF358" s="89" t="s">
        <v>59</v>
      </c>
      <c r="AG358" s="89" t="s">
        <v>60</v>
      </c>
      <c r="AH358" s="89" t="s">
        <v>61</v>
      </c>
      <c r="AI358" s="89" t="s">
        <v>61</v>
      </c>
      <c r="AJ358" s="89" t="s">
        <v>61</v>
      </c>
    </row>
    <row r="359" spans="1:42" s="45" customFormat="1" ht="40.5" customHeight="1" x14ac:dyDescent="0.15">
      <c r="A359" s="21"/>
      <c r="B359" s="53" t="s">
        <v>155</v>
      </c>
      <c r="C359" s="95" t="s">
        <v>311</v>
      </c>
      <c r="D359" s="95" t="s">
        <v>157</v>
      </c>
      <c r="E359" s="95" t="s">
        <v>92</v>
      </c>
      <c r="F359" s="95" t="s">
        <v>93</v>
      </c>
      <c r="G359" s="95" t="s">
        <v>737</v>
      </c>
      <c r="H359" s="219">
        <v>28524300</v>
      </c>
      <c r="I359" s="95" t="s">
        <v>623</v>
      </c>
      <c r="J359" s="91" t="s">
        <v>46</v>
      </c>
      <c r="K359" s="62" t="s">
        <v>736</v>
      </c>
      <c r="L359" s="31">
        <v>55121800</v>
      </c>
      <c r="M359" s="32" t="str">
        <f t="shared" si="45"/>
        <v>Adición al contrato 575 del 2025 cuyo objeto es “Adquirir carnés para la comunidad universitaria, atendiendo los requerimientos establecidos por la UPN”</v>
      </c>
      <c r="N359" s="33">
        <v>6</v>
      </c>
      <c r="O359" s="33">
        <v>6</v>
      </c>
      <c r="P359" s="34">
        <v>6</v>
      </c>
      <c r="Q359" s="35" t="s">
        <v>49</v>
      </c>
      <c r="R359" s="129" t="s">
        <v>601</v>
      </c>
      <c r="S359" s="143" t="s">
        <v>154</v>
      </c>
      <c r="T359" s="213">
        <f t="shared" si="43"/>
        <v>28524300</v>
      </c>
      <c r="U359" s="212">
        <f t="shared" si="44"/>
        <v>28524300</v>
      </c>
      <c r="V359" s="145" t="s">
        <v>51</v>
      </c>
      <c r="W359" s="37" t="s">
        <v>52</v>
      </c>
      <c r="X359" s="38" t="s">
        <v>53</v>
      </c>
      <c r="Y359" s="39" t="s">
        <v>54</v>
      </c>
      <c r="Z359" s="40" t="s">
        <v>155</v>
      </c>
      <c r="AA359" s="36" t="s">
        <v>55</v>
      </c>
      <c r="AB359" s="41" t="s">
        <v>56</v>
      </c>
      <c r="AC359" s="37" t="s">
        <v>51</v>
      </c>
      <c r="AD359" s="37" t="s">
        <v>57</v>
      </c>
      <c r="AE359" s="42" t="s">
        <v>58</v>
      </c>
      <c r="AF359" s="42" t="s">
        <v>59</v>
      </c>
      <c r="AG359" s="42" t="s">
        <v>60</v>
      </c>
      <c r="AH359" s="42" t="s">
        <v>61</v>
      </c>
      <c r="AI359" s="42" t="s">
        <v>61</v>
      </c>
      <c r="AJ359" s="42" t="s">
        <v>61</v>
      </c>
      <c r="AK359" s="68"/>
      <c r="AL359" s="68"/>
      <c r="AM359" s="68"/>
      <c r="AN359" s="9"/>
      <c r="AO359" s="9"/>
      <c r="AP359" s="9"/>
    </row>
    <row r="360" spans="1:42" s="45" customFormat="1" ht="55.5" customHeight="1" x14ac:dyDescent="0.15">
      <c r="A360" s="21"/>
      <c r="B360" s="53" t="s">
        <v>41</v>
      </c>
      <c r="C360" s="95" t="s">
        <v>208</v>
      </c>
      <c r="D360" s="95" t="s">
        <v>209</v>
      </c>
      <c r="E360" s="95" t="s">
        <v>100</v>
      </c>
      <c r="F360" s="95" t="s">
        <v>101</v>
      </c>
      <c r="G360" s="95" t="s">
        <v>787</v>
      </c>
      <c r="H360" s="219">
        <v>12000000</v>
      </c>
      <c r="I360" s="95" t="s">
        <v>57</v>
      </c>
      <c r="J360" s="91" t="s">
        <v>46</v>
      </c>
      <c r="K360" s="62" t="s">
        <v>786</v>
      </c>
      <c r="L360" s="31" t="s">
        <v>308</v>
      </c>
      <c r="M360" s="32" t="str">
        <f t="shared" si="45"/>
        <v>Realizar la verificación y solicitud de permiso de aprovechamiento forestal de 35 árboles con riesgo de volcamiento ubicados dentro de las instalaciones del Castillo Marroquín de la Universidad Pedagógica Nacional</v>
      </c>
      <c r="N360" s="33">
        <v>6</v>
      </c>
      <c r="O360" s="33">
        <v>6</v>
      </c>
      <c r="P360" s="34">
        <v>11</v>
      </c>
      <c r="Q360" s="35" t="s">
        <v>49</v>
      </c>
      <c r="R360" s="129" t="s">
        <v>601</v>
      </c>
      <c r="S360" s="143" t="s">
        <v>50</v>
      </c>
      <c r="T360" s="213">
        <f t="shared" si="43"/>
        <v>12000000</v>
      </c>
      <c r="U360" s="212">
        <f t="shared" si="44"/>
        <v>12000000</v>
      </c>
      <c r="V360" s="145" t="s">
        <v>51</v>
      </c>
      <c r="W360" s="37" t="s">
        <v>52</v>
      </c>
      <c r="X360" s="38" t="s">
        <v>53</v>
      </c>
      <c r="Y360" s="39" t="s">
        <v>54</v>
      </c>
      <c r="Z360" s="40" t="s">
        <v>41</v>
      </c>
      <c r="AA360" s="36" t="s">
        <v>55</v>
      </c>
      <c r="AB360" s="41" t="s">
        <v>56</v>
      </c>
      <c r="AC360" s="37" t="s">
        <v>51</v>
      </c>
      <c r="AD360" s="37" t="s">
        <v>57</v>
      </c>
      <c r="AE360" s="42" t="s">
        <v>58</v>
      </c>
      <c r="AF360" s="42" t="s">
        <v>59</v>
      </c>
      <c r="AG360" s="42" t="s">
        <v>60</v>
      </c>
      <c r="AH360" s="42" t="s">
        <v>61</v>
      </c>
      <c r="AI360" s="42" t="s">
        <v>61</v>
      </c>
      <c r="AJ360" s="42" t="s">
        <v>61</v>
      </c>
      <c r="AK360" s="68"/>
      <c r="AL360" s="68"/>
      <c r="AM360" s="68"/>
      <c r="AN360" s="9"/>
      <c r="AO360" s="9"/>
      <c r="AP360" s="9"/>
    </row>
    <row r="361" spans="1:42" s="45" customFormat="1" ht="55.5" customHeight="1" x14ac:dyDescent="0.15">
      <c r="A361" s="21"/>
      <c r="B361" s="53" t="s">
        <v>41</v>
      </c>
      <c r="C361" s="95" t="s">
        <v>112</v>
      </c>
      <c r="D361" s="95" t="s">
        <v>42</v>
      </c>
      <c r="E361" s="95" t="s">
        <v>100</v>
      </c>
      <c r="F361" s="95" t="s">
        <v>101</v>
      </c>
      <c r="G361" s="95" t="s">
        <v>789</v>
      </c>
      <c r="H361" s="219">
        <v>66500000</v>
      </c>
      <c r="I361" s="95" t="s">
        <v>623</v>
      </c>
      <c r="J361" s="91" t="s">
        <v>46</v>
      </c>
      <c r="K361" s="62" t="s">
        <v>790</v>
      </c>
      <c r="L361" s="31">
        <v>78181500</v>
      </c>
      <c r="M361" s="32" t="str">
        <f t="shared" si="45"/>
        <v>Amparar la adición al Contrato de Prestación de Servicios No. 351 de 2025 cuyo objeto es "Realizar el mantenimiento preventivo y correctivo a la flota vehicular de la Universidad Pedagógica Nacional"</v>
      </c>
      <c r="N361" s="33">
        <v>6</v>
      </c>
      <c r="O361" s="33">
        <v>6</v>
      </c>
      <c r="P361" s="34">
        <v>6</v>
      </c>
      <c r="Q361" s="35" t="s">
        <v>49</v>
      </c>
      <c r="R361" s="129" t="s">
        <v>601</v>
      </c>
      <c r="S361" s="143" t="s">
        <v>154</v>
      </c>
      <c r="T361" s="213">
        <f t="shared" si="43"/>
        <v>66500000</v>
      </c>
      <c r="U361" s="212">
        <f t="shared" si="44"/>
        <v>66500000</v>
      </c>
      <c r="V361" s="145" t="s">
        <v>51</v>
      </c>
      <c r="W361" s="37" t="s">
        <v>52</v>
      </c>
      <c r="X361" s="38" t="s">
        <v>53</v>
      </c>
      <c r="Y361" s="39" t="s">
        <v>54</v>
      </c>
      <c r="Z361" s="40" t="s">
        <v>41</v>
      </c>
      <c r="AA361" s="36" t="s">
        <v>55</v>
      </c>
      <c r="AB361" s="41" t="s">
        <v>56</v>
      </c>
      <c r="AC361" s="37" t="s">
        <v>51</v>
      </c>
      <c r="AD361" s="37" t="s">
        <v>57</v>
      </c>
      <c r="AE361" s="42" t="s">
        <v>58</v>
      </c>
      <c r="AF361" s="42" t="s">
        <v>59</v>
      </c>
      <c r="AG361" s="42" t="s">
        <v>60</v>
      </c>
      <c r="AH361" s="42" t="s">
        <v>61</v>
      </c>
      <c r="AI361" s="42" t="s">
        <v>61</v>
      </c>
      <c r="AJ361" s="42" t="s">
        <v>61</v>
      </c>
      <c r="AK361" s="68"/>
      <c r="AL361" s="68"/>
      <c r="AM361" s="68"/>
      <c r="AN361" s="9"/>
      <c r="AO361" s="9"/>
      <c r="AP361" s="9"/>
    </row>
    <row r="362" spans="1:42" s="45" customFormat="1" ht="36" customHeight="1" x14ac:dyDescent="0.15">
      <c r="A362" s="21"/>
      <c r="B362" s="53" t="s">
        <v>41</v>
      </c>
      <c r="C362" s="95" t="s">
        <v>112</v>
      </c>
      <c r="D362" s="95" t="s">
        <v>42</v>
      </c>
      <c r="E362" s="95" t="s">
        <v>100</v>
      </c>
      <c r="F362" s="95" t="s">
        <v>101</v>
      </c>
      <c r="G362" s="95" t="s">
        <v>792</v>
      </c>
      <c r="H362" s="219">
        <v>13000000</v>
      </c>
      <c r="I362" s="95" t="s">
        <v>323</v>
      </c>
      <c r="J362" s="91" t="s">
        <v>46</v>
      </c>
      <c r="K362" s="62" t="s">
        <v>791</v>
      </c>
      <c r="L362" s="31">
        <v>81101700</v>
      </c>
      <c r="M362" s="32" t="str">
        <f t="shared" si="45"/>
        <v>Prestar el servicio de mantenimiento preventivo y/o correctivo de los sistemas de extracción de vapores químicos del Departamento de Química de la Universidad Pedagógica Nacional.</v>
      </c>
      <c r="N362" s="33">
        <v>6</v>
      </c>
      <c r="O362" s="33">
        <v>6</v>
      </c>
      <c r="P362" s="34">
        <v>6</v>
      </c>
      <c r="Q362" s="35" t="s">
        <v>49</v>
      </c>
      <c r="R362" s="129" t="s">
        <v>601</v>
      </c>
      <c r="S362" s="143" t="s">
        <v>154</v>
      </c>
      <c r="T362" s="213">
        <f t="shared" si="43"/>
        <v>13000000</v>
      </c>
      <c r="U362" s="212">
        <f t="shared" si="44"/>
        <v>13000000</v>
      </c>
      <c r="V362" s="145" t="s">
        <v>51</v>
      </c>
      <c r="W362" s="37" t="s">
        <v>52</v>
      </c>
      <c r="X362" s="38" t="s">
        <v>53</v>
      </c>
      <c r="Y362" s="39" t="s">
        <v>54</v>
      </c>
      <c r="Z362" s="40" t="s">
        <v>41</v>
      </c>
      <c r="AA362" s="36" t="s">
        <v>55</v>
      </c>
      <c r="AB362" s="41" t="s">
        <v>56</v>
      </c>
      <c r="AC362" s="37" t="s">
        <v>51</v>
      </c>
      <c r="AD362" s="37" t="s">
        <v>57</v>
      </c>
      <c r="AE362" s="42" t="s">
        <v>58</v>
      </c>
      <c r="AF362" s="42" t="s">
        <v>59</v>
      </c>
      <c r="AG362" s="42" t="s">
        <v>60</v>
      </c>
      <c r="AH362" s="42" t="s">
        <v>61</v>
      </c>
      <c r="AI362" s="42" t="s">
        <v>61</v>
      </c>
      <c r="AJ362" s="42" t="s">
        <v>61</v>
      </c>
      <c r="AK362" s="68"/>
      <c r="AL362" s="68"/>
      <c r="AM362" s="68"/>
      <c r="AN362" s="9"/>
      <c r="AO362" s="9"/>
      <c r="AP362" s="9"/>
    </row>
    <row r="363" spans="1:42" ht="36" customHeight="1" x14ac:dyDescent="0.15">
      <c r="A363" s="50"/>
      <c r="B363" s="53" t="s">
        <v>41</v>
      </c>
      <c r="C363" s="95" t="s">
        <v>108</v>
      </c>
      <c r="D363" s="95" t="s">
        <v>109</v>
      </c>
      <c r="E363" s="95" t="s">
        <v>94</v>
      </c>
      <c r="F363" s="95" t="s">
        <v>95</v>
      </c>
      <c r="G363" s="95" t="s">
        <v>798</v>
      </c>
      <c r="H363" s="219">
        <v>7003662</v>
      </c>
      <c r="I363" s="95" t="s">
        <v>57</v>
      </c>
      <c r="J363" s="91" t="s">
        <v>46</v>
      </c>
      <c r="K363" s="62" t="s">
        <v>797</v>
      </c>
      <c r="L363" s="31" t="s">
        <v>801</v>
      </c>
      <c r="M363" s="291" t="str">
        <f t="shared" si="45"/>
        <v>Prestar el servicio para 30 llamadas simultaneas de troncales SIP IP en nube con disponibilidad de salida de llamadas a destinos locales, con licenciamiento perpetuo.</v>
      </c>
      <c r="N363" s="150">
        <v>6</v>
      </c>
      <c r="O363" s="150">
        <v>6</v>
      </c>
      <c r="P363" s="151">
        <v>6</v>
      </c>
      <c r="Q363" s="82" t="s">
        <v>49</v>
      </c>
      <c r="R363" s="82" t="s">
        <v>601</v>
      </c>
      <c r="S363" s="143" t="s">
        <v>50</v>
      </c>
      <c r="T363" s="318">
        <f>H363+H364</f>
        <v>37634262</v>
      </c>
      <c r="U363" s="330">
        <f t="shared" si="44"/>
        <v>37634262</v>
      </c>
      <c r="V363" s="145" t="s">
        <v>51</v>
      </c>
      <c r="W363" s="37" t="s">
        <v>52</v>
      </c>
      <c r="X363" s="38" t="s">
        <v>53</v>
      </c>
      <c r="Y363" s="39" t="s">
        <v>54</v>
      </c>
      <c r="Z363" s="40" t="s">
        <v>41</v>
      </c>
      <c r="AA363" s="36" t="s">
        <v>55</v>
      </c>
      <c r="AB363" s="41" t="s">
        <v>56</v>
      </c>
      <c r="AC363" s="37" t="s">
        <v>51</v>
      </c>
      <c r="AD363" s="37" t="s">
        <v>57</v>
      </c>
      <c r="AE363" s="42" t="s">
        <v>58</v>
      </c>
      <c r="AF363" s="42" t="s">
        <v>59</v>
      </c>
      <c r="AG363" s="42" t="s">
        <v>60</v>
      </c>
      <c r="AH363" s="42" t="s">
        <v>61</v>
      </c>
      <c r="AI363" s="42" t="s">
        <v>61</v>
      </c>
      <c r="AJ363" s="42" t="s">
        <v>61</v>
      </c>
      <c r="AK363" s="71"/>
      <c r="AL363" s="71"/>
      <c r="AM363" s="71"/>
    </row>
    <row r="364" spans="1:42" ht="36" customHeight="1" x14ac:dyDescent="0.15">
      <c r="A364" s="50"/>
      <c r="B364" s="53" t="s">
        <v>41</v>
      </c>
      <c r="C364" s="95" t="s">
        <v>108</v>
      </c>
      <c r="D364" s="95" t="s">
        <v>109</v>
      </c>
      <c r="E364" s="95" t="s">
        <v>642</v>
      </c>
      <c r="F364" s="95" t="s">
        <v>643</v>
      </c>
      <c r="G364" s="95" t="s">
        <v>798</v>
      </c>
      <c r="H364" s="219">
        <f>4443827+26186773</f>
        <v>30630600</v>
      </c>
      <c r="I364" s="95" t="s">
        <v>57</v>
      </c>
      <c r="J364" s="91" t="s">
        <v>46</v>
      </c>
      <c r="K364" s="62" t="s">
        <v>797</v>
      </c>
      <c r="L364" s="81" t="s">
        <v>801</v>
      </c>
      <c r="M364" s="292"/>
      <c r="N364" s="150">
        <v>6</v>
      </c>
      <c r="O364" s="150">
        <v>6</v>
      </c>
      <c r="P364" s="151">
        <v>6</v>
      </c>
      <c r="Q364" s="82" t="s">
        <v>49</v>
      </c>
      <c r="R364" s="82" t="s">
        <v>601</v>
      </c>
      <c r="S364" s="143" t="s">
        <v>50</v>
      </c>
      <c r="T364" s="318"/>
      <c r="U364" s="330"/>
      <c r="V364" s="145" t="s">
        <v>51</v>
      </c>
      <c r="W364" s="37" t="s">
        <v>52</v>
      </c>
      <c r="X364" s="38" t="s">
        <v>53</v>
      </c>
      <c r="Y364" s="39" t="s">
        <v>54</v>
      </c>
      <c r="Z364" s="40" t="s">
        <v>41</v>
      </c>
      <c r="AA364" s="36" t="s">
        <v>55</v>
      </c>
      <c r="AB364" s="41" t="s">
        <v>56</v>
      </c>
      <c r="AC364" s="37" t="s">
        <v>51</v>
      </c>
      <c r="AD364" s="37" t="s">
        <v>57</v>
      </c>
      <c r="AE364" s="42" t="s">
        <v>58</v>
      </c>
      <c r="AF364" s="42" t="s">
        <v>59</v>
      </c>
      <c r="AG364" s="42" t="s">
        <v>60</v>
      </c>
      <c r="AH364" s="42" t="s">
        <v>61</v>
      </c>
      <c r="AI364" s="42" t="s">
        <v>61</v>
      </c>
      <c r="AJ364" s="42" t="s">
        <v>61</v>
      </c>
      <c r="AK364" s="71"/>
      <c r="AL364" s="71"/>
      <c r="AM364" s="71"/>
    </row>
    <row r="365" spans="1:42" ht="36" customHeight="1" x14ac:dyDescent="0.15">
      <c r="A365" s="50"/>
      <c r="B365" s="53" t="s">
        <v>41</v>
      </c>
      <c r="C365" s="95" t="s">
        <v>108</v>
      </c>
      <c r="D365" s="95" t="s">
        <v>109</v>
      </c>
      <c r="E365" s="95" t="s">
        <v>70</v>
      </c>
      <c r="F365" s="95" t="s">
        <v>71</v>
      </c>
      <c r="G365" s="95" t="s">
        <v>799</v>
      </c>
      <c r="H365" s="219">
        <f>12500000-1300434</f>
        <v>11199566</v>
      </c>
      <c r="I365" s="95" t="s">
        <v>623</v>
      </c>
      <c r="J365" s="91" t="s">
        <v>46</v>
      </c>
      <c r="K365" s="62" t="s">
        <v>800</v>
      </c>
      <c r="L365" s="81" t="s">
        <v>801</v>
      </c>
      <c r="M365" s="131" t="str">
        <f>G365</f>
        <v>Amparar la adición a la orden de compra No. 037 del 2025 cuyo objeto es “Adquirir partes, piezas, accesorios y periféricos en tecnología informática para los equipos de cómputo de la Universidad Pedagógica Nacional”</v>
      </c>
      <c r="N365" s="184">
        <v>6</v>
      </c>
      <c r="O365" s="184">
        <v>6</v>
      </c>
      <c r="P365" s="185">
        <v>6</v>
      </c>
      <c r="Q365" s="129" t="s">
        <v>49</v>
      </c>
      <c r="R365" s="129" t="s">
        <v>601</v>
      </c>
      <c r="S365" s="143" t="s">
        <v>50</v>
      </c>
      <c r="T365" s="213">
        <f>H365</f>
        <v>11199566</v>
      </c>
      <c r="U365" s="212">
        <f>T365</f>
        <v>11199566</v>
      </c>
      <c r="V365" s="145" t="s">
        <v>51</v>
      </c>
      <c r="W365" s="37" t="s">
        <v>52</v>
      </c>
      <c r="X365" s="38" t="s">
        <v>53</v>
      </c>
      <c r="Y365" s="39" t="s">
        <v>54</v>
      </c>
      <c r="Z365" s="40" t="s">
        <v>41</v>
      </c>
      <c r="AA365" s="36" t="s">
        <v>55</v>
      </c>
      <c r="AB365" s="41" t="s">
        <v>56</v>
      </c>
      <c r="AC365" s="37" t="s">
        <v>51</v>
      </c>
      <c r="AD365" s="37" t="s">
        <v>57</v>
      </c>
      <c r="AE365" s="42" t="s">
        <v>58</v>
      </c>
      <c r="AF365" s="42" t="s">
        <v>59</v>
      </c>
      <c r="AG365" s="42" t="s">
        <v>60</v>
      </c>
      <c r="AH365" s="42" t="s">
        <v>61</v>
      </c>
      <c r="AI365" s="42" t="s">
        <v>61</v>
      </c>
      <c r="AJ365" s="42" t="s">
        <v>61</v>
      </c>
      <c r="AK365" s="71"/>
      <c r="AL365" s="71"/>
      <c r="AM365" s="71"/>
    </row>
    <row r="366" spans="1:42" s="45" customFormat="1" ht="27" customHeight="1" x14ac:dyDescent="0.15">
      <c r="A366" s="21"/>
      <c r="B366" s="53" t="s">
        <v>41</v>
      </c>
      <c r="C366" s="95" t="s">
        <v>112</v>
      </c>
      <c r="D366" s="95" t="s">
        <v>42</v>
      </c>
      <c r="E366" s="95" t="s">
        <v>92</v>
      </c>
      <c r="F366" s="95" t="s">
        <v>93</v>
      </c>
      <c r="G366" s="95" t="s">
        <v>802</v>
      </c>
      <c r="H366" s="219">
        <v>1607654.3</v>
      </c>
      <c r="I366" s="95" t="s">
        <v>623</v>
      </c>
      <c r="J366" s="91" t="s">
        <v>46</v>
      </c>
      <c r="K366" s="62" t="s">
        <v>804</v>
      </c>
      <c r="L366" s="31" t="s">
        <v>126</v>
      </c>
      <c r="M366" s="291" t="str">
        <f>G366</f>
        <v>Amparar adición al contrato No. 378 DE 2025 cuyo objeto es " Suministrar elementos de aseo y desinfección para los diferentes predios de la Universidad Pedagógica Nacional".</v>
      </c>
      <c r="N366" s="33">
        <v>7</v>
      </c>
      <c r="O366" s="33">
        <v>4</v>
      </c>
      <c r="P366" s="34">
        <v>4</v>
      </c>
      <c r="Q366" s="35" t="s">
        <v>49</v>
      </c>
      <c r="R366" s="129" t="s">
        <v>601</v>
      </c>
      <c r="S366" s="143" t="s">
        <v>50</v>
      </c>
      <c r="T366" s="301">
        <f>H366+H367</f>
        <v>2728217.8</v>
      </c>
      <c r="U366" s="303">
        <f>T366</f>
        <v>2728217.8</v>
      </c>
      <c r="V366" s="145" t="s">
        <v>51</v>
      </c>
      <c r="W366" s="37" t="s">
        <v>52</v>
      </c>
      <c r="X366" s="38" t="s">
        <v>53</v>
      </c>
      <c r="Y366" s="39" t="s">
        <v>54</v>
      </c>
      <c r="Z366" s="40" t="s">
        <v>41</v>
      </c>
      <c r="AA366" s="36" t="s">
        <v>55</v>
      </c>
      <c r="AB366" s="41" t="s">
        <v>56</v>
      </c>
      <c r="AC366" s="37" t="s">
        <v>51</v>
      </c>
      <c r="AD366" s="37" t="s">
        <v>57</v>
      </c>
      <c r="AE366" s="42" t="s">
        <v>58</v>
      </c>
      <c r="AF366" s="42" t="s">
        <v>59</v>
      </c>
      <c r="AG366" s="42" t="s">
        <v>60</v>
      </c>
      <c r="AH366" s="42" t="s">
        <v>61</v>
      </c>
      <c r="AI366" s="42" t="s">
        <v>61</v>
      </c>
      <c r="AJ366" s="42" t="s">
        <v>61</v>
      </c>
      <c r="AK366" s="68"/>
      <c r="AL366" s="68"/>
      <c r="AM366" s="68"/>
      <c r="AN366" s="9"/>
      <c r="AO366" s="9"/>
      <c r="AP366" s="9"/>
    </row>
    <row r="367" spans="1:42" s="45" customFormat="1" ht="36.75" customHeight="1" x14ac:dyDescent="0.15">
      <c r="A367" s="21"/>
      <c r="B367" s="53" t="s">
        <v>41</v>
      </c>
      <c r="C367" s="95" t="s">
        <v>112</v>
      </c>
      <c r="D367" s="95" t="s">
        <v>42</v>
      </c>
      <c r="E367" s="95" t="s">
        <v>94</v>
      </c>
      <c r="F367" s="95" t="s">
        <v>95</v>
      </c>
      <c r="G367" s="95" t="s">
        <v>802</v>
      </c>
      <c r="H367" s="219">
        <v>1120563.5</v>
      </c>
      <c r="I367" s="95" t="s">
        <v>623</v>
      </c>
      <c r="J367" s="91" t="s">
        <v>46</v>
      </c>
      <c r="K367" s="62" t="s">
        <v>804</v>
      </c>
      <c r="L367" s="31" t="s">
        <v>126</v>
      </c>
      <c r="M367" s="292"/>
      <c r="N367" s="33">
        <v>6</v>
      </c>
      <c r="O367" s="33">
        <v>4</v>
      </c>
      <c r="P367" s="34">
        <v>4</v>
      </c>
      <c r="Q367" s="35" t="s">
        <v>49</v>
      </c>
      <c r="R367" s="129" t="s">
        <v>601</v>
      </c>
      <c r="S367" s="143"/>
      <c r="T367" s="302"/>
      <c r="U367" s="304"/>
      <c r="V367" s="145" t="s">
        <v>51</v>
      </c>
      <c r="W367" s="37" t="s">
        <v>52</v>
      </c>
      <c r="X367" s="38" t="s">
        <v>53</v>
      </c>
      <c r="Y367" s="39" t="s">
        <v>54</v>
      </c>
      <c r="Z367" s="40" t="s">
        <v>41</v>
      </c>
      <c r="AA367" s="36" t="s">
        <v>55</v>
      </c>
      <c r="AB367" s="41" t="s">
        <v>56</v>
      </c>
      <c r="AC367" s="37" t="s">
        <v>51</v>
      </c>
      <c r="AD367" s="37" t="s">
        <v>57</v>
      </c>
      <c r="AE367" s="42" t="s">
        <v>58</v>
      </c>
      <c r="AF367" s="42" t="s">
        <v>59</v>
      </c>
      <c r="AG367" s="42" t="s">
        <v>60</v>
      </c>
      <c r="AH367" s="42" t="s">
        <v>61</v>
      </c>
      <c r="AI367" s="42" t="s">
        <v>61</v>
      </c>
      <c r="AJ367" s="42" t="s">
        <v>61</v>
      </c>
      <c r="AK367" s="68"/>
      <c r="AL367" s="68"/>
      <c r="AM367" s="68"/>
      <c r="AN367" s="9"/>
      <c r="AO367" s="9"/>
      <c r="AP367" s="9"/>
    </row>
    <row r="368" spans="1:42" s="45" customFormat="1" ht="55.5" customHeight="1" x14ac:dyDescent="0.15">
      <c r="A368" s="21"/>
      <c r="B368" s="53" t="s">
        <v>41</v>
      </c>
      <c r="C368" s="95" t="s">
        <v>112</v>
      </c>
      <c r="D368" s="95" t="s">
        <v>42</v>
      </c>
      <c r="E368" s="95" t="s">
        <v>92</v>
      </c>
      <c r="F368" s="95" t="s">
        <v>93</v>
      </c>
      <c r="G368" s="95" t="s">
        <v>803</v>
      </c>
      <c r="H368" s="219">
        <f>36240379</f>
        <v>36240379</v>
      </c>
      <c r="I368" s="95" t="s">
        <v>57</v>
      </c>
      <c r="J368" s="91" t="s">
        <v>46</v>
      </c>
      <c r="K368" s="62" t="s">
        <v>805</v>
      </c>
      <c r="L368" s="31" t="s">
        <v>139</v>
      </c>
      <c r="M368" s="328" t="s">
        <v>803</v>
      </c>
      <c r="N368" s="33">
        <v>6</v>
      </c>
      <c r="O368" s="33">
        <v>6</v>
      </c>
      <c r="P368" s="34">
        <v>4</v>
      </c>
      <c r="Q368" s="35" t="s">
        <v>49</v>
      </c>
      <c r="R368" s="129" t="s">
        <v>601</v>
      </c>
      <c r="S368" s="143" t="s">
        <v>50</v>
      </c>
      <c r="T368" s="317">
        <f>H368+H369</f>
        <v>42777525</v>
      </c>
      <c r="U368" s="316">
        <f>T368</f>
        <v>42777525</v>
      </c>
      <c r="V368" s="145" t="s">
        <v>51</v>
      </c>
      <c r="W368" s="37" t="s">
        <v>52</v>
      </c>
      <c r="X368" s="38" t="s">
        <v>53</v>
      </c>
      <c r="Y368" s="39" t="s">
        <v>54</v>
      </c>
      <c r="Z368" s="40" t="s">
        <v>41</v>
      </c>
      <c r="AA368" s="36" t="s">
        <v>55</v>
      </c>
      <c r="AB368" s="41" t="s">
        <v>56</v>
      </c>
      <c r="AC368" s="37" t="s">
        <v>51</v>
      </c>
      <c r="AD368" s="37" t="s">
        <v>57</v>
      </c>
      <c r="AE368" s="42" t="s">
        <v>58</v>
      </c>
      <c r="AF368" s="42" t="s">
        <v>59</v>
      </c>
      <c r="AG368" s="42" t="s">
        <v>60</v>
      </c>
      <c r="AH368" s="42" t="s">
        <v>61</v>
      </c>
      <c r="AI368" s="42" t="s">
        <v>61</v>
      </c>
      <c r="AJ368" s="42" t="s">
        <v>61</v>
      </c>
      <c r="AK368" s="68"/>
      <c r="AL368" s="68"/>
      <c r="AM368" s="68"/>
      <c r="AN368" s="9"/>
      <c r="AO368" s="9"/>
      <c r="AP368" s="9"/>
    </row>
    <row r="369" spans="1:42" s="45" customFormat="1" ht="55.5" customHeight="1" x14ac:dyDescent="0.15">
      <c r="A369" s="21"/>
      <c r="B369" s="53" t="s">
        <v>41</v>
      </c>
      <c r="C369" s="95" t="s">
        <v>376</v>
      </c>
      <c r="D369" s="95" t="s">
        <v>377</v>
      </c>
      <c r="E369" s="95" t="s">
        <v>92</v>
      </c>
      <c r="F369" s="95" t="s">
        <v>93</v>
      </c>
      <c r="G369" s="95" t="s">
        <v>803</v>
      </c>
      <c r="H369" s="219">
        <v>6537146</v>
      </c>
      <c r="I369" s="95" t="s">
        <v>57</v>
      </c>
      <c r="J369" s="91" t="s">
        <v>46</v>
      </c>
      <c r="K369" s="62" t="s">
        <v>805</v>
      </c>
      <c r="L369" s="31" t="s">
        <v>139</v>
      </c>
      <c r="M369" s="292"/>
      <c r="N369" s="33">
        <v>6</v>
      </c>
      <c r="O369" s="33">
        <v>6</v>
      </c>
      <c r="P369" s="34">
        <v>4</v>
      </c>
      <c r="Q369" s="35" t="s">
        <v>49</v>
      </c>
      <c r="R369" s="129" t="s">
        <v>601</v>
      </c>
      <c r="S369" s="143" t="s">
        <v>50</v>
      </c>
      <c r="T369" s="302"/>
      <c r="U369" s="304"/>
      <c r="V369" s="145" t="s">
        <v>51</v>
      </c>
      <c r="W369" s="37" t="s">
        <v>52</v>
      </c>
      <c r="X369" s="38" t="s">
        <v>53</v>
      </c>
      <c r="Y369" s="39" t="s">
        <v>54</v>
      </c>
      <c r="Z369" s="40" t="s">
        <v>41</v>
      </c>
      <c r="AA369" s="36" t="s">
        <v>55</v>
      </c>
      <c r="AB369" s="41" t="s">
        <v>56</v>
      </c>
      <c r="AC369" s="37" t="s">
        <v>51</v>
      </c>
      <c r="AD369" s="37" t="s">
        <v>57</v>
      </c>
      <c r="AE369" s="42" t="s">
        <v>58</v>
      </c>
      <c r="AF369" s="42" t="s">
        <v>59</v>
      </c>
      <c r="AG369" s="42" t="s">
        <v>60</v>
      </c>
      <c r="AH369" s="42" t="s">
        <v>61</v>
      </c>
      <c r="AI369" s="42" t="s">
        <v>61</v>
      </c>
      <c r="AJ369" s="42" t="s">
        <v>61</v>
      </c>
      <c r="AK369" s="68"/>
      <c r="AL369" s="68"/>
      <c r="AM369" s="68"/>
      <c r="AN369" s="9"/>
      <c r="AO369" s="9"/>
      <c r="AP369" s="9"/>
    </row>
    <row r="370" spans="1:42" ht="45" customHeight="1" x14ac:dyDescent="0.15">
      <c r="A370" s="12"/>
      <c r="B370" s="53" t="s">
        <v>616</v>
      </c>
      <c r="C370" s="95" t="s">
        <v>112</v>
      </c>
      <c r="D370" s="95" t="s">
        <v>42</v>
      </c>
      <c r="E370" s="95" t="s">
        <v>94</v>
      </c>
      <c r="F370" s="95" t="s">
        <v>809</v>
      </c>
      <c r="G370" s="95" t="s">
        <v>808</v>
      </c>
      <c r="H370" s="219">
        <v>648312</v>
      </c>
      <c r="I370" s="95" t="s">
        <v>57</v>
      </c>
      <c r="J370" s="91" t="s">
        <v>46</v>
      </c>
      <c r="K370" s="62" t="s">
        <v>806</v>
      </c>
      <c r="L370" s="31" t="s">
        <v>810</v>
      </c>
      <c r="M370" s="291" t="str">
        <f>G371</f>
        <v>Prestar el servicio de mantenimiento preventivo y correctivo, así como el suministro de repuestos, accesorios y elementos necesarios para el adecuado funcionamiento de los equipos del laboratorio de la Facultad de Educación Física de la Universidad Pedagógica</v>
      </c>
      <c r="N370" s="33">
        <v>6</v>
      </c>
      <c r="O370" s="33">
        <v>4</v>
      </c>
      <c r="P370" s="34">
        <v>4</v>
      </c>
      <c r="Q370" s="35" t="s">
        <v>49</v>
      </c>
      <c r="R370" s="129" t="s">
        <v>601</v>
      </c>
      <c r="S370" s="143" t="s">
        <v>154</v>
      </c>
      <c r="T370" s="301">
        <f>H370+H371+H372+H373</f>
        <v>4780111</v>
      </c>
      <c r="U370" s="303">
        <f>T370</f>
        <v>4780111</v>
      </c>
      <c r="V370" s="145" t="s">
        <v>51</v>
      </c>
      <c r="W370" s="37" t="s">
        <v>52</v>
      </c>
      <c r="X370" s="38" t="s">
        <v>53</v>
      </c>
      <c r="Y370" s="39" t="s">
        <v>54</v>
      </c>
      <c r="Z370" s="40" t="s">
        <v>41</v>
      </c>
      <c r="AA370" s="36" t="s">
        <v>55</v>
      </c>
      <c r="AB370" s="41" t="s">
        <v>56</v>
      </c>
      <c r="AC370" s="37" t="s">
        <v>51</v>
      </c>
      <c r="AD370" s="37" t="s">
        <v>57</v>
      </c>
      <c r="AE370" s="42" t="s">
        <v>58</v>
      </c>
      <c r="AF370" s="42" t="s">
        <v>59</v>
      </c>
      <c r="AG370" s="42" t="s">
        <v>60</v>
      </c>
      <c r="AH370" s="42" t="s">
        <v>61</v>
      </c>
      <c r="AI370" s="42" t="s">
        <v>61</v>
      </c>
      <c r="AJ370" s="42" t="s">
        <v>61</v>
      </c>
      <c r="AK370" s="12"/>
      <c r="AL370" s="12"/>
      <c r="AM370" s="12"/>
      <c r="AN370" s="12"/>
      <c r="AO370" s="12"/>
    </row>
    <row r="371" spans="1:42" ht="54" customHeight="1" x14ac:dyDescent="0.15">
      <c r="A371" s="12"/>
      <c r="B371" s="53" t="s">
        <v>616</v>
      </c>
      <c r="C371" s="95" t="s">
        <v>112</v>
      </c>
      <c r="D371" s="95" t="s">
        <v>42</v>
      </c>
      <c r="E371" s="79" t="s">
        <v>82</v>
      </c>
      <c r="F371" s="95" t="s">
        <v>83</v>
      </c>
      <c r="G371" s="95" t="s">
        <v>808</v>
      </c>
      <c r="H371" s="219">
        <v>978418</v>
      </c>
      <c r="I371" s="95" t="s">
        <v>57</v>
      </c>
      <c r="J371" s="91" t="s">
        <v>46</v>
      </c>
      <c r="K371" s="62" t="s">
        <v>806</v>
      </c>
      <c r="L371" s="31" t="s">
        <v>810</v>
      </c>
      <c r="M371" s="319"/>
      <c r="N371" s="33">
        <v>6</v>
      </c>
      <c r="O371" s="33">
        <v>4</v>
      </c>
      <c r="P371" s="34">
        <v>4</v>
      </c>
      <c r="Q371" s="35" t="s">
        <v>49</v>
      </c>
      <c r="R371" s="129" t="s">
        <v>601</v>
      </c>
      <c r="S371" s="143" t="s">
        <v>154</v>
      </c>
      <c r="T371" s="323"/>
      <c r="U371" s="315"/>
      <c r="V371" s="145" t="s">
        <v>51</v>
      </c>
      <c r="W371" s="37" t="s">
        <v>52</v>
      </c>
      <c r="X371" s="38" t="s">
        <v>53</v>
      </c>
      <c r="Y371" s="39" t="s">
        <v>54</v>
      </c>
      <c r="Z371" s="40" t="s">
        <v>41</v>
      </c>
      <c r="AA371" s="36" t="s">
        <v>55</v>
      </c>
      <c r="AB371" s="41" t="s">
        <v>56</v>
      </c>
      <c r="AC371" s="37" t="s">
        <v>51</v>
      </c>
      <c r="AD371" s="37" t="s">
        <v>57</v>
      </c>
      <c r="AE371" s="42" t="s">
        <v>58</v>
      </c>
      <c r="AF371" s="42" t="s">
        <v>59</v>
      </c>
      <c r="AG371" s="42" t="s">
        <v>60</v>
      </c>
      <c r="AH371" s="42" t="s">
        <v>61</v>
      </c>
      <c r="AI371" s="42" t="s">
        <v>61</v>
      </c>
      <c r="AJ371" s="42" t="s">
        <v>61</v>
      </c>
      <c r="AK371" s="12"/>
      <c r="AL371" s="12"/>
      <c r="AM371" s="12"/>
      <c r="AN371" s="12"/>
      <c r="AO371" s="12"/>
    </row>
    <row r="372" spans="1:42" ht="45" customHeight="1" x14ac:dyDescent="0.15">
      <c r="A372" s="12"/>
      <c r="B372" s="53" t="s">
        <v>616</v>
      </c>
      <c r="C372" s="95" t="s">
        <v>112</v>
      </c>
      <c r="D372" s="95" t="s">
        <v>42</v>
      </c>
      <c r="E372" s="79" t="s">
        <v>92</v>
      </c>
      <c r="F372" s="95" t="s">
        <v>93</v>
      </c>
      <c r="G372" s="95" t="s">
        <v>808</v>
      </c>
      <c r="H372" s="219">
        <v>305830</v>
      </c>
      <c r="I372" s="95" t="s">
        <v>57</v>
      </c>
      <c r="J372" s="91" t="s">
        <v>46</v>
      </c>
      <c r="K372" s="62" t="s">
        <v>806</v>
      </c>
      <c r="L372" s="31" t="s">
        <v>810</v>
      </c>
      <c r="M372" s="319"/>
      <c r="N372" s="33">
        <v>6</v>
      </c>
      <c r="O372" s="33">
        <v>4</v>
      </c>
      <c r="P372" s="34">
        <v>4</v>
      </c>
      <c r="Q372" s="35" t="s">
        <v>49</v>
      </c>
      <c r="R372" s="129" t="s">
        <v>601</v>
      </c>
      <c r="S372" s="143" t="s">
        <v>154</v>
      </c>
      <c r="T372" s="323"/>
      <c r="U372" s="315"/>
      <c r="V372" s="145" t="s">
        <v>51</v>
      </c>
      <c r="W372" s="37" t="s">
        <v>52</v>
      </c>
      <c r="X372" s="38" t="s">
        <v>53</v>
      </c>
      <c r="Y372" s="39" t="s">
        <v>54</v>
      </c>
      <c r="Z372" s="40" t="s">
        <v>41</v>
      </c>
      <c r="AA372" s="36" t="s">
        <v>55</v>
      </c>
      <c r="AB372" s="41" t="s">
        <v>56</v>
      </c>
      <c r="AC372" s="37" t="s">
        <v>51</v>
      </c>
      <c r="AD372" s="37" t="s">
        <v>57</v>
      </c>
      <c r="AE372" s="42" t="s">
        <v>58</v>
      </c>
      <c r="AF372" s="42" t="s">
        <v>59</v>
      </c>
      <c r="AG372" s="42" t="s">
        <v>60</v>
      </c>
      <c r="AH372" s="42" t="s">
        <v>61</v>
      </c>
      <c r="AI372" s="42" t="s">
        <v>61</v>
      </c>
      <c r="AJ372" s="42" t="s">
        <v>61</v>
      </c>
      <c r="AK372" s="12"/>
      <c r="AL372" s="12"/>
      <c r="AM372" s="12"/>
      <c r="AN372" s="12"/>
      <c r="AO372" s="12"/>
    </row>
    <row r="373" spans="1:42" ht="45" customHeight="1" x14ac:dyDescent="0.15">
      <c r="A373" s="12"/>
      <c r="B373" s="53" t="s">
        <v>616</v>
      </c>
      <c r="C373" s="95" t="s">
        <v>112</v>
      </c>
      <c r="D373" s="95" t="s">
        <v>42</v>
      </c>
      <c r="E373" s="79" t="s">
        <v>100</v>
      </c>
      <c r="F373" s="95" t="s">
        <v>643</v>
      </c>
      <c r="G373" s="95" t="s">
        <v>808</v>
      </c>
      <c r="H373" s="219">
        <v>2847551</v>
      </c>
      <c r="I373" s="95" t="s">
        <v>57</v>
      </c>
      <c r="J373" s="91" t="s">
        <v>46</v>
      </c>
      <c r="K373" s="62" t="s">
        <v>806</v>
      </c>
      <c r="L373" s="31">
        <v>73152100</v>
      </c>
      <c r="M373" s="292"/>
      <c r="N373" s="33">
        <v>6</v>
      </c>
      <c r="O373" s="33">
        <v>4</v>
      </c>
      <c r="P373" s="34">
        <v>4</v>
      </c>
      <c r="Q373" s="35" t="s">
        <v>49</v>
      </c>
      <c r="R373" s="129" t="s">
        <v>601</v>
      </c>
      <c r="S373" s="143" t="s">
        <v>154</v>
      </c>
      <c r="T373" s="302"/>
      <c r="U373" s="304"/>
      <c r="V373" s="145" t="s">
        <v>51</v>
      </c>
      <c r="W373" s="37" t="s">
        <v>52</v>
      </c>
      <c r="X373" s="38" t="s">
        <v>53</v>
      </c>
      <c r="Y373" s="39" t="s">
        <v>54</v>
      </c>
      <c r="Z373" s="40" t="s">
        <v>41</v>
      </c>
      <c r="AA373" s="36" t="s">
        <v>55</v>
      </c>
      <c r="AB373" s="41" t="s">
        <v>56</v>
      </c>
      <c r="AC373" s="37" t="s">
        <v>51</v>
      </c>
      <c r="AD373" s="37" t="s">
        <v>57</v>
      </c>
      <c r="AE373" s="42" t="s">
        <v>58</v>
      </c>
      <c r="AF373" s="42" t="s">
        <v>59</v>
      </c>
      <c r="AG373" s="42" t="s">
        <v>60</v>
      </c>
      <c r="AH373" s="42" t="s">
        <v>61</v>
      </c>
      <c r="AI373" s="42" t="s">
        <v>61</v>
      </c>
      <c r="AJ373" s="42" t="s">
        <v>61</v>
      </c>
      <c r="AK373" s="12"/>
      <c r="AL373" s="12"/>
      <c r="AM373" s="12"/>
      <c r="AN373" s="12"/>
      <c r="AO373" s="12"/>
    </row>
    <row r="374" spans="1:42" ht="51.75" customHeight="1" x14ac:dyDescent="0.15">
      <c r="A374" s="12"/>
      <c r="B374" s="53" t="s">
        <v>41</v>
      </c>
      <c r="C374" s="95" t="s">
        <v>425</v>
      </c>
      <c r="D374" s="95" t="s">
        <v>377</v>
      </c>
      <c r="E374" s="95" t="s">
        <v>102</v>
      </c>
      <c r="F374" s="95" t="s">
        <v>103</v>
      </c>
      <c r="G374" s="95" t="s">
        <v>811</v>
      </c>
      <c r="H374" s="219">
        <v>29750000</v>
      </c>
      <c r="I374" s="95" t="s">
        <v>323</v>
      </c>
      <c r="J374" s="91" t="s">
        <v>46</v>
      </c>
      <c r="K374" s="62" t="s">
        <v>807</v>
      </c>
      <c r="L374" s="31" t="s">
        <v>812</v>
      </c>
      <c r="M374" s="32" t="str">
        <f>G374</f>
        <v>Prestar los servicios especializados para la prevención del consumo de sustancias psicoactivas licitas e ilícitas, con el fin de fortalecer las estrategias de prevención en la universidad Pedagógica Nacional.</v>
      </c>
      <c r="N374" s="33">
        <v>6</v>
      </c>
      <c r="O374" s="33">
        <v>7</v>
      </c>
      <c r="P374" s="34">
        <v>4</v>
      </c>
      <c r="Q374" s="35" t="s">
        <v>49</v>
      </c>
      <c r="R374" s="129" t="s">
        <v>601</v>
      </c>
      <c r="S374" s="143" t="s">
        <v>50</v>
      </c>
      <c r="T374" s="213">
        <f t="shared" ref="T374:T381" si="46">H374</f>
        <v>29750000</v>
      </c>
      <c r="U374" s="212">
        <f t="shared" ref="U374:U382" si="47">T374</f>
        <v>29750000</v>
      </c>
      <c r="V374" s="145" t="s">
        <v>51</v>
      </c>
      <c r="W374" s="37" t="s">
        <v>52</v>
      </c>
      <c r="X374" s="38" t="s">
        <v>53</v>
      </c>
      <c r="Y374" s="39" t="s">
        <v>54</v>
      </c>
      <c r="Z374" s="40" t="s">
        <v>41</v>
      </c>
      <c r="AA374" s="36" t="s">
        <v>55</v>
      </c>
      <c r="AB374" s="41" t="s">
        <v>56</v>
      </c>
      <c r="AC374" s="37" t="s">
        <v>51</v>
      </c>
      <c r="AD374" s="37" t="s">
        <v>57</v>
      </c>
      <c r="AE374" s="42" t="s">
        <v>58</v>
      </c>
      <c r="AF374" s="42" t="s">
        <v>59</v>
      </c>
      <c r="AG374" s="42" t="s">
        <v>60</v>
      </c>
      <c r="AH374" s="42" t="s">
        <v>61</v>
      </c>
      <c r="AI374" s="42" t="s">
        <v>61</v>
      </c>
      <c r="AJ374" s="42" t="s">
        <v>61</v>
      </c>
      <c r="AK374" s="12"/>
      <c r="AL374" s="12"/>
      <c r="AM374" s="12"/>
      <c r="AN374" s="12"/>
      <c r="AO374" s="12"/>
    </row>
    <row r="375" spans="1:42" ht="51.75" customHeight="1" x14ac:dyDescent="0.15">
      <c r="A375" s="12"/>
      <c r="B375" s="53" t="s">
        <v>41</v>
      </c>
      <c r="C375" s="95" t="s">
        <v>450</v>
      </c>
      <c r="D375" s="95" t="s">
        <v>451</v>
      </c>
      <c r="E375" s="95" t="s">
        <v>418</v>
      </c>
      <c r="F375" s="95" t="s">
        <v>815</v>
      </c>
      <c r="G375" s="95" t="s">
        <v>813</v>
      </c>
      <c r="H375" s="219">
        <v>3962700</v>
      </c>
      <c r="I375" s="95" t="s">
        <v>323</v>
      </c>
      <c r="J375" s="91" t="s">
        <v>46</v>
      </c>
      <c r="K375" s="62" t="s">
        <v>814</v>
      </c>
      <c r="L375" s="31" t="s">
        <v>824</v>
      </c>
      <c r="M375" s="32" t="s">
        <v>813</v>
      </c>
      <c r="N375" s="33">
        <v>7</v>
      </c>
      <c r="O375" s="33">
        <v>7</v>
      </c>
      <c r="P375" s="34">
        <v>5</v>
      </c>
      <c r="Q375" s="35" t="s">
        <v>49</v>
      </c>
      <c r="R375" s="35" t="s">
        <v>601</v>
      </c>
      <c r="S375" s="143" t="s">
        <v>154</v>
      </c>
      <c r="T375" s="213">
        <f t="shared" si="46"/>
        <v>3962700</v>
      </c>
      <c r="U375" s="212">
        <f t="shared" si="47"/>
        <v>3962700</v>
      </c>
      <c r="V375" s="145" t="s">
        <v>51</v>
      </c>
      <c r="W375" s="37" t="s">
        <v>52</v>
      </c>
      <c r="X375" s="38" t="s">
        <v>53</v>
      </c>
      <c r="Y375" s="39" t="s">
        <v>54</v>
      </c>
      <c r="Z375" s="40" t="s">
        <v>41</v>
      </c>
      <c r="AA375" s="36" t="s">
        <v>55</v>
      </c>
      <c r="AB375" s="41" t="s">
        <v>56</v>
      </c>
      <c r="AC375" s="37" t="s">
        <v>51</v>
      </c>
      <c r="AD375" s="37" t="s">
        <v>57</v>
      </c>
      <c r="AE375" s="42" t="s">
        <v>58</v>
      </c>
      <c r="AF375" s="42" t="s">
        <v>59</v>
      </c>
      <c r="AG375" s="42" t="s">
        <v>60</v>
      </c>
      <c r="AH375" s="42" t="s">
        <v>61</v>
      </c>
      <c r="AI375" s="42" t="s">
        <v>61</v>
      </c>
      <c r="AJ375" s="42" t="s">
        <v>61</v>
      </c>
      <c r="AK375" s="12"/>
      <c r="AL375" s="12"/>
      <c r="AM375" s="12"/>
      <c r="AN375" s="12"/>
      <c r="AO375" s="12"/>
    </row>
    <row r="376" spans="1:42" ht="51.75" customHeight="1" x14ac:dyDescent="0.15">
      <c r="A376" s="12"/>
      <c r="B376" s="53" t="s">
        <v>41</v>
      </c>
      <c r="C376" s="95" t="s">
        <v>816</v>
      </c>
      <c r="D376" s="95" t="s">
        <v>42</v>
      </c>
      <c r="E376" s="95" t="s">
        <v>443</v>
      </c>
      <c r="F376" s="95" t="s">
        <v>818</v>
      </c>
      <c r="G376" s="95" t="s">
        <v>819</v>
      </c>
      <c r="H376" s="219">
        <v>117602650</v>
      </c>
      <c r="I376" s="95" t="s">
        <v>51</v>
      </c>
      <c r="J376" s="91" t="s">
        <v>46</v>
      </c>
      <c r="K376" s="62" t="s">
        <v>293</v>
      </c>
      <c r="L376" s="31" t="s">
        <v>48</v>
      </c>
      <c r="M376" s="32" t="str">
        <f t="shared" ref="M376:M382" si="48">G376</f>
        <v>Amparar el canon de arrendamiento del Contrato Arriendo No. 002 de 2025 AK 15 No. 80- 52- CENTRO DE LENGUAS</v>
      </c>
      <c r="N376" s="33">
        <v>7</v>
      </c>
      <c r="O376" s="33">
        <v>5</v>
      </c>
      <c r="P376" s="34">
        <v>3</v>
      </c>
      <c r="Q376" s="35" t="s">
        <v>49</v>
      </c>
      <c r="R376" s="35" t="s">
        <v>601</v>
      </c>
      <c r="S376" s="143" t="s">
        <v>154</v>
      </c>
      <c r="T376" s="213">
        <f t="shared" si="46"/>
        <v>117602650</v>
      </c>
      <c r="U376" s="212">
        <f t="shared" si="47"/>
        <v>117602650</v>
      </c>
      <c r="V376" s="145" t="s">
        <v>51</v>
      </c>
      <c r="W376" s="37" t="s">
        <v>52</v>
      </c>
      <c r="X376" s="38" t="s">
        <v>53</v>
      </c>
      <c r="Y376" s="39" t="s">
        <v>54</v>
      </c>
      <c r="Z376" s="40" t="s">
        <v>429</v>
      </c>
      <c r="AA376" s="36" t="s">
        <v>55</v>
      </c>
      <c r="AB376" s="41" t="s">
        <v>56</v>
      </c>
      <c r="AC376" s="37" t="s">
        <v>51</v>
      </c>
      <c r="AD376" s="37" t="s">
        <v>57</v>
      </c>
      <c r="AE376" s="42" t="s">
        <v>58</v>
      </c>
      <c r="AF376" s="42" t="s">
        <v>59</v>
      </c>
      <c r="AG376" s="42" t="s">
        <v>60</v>
      </c>
      <c r="AH376" s="42" t="s">
        <v>61</v>
      </c>
      <c r="AI376" s="42" t="s">
        <v>61</v>
      </c>
      <c r="AJ376" s="42" t="s">
        <v>61</v>
      </c>
      <c r="AK376" s="12"/>
      <c r="AL376" s="12"/>
      <c r="AM376" s="12"/>
      <c r="AN376" s="12"/>
      <c r="AO376" s="12"/>
    </row>
    <row r="377" spans="1:42" ht="51.75" customHeight="1" x14ac:dyDescent="0.15">
      <c r="A377" s="12"/>
      <c r="B377" s="53" t="s">
        <v>41</v>
      </c>
      <c r="C377" s="95" t="s">
        <v>816</v>
      </c>
      <c r="D377" s="95" t="s">
        <v>42</v>
      </c>
      <c r="E377" s="95" t="s">
        <v>98</v>
      </c>
      <c r="F377" s="95" t="s">
        <v>818</v>
      </c>
      <c r="G377" s="95" t="s">
        <v>820</v>
      </c>
      <c r="H377" s="219">
        <v>114597000</v>
      </c>
      <c r="I377" s="95" t="s">
        <v>51</v>
      </c>
      <c r="J377" s="91" t="s">
        <v>46</v>
      </c>
      <c r="K377" s="62" t="s">
        <v>293</v>
      </c>
      <c r="L377" s="31" t="s">
        <v>48</v>
      </c>
      <c r="M377" s="32" t="str">
        <f t="shared" si="48"/>
        <v>Amparar el canon de arrendamiento Contrato de arriendo No. 536 de 2021 CARRERA 9 No. 70-69</v>
      </c>
      <c r="N377" s="33">
        <v>7</v>
      </c>
      <c r="O377" s="33">
        <v>5</v>
      </c>
      <c r="P377" s="34">
        <v>3</v>
      </c>
      <c r="Q377" s="35" t="s">
        <v>49</v>
      </c>
      <c r="R377" s="129" t="s">
        <v>601</v>
      </c>
      <c r="S377" s="143" t="s">
        <v>154</v>
      </c>
      <c r="T377" s="213">
        <f t="shared" si="46"/>
        <v>114597000</v>
      </c>
      <c r="U377" s="212">
        <f t="shared" si="47"/>
        <v>114597000</v>
      </c>
      <c r="V377" s="145" t="s">
        <v>51</v>
      </c>
      <c r="W377" s="37" t="s">
        <v>52</v>
      </c>
      <c r="X377" s="38" t="s">
        <v>53</v>
      </c>
      <c r="Y377" s="39" t="s">
        <v>54</v>
      </c>
      <c r="Z377" s="40" t="s">
        <v>41</v>
      </c>
      <c r="AA377" s="36" t="s">
        <v>55</v>
      </c>
      <c r="AB377" s="41" t="s">
        <v>56</v>
      </c>
      <c r="AC377" s="37" t="s">
        <v>51</v>
      </c>
      <c r="AD377" s="37" t="s">
        <v>57</v>
      </c>
      <c r="AE377" s="42" t="s">
        <v>58</v>
      </c>
      <c r="AF377" s="42" t="s">
        <v>59</v>
      </c>
      <c r="AG377" s="42" t="s">
        <v>60</v>
      </c>
      <c r="AH377" s="42" t="s">
        <v>61</v>
      </c>
      <c r="AI377" s="42" t="s">
        <v>61</v>
      </c>
      <c r="AJ377" s="42" t="s">
        <v>61</v>
      </c>
      <c r="AK377" s="12"/>
      <c r="AL377" s="12"/>
      <c r="AM377" s="12"/>
      <c r="AN377" s="12"/>
      <c r="AO377" s="12"/>
    </row>
    <row r="378" spans="1:42" ht="51.75" customHeight="1" x14ac:dyDescent="0.15">
      <c r="A378" s="12"/>
      <c r="B378" s="53" t="s">
        <v>41</v>
      </c>
      <c r="C378" s="95" t="s">
        <v>816</v>
      </c>
      <c r="D378" s="95" t="s">
        <v>42</v>
      </c>
      <c r="E378" s="95" t="s">
        <v>98</v>
      </c>
      <c r="F378" s="95" t="s">
        <v>818</v>
      </c>
      <c r="G378" s="95" t="s">
        <v>821</v>
      </c>
      <c r="H378" s="219">
        <v>18348423.620000001</v>
      </c>
      <c r="I378" s="95" t="s">
        <v>51</v>
      </c>
      <c r="J378" s="91" t="s">
        <v>46</v>
      </c>
      <c r="K378" s="62" t="s">
        <v>293</v>
      </c>
      <c r="L378" s="31" t="s">
        <v>48</v>
      </c>
      <c r="M378" s="32" t="str">
        <f t="shared" si="48"/>
        <v>Amparar el canon de arrendamiento Contrato de arrendamiento No. 898 de 2003 Sección de Educación Inicial - IPN Carrera 22 No. 73-43 y carrera 22 No. 73 -45.</v>
      </c>
      <c r="N378" s="33">
        <v>7</v>
      </c>
      <c r="O378" s="33">
        <v>5</v>
      </c>
      <c r="P378" s="34">
        <v>3</v>
      </c>
      <c r="Q378" s="35" t="s">
        <v>49</v>
      </c>
      <c r="R378" s="129" t="s">
        <v>601</v>
      </c>
      <c r="S378" s="143" t="s">
        <v>154</v>
      </c>
      <c r="T378" s="213">
        <f t="shared" si="46"/>
        <v>18348423.620000001</v>
      </c>
      <c r="U378" s="212">
        <f t="shared" si="47"/>
        <v>18348423.620000001</v>
      </c>
      <c r="V378" s="145" t="s">
        <v>51</v>
      </c>
      <c r="W378" s="37" t="s">
        <v>52</v>
      </c>
      <c r="X378" s="38" t="s">
        <v>53</v>
      </c>
      <c r="Y378" s="39" t="s">
        <v>54</v>
      </c>
      <c r="Z378" s="40" t="s">
        <v>41</v>
      </c>
      <c r="AA378" s="36" t="s">
        <v>55</v>
      </c>
      <c r="AB378" s="41" t="s">
        <v>56</v>
      </c>
      <c r="AC378" s="37" t="s">
        <v>51</v>
      </c>
      <c r="AD378" s="37" t="s">
        <v>57</v>
      </c>
      <c r="AE378" s="42" t="s">
        <v>58</v>
      </c>
      <c r="AF378" s="42" t="s">
        <v>59</v>
      </c>
      <c r="AG378" s="42" t="s">
        <v>60</v>
      </c>
      <c r="AH378" s="42" t="s">
        <v>61</v>
      </c>
      <c r="AI378" s="42" t="s">
        <v>61</v>
      </c>
      <c r="AJ378" s="42" t="s">
        <v>61</v>
      </c>
      <c r="AK378" s="12"/>
      <c r="AL378" s="12"/>
      <c r="AM378" s="12"/>
      <c r="AN378" s="12"/>
      <c r="AO378" s="12"/>
    </row>
    <row r="379" spans="1:42" ht="36" customHeight="1" x14ac:dyDescent="0.15">
      <c r="A379" s="12"/>
      <c r="B379" s="53" t="s">
        <v>41</v>
      </c>
      <c r="C379" s="95" t="s">
        <v>816</v>
      </c>
      <c r="D379" s="95" t="s">
        <v>42</v>
      </c>
      <c r="E379" s="95" t="s">
        <v>98</v>
      </c>
      <c r="F379" s="95" t="s">
        <v>818</v>
      </c>
      <c r="G379" s="95" t="s">
        <v>822</v>
      </c>
      <c r="H379" s="219">
        <v>18348423.620000001</v>
      </c>
      <c r="I379" s="95" t="s">
        <v>51</v>
      </c>
      <c r="J379" s="91" t="s">
        <v>46</v>
      </c>
      <c r="K379" s="62" t="s">
        <v>293</v>
      </c>
      <c r="L379" s="31" t="s">
        <v>48</v>
      </c>
      <c r="M379" s="32" t="str">
        <f t="shared" si="48"/>
        <v>Amparar el canon de arrendamiento Contrato de arrendamiento No. 899 de 2003 Carrera 22 No. 73-31/33</v>
      </c>
      <c r="N379" s="33">
        <v>7</v>
      </c>
      <c r="O379" s="33">
        <v>5</v>
      </c>
      <c r="P379" s="34">
        <v>3</v>
      </c>
      <c r="Q379" s="35" t="s">
        <v>49</v>
      </c>
      <c r="R379" s="129" t="s">
        <v>601</v>
      </c>
      <c r="S379" s="143" t="s">
        <v>154</v>
      </c>
      <c r="T379" s="213">
        <f t="shared" si="46"/>
        <v>18348423.620000001</v>
      </c>
      <c r="U379" s="212">
        <f t="shared" si="47"/>
        <v>18348423.620000001</v>
      </c>
      <c r="V379" s="145" t="s">
        <v>51</v>
      </c>
      <c r="W379" s="37" t="s">
        <v>52</v>
      </c>
      <c r="X379" s="38" t="s">
        <v>53</v>
      </c>
      <c r="Y379" s="39" t="s">
        <v>54</v>
      </c>
      <c r="Z379" s="40" t="s">
        <v>41</v>
      </c>
      <c r="AA379" s="36" t="s">
        <v>55</v>
      </c>
      <c r="AB379" s="41" t="s">
        <v>56</v>
      </c>
      <c r="AC379" s="37" t="s">
        <v>51</v>
      </c>
      <c r="AD379" s="37" t="s">
        <v>57</v>
      </c>
      <c r="AE379" s="42" t="s">
        <v>58</v>
      </c>
      <c r="AF379" s="42" t="s">
        <v>59</v>
      </c>
      <c r="AG379" s="42" t="s">
        <v>60</v>
      </c>
      <c r="AH379" s="42" t="s">
        <v>61</v>
      </c>
      <c r="AI379" s="42" t="s">
        <v>61</v>
      </c>
      <c r="AJ379" s="42" t="s">
        <v>61</v>
      </c>
      <c r="AK379" s="12"/>
      <c r="AL379" s="12"/>
      <c r="AM379" s="12"/>
      <c r="AN379" s="12"/>
      <c r="AO379" s="12"/>
    </row>
    <row r="380" spans="1:42" ht="27" customHeight="1" x14ac:dyDescent="0.15">
      <c r="A380" s="12"/>
      <c r="B380" s="53" t="s">
        <v>41</v>
      </c>
      <c r="C380" s="95" t="s">
        <v>398</v>
      </c>
      <c r="D380" s="95" t="s">
        <v>377</v>
      </c>
      <c r="E380" s="95" t="s">
        <v>92</v>
      </c>
      <c r="F380" s="95" t="s">
        <v>93</v>
      </c>
      <c r="G380" s="95" t="s">
        <v>823</v>
      </c>
      <c r="H380" s="219">
        <f>14620200-(2842500+7000000)</f>
        <v>4777700</v>
      </c>
      <c r="I380" s="95" t="s">
        <v>323</v>
      </c>
      <c r="J380" s="91" t="s">
        <v>46</v>
      </c>
      <c r="K380" s="62" t="s">
        <v>817</v>
      </c>
      <c r="L380" s="31" t="s">
        <v>626</v>
      </c>
      <c r="M380" s="32" t="str">
        <f t="shared" si="48"/>
        <v>Adquirir elementos para el  desarrollo de las actividades deportivas en el Programa de Deportes de la SBU</v>
      </c>
      <c r="N380" s="33">
        <v>7</v>
      </c>
      <c r="O380" s="33">
        <v>7</v>
      </c>
      <c r="P380" s="34">
        <v>5</v>
      </c>
      <c r="Q380" s="35" t="s">
        <v>49</v>
      </c>
      <c r="R380" s="129" t="s">
        <v>601</v>
      </c>
      <c r="S380" s="143" t="s">
        <v>154</v>
      </c>
      <c r="T380" s="213">
        <f t="shared" si="46"/>
        <v>4777700</v>
      </c>
      <c r="U380" s="212">
        <f t="shared" si="47"/>
        <v>4777700</v>
      </c>
      <c r="V380" s="145" t="s">
        <v>51</v>
      </c>
      <c r="W380" s="37" t="s">
        <v>52</v>
      </c>
      <c r="X380" s="38" t="s">
        <v>53</v>
      </c>
      <c r="Y380" s="39" t="s">
        <v>54</v>
      </c>
      <c r="Z380" s="40" t="s">
        <v>41</v>
      </c>
      <c r="AA380" s="36" t="s">
        <v>55</v>
      </c>
      <c r="AB380" s="41" t="s">
        <v>56</v>
      </c>
      <c r="AC380" s="37" t="s">
        <v>51</v>
      </c>
      <c r="AD380" s="37" t="s">
        <v>57</v>
      </c>
      <c r="AE380" s="42" t="s">
        <v>58</v>
      </c>
      <c r="AF380" s="42" t="s">
        <v>59</v>
      </c>
      <c r="AG380" s="42" t="s">
        <v>60</v>
      </c>
      <c r="AH380" s="42" t="s">
        <v>61</v>
      </c>
      <c r="AI380" s="42" t="s">
        <v>61</v>
      </c>
      <c r="AJ380" s="42" t="s">
        <v>61</v>
      </c>
      <c r="AK380" s="12"/>
      <c r="AL380" s="12"/>
      <c r="AM380" s="12"/>
      <c r="AN380" s="12"/>
      <c r="AO380" s="12"/>
    </row>
    <row r="381" spans="1:42" ht="45" x14ac:dyDescent="0.15">
      <c r="A381" s="12"/>
      <c r="B381" s="53" t="s">
        <v>41</v>
      </c>
      <c r="C381" s="95" t="s">
        <v>112</v>
      </c>
      <c r="D381" s="95" t="s">
        <v>42</v>
      </c>
      <c r="E381" s="79" t="s">
        <v>100</v>
      </c>
      <c r="F381" s="95" t="s">
        <v>643</v>
      </c>
      <c r="G381" s="95" t="s">
        <v>894</v>
      </c>
      <c r="H381" s="219">
        <f>5000000+5000000-5000000</f>
        <v>5000000</v>
      </c>
      <c r="I381" s="95" t="s">
        <v>323</v>
      </c>
      <c r="J381" s="91" t="s">
        <v>323</v>
      </c>
      <c r="K381" s="62" t="s">
        <v>826</v>
      </c>
      <c r="L381" s="31" t="s">
        <v>862</v>
      </c>
      <c r="M381" s="79" t="str">
        <f t="shared" si="48"/>
        <v>Prestar los servicios  de peritaje evaluador y realizar el levantamiento topográfico de áreas específicas del inmueble denominado Valmaría, en el marco de los procesos judiciales que se adelantan en el predio Valmaría de la Universidad Pedagógica Nacional</v>
      </c>
      <c r="N381" s="33">
        <v>7</v>
      </c>
      <c r="O381" s="33">
        <v>7</v>
      </c>
      <c r="P381" s="34">
        <v>5</v>
      </c>
      <c r="Q381" s="35" t="s">
        <v>49</v>
      </c>
      <c r="R381" s="129" t="s">
        <v>601</v>
      </c>
      <c r="S381" s="148" t="s">
        <v>50</v>
      </c>
      <c r="T381" s="213">
        <f t="shared" si="46"/>
        <v>5000000</v>
      </c>
      <c r="U381" s="212">
        <f t="shared" si="47"/>
        <v>5000000</v>
      </c>
      <c r="V381" s="145" t="s">
        <v>51</v>
      </c>
      <c r="W381" s="37" t="s">
        <v>52</v>
      </c>
      <c r="X381" s="38" t="s">
        <v>53</v>
      </c>
      <c r="Y381" s="39" t="s">
        <v>54</v>
      </c>
      <c r="Z381" s="40" t="s">
        <v>41</v>
      </c>
      <c r="AA381" s="36" t="s">
        <v>55</v>
      </c>
      <c r="AB381" s="41" t="s">
        <v>56</v>
      </c>
      <c r="AC381" s="37" t="s">
        <v>51</v>
      </c>
      <c r="AD381" s="37" t="s">
        <v>57</v>
      </c>
      <c r="AE381" s="42" t="s">
        <v>58</v>
      </c>
      <c r="AF381" s="42" t="s">
        <v>59</v>
      </c>
      <c r="AG381" s="42" t="s">
        <v>60</v>
      </c>
      <c r="AH381" s="42" t="s">
        <v>61</v>
      </c>
      <c r="AI381" s="42" t="s">
        <v>61</v>
      </c>
      <c r="AJ381" s="42" t="s">
        <v>61</v>
      </c>
      <c r="AK381" s="12"/>
      <c r="AL381" s="12"/>
      <c r="AM381" s="12"/>
      <c r="AN381" s="12"/>
      <c r="AO381" s="12"/>
    </row>
    <row r="382" spans="1:42" ht="36" customHeight="1" x14ac:dyDescent="0.15">
      <c r="A382" s="12"/>
      <c r="B382" s="80" t="s">
        <v>41</v>
      </c>
      <c r="C382" s="79" t="s">
        <v>425</v>
      </c>
      <c r="D382" s="79" t="s">
        <v>377</v>
      </c>
      <c r="E382" s="95" t="s">
        <v>104</v>
      </c>
      <c r="F382" s="95" t="s">
        <v>105</v>
      </c>
      <c r="G382" s="95" t="s">
        <v>828</v>
      </c>
      <c r="H382" s="219">
        <v>10103830</v>
      </c>
      <c r="I382" s="95" t="s">
        <v>46</v>
      </c>
      <c r="J382" s="91" t="s">
        <v>46</v>
      </c>
      <c r="K382" s="62" t="s">
        <v>827</v>
      </c>
      <c r="L382" s="81" t="s">
        <v>48</v>
      </c>
      <c r="M382" s="344" t="str">
        <f t="shared" si="48"/>
        <v>Amparar el pago de los gastos relacionados con la bienvenida de los estudiantes nuevos del semestre 2025-II, con el objetivo de facilitar su integración al entorno académico y social de la institución</v>
      </c>
      <c r="N382" s="33">
        <v>7</v>
      </c>
      <c r="O382" s="33">
        <v>7</v>
      </c>
      <c r="P382" s="34">
        <v>1</v>
      </c>
      <c r="Q382" s="35" t="s">
        <v>49</v>
      </c>
      <c r="R382" s="129" t="s">
        <v>601</v>
      </c>
      <c r="S382" s="148" t="s">
        <v>50</v>
      </c>
      <c r="T382" s="317">
        <f>H382+H383+H384</f>
        <v>11608000</v>
      </c>
      <c r="U382" s="316">
        <f t="shared" si="47"/>
        <v>11608000</v>
      </c>
      <c r="V382" s="145" t="s">
        <v>51</v>
      </c>
      <c r="W382" s="37" t="s">
        <v>52</v>
      </c>
      <c r="X382" s="38" t="s">
        <v>53</v>
      </c>
      <c r="Y382" s="39" t="s">
        <v>54</v>
      </c>
      <c r="Z382" s="40" t="s">
        <v>41</v>
      </c>
      <c r="AA382" s="36" t="s">
        <v>55</v>
      </c>
      <c r="AB382" s="41" t="s">
        <v>56</v>
      </c>
      <c r="AC382" s="37" t="s">
        <v>51</v>
      </c>
      <c r="AD382" s="37" t="s">
        <v>57</v>
      </c>
      <c r="AE382" s="42" t="s">
        <v>58</v>
      </c>
      <c r="AF382" s="42" t="s">
        <v>59</v>
      </c>
      <c r="AG382" s="42" t="s">
        <v>60</v>
      </c>
      <c r="AH382" s="42" t="s">
        <v>61</v>
      </c>
      <c r="AI382" s="42" t="s">
        <v>61</v>
      </c>
      <c r="AJ382" s="42" t="s">
        <v>61</v>
      </c>
      <c r="AK382" s="12"/>
      <c r="AL382" s="12"/>
      <c r="AM382" s="12"/>
      <c r="AN382" s="12"/>
      <c r="AO382" s="12"/>
    </row>
    <row r="383" spans="1:42" ht="27" customHeight="1" x14ac:dyDescent="0.15">
      <c r="A383" s="12"/>
      <c r="B383" s="80" t="s">
        <v>41</v>
      </c>
      <c r="C383" s="79" t="s">
        <v>425</v>
      </c>
      <c r="D383" s="79" t="s">
        <v>377</v>
      </c>
      <c r="E383" s="95" t="s">
        <v>92</v>
      </c>
      <c r="F383" s="95" t="s">
        <v>93</v>
      </c>
      <c r="G383" s="95" t="s">
        <v>828</v>
      </c>
      <c r="H383" s="219">
        <v>1471270</v>
      </c>
      <c r="I383" s="95" t="s">
        <v>46</v>
      </c>
      <c r="J383" s="91" t="s">
        <v>46</v>
      </c>
      <c r="K383" s="62" t="s">
        <v>827</v>
      </c>
      <c r="L383" s="81" t="s">
        <v>48</v>
      </c>
      <c r="M383" s="344"/>
      <c r="N383" s="33">
        <v>7</v>
      </c>
      <c r="O383" s="33">
        <v>7</v>
      </c>
      <c r="P383" s="34">
        <v>1</v>
      </c>
      <c r="Q383" s="35" t="s">
        <v>49</v>
      </c>
      <c r="R383" s="129" t="s">
        <v>601</v>
      </c>
      <c r="S383" s="148" t="s">
        <v>50</v>
      </c>
      <c r="T383" s="323"/>
      <c r="U383" s="315"/>
      <c r="V383" s="145" t="s">
        <v>51</v>
      </c>
      <c r="W383" s="37" t="s">
        <v>52</v>
      </c>
      <c r="X383" s="38" t="s">
        <v>53</v>
      </c>
      <c r="Y383" s="39" t="s">
        <v>54</v>
      </c>
      <c r="Z383" s="40" t="s">
        <v>41</v>
      </c>
      <c r="AA383" s="36" t="s">
        <v>55</v>
      </c>
      <c r="AB383" s="41" t="s">
        <v>56</v>
      </c>
      <c r="AC383" s="37" t="s">
        <v>51</v>
      </c>
      <c r="AD383" s="37" t="s">
        <v>57</v>
      </c>
      <c r="AE383" s="42" t="s">
        <v>58</v>
      </c>
      <c r="AF383" s="42" t="s">
        <v>59</v>
      </c>
      <c r="AG383" s="42" t="s">
        <v>60</v>
      </c>
      <c r="AH383" s="42" t="s">
        <v>61</v>
      </c>
      <c r="AI383" s="42" t="s">
        <v>61</v>
      </c>
      <c r="AJ383" s="42" t="s">
        <v>61</v>
      </c>
      <c r="AK383" s="12"/>
      <c r="AL383" s="12"/>
      <c r="AM383" s="12"/>
      <c r="AN383" s="12"/>
      <c r="AO383" s="12"/>
    </row>
    <row r="384" spans="1:42" ht="36" customHeight="1" x14ac:dyDescent="0.15">
      <c r="A384" s="12"/>
      <c r="B384" s="80" t="s">
        <v>41</v>
      </c>
      <c r="C384" s="79" t="s">
        <v>425</v>
      </c>
      <c r="D384" s="79" t="s">
        <v>377</v>
      </c>
      <c r="E384" s="95" t="s">
        <v>487</v>
      </c>
      <c r="F384" s="95" t="s">
        <v>97</v>
      </c>
      <c r="G384" s="95" t="s">
        <v>828</v>
      </c>
      <c r="H384" s="219">
        <v>32900</v>
      </c>
      <c r="I384" s="95" t="s">
        <v>46</v>
      </c>
      <c r="J384" s="91" t="s">
        <v>46</v>
      </c>
      <c r="K384" s="62" t="s">
        <v>827</v>
      </c>
      <c r="L384" s="81" t="s">
        <v>48</v>
      </c>
      <c r="M384" s="344"/>
      <c r="N384" s="33">
        <v>7</v>
      </c>
      <c r="O384" s="33">
        <v>7</v>
      </c>
      <c r="P384" s="34">
        <v>1</v>
      </c>
      <c r="Q384" s="35" t="s">
        <v>49</v>
      </c>
      <c r="R384" s="129" t="s">
        <v>601</v>
      </c>
      <c r="S384" s="148" t="s">
        <v>50</v>
      </c>
      <c r="T384" s="302"/>
      <c r="U384" s="304"/>
      <c r="V384" s="145" t="s">
        <v>51</v>
      </c>
      <c r="W384" s="37" t="s">
        <v>52</v>
      </c>
      <c r="X384" s="38" t="s">
        <v>53</v>
      </c>
      <c r="Y384" s="39" t="s">
        <v>54</v>
      </c>
      <c r="Z384" s="40" t="s">
        <v>41</v>
      </c>
      <c r="AA384" s="36" t="s">
        <v>55</v>
      </c>
      <c r="AB384" s="41" t="s">
        <v>56</v>
      </c>
      <c r="AC384" s="37" t="s">
        <v>51</v>
      </c>
      <c r="AD384" s="37" t="s">
        <v>57</v>
      </c>
      <c r="AE384" s="42" t="s">
        <v>58</v>
      </c>
      <c r="AF384" s="42" t="s">
        <v>59</v>
      </c>
      <c r="AG384" s="42" t="s">
        <v>60</v>
      </c>
      <c r="AH384" s="42" t="s">
        <v>61</v>
      </c>
      <c r="AI384" s="42" t="s">
        <v>61</v>
      </c>
      <c r="AJ384" s="42" t="s">
        <v>61</v>
      </c>
      <c r="AK384" s="12"/>
      <c r="AL384" s="12"/>
      <c r="AM384" s="12"/>
      <c r="AN384" s="12"/>
      <c r="AO384" s="12"/>
    </row>
    <row r="385" spans="1:42" s="23" customFormat="1" ht="47.25" customHeight="1" x14ac:dyDescent="0.15">
      <c r="A385" s="12"/>
      <c r="B385" s="53" t="s">
        <v>429</v>
      </c>
      <c r="C385" s="95" t="s">
        <v>430</v>
      </c>
      <c r="D385" s="95" t="s">
        <v>431</v>
      </c>
      <c r="E385" s="95" t="s">
        <v>436</v>
      </c>
      <c r="F385" s="95" t="s">
        <v>93</v>
      </c>
      <c r="G385" s="95" t="s">
        <v>842</v>
      </c>
      <c r="H385" s="219">
        <v>575000</v>
      </c>
      <c r="I385" s="95" t="s">
        <v>57</v>
      </c>
      <c r="J385" s="91" t="s">
        <v>46</v>
      </c>
      <c r="K385" s="62" t="s">
        <v>829</v>
      </c>
      <c r="L385" s="31" t="s">
        <v>725</v>
      </c>
      <c r="M385" s="32" t="str">
        <f t="shared" ref="M385:M394" si="49">G385</f>
        <v>Adquirir libros de francés que sirvan como material de apoyo complementario para facilitar el aprendizaje del idioma en el curso ofrecido por el Centro de Lenguas, dirigido a los funcionarios del Idartes</v>
      </c>
      <c r="N385" s="33">
        <v>7</v>
      </c>
      <c r="O385" s="33">
        <v>7</v>
      </c>
      <c r="P385" s="34">
        <v>3</v>
      </c>
      <c r="Q385" s="35" t="s">
        <v>49</v>
      </c>
      <c r="R385" s="129" t="s">
        <v>601</v>
      </c>
      <c r="S385" s="143" t="s">
        <v>50</v>
      </c>
      <c r="T385" s="213">
        <f>H385</f>
        <v>575000</v>
      </c>
      <c r="U385" s="212">
        <f t="shared" ref="U385:U391" si="50">T385</f>
        <v>575000</v>
      </c>
      <c r="V385" s="145" t="s">
        <v>51</v>
      </c>
      <c r="W385" s="37" t="s">
        <v>52</v>
      </c>
      <c r="X385" s="38" t="s">
        <v>53</v>
      </c>
      <c r="Y385" s="39" t="s">
        <v>54</v>
      </c>
      <c r="Z385" s="40" t="s">
        <v>429</v>
      </c>
      <c r="AA385" s="36" t="s">
        <v>55</v>
      </c>
      <c r="AB385" s="41" t="s">
        <v>56</v>
      </c>
      <c r="AC385" s="37" t="s">
        <v>51</v>
      </c>
      <c r="AD385" s="37" t="s">
        <v>57</v>
      </c>
      <c r="AE385" s="42" t="s">
        <v>58</v>
      </c>
      <c r="AF385" s="42" t="s">
        <v>59</v>
      </c>
      <c r="AG385" s="42" t="s">
        <v>60</v>
      </c>
      <c r="AH385" s="42" t="s">
        <v>61</v>
      </c>
      <c r="AI385" s="42" t="s">
        <v>61</v>
      </c>
      <c r="AJ385" s="42" t="s">
        <v>61</v>
      </c>
      <c r="AK385" s="12"/>
      <c r="AL385" s="12"/>
      <c r="AM385" s="12"/>
      <c r="AN385" s="12"/>
      <c r="AO385" s="12"/>
    </row>
    <row r="386" spans="1:42" s="23" customFormat="1" ht="54.75" customHeight="1" x14ac:dyDescent="0.15">
      <c r="A386" s="49"/>
      <c r="B386" s="53" t="s">
        <v>41</v>
      </c>
      <c r="C386" s="95" t="s">
        <v>484</v>
      </c>
      <c r="D386" s="95" t="s">
        <v>377</v>
      </c>
      <c r="E386" s="79" t="s">
        <v>102</v>
      </c>
      <c r="F386" s="95" t="s">
        <v>103</v>
      </c>
      <c r="G386" s="95" t="s">
        <v>832</v>
      </c>
      <c r="H386" s="219">
        <v>2100000</v>
      </c>
      <c r="I386" s="95" t="s">
        <v>57</v>
      </c>
      <c r="J386" s="91" t="s">
        <v>46</v>
      </c>
      <c r="K386" s="62" t="s">
        <v>831</v>
      </c>
      <c r="L386" s="31">
        <v>81141600</v>
      </c>
      <c r="M386" s="32" t="str">
        <f t="shared" si="49"/>
        <v>Prestar el servicio de realización de sesiones de escritura creativa en la Biblioteca Central de la Universidad Pedagógica Nacional, dirigidas a la comunidad universitaria, como parte de la estrategia de resignificación de espacios que se desarrollará durante la vigencia 2025.</v>
      </c>
      <c r="N386" s="33">
        <v>8</v>
      </c>
      <c r="O386" s="33">
        <v>8</v>
      </c>
      <c r="P386" s="34">
        <v>2</v>
      </c>
      <c r="Q386" s="35" t="s">
        <v>49</v>
      </c>
      <c r="R386" s="35" t="s">
        <v>601</v>
      </c>
      <c r="S386" s="143" t="s">
        <v>50</v>
      </c>
      <c r="T386" s="213">
        <f>H386</f>
        <v>2100000</v>
      </c>
      <c r="U386" s="212">
        <f t="shared" si="50"/>
        <v>2100000</v>
      </c>
      <c r="V386" s="145" t="s">
        <v>51</v>
      </c>
      <c r="W386" s="37" t="s">
        <v>52</v>
      </c>
      <c r="X386" s="38" t="s">
        <v>53</v>
      </c>
      <c r="Y386" s="39" t="s">
        <v>54</v>
      </c>
      <c r="Z386" s="40" t="s">
        <v>41</v>
      </c>
      <c r="AA386" s="36" t="s">
        <v>55</v>
      </c>
      <c r="AB386" s="41" t="s">
        <v>56</v>
      </c>
      <c r="AC386" s="37" t="s">
        <v>51</v>
      </c>
      <c r="AD386" s="37" t="s">
        <v>57</v>
      </c>
      <c r="AE386" s="42" t="s">
        <v>58</v>
      </c>
      <c r="AF386" s="42" t="s">
        <v>59</v>
      </c>
      <c r="AG386" s="42" t="s">
        <v>60</v>
      </c>
      <c r="AH386" s="42" t="s">
        <v>61</v>
      </c>
      <c r="AI386" s="42" t="s">
        <v>61</v>
      </c>
      <c r="AJ386" s="42" t="s">
        <v>61</v>
      </c>
    </row>
    <row r="387" spans="1:42" s="45" customFormat="1" ht="55.5" customHeight="1" x14ac:dyDescent="0.15">
      <c r="A387" s="21"/>
      <c r="B387" s="53" t="s">
        <v>41</v>
      </c>
      <c r="C387" s="95" t="s">
        <v>112</v>
      </c>
      <c r="D387" s="95" t="s">
        <v>42</v>
      </c>
      <c r="E387" s="95" t="s">
        <v>96</v>
      </c>
      <c r="F387" s="95" t="s">
        <v>97</v>
      </c>
      <c r="G387" s="95" t="s">
        <v>835</v>
      </c>
      <c r="H387" s="219">
        <f>345000000-(66500000+2913719+33590850)</f>
        <v>241995431</v>
      </c>
      <c r="I387" s="95" t="s">
        <v>323</v>
      </c>
      <c r="J387" s="91" t="s">
        <v>46</v>
      </c>
      <c r="K387" s="62" t="s">
        <v>833</v>
      </c>
      <c r="L387" s="31">
        <v>78111800</v>
      </c>
      <c r="M387" s="32" t="str">
        <f t="shared" si="49"/>
        <v>Prestar el servicio de transporte terrestre requerido para el desarrollo de las salidas académicas y administrativas programadas por la Universidad Pedagógica Nacional durante el segundo semestre del año 2025.</v>
      </c>
      <c r="N387" s="33">
        <v>1</v>
      </c>
      <c r="O387" s="33">
        <v>1</v>
      </c>
      <c r="P387" s="34">
        <v>11</v>
      </c>
      <c r="Q387" s="35" t="s">
        <v>49</v>
      </c>
      <c r="R387" s="35" t="s">
        <v>602</v>
      </c>
      <c r="S387" s="143" t="s">
        <v>50</v>
      </c>
      <c r="T387" s="213">
        <f>H387</f>
        <v>241995431</v>
      </c>
      <c r="U387" s="212">
        <f t="shared" si="50"/>
        <v>241995431</v>
      </c>
      <c r="V387" s="145" t="s">
        <v>51</v>
      </c>
      <c r="W387" s="37" t="s">
        <v>52</v>
      </c>
      <c r="X387" s="38" t="s">
        <v>53</v>
      </c>
      <c r="Y387" s="39" t="s">
        <v>54</v>
      </c>
      <c r="Z387" s="40" t="s">
        <v>41</v>
      </c>
      <c r="AA387" s="36" t="s">
        <v>55</v>
      </c>
      <c r="AB387" s="41" t="s">
        <v>56</v>
      </c>
      <c r="AC387" s="37" t="s">
        <v>51</v>
      </c>
      <c r="AD387" s="37" t="s">
        <v>57</v>
      </c>
      <c r="AE387" s="42" t="s">
        <v>58</v>
      </c>
      <c r="AF387" s="42" t="s">
        <v>59</v>
      </c>
      <c r="AG387" s="42" t="s">
        <v>60</v>
      </c>
      <c r="AH387" s="42" t="s">
        <v>61</v>
      </c>
      <c r="AI387" s="42" t="s">
        <v>61</v>
      </c>
      <c r="AJ387" s="42" t="s">
        <v>61</v>
      </c>
      <c r="AK387" s="68"/>
      <c r="AL387" s="68"/>
      <c r="AM387" s="68"/>
      <c r="AN387" s="9"/>
      <c r="AO387" s="9"/>
      <c r="AP387" s="9"/>
    </row>
    <row r="388" spans="1:42" s="23" customFormat="1" ht="55.5" customHeight="1" x14ac:dyDescent="0.15">
      <c r="A388" s="21"/>
      <c r="B388" s="53" t="s">
        <v>41</v>
      </c>
      <c r="C388" s="95" t="s">
        <v>816</v>
      </c>
      <c r="D388" s="95" t="s">
        <v>42</v>
      </c>
      <c r="E388" s="95" t="s">
        <v>98</v>
      </c>
      <c r="F388" s="95" t="s">
        <v>818</v>
      </c>
      <c r="G388" s="95" t="s">
        <v>834</v>
      </c>
      <c r="H388" s="219">
        <f>245119761+185822129-12026506.08</f>
        <v>418915383.92000002</v>
      </c>
      <c r="I388" s="95" t="s">
        <v>46</v>
      </c>
      <c r="J388" s="91" t="s">
        <v>323</v>
      </c>
      <c r="K388" s="62" t="s">
        <v>293</v>
      </c>
      <c r="L388" s="31" t="s">
        <v>48</v>
      </c>
      <c r="M388" s="32" t="str">
        <f t="shared" si="49"/>
        <v>Amparar la adición al Contrato No. 542 de 2024 - inmueble ubicado en la CALLE 73 No. 14 - 21/27/29 INTERIORES 1 y 2  de la ciudad de Bogotá D.C</v>
      </c>
      <c r="N388" s="150">
        <v>8</v>
      </c>
      <c r="O388" s="150">
        <v>8</v>
      </c>
      <c r="P388" s="151">
        <v>12</v>
      </c>
      <c r="Q388" s="35" t="s">
        <v>49</v>
      </c>
      <c r="R388" s="129" t="s">
        <v>601</v>
      </c>
      <c r="S388" s="143" t="s">
        <v>154</v>
      </c>
      <c r="T388" s="213">
        <f>H388</f>
        <v>418915383.92000002</v>
      </c>
      <c r="U388" s="212">
        <f t="shared" si="50"/>
        <v>418915383.92000002</v>
      </c>
      <c r="V388" s="145" t="s">
        <v>51</v>
      </c>
      <c r="W388" s="37" t="s">
        <v>52</v>
      </c>
      <c r="X388" s="38" t="s">
        <v>53</v>
      </c>
      <c r="Y388" s="39" t="s">
        <v>54</v>
      </c>
      <c r="Z388" s="40" t="s">
        <v>41</v>
      </c>
      <c r="AA388" s="36" t="s">
        <v>55</v>
      </c>
      <c r="AB388" s="41" t="s">
        <v>56</v>
      </c>
      <c r="AC388" s="37" t="s">
        <v>51</v>
      </c>
      <c r="AD388" s="37" t="s">
        <v>57</v>
      </c>
      <c r="AE388" s="42" t="s">
        <v>58</v>
      </c>
      <c r="AF388" s="42" t="s">
        <v>59</v>
      </c>
      <c r="AG388" s="42" t="s">
        <v>60</v>
      </c>
      <c r="AH388" s="42" t="s">
        <v>61</v>
      </c>
      <c r="AI388" s="42" t="s">
        <v>61</v>
      </c>
      <c r="AJ388" s="42" t="s">
        <v>61</v>
      </c>
      <c r="AK388" s="73"/>
      <c r="AL388" s="73"/>
      <c r="AM388" s="73"/>
    </row>
    <row r="389" spans="1:42" customFormat="1" ht="36" customHeight="1" x14ac:dyDescent="0.25">
      <c r="B389" s="80" t="s">
        <v>41</v>
      </c>
      <c r="C389" s="79" t="s">
        <v>381</v>
      </c>
      <c r="D389" s="79" t="s">
        <v>377</v>
      </c>
      <c r="E389" s="79" t="s">
        <v>96</v>
      </c>
      <c r="F389" s="95" t="s">
        <v>97</v>
      </c>
      <c r="G389" s="95" t="s">
        <v>888</v>
      </c>
      <c r="H389" s="219">
        <v>22849960</v>
      </c>
      <c r="I389" s="95" t="s">
        <v>623</v>
      </c>
      <c r="J389" s="91" t="s">
        <v>46</v>
      </c>
      <c r="K389" s="62" t="s">
        <v>838</v>
      </c>
      <c r="L389" s="81" t="s">
        <v>384</v>
      </c>
      <c r="M389" s="32" t="str">
        <f t="shared" si="49"/>
        <v>Adición al Contrato No. 128 del 2025 cuyo objeto es "Prestar el servicio de transporte de alimentos, para los restaurantes y cafeterías de la Universidad Pedagógica Nacional"</v>
      </c>
      <c r="N389" s="150">
        <v>8</v>
      </c>
      <c r="O389" s="150">
        <v>8</v>
      </c>
      <c r="P389" s="151">
        <v>4</v>
      </c>
      <c r="Q389" s="82" t="s">
        <v>49</v>
      </c>
      <c r="R389" s="129" t="s">
        <v>601</v>
      </c>
      <c r="S389" s="143" t="s">
        <v>50</v>
      </c>
      <c r="T389" s="213">
        <f>H389</f>
        <v>22849960</v>
      </c>
      <c r="U389" s="212">
        <f t="shared" si="50"/>
        <v>22849960</v>
      </c>
      <c r="V389" s="145" t="s">
        <v>51</v>
      </c>
      <c r="W389" s="83" t="s">
        <v>52</v>
      </c>
      <c r="X389" s="84" t="s">
        <v>53</v>
      </c>
      <c r="Y389" s="85" t="s">
        <v>54</v>
      </c>
      <c r="Z389" s="86" t="s">
        <v>41</v>
      </c>
      <c r="AA389" s="87" t="s">
        <v>55</v>
      </c>
      <c r="AB389" s="88" t="s">
        <v>56</v>
      </c>
      <c r="AC389" s="83" t="s">
        <v>51</v>
      </c>
      <c r="AD389" s="83" t="s">
        <v>57</v>
      </c>
      <c r="AE389" s="89" t="s">
        <v>58</v>
      </c>
      <c r="AF389" s="89" t="s">
        <v>59</v>
      </c>
      <c r="AG389" s="89" t="s">
        <v>60</v>
      </c>
      <c r="AH389" s="89" t="s">
        <v>61</v>
      </c>
      <c r="AI389" s="89" t="s">
        <v>61</v>
      </c>
      <c r="AJ389" s="89" t="s">
        <v>61</v>
      </c>
    </row>
    <row r="390" spans="1:42" customFormat="1" ht="46.5" customHeight="1" x14ac:dyDescent="0.25">
      <c r="B390" s="80" t="s">
        <v>41</v>
      </c>
      <c r="C390" s="79" t="s">
        <v>381</v>
      </c>
      <c r="D390" s="79" t="s">
        <v>377</v>
      </c>
      <c r="E390" s="79" t="s">
        <v>100</v>
      </c>
      <c r="F390" s="95" t="s">
        <v>101</v>
      </c>
      <c r="G390" s="95" t="s">
        <v>837</v>
      </c>
      <c r="H390" s="219">
        <v>24805550</v>
      </c>
      <c r="I390" s="95" t="s">
        <v>623</v>
      </c>
      <c r="J390" s="91" t="s">
        <v>46</v>
      </c>
      <c r="K390" s="62" t="s">
        <v>839</v>
      </c>
      <c r="L390" s="81">
        <v>73152100</v>
      </c>
      <c r="M390" s="32" t="str">
        <f t="shared" si="49"/>
        <v>Adición al Contrato No. 391 de 2025 cuyo objeto es "Realizar el mantenimiento preventivo y correctivo para los equipos del restaurante"</v>
      </c>
      <c r="N390" s="150">
        <v>8</v>
      </c>
      <c r="O390" s="150">
        <v>8</v>
      </c>
      <c r="P390" s="151">
        <v>4</v>
      </c>
      <c r="Q390" s="82" t="s">
        <v>49</v>
      </c>
      <c r="R390" s="129" t="s">
        <v>601</v>
      </c>
      <c r="S390" s="143" t="s">
        <v>50</v>
      </c>
      <c r="T390" s="213">
        <f>H390+H391</f>
        <v>31346400</v>
      </c>
      <c r="U390" s="212">
        <f t="shared" si="50"/>
        <v>31346400</v>
      </c>
      <c r="V390" s="145" t="s">
        <v>51</v>
      </c>
      <c r="W390" s="83" t="s">
        <v>52</v>
      </c>
      <c r="X390" s="84" t="s">
        <v>53</v>
      </c>
      <c r="Y390" s="85" t="s">
        <v>54</v>
      </c>
      <c r="Z390" s="86" t="s">
        <v>41</v>
      </c>
      <c r="AA390" s="87" t="s">
        <v>55</v>
      </c>
      <c r="AB390" s="88" t="s">
        <v>56</v>
      </c>
      <c r="AC390" s="83" t="s">
        <v>51</v>
      </c>
      <c r="AD390" s="83" t="s">
        <v>57</v>
      </c>
      <c r="AE390" s="89" t="s">
        <v>58</v>
      </c>
      <c r="AF390" s="89" t="s">
        <v>59</v>
      </c>
      <c r="AG390" s="89" t="s">
        <v>60</v>
      </c>
      <c r="AH390" s="89" t="s">
        <v>61</v>
      </c>
      <c r="AI390" s="89" t="s">
        <v>61</v>
      </c>
      <c r="AJ390" s="89" t="s">
        <v>61</v>
      </c>
    </row>
    <row r="391" spans="1:42" customFormat="1" ht="41.25" customHeight="1" x14ac:dyDescent="0.25">
      <c r="B391" s="53" t="s">
        <v>41</v>
      </c>
      <c r="C391" s="95" t="s">
        <v>112</v>
      </c>
      <c r="D391" s="95" t="s">
        <v>42</v>
      </c>
      <c r="E391" s="95" t="s">
        <v>161</v>
      </c>
      <c r="F391" s="95" t="s">
        <v>162</v>
      </c>
      <c r="G391" s="95" t="s">
        <v>845</v>
      </c>
      <c r="H391" s="219">
        <f>7000000-459150</f>
        <v>6540850</v>
      </c>
      <c r="I391" s="95" t="s">
        <v>323</v>
      </c>
      <c r="J391" s="91" t="s">
        <v>46</v>
      </c>
      <c r="K391" s="62" t="s">
        <v>843</v>
      </c>
      <c r="L391" s="81">
        <v>72153600</v>
      </c>
      <c r="M391" s="149" t="str">
        <f t="shared" si="49"/>
        <v>Suministrar e instalar blackouts y persianas en las  casas ubicadas en el Condominio los Tulipanes de propiedad de la Universidad Pedagógica Nacional</v>
      </c>
      <c r="N391" s="150">
        <v>8</v>
      </c>
      <c r="O391" s="150">
        <v>8</v>
      </c>
      <c r="P391" s="151">
        <v>4</v>
      </c>
      <c r="Q391" s="82" t="s">
        <v>49</v>
      </c>
      <c r="R391" s="129" t="s">
        <v>601</v>
      </c>
      <c r="S391" s="143" t="s">
        <v>50</v>
      </c>
      <c r="T391" s="213">
        <f>H391</f>
        <v>6540850</v>
      </c>
      <c r="U391" s="212">
        <f t="shared" si="50"/>
        <v>6540850</v>
      </c>
      <c r="V391" s="145" t="s">
        <v>51</v>
      </c>
      <c r="W391" s="83" t="s">
        <v>52</v>
      </c>
      <c r="X391" s="84" t="s">
        <v>53</v>
      </c>
      <c r="Y391" s="85" t="s">
        <v>54</v>
      </c>
      <c r="Z391" s="86" t="s">
        <v>41</v>
      </c>
      <c r="AA391" s="87" t="s">
        <v>55</v>
      </c>
      <c r="AB391" s="88" t="s">
        <v>56</v>
      </c>
      <c r="AC391" s="83" t="s">
        <v>51</v>
      </c>
      <c r="AD391" s="83" t="s">
        <v>57</v>
      </c>
      <c r="AE391" s="89" t="s">
        <v>58</v>
      </c>
      <c r="AF391" s="89" t="s">
        <v>59</v>
      </c>
      <c r="AG391" s="89" t="s">
        <v>60</v>
      </c>
      <c r="AH391" s="89" t="s">
        <v>61</v>
      </c>
      <c r="AI391" s="89" t="s">
        <v>61</v>
      </c>
      <c r="AJ391" s="89" t="s">
        <v>61</v>
      </c>
    </row>
    <row r="392" spans="1:42" s="45" customFormat="1" ht="49.5" customHeight="1" x14ac:dyDescent="0.15">
      <c r="A392" s="21"/>
      <c r="B392" s="53" t="s">
        <v>41</v>
      </c>
      <c r="C392" s="95" t="s">
        <v>112</v>
      </c>
      <c r="D392" s="95" t="s">
        <v>42</v>
      </c>
      <c r="E392" s="95" t="s">
        <v>161</v>
      </c>
      <c r="F392" s="95" t="s">
        <v>162</v>
      </c>
      <c r="G392" s="95" t="s">
        <v>930</v>
      </c>
      <c r="H392" s="219">
        <v>12019930</v>
      </c>
      <c r="I392" s="95" t="s">
        <v>323</v>
      </c>
      <c r="J392" s="91" t="s">
        <v>46</v>
      </c>
      <c r="K392" s="62" t="s">
        <v>844</v>
      </c>
      <c r="L392" s="31" t="s">
        <v>166</v>
      </c>
      <c r="M392" s="32" t="str">
        <f t="shared" si="49"/>
        <v>Realizar el suministro e instalación de vidrios, divisiones, espejos y películas, de acuerdo con las necesidades en las  instalaciones de la Universidad Pedagógica Nacional.</v>
      </c>
      <c r="N392" s="150">
        <v>8</v>
      </c>
      <c r="O392" s="150">
        <v>8</v>
      </c>
      <c r="P392" s="151">
        <v>4</v>
      </c>
      <c r="Q392" s="35" t="s">
        <v>49</v>
      </c>
      <c r="R392" s="129" t="s">
        <v>601</v>
      </c>
      <c r="S392" s="143" t="s">
        <v>50</v>
      </c>
      <c r="T392" s="213">
        <f>H392</f>
        <v>12019930</v>
      </c>
      <c r="U392" s="212">
        <f>T392</f>
        <v>12019930</v>
      </c>
      <c r="V392" s="145" t="s">
        <v>51</v>
      </c>
      <c r="W392" s="37" t="s">
        <v>52</v>
      </c>
      <c r="X392" s="38" t="s">
        <v>53</v>
      </c>
      <c r="Y392" s="39" t="s">
        <v>54</v>
      </c>
      <c r="Z392" s="40" t="s">
        <v>41</v>
      </c>
      <c r="AA392" s="36" t="s">
        <v>55</v>
      </c>
      <c r="AB392" s="41" t="s">
        <v>56</v>
      </c>
      <c r="AC392" s="37" t="s">
        <v>51</v>
      </c>
      <c r="AD392" s="37" t="s">
        <v>57</v>
      </c>
      <c r="AE392" s="42" t="s">
        <v>58</v>
      </c>
      <c r="AF392" s="42" t="s">
        <v>59</v>
      </c>
      <c r="AG392" s="42" t="s">
        <v>60</v>
      </c>
      <c r="AH392" s="42" t="s">
        <v>61</v>
      </c>
      <c r="AI392" s="42" t="s">
        <v>61</v>
      </c>
      <c r="AJ392" s="42" t="s">
        <v>61</v>
      </c>
      <c r="AK392" s="68"/>
      <c r="AL392" s="68"/>
      <c r="AM392" s="68"/>
      <c r="AN392" s="9"/>
      <c r="AO392" s="9"/>
      <c r="AP392" s="9"/>
    </row>
    <row r="393" spans="1:42" s="45" customFormat="1" ht="50.25" customHeight="1" x14ac:dyDescent="0.15">
      <c r="A393" s="21"/>
      <c r="B393" s="53" t="s">
        <v>41</v>
      </c>
      <c r="C393" s="95" t="s">
        <v>112</v>
      </c>
      <c r="D393" s="95" t="s">
        <v>42</v>
      </c>
      <c r="E393" s="95" t="s">
        <v>100</v>
      </c>
      <c r="F393" s="95" t="s">
        <v>101</v>
      </c>
      <c r="G393" s="95" t="s">
        <v>847</v>
      </c>
      <c r="H393" s="219">
        <v>18998350</v>
      </c>
      <c r="I393" s="95" t="s">
        <v>623</v>
      </c>
      <c r="J393" s="91" t="s">
        <v>46</v>
      </c>
      <c r="K393" s="62" t="s">
        <v>849</v>
      </c>
      <c r="L393" s="31" t="s">
        <v>189</v>
      </c>
      <c r="M393" s="32" t="str">
        <f t="shared" si="49"/>
        <v>Adición al contrao No. 550 del 2025 cuyo objeto es "Realizar el mantenimiento preventivo y correctivo de las calderas del restaurante y la piscina de la Universidad Pedagógica Nacional".</v>
      </c>
      <c r="N393" s="150">
        <v>8</v>
      </c>
      <c r="O393" s="150">
        <v>8</v>
      </c>
      <c r="P393" s="151">
        <v>4</v>
      </c>
      <c r="Q393" s="35" t="s">
        <v>49</v>
      </c>
      <c r="R393" s="129" t="s">
        <v>601</v>
      </c>
      <c r="S393" s="143" t="s">
        <v>50</v>
      </c>
      <c r="T393" s="213">
        <f>H393</f>
        <v>18998350</v>
      </c>
      <c r="U393" s="212">
        <f>T393</f>
        <v>18998350</v>
      </c>
      <c r="V393" s="145" t="s">
        <v>51</v>
      </c>
      <c r="W393" s="37" t="s">
        <v>52</v>
      </c>
      <c r="X393" s="38" t="s">
        <v>53</v>
      </c>
      <c r="Y393" s="39" t="s">
        <v>54</v>
      </c>
      <c r="Z393" s="40" t="s">
        <v>41</v>
      </c>
      <c r="AA393" s="36" t="s">
        <v>55</v>
      </c>
      <c r="AB393" s="41" t="s">
        <v>56</v>
      </c>
      <c r="AC393" s="37" t="s">
        <v>51</v>
      </c>
      <c r="AD393" s="37" t="s">
        <v>57</v>
      </c>
      <c r="AE393" s="42" t="s">
        <v>58</v>
      </c>
      <c r="AF393" s="42" t="s">
        <v>59</v>
      </c>
      <c r="AG393" s="42" t="s">
        <v>60</v>
      </c>
      <c r="AH393" s="42" t="s">
        <v>61</v>
      </c>
      <c r="AI393" s="42" t="s">
        <v>61</v>
      </c>
      <c r="AJ393" s="42" t="s">
        <v>61</v>
      </c>
      <c r="AK393" s="68"/>
      <c r="AL393" s="68"/>
      <c r="AM393" s="68"/>
      <c r="AN393" s="9"/>
      <c r="AO393" s="9"/>
      <c r="AP393" s="9"/>
    </row>
    <row r="394" spans="1:42" customFormat="1" ht="45" x14ac:dyDescent="0.25">
      <c r="B394" s="53" t="s">
        <v>41</v>
      </c>
      <c r="C394" s="95" t="s">
        <v>112</v>
      </c>
      <c r="D394" s="95" t="s">
        <v>42</v>
      </c>
      <c r="E394" s="95" t="s">
        <v>113</v>
      </c>
      <c r="F394" s="95" t="s">
        <v>114</v>
      </c>
      <c r="G394" s="95" t="s">
        <v>848</v>
      </c>
      <c r="H394" s="219">
        <v>2174001.5</v>
      </c>
      <c r="I394" s="95" t="s">
        <v>623</v>
      </c>
      <c r="J394" s="91" t="s">
        <v>46</v>
      </c>
      <c r="K394" s="62" t="s">
        <v>850</v>
      </c>
      <c r="L394" s="31" t="s">
        <v>117</v>
      </c>
      <c r="M394" s="345" t="str">
        <f t="shared" si="49"/>
        <v>Adicionar el contrato No. 497 del 2025 cuyo objeto es "Suministrar materiales de construcción, ferretería y plomería para las adecuaciones y mantenimientos que se realizan en las diferentes instalaciones de la Universidad Pedagógica Nacional".</v>
      </c>
      <c r="N394" s="150">
        <v>8</v>
      </c>
      <c r="O394" s="150">
        <v>8</v>
      </c>
      <c r="P394" s="151">
        <v>4</v>
      </c>
      <c r="Q394" s="35" t="s">
        <v>49</v>
      </c>
      <c r="R394" s="129" t="s">
        <v>601</v>
      </c>
      <c r="S394" s="143" t="s">
        <v>50</v>
      </c>
      <c r="T394" s="301">
        <f>H394+H395+H396</f>
        <v>37168870.5</v>
      </c>
      <c r="U394" s="303">
        <f>H394+H395+H396</f>
        <v>37168870.5</v>
      </c>
      <c r="V394" s="145" t="s">
        <v>51</v>
      </c>
      <c r="W394" s="37" t="s">
        <v>52</v>
      </c>
      <c r="X394" s="38" t="s">
        <v>53</v>
      </c>
      <c r="Y394" s="39" t="s">
        <v>54</v>
      </c>
      <c r="Z394" s="40" t="s">
        <v>41</v>
      </c>
      <c r="AA394" s="36" t="s">
        <v>55</v>
      </c>
      <c r="AB394" s="41" t="s">
        <v>56</v>
      </c>
      <c r="AC394" s="37" t="s">
        <v>51</v>
      </c>
      <c r="AD394" s="37" t="s">
        <v>57</v>
      </c>
      <c r="AE394" s="42" t="s">
        <v>58</v>
      </c>
      <c r="AF394" s="42" t="s">
        <v>59</v>
      </c>
      <c r="AG394" s="42" t="s">
        <v>60</v>
      </c>
      <c r="AH394" s="42" t="s">
        <v>61</v>
      </c>
      <c r="AI394" s="42" t="s">
        <v>61</v>
      </c>
      <c r="AJ394" s="42" t="s">
        <v>61</v>
      </c>
    </row>
    <row r="395" spans="1:42" customFormat="1" ht="45" x14ac:dyDescent="0.25">
      <c r="B395" s="53" t="s">
        <v>41</v>
      </c>
      <c r="C395" s="95" t="s">
        <v>112</v>
      </c>
      <c r="D395" s="95" t="s">
        <v>42</v>
      </c>
      <c r="E395" s="95" t="s">
        <v>92</v>
      </c>
      <c r="F395" s="95" t="s">
        <v>93</v>
      </c>
      <c r="G395" s="95" t="s">
        <v>848</v>
      </c>
      <c r="H395" s="219">
        <v>19994879</v>
      </c>
      <c r="I395" s="95" t="s">
        <v>623</v>
      </c>
      <c r="J395" s="91" t="s">
        <v>46</v>
      </c>
      <c r="K395" s="62" t="s">
        <v>850</v>
      </c>
      <c r="L395" s="31" t="s">
        <v>118</v>
      </c>
      <c r="M395" s="345"/>
      <c r="N395" s="150">
        <v>8</v>
      </c>
      <c r="O395" s="150">
        <v>8</v>
      </c>
      <c r="P395" s="151">
        <v>4</v>
      </c>
      <c r="Q395" s="35" t="s">
        <v>49</v>
      </c>
      <c r="R395" s="129" t="s">
        <v>601</v>
      </c>
      <c r="S395" s="143" t="s">
        <v>154</v>
      </c>
      <c r="T395" s="323"/>
      <c r="U395" s="315"/>
      <c r="V395" s="145" t="s">
        <v>51</v>
      </c>
      <c r="W395" s="37" t="s">
        <v>52</v>
      </c>
      <c r="X395" s="38" t="s">
        <v>53</v>
      </c>
      <c r="Y395" s="39" t="s">
        <v>54</v>
      </c>
      <c r="Z395" s="40" t="s">
        <v>41</v>
      </c>
      <c r="AA395" s="36" t="s">
        <v>55</v>
      </c>
      <c r="AB395" s="41" t="s">
        <v>56</v>
      </c>
      <c r="AC395" s="37" t="s">
        <v>51</v>
      </c>
      <c r="AD395" s="37" t="s">
        <v>57</v>
      </c>
      <c r="AE395" s="42" t="s">
        <v>58</v>
      </c>
      <c r="AF395" s="42" t="s">
        <v>59</v>
      </c>
      <c r="AG395" s="42" t="s">
        <v>60</v>
      </c>
      <c r="AH395" s="42" t="s">
        <v>61</v>
      </c>
      <c r="AI395" s="42" t="s">
        <v>61</v>
      </c>
      <c r="AJ395" s="42" t="s">
        <v>61</v>
      </c>
    </row>
    <row r="396" spans="1:42" s="155" customFormat="1" ht="45" x14ac:dyDescent="0.25">
      <c r="B396" s="53" t="s">
        <v>41</v>
      </c>
      <c r="C396" s="95" t="s">
        <v>112</v>
      </c>
      <c r="D396" s="95" t="s">
        <v>42</v>
      </c>
      <c r="E396" s="95" t="s">
        <v>94</v>
      </c>
      <c r="F396" s="95" t="s">
        <v>95</v>
      </c>
      <c r="G396" s="95" t="s">
        <v>848</v>
      </c>
      <c r="H396" s="219">
        <v>14999990</v>
      </c>
      <c r="I396" s="95" t="s">
        <v>623</v>
      </c>
      <c r="J396" s="91" t="s">
        <v>46</v>
      </c>
      <c r="K396" s="62" t="s">
        <v>850</v>
      </c>
      <c r="L396" s="31" t="s">
        <v>119</v>
      </c>
      <c r="M396" s="345"/>
      <c r="N396" s="150">
        <v>8</v>
      </c>
      <c r="O396" s="150">
        <v>8</v>
      </c>
      <c r="P396" s="151">
        <v>4</v>
      </c>
      <c r="Q396" s="35" t="s">
        <v>49</v>
      </c>
      <c r="R396" s="129" t="s">
        <v>601</v>
      </c>
      <c r="S396" s="143" t="s">
        <v>50</v>
      </c>
      <c r="T396" s="302"/>
      <c r="U396" s="304"/>
      <c r="V396" s="145" t="s">
        <v>51</v>
      </c>
      <c r="W396" s="37" t="s">
        <v>52</v>
      </c>
      <c r="X396" s="38" t="s">
        <v>53</v>
      </c>
      <c r="Y396" s="39" t="s">
        <v>54</v>
      </c>
      <c r="Z396" s="40" t="s">
        <v>41</v>
      </c>
      <c r="AA396" s="36" t="s">
        <v>55</v>
      </c>
      <c r="AB396" s="41" t="s">
        <v>56</v>
      </c>
      <c r="AC396" s="37" t="s">
        <v>51</v>
      </c>
      <c r="AD396" s="37" t="s">
        <v>57</v>
      </c>
      <c r="AE396" s="42" t="s">
        <v>58</v>
      </c>
      <c r="AF396" s="42" t="s">
        <v>59</v>
      </c>
      <c r="AG396" s="42" t="s">
        <v>60</v>
      </c>
      <c r="AH396" s="42" t="s">
        <v>61</v>
      </c>
      <c r="AI396" s="42" t="s">
        <v>61</v>
      </c>
      <c r="AJ396" s="42" t="s">
        <v>61</v>
      </c>
    </row>
    <row r="397" spans="1:42" s="23" customFormat="1" ht="27" x14ac:dyDescent="0.15">
      <c r="A397" s="49"/>
      <c r="B397" s="80" t="s">
        <v>41</v>
      </c>
      <c r="C397" s="79" t="s">
        <v>484</v>
      </c>
      <c r="D397" s="79" t="s">
        <v>377</v>
      </c>
      <c r="E397" s="79" t="s">
        <v>94</v>
      </c>
      <c r="F397" s="95" t="s">
        <v>610</v>
      </c>
      <c r="G397" s="95" t="s">
        <v>851</v>
      </c>
      <c r="H397" s="219">
        <f>2804000+482736+50024</f>
        <v>3336760</v>
      </c>
      <c r="I397" s="95" t="s">
        <v>57</v>
      </c>
      <c r="J397" s="91" t="s">
        <v>46</v>
      </c>
      <c r="K397" s="62" t="s">
        <v>855</v>
      </c>
      <c r="L397" s="31">
        <v>81141600</v>
      </c>
      <c r="M397" s="131" t="str">
        <f>G397</f>
        <v>Adquirir elementos para promover e incentivar la participación de la comunidad estudiantil en las actividades culturales realizadas desde el Programa de Cultura de la SBU.</v>
      </c>
      <c r="N397" s="33">
        <v>8</v>
      </c>
      <c r="O397" s="33">
        <v>8</v>
      </c>
      <c r="P397" s="34">
        <v>4</v>
      </c>
      <c r="Q397" s="35" t="s">
        <v>49</v>
      </c>
      <c r="R397" s="35" t="s">
        <v>601</v>
      </c>
      <c r="S397" s="143" t="s">
        <v>50</v>
      </c>
      <c r="T397" s="213">
        <f>H397</f>
        <v>3336760</v>
      </c>
      <c r="U397" s="212">
        <f>T397</f>
        <v>3336760</v>
      </c>
      <c r="V397" s="145" t="s">
        <v>51</v>
      </c>
      <c r="W397" s="37" t="s">
        <v>52</v>
      </c>
      <c r="X397" s="38" t="s">
        <v>53</v>
      </c>
      <c r="Y397" s="39" t="s">
        <v>54</v>
      </c>
      <c r="Z397" s="40" t="s">
        <v>41</v>
      </c>
      <c r="AA397" s="36" t="s">
        <v>55</v>
      </c>
      <c r="AB397" s="41" t="s">
        <v>56</v>
      </c>
      <c r="AC397" s="37" t="s">
        <v>51</v>
      </c>
      <c r="AD397" s="37" t="s">
        <v>57</v>
      </c>
      <c r="AE397" s="42" t="s">
        <v>58</v>
      </c>
      <c r="AF397" s="42" t="s">
        <v>59</v>
      </c>
      <c r="AG397" s="42" t="s">
        <v>60</v>
      </c>
      <c r="AH397" s="42" t="s">
        <v>61</v>
      </c>
      <c r="AI397" s="42" t="s">
        <v>61</v>
      </c>
      <c r="AJ397" s="42" t="s">
        <v>61</v>
      </c>
    </row>
    <row r="398" spans="1:42" s="23" customFormat="1" ht="27" x14ac:dyDescent="0.15">
      <c r="A398" s="49"/>
      <c r="B398" s="80" t="s">
        <v>41</v>
      </c>
      <c r="C398" s="79" t="s">
        <v>484</v>
      </c>
      <c r="D398" s="79" t="s">
        <v>377</v>
      </c>
      <c r="E398" s="79" t="s">
        <v>859</v>
      </c>
      <c r="F398" s="95" t="s">
        <v>860</v>
      </c>
      <c r="G398" s="95" t="s">
        <v>852</v>
      </c>
      <c r="H398" s="219">
        <f>4099655+21565+26535</f>
        <v>4147755</v>
      </c>
      <c r="I398" s="95" t="s">
        <v>57</v>
      </c>
      <c r="J398" s="91" t="s">
        <v>46</v>
      </c>
      <c r="K398" s="62" t="s">
        <v>856</v>
      </c>
      <c r="L398" s="346" t="s">
        <v>854</v>
      </c>
      <c r="M398" s="347" t="str">
        <f>G398</f>
        <v>Adquirir instrumentos para Programa de Cultura de la SBU, con el fin de garantizar la realización de sus talleres artísticos.</v>
      </c>
      <c r="N398" s="33">
        <v>8</v>
      </c>
      <c r="O398" s="33">
        <v>8</v>
      </c>
      <c r="P398" s="34">
        <v>4</v>
      </c>
      <c r="Q398" s="35" t="s">
        <v>49</v>
      </c>
      <c r="R398" s="35" t="s">
        <v>601</v>
      </c>
      <c r="S398" s="143" t="s">
        <v>50</v>
      </c>
      <c r="T398" s="301">
        <f>H398+H399</f>
        <v>4230701</v>
      </c>
      <c r="U398" s="303">
        <f>T398</f>
        <v>4230701</v>
      </c>
      <c r="V398" s="145" t="s">
        <v>51</v>
      </c>
      <c r="W398" s="37" t="s">
        <v>52</v>
      </c>
      <c r="X398" s="38" t="s">
        <v>53</v>
      </c>
      <c r="Y398" s="39" t="s">
        <v>54</v>
      </c>
      <c r="Z398" s="40" t="s">
        <v>41</v>
      </c>
      <c r="AA398" s="36" t="s">
        <v>55</v>
      </c>
      <c r="AB398" s="41" t="s">
        <v>56</v>
      </c>
      <c r="AC398" s="37" t="s">
        <v>51</v>
      </c>
      <c r="AD398" s="37" t="s">
        <v>57</v>
      </c>
      <c r="AE398" s="42" t="s">
        <v>58</v>
      </c>
      <c r="AF398" s="42" t="s">
        <v>59</v>
      </c>
      <c r="AG398" s="42" t="s">
        <v>60</v>
      </c>
      <c r="AH398" s="42" t="s">
        <v>61</v>
      </c>
      <c r="AI398" s="42" t="s">
        <v>61</v>
      </c>
      <c r="AJ398" s="42" t="s">
        <v>61</v>
      </c>
    </row>
    <row r="399" spans="1:42" s="23" customFormat="1" ht="27" x14ac:dyDescent="0.15">
      <c r="A399" s="49"/>
      <c r="B399" s="80" t="s">
        <v>41</v>
      </c>
      <c r="C399" s="79" t="s">
        <v>484</v>
      </c>
      <c r="D399" s="79" t="s">
        <v>377</v>
      </c>
      <c r="E399" s="79" t="s">
        <v>94</v>
      </c>
      <c r="F399" s="95" t="s">
        <v>610</v>
      </c>
      <c r="G399" s="95" t="s">
        <v>852</v>
      </c>
      <c r="H399" s="219">
        <v>82946</v>
      </c>
      <c r="I399" s="95" t="s">
        <v>46</v>
      </c>
      <c r="J399" s="91" t="s">
        <v>46</v>
      </c>
      <c r="K399" s="62" t="s">
        <v>856</v>
      </c>
      <c r="L399" s="346"/>
      <c r="M399" s="347"/>
      <c r="N399" s="33">
        <v>8</v>
      </c>
      <c r="O399" s="33">
        <v>8</v>
      </c>
      <c r="P399" s="34">
        <v>4</v>
      </c>
      <c r="Q399" s="35" t="s">
        <v>49</v>
      </c>
      <c r="R399" s="35" t="s">
        <v>601</v>
      </c>
      <c r="S399" s="143" t="s">
        <v>50</v>
      </c>
      <c r="T399" s="302"/>
      <c r="U399" s="304"/>
      <c r="V399" s="145" t="s">
        <v>51</v>
      </c>
      <c r="W399" s="37" t="s">
        <v>52</v>
      </c>
      <c r="X399" s="38" t="s">
        <v>53</v>
      </c>
      <c r="Y399" s="39" t="s">
        <v>54</v>
      </c>
      <c r="Z399" s="40" t="s">
        <v>41</v>
      </c>
      <c r="AA399" s="36" t="s">
        <v>55</v>
      </c>
      <c r="AB399" s="41" t="s">
        <v>56</v>
      </c>
      <c r="AC399" s="37" t="s">
        <v>51</v>
      </c>
      <c r="AD399" s="37" t="s">
        <v>57</v>
      </c>
      <c r="AE399" s="42" t="s">
        <v>58</v>
      </c>
      <c r="AF399" s="42" t="s">
        <v>59</v>
      </c>
      <c r="AG399" s="42" t="s">
        <v>60</v>
      </c>
      <c r="AH399" s="42" t="s">
        <v>61</v>
      </c>
      <c r="AI399" s="42" t="s">
        <v>61</v>
      </c>
      <c r="AJ399" s="42" t="s">
        <v>61</v>
      </c>
    </row>
    <row r="400" spans="1:42" s="23" customFormat="1" ht="27" x14ac:dyDescent="0.15">
      <c r="A400" s="49"/>
      <c r="B400" s="80" t="s">
        <v>41</v>
      </c>
      <c r="C400" s="79" t="s">
        <v>484</v>
      </c>
      <c r="D400" s="79" t="s">
        <v>377</v>
      </c>
      <c r="E400" s="79" t="s">
        <v>104</v>
      </c>
      <c r="F400" s="95" t="s">
        <v>105</v>
      </c>
      <c r="G400" s="95" t="s">
        <v>853</v>
      </c>
      <c r="H400" s="219">
        <f>2917500+554325</f>
        <v>3471825</v>
      </c>
      <c r="I400" s="95" t="s">
        <v>57</v>
      </c>
      <c r="J400" s="91" t="s">
        <v>46</v>
      </c>
      <c r="K400" s="62" t="s">
        <v>857</v>
      </c>
      <c r="L400" s="31" t="s">
        <v>906</v>
      </c>
      <c r="M400" s="131" t="str">
        <f>G400</f>
        <v>Adquirir prendas de carácter institucional para los grupos representativos del Programa Cultura de la Subdirección de Bienestar Universitario.</v>
      </c>
      <c r="N400" s="33">
        <v>8</v>
      </c>
      <c r="O400" s="33">
        <v>8</v>
      </c>
      <c r="P400" s="34">
        <v>4</v>
      </c>
      <c r="Q400" s="35" t="s">
        <v>49</v>
      </c>
      <c r="R400" s="35" t="s">
        <v>601</v>
      </c>
      <c r="S400" s="143" t="s">
        <v>50</v>
      </c>
      <c r="T400" s="213">
        <f>H400</f>
        <v>3471825</v>
      </c>
      <c r="U400" s="212">
        <f>T400</f>
        <v>3471825</v>
      </c>
      <c r="V400" s="145" t="s">
        <v>51</v>
      </c>
      <c r="W400" s="37" t="s">
        <v>52</v>
      </c>
      <c r="X400" s="38" t="s">
        <v>53</v>
      </c>
      <c r="Y400" s="39" t="s">
        <v>54</v>
      </c>
      <c r="Z400" s="40" t="s">
        <v>41</v>
      </c>
      <c r="AA400" s="36" t="s">
        <v>55</v>
      </c>
      <c r="AB400" s="41" t="s">
        <v>56</v>
      </c>
      <c r="AC400" s="37" t="s">
        <v>51</v>
      </c>
      <c r="AD400" s="37" t="s">
        <v>57</v>
      </c>
      <c r="AE400" s="42" t="s">
        <v>58</v>
      </c>
      <c r="AF400" s="42" t="s">
        <v>59</v>
      </c>
      <c r="AG400" s="42" t="s">
        <v>60</v>
      </c>
      <c r="AH400" s="42" t="s">
        <v>61</v>
      </c>
      <c r="AI400" s="42" t="s">
        <v>61</v>
      </c>
      <c r="AJ400" s="42" t="s">
        <v>61</v>
      </c>
    </row>
    <row r="401" spans="1:42" s="45" customFormat="1" ht="27" x14ac:dyDescent="0.15">
      <c r="A401" s="21"/>
      <c r="B401" s="53" t="s">
        <v>41</v>
      </c>
      <c r="C401" s="95" t="s">
        <v>112</v>
      </c>
      <c r="D401" s="95" t="s">
        <v>42</v>
      </c>
      <c r="E401" s="95" t="s">
        <v>104</v>
      </c>
      <c r="F401" s="95" t="s">
        <v>105</v>
      </c>
      <c r="G401" s="95" t="s">
        <v>863</v>
      </c>
      <c r="H401" s="219">
        <v>2762228</v>
      </c>
      <c r="I401" s="95" t="s">
        <v>623</v>
      </c>
      <c r="J401" s="91" t="s">
        <v>46</v>
      </c>
      <c r="K401" s="62" t="s">
        <v>858</v>
      </c>
      <c r="L401" s="31" t="s">
        <v>139</v>
      </c>
      <c r="M401" s="291" t="str">
        <f>G401</f>
        <v>Adicionar el Contrato No 291 de 2025 cuyo Objeto es "Suministrar elementos e insumos de cafetería para los diferentes predios de la Universidad Pedagógica Nacional".</v>
      </c>
      <c r="N401" s="33">
        <v>8</v>
      </c>
      <c r="O401" s="33">
        <v>8</v>
      </c>
      <c r="P401" s="34">
        <v>4</v>
      </c>
      <c r="Q401" s="35" t="s">
        <v>49</v>
      </c>
      <c r="R401" s="129" t="s">
        <v>601</v>
      </c>
      <c r="S401" s="143" t="s">
        <v>154</v>
      </c>
      <c r="T401" s="301">
        <f>H401+H402</f>
        <v>21654430</v>
      </c>
      <c r="U401" s="303">
        <f>T401</f>
        <v>21654430</v>
      </c>
      <c r="V401" s="145" t="s">
        <v>51</v>
      </c>
      <c r="W401" s="37" t="s">
        <v>52</v>
      </c>
      <c r="X401" s="38" t="s">
        <v>53</v>
      </c>
      <c r="Y401" s="39" t="s">
        <v>54</v>
      </c>
      <c r="Z401" s="40" t="s">
        <v>41</v>
      </c>
      <c r="AA401" s="36" t="s">
        <v>55</v>
      </c>
      <c r="AB401" s="41" t="s">
        <v>56</v>
      </c>
      <c r="AC401" s="37" t="s">
        <v>51</v>
      </c>
      <c r="AD401" s="37" t="s">
        <v>57</v>
      </c>
      <c r="AE401" s="42" t="s">
        <v>58</v>
      </c>
      <c r="AF401" s="42" t="s">
        <v>59</v>
      </c>
      <c r="AG401" s="42" t="s">
        <v>60</v>
      </c>
      <c r="AH401" s="42" t="s">
        <v>61</v>
      </c>
      <c r="AI401" s="42" t="s">
        <v>61</v>
      </c>
      <c r="AJ401" s="42" t="s">
        <v>61</v>
      </c>
      <c r="AK401" s="68"/>
      <c r="AL401" s="68"/>
      <c r="AM401" s="68"/>
      <c r="AN401" s="9"/>
      <c r="AO401" s="9"/>
      <c r="AP401" s="9"/>
    </row>
    <row r="402" spans="1:42" s="45" customFormat="1" ht="27" x14ac:dyDescent="0.15">
      <c r="A402" s="21"/>
      <c r="B402" s="53" t="s">
        <v>41</v>
      </c>
      <c r="C402" s="95" t="s">
        <v>112</v>
      </c>
      <c r="D402" s="95" t="s">
        <v>42</v>
      </c>
      <c r="E402" s="95" t="s">
        <v>92</v>
      </c>
      <c r="F402" s="95" t="s">
        <v>93</v>
      </c>
      <c r="G402" s="95" t="s">
        <v>863</v>
      </c>
      <c r="H402" s="219">
        <v>18892202</v>
      </c>
      <c r="I402" s="95" t="s">
        <v>623</v>
      </c>
      <c r="J402" s="91" t="s">
        <v>46</v>
      </c>
      <c r="K402" s="62" t="s">
        <v>858</v>
      </c>
      <c r="L402" s="31" t="s">
        <v>139</v>
      </c>
      <c r="M402" s="292"/>
      <c r="N402" s="33">
        <v>8</v>
      </c>
      <c r="O402" s="33">
        <v>8</v>
      </c>
      <c r="P402" s="34">
        <v>4</v>
      </c>
      <c r="Q402" s="35" t="s">
        <v>49</v>
      </c>
      <c r="R402" s="129" t="s">
        <v>601</v>
      </c>
      <c r="S402" s="143" t="s">
        <v>154</v>
      </c>
      <c r="T402" s="302"/>
      <c r="U402" s="304"/>
      <c r="V402" s="145" t="s">
        <v>51</v>
      </c>
      <c r="W402" s="37" t="s">
        <v>52</v>
      </c>
      <c r="X402" s="38" t="s">
        <v>53</v>
      </c>
      <c r="Y402" s="39" t="s">
        <v>54</v>
      </c>
      <c r="Z402" s="40" t="s">
        <v>41</v>
      </c>
      <c r="AA402" s="36" t="s">
        <v>55</v>
      </c>
      <c r="AB402" s="41" t="s">
        <v>56</v>
      </c>
      <c r="AC402" s="37" t="s">
        <v>51</v>
      </c>
      <c r="AD402" s="37" t="s">
        <v>57</v>
      </c>
      <c r="AE402" s="42" t="s">
        <v>58</v>
      </c>
      <c r="AF402" s="42" t="s">
        <v>59</v>
      </c>
      <c r="AG402" s="42" t="s">
        <v>60</v>
      </c>
      <c r="AH402" s="42" t="s">
        <v>61</v>
      </c>
      <c r="AI402" s="42" t="s">
        <v>61</v>
      </c>
      <c r="AJ402" s="42" t="s">
        <v>61</v>
      </c>
      <c r="AK402" s="68"/>
      <c r="AL402" s="68"/>
      <c r="AM402" s="68"/>
      <c r="AN402" s="9"/>
      <c r="AO402" s="9"/>
      <c r="AP402" s="9"/>
    </row>
    <row r="403" spans="1:42" s="45" customFormat="1" ht="27" x14ac:dyDescent="0.15">
      <c r="A403" s="21"/>
      <c r="B403" s="53" t="s">
        <v>41</v>
      </c>
      <c r="C403" s="95" t="s">
        <v>112</v>
      </c>
      <c r="D403" s="95" t="s">
        <v>42</v>
      </c>
      <c r="E403" s="95" t="s">
        <v>104</v>
      </c>
      <c r="F403" s="95" t="s">
        <v>105</v>
      </c>
      <c r="G403" s="95" t="s">
        <v>864</v>
      </c>
      <c r="H403" s="219">
        <v>6396964</v>
      </c>
      <c r="I403" s="95" t="s">
        <v>623</v>
      </c>
      <c r="J403" s="91" t="s">
        <v>46</v>
      </c>
      <c r="K403" s="62" t="s">
        <v>866</v>
      </c>
      <c r="L403" s="31" t="s">
        <v>126</v>
      </c>
      <c r="M403" s="291" t="str">
        <f>G403</f>
        <v>Adicionar el Contrato No 378 de 2025 cuyo Objeto es "Suministrar elementos de aseo y desinfección para los diferentes predios de la Universidad Pedagógica Nacional".</v>
      </c>
      <c r="N403" s="33">
        <v>8</v>
      </c>
      <c r="O403" s="33">
        <v>8</v>
      </c>
      <c r="P403" s="34">
        <v>4</v>
      </c>
      <c r="Q403" s="35" t="s">
        <v>49</v>
      </c>
      <c r="R403" s="129" t="s">
        <v>601</v>
      </c>
      <c r="S403" s="143" t="s">
        <v>154</v>
      </c>
      <c r="T403" s="301">
        <f>H403+H404</f>
        <v>66065691.200000003</v>
      </c>
      <c r="U403" s="303">
        <f>T403</f>
        <v>66065691.200000003</v>
      </c>
      <c r="V403" s="145" t="s">
        <v>51</v>
      </c>
      <c r="W403" s="37" t="s">
        <v>52</v>
      </c>
      <c r="X403" s="38" t="s">
        <v>53</v>
      </c>
      <c r="Y403" s="39" t="s">
        <v>54</v>
      </c>
      <c r="Z403" s="40" t="s">
        <v>41</v>
      </c>
      <c r="AA403" s="36" t="s">
        <v>55</v>
      </c>
      <c r="AB403" s="41" t="s">
        <v>56</v>
      </c>
      <c r="AC403" s="37" t="s">
        <v>51</v>
      </c>
      <c r="AD403" s="37" t="s">
        <v>57</v>
      </c>
      <c r="AE403" s="42" t="s">
        <v>58</v>
      </c>
      <c r="AF403" s="42" t="s">
        <v>59</v>
      </c>
      <c r="AG403" s="42" t="s">
        <v>60</v>
      </c>
      <c r="AH403" s="42" t="s">
        <v>61</v>
      </c>
      <c r="AI403" s="42" t="s">
        <v>61</v>
      </c>
      <c r="AJ403" s="42" t="s">
        <v>61</v>
      </c>
      <c r="AK403" s="68"/>
      <c r="AL403" s="68"/>
      <c r="AM403" s="68"/>
      <c r="AN403" s="9"/>
      <c r="AO403" s="9"/>
      <c r="AP403" s="9"/>
    </row>
    <row r="404" spans="1:42" s="45" customFormat="1" ht="27" x14ac:dyDescent="0.15">
      <c r="A404" s="21"/>
      <c r="B404" s="53" t="s">
        <v>41</v>
      </c>
      <c r="C404" s="95" t="s">
        <v>112</v>
      </c>
      <c r="D404" s="95" t="s">
        <v>42</v>
      </c>
      <c r="E404" s="95" t="s">
        <v>92</v>
      </c>
      <c r="F404" s="95" t="s">
        <v>93</v>
      </c>
      <c r="G404" s="95" t="s">
        <v>864</v>
      </c>
      <c r="H404" s="219">
        <v>59668727.200000003</v>
      </c>
      <c r="I404" s="95" t="s">
        <v>623</v>
      </c>
      <c r="J404" s="91" t="s">
        <v>46</v>
      </c>
      <c r="K404" s="62" t="s">
        <v>866</v>
      </c>
      <c r="L404" s="31" t="s">
        <v>126</v>
      </c>
      <c r="M404" s="292"/>
      <c r="N404" s="33">
        <v>8</v>
      </c>
      <c r="O404" s="33">
        <v>8</v>
      </c>
      <c r="P404" s="34">
        <v>4</v>
      </c>
      <c r="Q404" s="35" t="s">
        <v>49</v>
      </c>
      <c r="R404" s="129" t="s">
        <v>601</v>
      </c>
      <c r="S404" s="143" t="s">
        <v>154</v>
      </c>
      <c r="T404" s="302"/>
      <c r="U404" s="304"/>
      <c r="V404" s="145" t="s">
        <v>51</v>
      </c>
      <c r="W404" s="37" t="s">
        <v>52</v>
      </c>
      <c r="X404" s="38" t="s">
        <v>53</v>
      </c>
      <c r="Y404" s="39" t="s">
        <v>54</v>
      </c>
      <c r="Z404" s="40" t="s">
        <v>41</v>
      </c>
      <c r="AA404" s="36" t="s">
        <v>55</v>
      </c>
      <c r="AB404" s="41" t="s">
        <v>56</v>
      </c>
      <c r="AC404" s="37" t="s">
        <v>51</v>
      </c>
      <c r="AD404" s="37" t="s">
        <v>57</v>
      </c>
      <c r="AE404" s="42" t="s">
        <v>58</v>
      </c>
      <c r="AF404" s="42" t="s">
        <v>59</v>
      </c>
      <c r="AG404" s="42" t="s">
        <v>60</v>
      </c>
      <c r="AH404" s="42" t="s">
        <v>61</v>
      </c>
      <c r="AI404" s="42" t="s">
        <v>61</v>
      </c>
      <c r="AJ404" s="42" t="s">
        <v>61</v>
      </c>
      <c r="AK404" s="68"/>
      <c r="AL404" s="68"/>
      <c r="AM404" s="68"/>
      <c r="AN404" s="9"/>
      <c r="AO404" s="9"/>
      <c r="AP404" s="9"/>
    </row>
    <row r="405" spans="1:42" s="45" customFormat="1" ht="27" x14ac:dyDescent="0.15">
      <c r="A405" s="21"/>
      <c r="B405" s="53" t="s">
        <v>41</v>
      </c>
      <c r="C405" s="95" t="s">
        <v>112</v>
      </c>
      <c r="D405" s="95" t="s">
        <v>42</v>
      </c>
      <c r="E405" s="95" t="s">
        <v>92</v>
      </c>
      <c r="F405" s="95" t="s">
        <v>93</v>
      </c>
      <c r="G405" s="95" t="s">
        <v>865</v>
      </c>
      <c r="H405" s="219">
        <v>19994879</v>
      </c>
      <c r="I405" s="95" t="s">
        <v>623</v>
      </c>
      <c r="J405" s="91" t="s">
        <v>46</v>
      </c>
      <c r="K405" s="62" t="s">
        <v>867</v>
      </c>
      <c r="L405" s="31">
        <v>14111700</v>
      </c>
      <c r="M405" s="32" t="str">
        <f t="shared" ref="M405:M412" si="51">G405</f>
        <v>Adicionar el Contrato No 537 de 2025 cuyo Objeto es "Suministrar papel higiénico para las diferentes instalaciones de la Universidad Pedagógica Nacional".</v>
      </c>
      <c r="N405" s="33">
        <v>8</v>
      </c>
      <c r="O405" s="33">
        <v>8</v>
      </c>
      <c r="P405" s="34">
        <v>4</v>
      </c>
      <c r="Q405" s="35" t="s">
        <v>49</v>
      </c>
      <c r="R405" s="129" t="s">
        <v>601</v>
      </c>
      <c r="S405" s="143" t="s">
        <v>172</v>
      </c>
      <c r="T405" s="213">
        <v>19994879</v>
      </c>
      <c r="U405" s="212">
        <f t="shared" ref="U405:U414" si="52">T405</f>
        <v>19994879</v>
      </c>
      <c r="V405" s="145" t="s">
        <v>51</v>
      </c>
      <c r="W405" s="37" t="s">
        <v>52</v>
      </c>
      <c r="X405" s="38" t="s">
        <v>53</v>
      </c>
      <c r="Y405" s="39" t="s">
        <v>54</v>
      </c>
      <c r="Z405" s="40" t="s">
        <v>41</v>
      </c>
      <c r="AA405" s="36" t="s">
        <v>55</v>
      </c>
      <c r="AB405" s="41" t="s">
        <v>56</v>
      </c>
      <c r="AC405" s="37" t="s">
        <v>51</v>
      </c>
      <c r="AD405" s="37" t="s">
        <v>57</v>
      </c>
      <c r="AE405" s="42" t="s">
        <v>58</v>
      </c>
      <c r="AF405" s="42" t="s">
        <v>59</v>
      </c>
      <c r="AG405" s="42" t="s">
        <v>60</v>
      </c>
      <c r="AH405" s="42" t="s">
        <v>61</v>
      </c>
      <c r="AI405" s="42" t="s">
        <v>61</v>
      </c>
      <c r="AJ405" s="42" t="s">
        <v>61</v>
      </c>
      <c r="AK405" s="68"/>
      <c r="AL405" s="68"/>
      <c r="AM405" s="68"/>
      <c r="AN405" s="9"/>
      <c r="AO405" s="9"/>
      <c r="AP405" s="9"/>
    </row>
    <row r="406" spans="1:42" s="45" customFormat="1" ht="27" x14ac:dyDescent="0.15">
      <c r="A406" s="21"/>
      <c r="B406" s="53" t="s">
        <v>41</v>
      </c>
      <c r="C406" s="95" t="s">
        <v>112</v>
      </c>
      <c r="D406" s="95" t="s">
        <v>42</v>
      </c>
      <c r="E406" s="95" t="s">
        <v>92</v>
      </c>
      <c r="F406" s="95" t="s">
        <v>93</v>
      </c>
      <c r="G406" s="95" t="s">
        <v>865</v>
      </c>
      <c r="H406" s="219">
        <v>4991419</v>
      </c>
      <c r="I406" s="95" t="s">
        <v>623</v>
      </c>
      <c r="J406" s="91" t="s">
        <v>46</v>
      </c>
      <c r="K406" s="62" t="s">
        <v>867</v>
      </c>
      <c r="L406" s="31">
        <v>14111700</v>
      </c>
      <c r="M406" s="32" t="str">
        <f t="shared" ref="M406" si="53">G406</f>
        <v>Adicionar el Contrato No 537 de 2025 cuyo Objeto es "Suministrar papel higiénico para las diferentes instalaciones de la Universidad Pedagógica Nacional".</v>
      </c>
      <c r="N406" s="33">
        <v>8</v>
      </c>
      <c r="O406" s="33">
        <v>8</v>
      </c>
      <c r="P406" s="34">
        <v>4</v>
      </c>
      <c r="Q406" s="35" t="s">
        <v>49</v>
      </c>
      <c r="R406" s="129" t="s">
        <v>601</v>
      </c>
      <c r="S406" s="143" t="s">
        <v>154</v>
      </c>
      <c r="T406" s="213">
        <v>4991419</v>
      </c>
      <c r="U406" s="212">
        <f t="shared" ref="U406" si="54">T406</f>
        <v>4991419</v>
      </c>
      <c r="V406" s="145" t="s">
        <v>51</v>
      </c>
      <c r="W406" s="37" t="s">
        <v>52</v>
      </c>
      <c r="X406" s="38" t="s">
        <v>53</v>
      </c>
      <c r="Y406" s="39" t="s">
        <v>54</v>
      </c>
      <c r="Z406" s="40" t="s">
        <v>41</v>
      </c>
      <c r="AA406" s="36" t="s">
        <v>55</v>
      </c>
      <c r="AB406" s="41" t="s">
        <v>56</v>
      </c>
      <c r="AC406" s="37" t="s">
        <v>51</v>
      </c>
      <c r="AD406" s="37" t="s">
        <v>57</v>
      </c>
      <c r="AE406" s="42" t="s">
        <v>58</v>
      </c>
      <c r="AF406" s="42" t="s">
        <v>59</v>
      </c>
      <c r="AG406" s="42" t="s">
        <v>60</v>
      </c>
      <c r="AH406" s="42" t="s">
        <v>61</v>
      </c>
      <c r="AI406" s="42" t="s">
        <v>61</v>
      </c>
      <c r="AJ406" s="42" t="s">
        <v>61</v>
      </c>
      <c r="AK406" s="68"/>
      <c r="AL406" s="68"/>
      <c r="AM406" s="68"/>
      <c r="AN406" s="9"/>
      <c r="AO406" s="9"/>
      <c r="AP406" s="9"/>
    </row>
    <row r="407" spans="1:42" customFormat="1" ht="45" x14ac:dyDescent="0.25">
      <c r="B407" s="80" t="s">
        <v>429</v>
      </c>
      <c r="C407" s="79" t="s">
        <v>430</v>
      </c>
      <c r="D407" s="79" t="s">
        <v>431</v>
      </c>
      <c r="E407" s="79" t="s">
        <v>447</v>
      </c>
      <c r="F407" s="95" t="s">
        <v>448</v>
      </c>
      <c r="G407" s="95" t="s">
        <v>868</v>
      </c>
      <c r="H407" s="219">
        <v>68400000</v>
      </c>
      <c r="I407" s="95" t="s">
        <v>57</v>
      </c>
      <c r="J407" s="91" t="s">
        <v>46</v>
      </c>
      <c r="K407" s="62" t="s">
        <v>876</v>
      </c>
      <c r="L407" s="81" t="s">
        <v>693</v>
      </c>
      <c r="M407" s="131" t="str">
        <f t="shared" si="51"/>
        <v>Adquirir códigos de acceso a plataforma para el fortalecimiento del inglés como segunda lengua en instituciones educativas de media técnica y en transición a modelo bilingüe, focalizadas en siete municipios del departamento de Cundinamarca.</v>
      </c>
      <c r="N407" s="150">
        <v>1</v>
      </c>
      <c r="O407" s="150">
        <v>1</v>
      </c>
      <c r="P407" s="151">
        <v>4</v>
      </c>
      <c r="Q407" s="82" t="s">
        <v>49</v>
      </c>
      <c r="R407" s="129" t="s">
        <v>601</v>
      </c>
      <c r="S407" s="176" t="s">
        <v>869</v>
      </c>
      <c r="T407" s="213">
        <f t="shared" ref="T407:T412" si="55">H407</f>
        <v>68400000</v>
      </c>
      <c r="U407" s="212">
        <f t="shared" si="52"/>
        <v>68400000</v>
      </c>
      <c r="V407" s="145" t="s">
        <v>51</v>
      </c>
      <c r="W407" s="83" t="s">
        <v>52</v>
      </c>
      <c r="X407" s="84" t="s">
        <v>53</v>
      </c>
      <c r="Y407" s="85" t="s">
        <v>54</v>
      </c>
      <c r="Z407" s="86" t="s">
        <v>429</v>
      </c>
      <c r="AA407" s="87" t="s">
        <v>55</v>
      </c>
      <c r="AB407" s="88" t="s">
        <v>56</v>
      </c>
      <c r="AC407" s="83" t="s">
        <v>51</v>
      </c>
      <c r="AD407" s="83" t="s">
        <v>57</v>
      </c>
      <c r="AE407" s="89" t="s">
        <v>58</v>
      </c>
      <c r="AF407" s="89" t="s">
        <v>59</v>
      </c>
      <c r="AG407" s="89" t="s">
        <v>60</v>
      </c>
      <c r="AH407" s="89" t="s">
        <v>61</v>
      </c>
      <c r="AI407" s="89" t="s">
        <v>61</v>
      </c>
      <c r="AJ407" s="89" t="s">
        <v>61</v>
      </c>
    </row>
    <row r="408" spans="1:42" customFormat="1" ht="54" x14ac:dyDescent="0.25">
      <c r="B408" s="80" t="s">
        <v>429</v>
      </c>
      <c r="C408" s="79" t="s">
        <v>430</v>
      </c>
      <c r="D408" s="79" t="s">
        <v>431</v>
      </c>
      <c r="E408" s="79" t="s">
        <v>440</v>
      </c>
      <c r="F408" s="95" t="s">
        <v>870</v>
      </c>
      <c r="G408" s="95" t="s">
        <v>871</v>
      </c>
      <c r="H408" s="219">
        <v>75275000</v>
      </c>
      <c r="I408" s="95" t="s">
        <v>46</v>
      </c>
      <c r="J408" s="91" t="s">
        <v>46</v>
      </c>
      <c r="K408" s="62" t="s">
        <v>877</v>
      </c>
      <c r="L408" s="81" t="s">
        <v>886</v>
      </c>
      <c r="M408" s="131" t="str">
        <f t="shared" si="51"/>
        <v>Amparar los gastos de desplazamiento, estadía (servicios de alojamiento y suministro de comidas) y transporte del equipo de trabajo para el fortalecimiento del inglés como segunda lengua en instituciones educativas de media técnica y en transición a modelo bilingüe, focalizadas en siete municipios del departamento de Cundinamarca.</v>
      </c>
      <c r="N408" s="150">
        <v>1</v>
      </c>
      <c r="O408" s="150">
        <v>1</v>
      </c>
      <c r="P408" s="151">
        <v>4</v>
      </c>
      <c r="Q408" s="82" t="s">
        <v>49</v>
      </c>
      <c r="R408" s="129" t="s">
        <v>601</v>
      </c>
      <c r="S408" s="176" t="s">
        <v>869</v>
      </c>
      <c r="T408" s="213">
        <f t="shared" si="55"/>
        <v>75275000</v>
      </c>
      <c r="U408" s="212">
        <f t="shared" si="52"/>
        <v>75275000</v>
      </c>
      <c r="V408" s="145" t="s">
        <v>51</v>
      </c>
      <c r="W408" s="83" t="s">
        <v>52</v>
      </c>
      <c r="X408" s="84" t="s">
        <v>53</v>
      </c>
      <c r="Y408" s="85" t="s">
        <v>54</v>
      </c>
      <c r="Z408" s="86" t="s">
        <v>429</v>
      </c>
      <c r="AA408" s="87" t="s">
        <v>55</v>
      </c>
      <c r="AB408" s="88" t="s">
        <v>56</v>
      </c>
      <c r="AC408" s="83" t="s">
        <v>51</v>
      </c>
      <c r="AD408" s="83" t="s">
        <v>57</v>
      </c>
      <c r="AE408" s="89" t="s">
        <v>58</v>
      </c>
      <c r="AF408" s="89" t="s">
        <v>59</v>
      </c>
      <c r="AG408" s="89" t="s">
        <v>60</v>
      </c>
      <c r="AH408" s="89" t="s">
        <v>61</v>
      </c>
      <c r="AI408" s="89" t="s">
        <v>61</v>
      </c>
      <c r="AJ408" s="89" t="s">
        <v>61</v>
      </c>
    </row>
    <row r="409" spans="1:42" customFormat="1" ht="45" x14ac:dyDescent="0.25">
      <c r="B409" s="80" t="s">
        <v>429</v>
      </c>
      <c r="C409" s="79" t="s">
        <v>430</v>
      </c>
      <c r="D409" s="79" t="s">
        <v>431</v>
      </c>
      <c r="E409" s="79" t="s">
        <v>436</v>
      </c>
      <c r="F409" s="95" t="s">
        <v>93</v>
      </c>
      <c r="G409" s="95" t="s">
        <v>873</v>
      </c>
      <c r="H409" s="219">
        <f>30000000-1000000</f>
        <v>29000000</v>
      </c>
      <c r="I409" s="95" t="s">
        <v>46</v>
      </c>
      <c r="J409" s="91" t="s">
        <v>323</v>
      </c>
      <c r="K409" s="62" t="s">
        <v>878</v>
      </c>
      <c r="L409" s="81" t="s">
        <v>887</v>
      </c>
      <c r="M409" s="131" t="str">
        <f t="shared" si="51"/>
        <v>Adquirir los materiales pedagógicos necesarios para el desarrollo del fortalecimiento del inglés como segunda lengua en instituciones educativas de media técnica y en transición a modelo bilingüe, focalizadas en siete municipios del departamento de Cundinamarca.</v>
      </c>
      <c r="N409" s="150">
        <v>1</v>
      </c>
      <c r="O409" s="150">
        <v>1</v>
      </c>
      <c r="P409" s="151">
        <v>4</v>
      </c>
      <c r="Q409" s="82" t="s">
        <v>49</v>
      </c>
      <c r="R409" s="129" t="s">
        <v>601</v>
      </c>
      <c r="S409" s="176" t="s">
        <v>869</v>
      </c>
      <c r="T409" s="213">
        <f t="shared" si="55"/>
        <v>29000000</v>
      </c>
      <c r="U409" s="212">
        <f t="shared" si="52"/>
        <v>29000000</v>
      </c>
      <c r="V409" s="145" t="s">
        <v>51</v>
      </c>
      <c r="W409" s="83" t="s">
        <v>52</v>
      </c>
      <c r="X409" s="84" t="s">
        <v>53</v>
      </c>
      <c r="Y409" s="85" t="s">
        <v>54</v>
      </c>
      <c r="Z409" s="86" t="s">
        <v>429</v>
      </c>
      <c r="AA409" s="87" t="s">
        <v>55</v>
      </c>
      <c r="AB409" s="88" t="s">
        <v>56</v>
      </c>
      <c r="AC409" s="83" t="s">
        <v>51</v>
      </c>
      <c r="AD409" s="83" t="s">
        <v>57</v>
      </c>
      <c r="AE409" s="89" t="s">
        <v>58</v>
      </c>
      <c r="AF409" s="89" t="s">
        <v>59</v>
      </c>
      <c r="AG409" s="89" t="s">
        <v>60</v>
      </c>
      <c r="AH409" s="89" t="s">
        <v>61</v>
      </c>
      <c r="AI409" s="89" t="s">
        <v>61</v>
      </c>
      <c r="AJ409" s="89" t="s">
        <v>61</v>
      </c>
    </row>
    <row r="410" spans="1:42" customFormat="1" ht="27" x14ac:dyDescent="0.25">
      <c r="B410" s="80" t="s">
        <v>429</v>
      </c>
      <c r="C410" s="79" t="s">
        <v>430</v>
      </c>
      <c r="D410" s="79" t="s">
        <v>431</v>
      </c>
      <c r="E410" s="79" t="s">
        <v>443</v>
      </c>
      <c r="F410" s="95" t="s">
        <v>99</v>
      </c>
      <c r="G410" s="95" t="s">
        <v>874</v>
      </c>
      <c r="H410" s="219">
        <v>41250000</v>
      </c>
      <c r="I410" s="95" t="s">
        <v>46</v>
      </c>
      <c r="J410" s="91" t="s">
        <v>46</v>
      </c>
      <c r="K410" s="62" t="s">
        <v>879</v>
      </c>
      <c r="L410" s="81">
        <v>84131500</v>
      </c>
      <c r="M410" s="131" t="str">
        <f t="shared" si="51"/>
        <v>Amparar el pago de las pólizas requeridas para la ejecución del convenio suscrito entre el Centro de Lenguas – Vicerrectoría de Gestión Universitaria y la Gobernación de Cundinamarca.</v>
      </c>
      <c r="N410" s="150">
        <v>1</v>
      </c>
      <c r="O410" s="150">
        <v>1</v>
      </c>
      <c r="P410" s="151">
        <v>4</v>
      </c>
      <c r="Q410" s="82" t="s">
        <v>49</v>
      </c>
      <c r="R410" s="129" t="s">
        <v>601</v>
      </c>
      <c r="S410" s="176" t="s">
        <v>869</v>
      </c>
      <c r="T410" s="213">
        <f t="shared" si="55"/>
        <v>41250000</v>
      </c>
      <c r="U410" s="212">
        <f t="shared" si="52"/>
        <v>41250000</v>
      </c>
      <c r="V410" s="145" t="s">
        <v>51</v>
      </c>
      <c r="W410" s="83" t="s">
        <v>52</v>
      </c>
      <c r="X410" s="84" t="s">
        <v>53</v>
      </c>
      <c r="Y410" s="85" t="s">
        <v>54</v>
      </c>
      <c r="Z410" s="86" t="s">
        <v>429</v>
      </c>
      <c r="AA410" s="87" t="s">
        <v>55</v>
      </c>
      <c r="AB410" s="88" t="s">
        <v>56</v>
      </c>
      <c r="AC410" s="83" t="s">
        <v>51</v>
      </c>
      <c r="AD410" s="83" t="s">
        <v>57</v>
      </c>
      <c r="AE410" s="89" t="s">
        <v>58</v>
      </c>
      <c r="AF410" s="89" t="s">
        <v>59</v>
      </c>
      <c r="AG410" s="89" t="s">
        <v>60</v>
      </c>
      <c r="AH410" s="89" t="s">
        <v>61</v>
      </c>
      <c r="AI410" s="89" t="s">
        <v>61</v>
      </c>
      <c r="AJ410" s="89" t="s">
        <v>61</v>
      </c>
    </row>
    <row r="411" spans="1:42" customFormat="1" ht="27" x14ac:dyDescent="0.25">
      <c r="B411" s="80" t="s">
        <v>429</v>
      </c>
      <c r="C411" s="79" t="s">
        <v>430</v>
      </c>
      <c r="D411" s="79" t="s">
        <v>431</v>
      </c>
      <c r="E411" s="79" t="s">
        <v>443</v>
      </c>
      <c r="F411" s="95" t="s">
        <v>99</v>
      </c>
      <c r="G411" s="95" t="s">
        <v>582</v>
      </c>
      <c r="H411" s="219">
        <v>101470000</v>
      </c>
      <c r="I411" s="95" t="s">
        <v>46</v>
      </c>
      <c r="J411" s="91" t="s">
        <v>46</v>
      </c>
      <c r="K411" s="62" t="s">
        <v>880</v>
      </c>
      <c r="L411" s="81">
        <v>80131500</v>
      </c>
      <c r="M411" s="131" t="str">
        <f t="shared" si="51"/>
        <v>Amparar el canon de arrendamiento del Edificio Centro de Lenguas de la Universidad Pedagógica Nacional</v>
      </c>
      <c r="N411" s="150">
        <v>1</v>
      </c>
      <c r="O411" s="150">
        <v>1</v>
      </c>
      <c r="P411" s="151">
        <v>4</v>
      </c>
      <c r="Q411" s="82" t="s">
        <v>49</v>
      </c>
      <c r="R411" s="129" t="s">
        <v>601</v>
      </c>
      <c r="S411" s="176" t="s">
        <v>869</v>
      </c>
      <c r="T411" s="213">
        <f t="shared" si="55"/>
        <v>101470000</v>
      </c>
      <c r="U411" s="212">
        <f t="shared" si="52"/>
        <v>101470000</v>
      </c>
      <c r="V411" s="145" t="s">
        <v>51</v>
      </c>
      <c r="W411" s="83" t="s">
        <v>52</v>
      </c>
      <c r="X411" s="84" t="s">
        <v>53</v>
      </c>
      <c r="Y411" s="85" t="s">
        <v>54</v>
      </c>
      <c r="Z411" s="86" t="s">
        <v>429</v>
      </c>
      <c r="AA411" s="87" t="s">
        <v>55</v>
      </c>
      <c r="AB411" s="88" t="s">
        <v>56</v>
      </c>
      <c r="AC411" s="83" t="s">
        <v>51</v>
      </c>
      <c r="AD411" s="83" t="s">
        <v>57</v>
      </c>
      <c r="AE411" s="89" t="s">
        <v>58</v>
      </c>
      <c r="AF411" s="89" t="s">
        <v>59</v>
      </c>
      <c r="AG411" s="89" t="s">
        <v>60</v>
      </c>
      <c r="AH411" s="89" t="s">
        <v>61</v>
      </c>
      <c r="AI411" s="89" t="s">
        <v>61</v>
      </c>
      <c r="AJ411" s="89" t="s">
        <v>61</v>
      </c>
    </row>
    <row r="412" spans="1:42" customFormat="1" ht="27" x14ac:dyDescent="0.25">
      <c r="B412" s="80" t="s">
        <v>429</v>
      </c>
      <c r="C412" s="79" t="s">
        <v>430</v>
      </c>
      <c r="D412" s="79" t="s">
        <v>431</v>
      </c>
      <c r="E412" s="79" t="s">
        <v>275</v>
      </c>
      <c r="F412" s="95" t="s">
        <v>276</v>
      </c>
      <c r="G412" s="95" t="s">
        <v>885</v>
      </c>
      <c r="H412" s="219">
        <v>2400000</v>
      </c>
      <c r="I412" s="95" t="s">
        <v>46</v>
      </c>
      <c r="J412" s="91" t="s">
        <v>46</v>
      </c>
      <c r="K412" s="62" t="s">
        <v>881</v>
      </c>
      <c r="L412" s="81" t="s">
        <v>872</v>
      </c>
      <c r="M412" s="131" t="str">
        <f t="shared" si="51"/>
        <v xml:space="preserve">Gravamen a los Movimientos Financieros </v>
      </c>
      <c r="N412" s="150">
        <v>1</v>
      </c>
      <c r="O412" s="150">
        <v>1</v>
      </c>
      <c r="P412" s="151">
        <v>4</v>
      </c>
      <c r="Q412" s="82" t="s">
        <v>49</v>
      </c>
      <c r="R412" s="129" t="s">
        <v>601</v>
      </c>
      <c r="S412" s="176" t="s">
        <v>869</v>
      </c>
      <c r="T412" s="213">
        <f t="shared" si="55"/>
        <v>2400000</v>
      </c>
      <c r="U412" s="212">
        <f t="shared" si="52"/>
        <v>2400000</v>
      </c>
      <c r="V412" s="145" t="s">
        <v>51</v>
      </c>
      <c r="W412" s="83" t="s">
        <v>52</v>
      </c>
      <c r="X412" s="84" t="s">
        <v>53</v>
      </c>
      <c r="Y412" s="85" t="s">
        <v>54</v>
      </c>
      <c r="Z412" s="86" t="s">
        <v>429</v>
      </c>
      <c r="AA412" s="87" t="s">
        <v>55</v>
      </c>
      <c r="AB412" s="88" t="s">
        <v>56</v>
      </c>
      <c r="AC412" s="83" t="s">
        <v>51</v>
      </c>
      <c r="AD412" s="83" t="s">
        <v>57</v>
      </c>
      <c r="AE412" s="89" t="s">
        <v>58</v>
      </c>
      <c r="AF412" s="89" t="s">
        <v>59</v>
      </c>
      <c r="AG412" s="89" t="s">
        <v>60</v>
      </c>
      <c r="AH412" s="89" t="s">
        <v>61</v>
      </c>
      <c r="AI412" s="89" t="s">
        <v>61</v>
      </c>
      <c r="AJ412" s="89" t="s">
        <v>61</v>
      </c>
    </row>
    <row r="413" spans="1:42" customFormat="1" ht="45" x14ac:dyDescent="0.25">
      <c r="B413" s="53" t="s">
        <v>41</v>
      </c>
      <c r="C413" s="95" t="s">
        <v>408</v>
      </c>
      <c r="D413" s="79" t="s">
        <v>377</v>
      </c>
      <c r="E413" s="79" t="s">
        <v>891</v>
      </c>
      <c r="F413" s="95" t="s">
        <v>499</v>
      </c>
      <c r="G413" s="95" t="s">
        <v>921</v>
      </c>
      <c r="H413" s="219">
        <v>1785000</v>
      </c>
      <c r="I413" s="95" t="s">
        <v>57</v>
      </c>
      <c r="J413" s="91" t="s">
        <v>46</v>
      </c>
      <c r="K413" s="62" t="s">
        <v>892</v>
      </c>
      <c r="L413" s="81" t="s">
        <v>917</v>
      </c>
      <c r="M413" s="81" t="str">
        <f>G413</f>
        <v>Adquirir un compresor para el consultorio de odontología del Programa de Salud de la Subdirección de Bienestar Universitario, con el fin de prestar atención de calidad a los integrantes de la comunidad universitaria que participan de los servicios de odontología.</v>
      </c>
      <c r="N413" s="33">
        <v>8</v>
      </c>
      <c r="O413" s="33">
        <v>8</v>
      </c>
      <c r="P413" s="34">
        <v>4</v>
      </c>
      <c r="Q413" s="82" t="s">
        <v>49</v>
      </c>
      <c r="R413" s="129" t="s">
        <v>601</v>
      </c>
      <c r="S413" s="143" t="s">
        <v>50</v>
      </c>
      <c r="T413" s="213">
        <f>H413</f>
        <v>1785000</v>
      </c>
      <c r="U413" s="212">
        <f t="shared" si="52"/>
        <v>1785000</v>
      </c>
      <c r="V413" s="145" t="s">
        <v>51</v>
      </c>
      <c r="W413" s="83" t="s">
        <v>52</v>
      </c>
      <c r="X413" s="84" t="s">
        <v>53</v>
      </c>
      <c r="Y413" s="85" t="s">
        <v>54</v>
      </c>
      <c r="Z413" s="86" t="s">
        <v>429</v>
      </c>
      <c r="AA413" s="87" t="s">
        <v>55</v>
      </c>
      <c r="AB413" s="88" t="s">
        <v>56</v>
      </c>
      <c r="AC413" s="83" t="s">
        <v>51</v>
      </c>
      <c r="AD413" s="83" t="s">
        <v>57</v>
      </c>
      <c r="AE413" s="89" t="s">
        <v>58</v>
      </c>
      <c r="AF413" s="89" t="s">
        <v>59</v>
      </c>
      <c r="AG413" s="89" t="s">
        <v>60</v>
      </c>
      <c r="AH413" s="89" t="s">
        <v>61</v>
      </c>
      <c r="AI413" s="89" t="s">
        <v>61</v>
      </c>
      <c r="AJ413" s="89" t="s">
        <v>61</v>
      </c>
    </row>
    <row r="414" spans="1:42" s="45" customFormat="1" ht="27" x14ac:dyDescent="0.15">
      <c r="A414" s="21"/>
      <c r="B414" s="53" t="s">
        <v>155</v>
      </c>
      <c r="C414" s="95" t="s">
        <v>112</v>
      </c>
      <c r="D414" s="95" t="s">
        <v>42</v>
      </c>
      <c r="E414" s="95" t="s">
        <v>92</v>
      </c>
      <c r="F414" s="95" t="s">
        <v>93</v>
      </c>
      <c r="G414" s="95" t="s">
        <v>896</v>
      </c>
      <c r="H414" s="219">
        <v>3000000</v>
      </c>
      <c r="I414" s="95" t="s">
        <v>323</v>
      </c>
      <c r="J414" s="91" t="s">
        <v>46</v>
      </c>
      <c r="K414" s="62" t="s">
        <v>895</v>
      </c>
      <c r="L414" s="81" t="s">
        <v>907</v>
      </c>
      <c r="M414" s="32" t="str">
        <f t="shared" ref="M414" si="56">G414</f>
        <v>Suministrar reactivos para el Laboratorio del Departamento de Química de la Universidad Pedagógica Nacional.</v>
      </c>
      <c r="N414" s="33">
        <v>8</v>
      </c>
      <c r="O414" s="33">
        <v>8</v>
      </c>
      <c r="P414" s="34">
        <v>4</v>
      </c>
      <c r="Q414" s="35" t="s">
        <v>49</v>
      </c>
      <c r="R414" s="129" t="s">
        <v>601</v>
      </c>
      <c r="S414" s="143" t="s">
        <v>50</v>
      </c>
      <c r="T414" s="213">
        <f t="shared" ref="T414" si="57">H414</f>
        <v>3000000</v>
      </c>
      <c r="U414" s="212">
        <f t="shared" si="52"/>
        <v>3000000</v>
      </c>
      <c r="V414" s="145" t="s">
        <v>51</v>
      </c>
      <c r="W414" s="37" t="s">
        <v>52</v>
      </c>
      <c r="X414" s="38" t="s">
        <v>53</v>
      </c>
      <c r="Y414" s="39" t="s">
        <v>54</v>
      </c>
      <c r="Z414" s="40" t="s">
        <v>41</v>
      </c>
      <c r="AA414" s="36" t="s">
        <v>55</v>
      </c>
      <c r="AB414" s="41" t="s">
        <v>56</v>
      </c>
      <c r="AC414" s="37" t="s">
        <v>51</v>
      </c>
      <c r="AD414" s="37" t="s">
        <v>57</v>
      </c>
      <c r="AE414" s="42" t="s">
        <v>58</v>
      </c>
      <c r="AF414" s="42" t="s">
        <v>59</v>
      </c>
      <c r="AG414" s="42" t="s">
        <v>60</v>
      </c>
      <c r="AH414" s="42" t="s">
        <v>61</v>
      </c>
      <c r="AI414" s="42" t="s">
        <v>61</v>
      </c>
      <c r="AJ414" s="42" t="s">
        <v>61</v>
      </c>
      <c r="AK414" s="68"/>
      <c r="AL414" s="68"/>
      <c r="AM414" s="68"/>
      <c r="AN414" s="9"/>
      <c r="AO414" s="9"/>
      <c r="AP414" s="9"/>
    </row>
    <row r="415" spans="1:42" s="23" customFormat="1" ht="27" x14ac:dyDescent="0.15">
      <c r="A415" s="21"/>
      <c r="B415" s="53" t="s">
        <v>155</v>
      </c>
      <c r="C415" s="95" t="s">
        <v>156</v>
      </c>
      <c r="D415" s="95" t="s">
        <v>157</v>
      </c>
      <c r="E415" s="95" t="s">
        <v>98</v>
      </c>
      <c r="F415" s="95" t="s">
        <v>99</v>
      </c>
      <c r="G415" s="95" t="s">
        <v>905</v>
      </c>
      <c r="H415" s="219">
        <v>708750</v>
      </c>
      <c r="I415" s="95" t="s">
        <v>46</v>
      </c>
      <c r="J415" s="91" t="s">
        <v>46</v>
      </c>
      <c r="K415" s="62" t="s">
        <v>159</v>
      </c>
      <c r="L415" s="81" t="s">
        <v>48</v>
      </c>
      <c r="M415" s="32" t="str">
        <f>G415</f>
        <v>Amparar el pago de la póliza de accidentes personales estudiantiles para 25 estudiantes beneficiarios del "Programa Nacional Jóvenes en Paz</v>
      </c>
      <c r="N415" s="33">
        <v>8</v>
      </c>
      <c r="O415" s="33">
        <v>4</v>
      </c>
      <c r="P415" s="34">
        <v>4</v>
      </c>
      <c r="Q415" s="35" t="s">
        <v>49</v>
      </c>
      <c r="R415" s="129" t="s">
        <v>601</v>
      </c>
      <c r="S415" s="143" t="s">
        <v>154</v>
      </c>
      <c r="T415" s="213">
        <f t="shared" ref="T415" si="58">H415</f>
        <v>708750</v>
      </c>
      <c r="U415" s="212">
        <f t="shared" ref="U415" si="59">T415</f>
        <v>708750</v>
      </c>
      <c r="V415" s="145" t="s">
        <v>51</v>
      </c>
      <c r="W415" s="37" t="s">
        <v>52</v>
      </c>
      <c r="X415" s="38" t="s">
        <v>53</v>
      </c>
      <c r="Y415" s="39" t="s">
        <v>54</v>
      </c>
      <c r="Z415" s="40" t="s">
        <v>41</v>
      </c>
      <c r="AA415" s="36" t="s">
        <v>55</v>
      </c>
      <c r="AB415" s="41" t="s">
        <v>56</v>
      </c>
      <c r="AC415" s="37" t="s">
        <v>51</v>
      </c>
      <c r="AD415" s="37" t="s">
        <v>57</v>
      </c>
      <c r="AE415" s="42" t="s">
        <v>58</v>
      </c>
      <c r="AF415" s="42" t="s">
        <v>59</v>
      </c>
      <c r="AG415" s="42" t="s">
        <v>60</v>
      </c>
      <c r="AH415" s="42" t="s">
        <v>61</v>
      </c>
      <c r="AI415" s="42" t="s">
        <v>61</v>
      </c>
      <c r="AJ415" s="42" t="s">
        <v>61</v>
      </c>
      <c r="AK415" s="73"/>
      <c r="AL415" s="73"/>
      <c r="AM415" s="73"/>
    </row>
    <row r="416" spans="1:42" s="23" customFormat="1" x14ac:dyDescent="0.15">
      <c r="A416" s="21"/>
      <c r="B416" s="53" t="s">
        <v>41</v>
      </c>
      <c r="C416" s="95" t="s">
        <v>450</v>
      </c>
      <c r="D416" s="95" t="s">
        <v>451</v>
      </c>
      <c r="E416" s="95" t="s">
        <v>100</v>
      </c>
      <c r="F416" s="95" t="s">
        <v>643</v>
      </c>
      <c r="G416" s="95" t="s">
        <v>902</v>
      </c>
      <c r="H416" s="219">
        <f>158503+143768</f>
        <v>302271</v>
      </c>
      <c r="I416" s="95" t="s">
        <v>323</v>
      </c>
      <c r="J416" s="91" t="s">
        <v>46</v>
      </c>
      <c r="K416" s="62" t="s">
        <v>897</v>
      </c>
      <c r="L416" s="289" t="s">
        <v>919</v>
      </c>
      <c r="M416" s="291" t="str">
        <f>G416</f>
        <v>Prestar el servicio de mantenimiento y suministro de filtros para los purificadores de agua, con el fin de garantizar su correcto funcionamiento y contribuir al bienestar de la comunidad del IPN.</v>
      </c>
      <c r="N416" s="33">
        <v>8</v>
      </c>
      <c r="O416" s="33">
        <v>8</v>
      </c>
      <c r="P416" s="34">
        <v>4</v>
      </c>
      <c r="Q416" s="35" t="s">
        <v>49</v>
      </c>
      <c r="R416" s="129" t="s">
        <v>601</v>
      </c>
      <c r="S416" s="143" t="s">
        <v>154</v>
      </c>
      <c r="T416" s="318">
        <f>H416+H417+H418</f>
        <v>1199543</v>
      </c>
      <c r="U416" s="330">
        <f>T416</f>
        <v>1199543</v>
      </c>
      <c r="V416" s="145" t="s">
        <v>51</v>
      </c>
      <c r="W416" s="37" t="s">
        <v>52</v>
      </c>
      <c r="X416" s="38" t="s">
        <v>53</v>
      </c>
      <c r="Y416" s="39" t="s">
        <v>54</v>
      </c>
      <c r="Z416" s="40" t="s">
        <v>41</v>
      </c>
      <c r="AA416" s="36" t="s">
        <v>55</v>
      </c>
      <c r="AB416" s="41" t="s">
        <v>56</v>
      </c>
      <c r="AC416" s="37" t="s">
        <v>51</v>
      </c>
      <c r="AD416" s="37" t="s">
        <v>57</v>
      </c>
      <c r="AE416" s="42" t="s">
        <v>58</v>
      </c>
      <c r="AF416" s="42" t="s">
        <v>59</v>
      </c>
      <c r="AG416" s="42" t="s">
        <v>60</v>
      </c>
      <c r="AH416" s="42" t="s">
        <v>61</v>
      </c>
      <c r="AI416" s="42" t="s">
        <v>61</v>
      </c>
      <c r="AJ416" s="42" t="s">
        <v>61</v>
      </c>
      <c r="AK416" s="73"/>
      <c r="AL416" s="73"/>
      <c r="AM416" s="73"/>
    </row>
    <row r="417" spans="1:16381" s="23" customFormat="1" x14ac:dyDescent="0.15">
      <c r="A417" s="21"/>
      <c r="B417" s="53" t="s">
        <v>41</v>
      </c>
      <c r="C417" s="95" t="s">
        <v>450</v>
      </c>
      <c r="D417" s="95" t="s">
        <v>451</v>
      </c>
      <c r="E417" s="95" t="s">
        <v>94</v>
      </c>
      <c r="F417" s="95" t="s">
        <v>610</v>
      </c>
      <c r="G417" s="95" t="s">
        <v>902</v>
      </c>
      <c r="H417" s="219">
        <v>222352</v>
      </c>
      <c r="I417" s="95" t="s">
        <v>323</v>
      </c>
      <c r="J417" s="91" t="s">
        <v>46</v>
      </c>
      <c r="K417" s="62" t="s">
        <v>897</v>
      </c>
      <c r="L417" s="311"/>
      <c r="M417" s="319"/>
      <c r="N417" s="33">
        <v>8</v>
      </c>
      <c r="O417" s="33">
        <v>8</v>
      </c>
      <c r="P417" s="34">
        <v>4</v>
      </c>
      <c r="Q417" s="35" t="s">
        <v>49</v>
      </c>
      <c r="R417" s="129" t="s">
        <v>601</v>
      </c>
      <c r="S417" s="143" t="s">
        <v>154</v>
      </c>
      <c r="T417" s="318"/>
      <c r="U417" s="330"/>
      <c r="V417" s="145" t="s">
        <v>51</v>
      </c>
      <c r="W417" s="37" t="s">
        <v>52</v>
      </c>
      <c r="X417" s="38" t="s">
        <v>53</v>
      </c>
      <c r="Y417" s="39" t="s">
        <v>54</v>
      </c>
      <c r="Z417" s="40" t="s">
        <v>41</v>
      </c>
      <c r="AA417" s="36" t="s">
        <v>55</v>
      </c>
      <c r="AB417" s="41" t="s">
        <v>56</v>
      </c>
      <c r="AC417" s="37" t="s">
        <v>51</v>
      </c>
      <c r="AD417" s="37" t="s">
        <v>57</v>
      </c>
      <c r="AE417" s="42" t="s">
        <v>58</v>
      </c>
      <c r="AF417" s="42" t="s">
        <v>59</v>
      </c>
      <c r="AG417" s="42" t="s">
        <v>60</v>
      </c>
      <c r="AH417" s="42" t="s">
        <v>61</v>
      </c>
      <c r="AI417" s="42" t="s">
        <v>61</v>
      </c>
      <c r="AJ417" s="42" t="s">
        <v>61</v>
      </c>
      <c r="AK417" s="73"/>
      <c r="AL417" s="73"/>
      <c r="AM417" s="73"/>
    </row>
    <row r="418" spans="1:16381" s="23" customFormat="1" x14ac:dyDescent="0.15">
      <c r="A418" s="21"/>
      <c r="B418" s="53" t="s">
        <v>41</v>
      </c>
      <c r="C418" s="95" t="s">
        <v>450</v>
      </c>
      <c r="D418" s="95" t="s">
        <v>451</v>
      </c>
      <c r="E418" s="95" t="s">
        <v>94</v>
      </c>
      <c r="F418" s="95" t="s">
        <v>610</v>
      </c>
      <c r="G418" s="95" t="s">
        <v>902</v>
      </c>
      <c r="H418" s="219">
        <v>674920</v>
      </c>
      <c r="I418" s="95" t="s">
        <v>323</v>
      </c>
      <c r="J418" s="91" t="s">
        <v>46</v>
      </c>
      <c r="K418" s="62" t="s">
        <v>897</v>
      </c>
      <c r="L418" s="290"/>
      <c r="M418" s="292"/>
      <c r="N418" s="33">
        <v>8</v>
      </c>
      <c r="O418" s="33">
        <v>8</v>
      </c>
      <c r="P418" s="34">
        <v>4</v>
      </c>
      <c r="Q418" s="35" t="s">
        <v>49</v>
      </c>
      <c r="R418" s="129" t="s">
        <v>601</v>
      </c>
      <c r="S418" s="143" t="s">
        <v>50</v>
      </c>
      <c r="T418" s="318"/>
      <c r="U418" s="330"/>
      <c r="V418" s="145" t="s">
        <v>51</v>
      </c>
      <c r="W418" s="37" t="s">
        <v>52</v>
      </c>
      <c r="X418" s="38" t="s">
        <v>53</v>
      </c>
      <c r="Y418" s="39" t="s">
        <v>54</v>
      </c>
      <c r="Z418" s="40" t="s">
        <v>41</v>
      </c>
      <c r="AA418" s="36" t="s">
        <v>55</v>
      </c>
      <c r="AB418" s="41" t="s">
        <v>56</v>
      </c>
      <c r="AC418" s="37" t="s">
        <v>51</v>
      </c>
      <c r="AD418" s="37" t="s">
        <v>57</v>
      </c>
      <c r="AE418" s="42" t="s">
        <v>58</v>
      </c>
      <c r="AF418" s="42" t="s">
        <v>59</v>
      </c>
      <c r="AG418" s="42" t="s">
        <v>60</v>
      </c>
      <c r="AH418" s="42" t="s">
        <v>61</v>
      </c>
      <c r="AI418" s="42" t="s">
        <v>61</v>
      </c>
      <c r="AJ418" s="42" t="s">
        <v>61</v>
      </c>
      <c r="AK418" s="73"/>
      <c r="AL418" s="73"/>
      <c r="AM418" s="73"/>
    </row>
    <row r="419" spans="1:16381" s="45" customFormat="1" ht="27" x14ac:dyDescent="0.15">
      <c r="A419" s="21"/>
      <c r="B419" s="53" t="s">
        <v>429</v>
      </c>
      <c r="C419" s="95" t="s">
        <v>430</v>
      </c>
      <c r="D419" s="95" t="s">
        <v>431</v>
      </c>
      <c r="E419" s="95" t="s">
        <v>436</v>
      </c>
      <c r="F419" s="95" t="s">
        <v>93</v>
      </c>
      <c r="G419" s="95" t="s">
        <v>910</v>
      </c>
      <c r="H419" s="219">
        <v>299250</v>
      </c>
      <c r="I419" s="95" t="s">
        <v>623</v>
      </c>
      <c r="J419" s="91" t="s">
        <v>46</v>
      </c>
      <c r="K419" s="62" t="s">
        <v>909</v>
      </c>
      <c r="L419" s="81" t="s">
        <v>595</v>
      </c>
      <c r="M419" s="32" t="s">
        <v>918</v>
      </c>
      <c r="N419" s="33">
        <v>8</v>
      </c>
      <c r="O419" s="33">
        <v>8</v>
      </c>
      <c r="P419" s="34">
        <v>4</v>
      </c>
      <c r="Q419" s="35" t="s">
        <v>49</v>
      </c>
      <c r="R419" s="129" t="s">
        <v>601</v>
      </c>
      <c r="S419" s="143" t="s">
        <v>50</v>
      </c>
      <c r="T419" s="213">
        <f>H419</f>
        <v>299250</v>
      </c>
      <c r="U419" s="212">
        <f t="shared" ref="U419:U420" si="60">T419</f>
        <v>299250</v>
      </c>
      <c r="V419" s="145" t="s">
        <v>51</v>
      </c>
      <c r="W419" s="37" t="s">
        <v>52</v>
      </c>
      <c r="X419" s="38" t="s">
        <v>53</v>
      </c>
      <c r="Y419" s="39" t="s">
        <v>54</v>
      </c>
      <c r="Z419" s="40" t="s">
        <v>429</v>
      </c>
      <c r="AA419" s="36" t="s">
        <v>55</v>
      </c>
      <c r="AB419" s="41" t="s">
        <v>56</v>
      </c>
      <c r="AC419" s="37" t="s">
        <v>51</v>
      </c>
      <c r="AD419" s="37" t="s">
        <v>57</v>
      </c>
      <c r="AE419" s="42" t="s">
        <v>58</v>
      </c>
      <c r="AF419" s="42" t="s">
        <v>59</v>
      </c>
      <c r="AG419" s="42" t="s">
        <v>60</v>
      </c>
      <c r="AH419" s="42" t="s">
        <v>61</v>
      </c>
      <c r="AI419" s="42" t="s">
        <v>61</v>
      </c>
      <c r="AJ419" s="42" t="s">
        <v>61</v>
      </c>
      <c r="AK419" s="68"/>
      <c r="AL419" s="68"/>
      <c r="AM419" s="68"/>
      <c r="AN419" s="9"/>
      <c r="AO419" s="9"/>
      <c r="AP419" s="9"/>
    </row>
    <row r="420" spans="1:16381" s="45" customFormat="1" ht="27" x14ac:dyDescent="0.15">
      <c r="A420" s="21"/>
      <c r="B420" s="53" t="s">
        <v>41</v>
      </c>
      <c r="C420" s="95" t="s">
        <v>450</v>
      </c>
      <c r="D420" s="95" t="s">
        <v>451</v>
      </c>
      <c r="E420" s="95" t="s">
        <v>100</v>
      </c>
      <c r="F420" s="95" t="s">
        <v>101</v>
      </c>
      <c r="G420" s="95" t="s">
        <v>912</v>
      </c>
      <c r="H420" s="219">
        <v>3900000</v>
      </c>
      <c r="I420" s="95" t="s">
        <v>323</v>
      </c>
      <c r="J420" s="91" t="s">
        <v>46</v>
      </c>
      <c r="K420" s="62" t="s">
        <v>913</v>
      </c>
      <c r="L420" s="81" t="s">
        <v>920</v>
      </c>
      <c r="M420" s="32" t="s">
        <v>912</v>
      </c>
      <c r="N420" s="33">
        <v>8</v>
      </c>
      <c r="O420" s="33">
        <v>8</v>
      </c>
      <c r="P420" s="34">
        <v>4</v>
      </c>
      <c r="Q420" s="35" t="s">
        <v>49</v>
      </c>
      <c r="R420" s="129" t="s">
        <v>601</v>
      </c>
      <c r="S420" s="143" t="s">
        <v>154</v>
      </c>
      <c r="T420" s="213">
        <f t="shared" ref="T420" si="61">H420</f>
        <v>3900000</v>
      </c>
      <c r="U420" s="212">
        <f t="shared" si="60"/>
        <v>3900000</v>
      </c>
      <c r="V420" s="145" t="s">
        <v>51</v>
      </c>
      <c r="W420" s="37" t="s">
        <v>52</v>
      </c>
      <c r="X420" s="38" t="s">
        <v>53</v>
      </c>
      <c r="Y420" s="39" t="s">
        <v>54</v>
      </c>
      <c r="Z420" s="40" t="s">
        <v>41</v>
      </c>
      <c r="AA420" s="36" t="s">
        <v>55</v>
      </c>
      <c r="AB420" s="41" t="s">
        <v>56</v>
      </c>
      <c r="AC420" s="37" t="s">
        <v>51</v>
      </c>
      <c r="AD420" s="37" t="s">
        <v>57</v>
      </c>
      <c r="AE420" s="42" t="s">
        <v>58</v>
      </c>
      <c r="AF420" s="42" t="s">
        <v>59</v>
      </c>
      <c r="AG420" s="42" t="s">
        <v>60</v>
      </c>
      <c r="AH420" s="42" t="s">
        <v>61</v>
      </c>
      <c r="AI420" s="42" t="s">
        <v>61</v>
      </c>
      <c r="AJ420" s="42" t="s">
        <v>61</v>
      </c>
      <c r="AK420" s="68"/>
      <c r="AL420" s="68"/>
      <c r="AM420" s="68"/>
      <c r="AN420" s="9"/>
      <c r="AO420" s="9"/>
      <c r="AP420" s="9"/>
    </row>
    <row r="421" spans="1:16381" s="45" customFormat="1" x14ac:dyDescent="0.15">
      <c r="A421" s="21"/>
      <c r="B421" s="53" t="s">
        <v>41</v>
      </c>
      <c r="C421" s="95" t="s">
        <v>112</v>
      </c>
      <c r="D421" s="95" t="s">
        <v>42</v>
      </c>
      <c r="E421" s="95" t="s">
        <v>92</v>
      </c>
      <c r="F421" s="95" t="s">
        <v>93</v>
      </c>
      <c r="G421" s="95" t="s">
        <v>923</v>
      </c>
      <c r="H421" s="219">
        <v>9000000</v>
      </c>
      <c r="I421" s="95" t="s">
        <v>623</v>
      </c>
      <c r="J421" s="91" t="s">
        <v>46</v>
      </c>
      <c r="K421" s="62" t="s">
        <v>924</v>
      </c>
      <c r="L421" s="31" t="s">
        <v>585</v>
      </c>
      <c r="M421" s="291" t="str">
        <f>G421</f>
        <v>Amparar adición al contrato 335 del 2025 cuyo objeto es "Suministrar materiales eléctricos para adecuaciones y mantenimientos que se realizan en las diferentes instalaciones de la Universidad Pedagógica Nacional".</v>
      </c>
      <c r="N421" s="33">
        <v>1</v>
      </c>
      <c r="O421" s="33">
        <v>1</v>
      </c>
      <c r="P421" s="34">
        <v>11</v>
      </c>
      <c r="Q421" s="35" t="s">
        <v>49</v>
      </c>
      <c r="R421" s="129" t="s">
        <v>601</v>
      </c>
      <c r="S421" s="143" t="s">
        <v>50</v>
      </c>
      <c r="T421" s="301">
        <f>H421+H422</f>
        <v>38000000</v>
      </c>
      <c r="U421" s="303">
        <f>T421</f>
        <v>38000000</v>
      </c>
      <c r="V421" s="145" t="s">
        <v>51</v>
      </c>
      <c r="W421" s="37" t="s">
        <v>52</v>
      </c>
      <c r="X421" s="38" t="s">
        <v>53</v>
      </c>
      <c r="Y421" s="39" t="s">
        <v>54</v>
      </c>
      <c r="Z421" s="40" t="s">
        <v>41</v>
      </c>
      <c r="AA421" s="36" t="s">
        <v>55</v>
      </c>
      <c r="AB421" s="41" t="s">
        <v>56</v>
      </c>
      <c r="AC421" s="37" t="s">
        <v>51</v>
      </c>
      <c r="AD421" s="37" t="s">
        <v>57</v>
      </c>
      <c r="AE421" s="42" t="s">
        <v>58</v>
      </c>
      <c r="AF421" s="42" t="s">
        <v>59</v>
      </c>
      <c r="AG421" s="42" t="s">
        <v>60</v>
      </c>
      <c r="AH421" s="42" t="s">
        <v>61</v>
      </c>
      <c r="AI421" s="42" t="s">
        <v>61</v>
      </c>
      <c r="AJ421" s="42" t="s">
        <v>61</v>
      </c>
      <c r="AK421" s="68"/>
      <c r="AL421" s="68"/>
      <c r="AM421" s="68"/>
      <c r="AN421" s="9"/>
      <c r="AO421" s="9"/>
      <c r="AP421" s="9"/>
    </row>
    <row r="422" spans="1:16381" s="44" customFormat="1" x14ac:dyDescent="0.15">
      <c r="A422" s="21"/>
      <c r="B422" s="53" t="s">
        <v>41</v>
      </c>
      <c r="C422" s="95" t="s">
        <v>112</v>
      </c>
      <c r="D422" s="95" t="s">
        <v>42</v>
      </c>
      <c r="E422" s="95" t="s">
        <v>94</v>
      </c>
      <c r="F422" s="95" t="s">
        <v>95</v>
      </c>
      <c r="G422" s="95" t="s">
        <v>923</v>
      </c>
      <c r="H422" s="219">
        <v>29000000</v>
      </c>
      <c r="I422" s="95" t="s">
        <v>623</v>
      </c>
      <c r="J422" s="91" t="s">
        <v>46</v>
      </c>
      <c r="K422" s="62" t="s">
        <v>924</v>
      </c>
      <c r="L422" s="31" t="s">
        <v>586</v>
      </c>
      <c r="M422" s="292"/>
      <c r="N422" s="33">
        <v>1</v>
      </c>
      <c r="O422" s="33">
        <v>1</v>
      </c>
      <c r="P422" s="34">
        <v>11</v>
      </c>
      <c r="Q422" s="35" t="s">
        <v>49</v>
      </c>
      <c r="R422" s="129" t="s">
        <v>601</v>
      </c>
      <c r="S422" s="143" t="s">
        <v>50</v>
      </c>
      <c r="T422" s="302"/>
      <c r="U422" s="304"/>
      <c r="V422" s="145" t="s">
        <v>51</v>
      </c>
      <c r="W422" s="37" t="s">
        <v>52</v>
      </c>
      <c r="X422" s="38" t="s">
        <v>53</v>
      </c>
      <c r="Y422" s="39" t="s">
        <v>54</v>
      </c>
      <c r="Z422" s="40" t="s">
        <v>41</v>
      </c>
      <c r="AA422" s="36" t="s">
        <v>55</v>
      </c>
      <c r="AB422" s="41" t="s">
        <v>56</v>
      </c>
      <c r="AC422" s="37" t="s">
        <v>51</v>
      </c>
      <c r="AD422" s="37" t="s">
        <v>57</v>
      </c>
      <c r="AE422" s="42" t="s">
        <v>58</v>
      </c>
      <c r="AF422" s="42" t="s">
        <v>59</v>
      </c>
      <c r="AG422" s="42" t="s">
        <v>60</v>
      </c>
      <c r="AH422" s="42" t="s">
        <v>61</v>
      </c>
      <c r="AI422" s="42" t="s">
        <v>61</v>
      </c>
      <c r="AJ422" s="42" t="s">
        <v>61</v>
      </c>
      <c r="AK422" s="68"/>
      <c r="AL422" s="68"/>
      <c r="AM422" s="68"/>
      <c r="AN422" s="30"/>
      <c r="AO422" s="30"/>
      <c r="AP422" s="30"/>
    </row>
    <row r="423" spans="1:16381" s="44" customFormat="1" ht="39" customHeight="1" x14ac:dyDescent="0.15">
      <c r="A423" s="21"/>
      <c r="B423" s="53" t="s">
        <v>155</v>
      </c>
      <c r="C423" s="197" t="s">
        <v>926</v>
      </c>
      <c r="D423" s="197" t="s">
        <v>927</v>
      </c>
      <c r="E423" s="197" t="s">
        <v>102</v>
      </c>
      <c r="F423" s="197" t="s">
        <v>103</v>
      </c>
      <c r="G423" s="95" t="s">
        <v>958</v>
      </c>
      <c r="H423" s="219">
        <v>1200000</v>
      </c>
      <c r="I423" s="95" t="s">
        <v>46</v>
      </c>
      <c r="J423" s="91" t="s">
        <v>46</v>
      </c>
      <c r="K423" s="62" t="s">
        <v>925</v>
      </c>
      <c r="L423" s="198" t="s">
        <v>48</v>
      </c>
      <c r="M423" s="199" t="str">
        <f t="shared" ref="M423:M428" si="62">G423</f>
        <v>Realizar socialización de los resultados y abordajes correspondientes a los tamizajes en salud mental aplicados en el Departamento de Química a la comunidad académica.</v>
      </c>
      <c r="N423" s="33">
        <v>8</v>
      </c>
      <c r="O423" s="33">
        <v>8</v>
      </c>
      <c r="P423" s="34">
        <v>4</v>
      </c>
      <c r="Q423" s="35" t="s">
        <v>49</v>
      </c>
      <c r="R423" s="129" t="s">
        <v>601</v>
      </c>
      <c r="S423" s="200" t="s">
        <v>50</v>
      </c>
      <c r="T423" s="201">
        <f t="shared" ref="T423:T428" si="63">H423</f>
        <v>1200000</v>
      </c>
      <c r="U423" s="202">
        <f t="shared" ref="U423:U428" si="64">T423</f>
        <v>1200000</v>
      </c>
      <c r="V423" s="145" t="s">
        <v>51</v>
      </c>
      <c r="W423" s="37" t="s">
        <v>52</v>
      </c>
      <c r="X423" s="38" t="s">
        <v>53</v>
      </c>
      <c r="Y423" s="39" t="s">
        <v>54</v>
      </c>
      <c r="Z423" s="86" t="s">
        <v>155</v>
      </c>
      <c r="AA423" s="36" t="s">
        <v>55</v>
      </c>
      <c r="AB423" s="41" t="s">
        <v>56</v>
      </c>
      <c r="AC423" s="37" t="s">
        <v>51</v>
      </c>
      <c r="AD423" s="37" t="s">
        <v>57</v>
      </c>
      <c r="AE423" s="42" t="s">
        <v>58</v>
      </c>
      <c r="AF423" s="42" t="s">
        <v>59</v>
      </c>
      <c r="AG423" s="42" t="s">
        <v>60</v>
      </c>
      <c r="AH423" s="42" t="s">
        <v>61</v>
      </c>
      <c r="AI423" s="42" t="s">
        <v>61</v>
      </c>
      <c r="AJ423" s="42" t="s">
        <v>61</v>
      </c>
      <c r="AK423" s="68"/>
      <c r="AL423" s="68"/>
      <c r="AM423" s="68"/>
      <c r="AN423" s="30"/>
      <c r="AO423" s="30"/>
      <c r="AP423" s="30"/>
    </row>
    <row r="424" spans="1:16381" s="44" customFormat="1" ht="39.75" customHeight="1" x14ac:dyDescent="0.15">
      <c r="A424" s="21"/>
      <c r="B424" s="53" t="s">
        <v>155</v>
      </c>
      <c r="C424" s="197" t="s">
        <v>926</v>
      </c>
      <c r="D424" s="197" t="s">
        <v>927</v>
      </c>
      <c r="E424" s="197" t="s">
        <v>102</v>
      </c>
      <c r="F424" s="197" t="s">
        <v>103</v>
      </c>
      <c r="G424" s="95" t="s">
        <v>957</v>
      </c>
      <c r="H424" s="219">
        <v>1200000</v>
      </c>
      <c r="I424" s="95" t="s">
        <v>46</v>
      </c>
      <c r="J424" s="91" t="s">
        <v>46</v>
      </c>
      <c r="K424" s="62" t="s">
        <v>925</v>
      </c>
      <c r="L424" s="198" t="s">
        <v>48</v>
      </c>
      <c r="M424" s="199" t="str">
        <f t="shared" si="62"/>
        <v>Realizar talleres de sensibilización en Educación Socioemocional dirigidos a docentes, estudiantes y personal administrativo de la Universidad Pedagógica Nacional</v>
      </c>
      <c r="N424" s="33">
        <v>8</v>
      </c>
      <c r="O424" s="33">
        <v>8</v>
      </c>
      <c r="P424" s="34">
        <v>4</v>
      </c>
      <c r="Q424" s="35" t="s">
        <v>49</v>
      </c>
      <c r="R424" s="129" t="s">
        <v>601</v>
      </c>
      <c r="S424" s="200" t="s">
        <v>50</v>
      </c>
      <c r="T424" s="201">
        <f t="shared" si="63"/>
        <v>1200000</v>
      </c>
      <c r="U424" s="202">
        <f t="shared" si="64"/>
        <v>1200000</v>
      </c>
      <c r="V424" s="145" t="s">
        <v>51</v>
      </c>
      <c r="W424" s="37" t="s">
        <v>52</v>
      </c>
      <c r="X424" s="38" t="s">
        <v>53</v>
      </c>
      <c r="Y424" s="39" t="s">
        <v>54</v>
      </c>
      <c r="Z424" s="86" t="s">
        <v>155</v>
      </c>
      <c r="AA424" s="36" t="s">
        <v>55</v>
      </c>
      <c r="AB424" s="41" t="s">
        <v>56</v>
      </c>
      <c r="AC424" s="37" t="s">
        <v>51</v>
      </c>
      <c r="AD424" s="37" t="s">
        <v>57</v>
      </c>
      <c r="AE424" s="42" t="s">
        <v>58</v>
      </c>
      <c r="AF424" s="42" t="s">
        <v>59</v>
      </c>
      <c r="AG424" s="42" t="s">
        <v>60</v>
      </c>
      <c r="AH424" s="42" t="s">
        <v>61</v>
      </c>
      <c r="AI424" s="42" t="s">
        <v>61</v>
      </c>
      <c r="AJ424" s="42" t="s">
        <v>61</v>
      </c>
      <c r="AK424" s="68"/>
      <c r="AL424" s="68"/>
      <c r="AM424" s="68"/>
      <c r="AN424" s="30"/>
      <c r="AO424" s="30"/>
      <c r="AP424" s="30"/>
    </row>
    <row r="425" spans="1:16381" s="44" customFormat="1" ht="27" x14ac:dyDescent="0.15">
      <c r="A425" s="21"/>
      <c r="B425" s="205" t="s">
        <v>41</v>
      </c>
      <c r="C425" s="197" t="s">
        <v>112</v>
      </c>
      <c r="D425" s="197" t="s">
        <v>42</v>
      </c>
      <c r="E425" s="197" t="s">
        <v>100</v>
      </c>
      <c r="F425" s="197" t="s">
        <v>101</v>
      </c>
      <c r="G425" s="95" t="s">
        <v>928</v>
      </c>
      <c r="H425" s="219">
        <v>14344605</v>
      </c>
      <c r="I425" s="95" t="s">
        <v>46</v>
      </c>
      <c r="J425" s="91" t="s">
        <v>46</v>
      </c>
      <c r="K425" s="62" t="s">
        <v>564</v>
      </c>
      <c r="L425" s="198" t="s">
        <v>48</v>
      </c>
      <c r="M425" s="199" t="str">
        <f t="shared" si="62"/>
        <v>Amparar el pago de los gastos relacionados con el desarrollo del evento Exposiciones año FALS Borda en la Universidad Pedagógica Nacional</v>
      </c>
      <c r="N425" s="33">
        <v>8</v>
      </c>
      <c r="O425" s="33">
        <v>8</v>
      </c>
      <c r="P425" s="34">
        <v>4</v>
      </c>
      <c r="Q425" s="35" t="s">
        <v>49</v>
      </c>
      <c r="R425" s="129" t="s">
        <v>601</v>
      </c>
      <c r="S425" s="200" t="s">
        <v>50</v>
      </c>
      <c r="T425" s="201">
        <f t="shared" si="63"/>
        <v>14344605</v>
      </c>
      <c r="U425" s="202">
        <f t="shared" si="64"/>
        <v>14344605</v>
      </c>
      <c r="V425" s="145" t="s">
        <v>51</v>
      </c>
      <c r="W425" s="37" t="s">
        <v>52</v>
      </c>
      <c r="X425" s="38" t="s">
        <v>53</v>
      </c>
      <c r="Y425" s="39" t="s">
        <v>54</v>
      </c>
      <c r="Z425" s="40" t="s">
        <v>41</v>
      </c>
      <c r="AA425" s="36" t="s">
        <v>55</v>
      </c>
      <c r="AB425" s="41" t="s">
        <v>56</v>
      </c>
      <c r="AC425" s="37" t="s">
        <v>51</v>
      </c>
      <c r="AD425" s="37" t="s">
        <v>57</v>
      </c>
      <c r="AE425" s="42" t="s">
        <v>58</v>
      </c>
      <c r="AF425" s="42" t="s">
        <v>59</v>
      </c>
      <c r="AG425" s="42" t="s">
        <v>60</v>
      </c>
      <c r="AH425" s="42" t="s">
        <v>61</v>
      </c>
      <c r="AI425" s="42" t="s">
        <v>61</v>
      </c>
      <c r="AJ425" s="42" t="s">
        <v>61</v>
      </c>
      <c r="AK425" s="68"/>
      <c r="AL425" s="68"/>
      <c r="AM425" s="68"/>
      <c r="AN425" s="30"/>
      <c r="AO425" s="30"/>
      <c r="AP425" s="30"/>
    </row>
    <row r="426" spans="1:16381" s="44" customFormat="1" ht="45" x14ac:dyDescent="0.15">
      <c r="A426" s="21"/>
      <c r="B426" s="205" t="s">
        <v>41</v>
      </c>
      <c r="C426" s="95" t="s">
        <v>208</v>
      </c>
      <c r="D426" s="95" t="s">
        <v>209</v>
      </c>
      <c r="E426" s="197" t="s">
        <v>100</v>
      </c>
      <c r="F426" s="197" t="s">
        <v>101</v>
      </c>
      <c r="G426" s="95" t="s">
        <v>931</v>
      </c>
      <c r="H426" s="219">
        <f>10000000+11426631</f>
        <v>21426631</v>
      </c>
      <c r="I426" s="95" t="s">
        <v>623</v>
      </c>
      <c r="J426" s="91" t="s">
        <v>46</v>
      </c>
      <c r="K426" s="62" t="s">
        <v>932</v>
      </c>
      <c r="L426" s="31" t="s">
        <v>297</v>
      </c>
      <c r="M426" s="199" t="str">
        <f t="shared" si="62"/>
        <v>Adicionar el Contrato de Prestación de Servicios No. 807 de 2025 cuyo objeto contractual es "Prestar el servicio de ejecución de Planes de poda de las instalaciones de la Universidad Pedagógica Nacional de acuerdo a los conceptos técnicos de la SDA".</v>
      </c>
      <c r="N426" s="33">
        <v>9</v>
      </c>
      <c r="O426" s="33">
        <v>9</v>
      </c>
      <c r="P426" s="34">
        <v>3</v>
      </c>
      <c r="Q426" s="35" t="s">
        <v>49</v>
      </c>
      <c r="R426" s="129" t="s">
        <v>601</v>
      </c>
      <c r="S426" s="200" t="s">
        <v>50</v>
      </c>
      <c r="T426" s="201">
        <f t="shared" si="63"/>
        <v>21426631</v>
      </c>
      <c r="U426" s="202">
        <f t="shared" si="64"/>
        <v>21426631</v>
      </c>
      <c r="V426" s="145" t="s">
        <v>51</v>
      </c>
      <c r="W426" s="37" t="s">
        <v>52</v>
      </c>
      <c r="X426" s="38" t="s">
        <v>53</v>
      </c>
      <c r="Y426" s="39" t="s">
        <v>54</v>
      </c>
      <c r="Z426" s="40" t="s">
        <v>41</v>
      </c>
      <c r="AA426" s="36" t="s">
        <v>55</v>
      </c>
      <c r="AB426" s="41" t="s">
        <v>56</v>
      </c>
      <c r="AC426" s="37" t="s">
        <v>51</v>
      </c>
      <c r="AD426" s="37" t="s">
        <v>57</v>
      </c>
      <c r="AE426" s="42" t="s">
        <v>58</v>
      </c>
      <c r="AF426" s="42" t="s">
        <v>59</v>
      </c>
      <c r="AG426" s="42" t="s">
        <v>60</v>
      </c>
      <c r="AH426" s="42" t="s">
        <v>61</v>
      </c>
      <c r="AI426" s="42" t="s">
        <v>61</v>
      </c>
      <c r="AJ426" s="42" t="s">
        <v>61</v>
      </c>
      <c r="AK426" s="68"/>
      <c r="AL426" s="68"/>
      <c r="AM426" s="68"/>
      <c r="AN426" s="30"/>
      <c r="AO426" s="30"/>
      <c r="AP426" s="30"/>
    </row>
    <row r="427" spans="1:16381" s="44" customFormat="1" ht="27" x14ac:dyDescent="0.15">
      <c r="A427" s="21"/>
      <c r="B427" s="205" t="s">
        <v>41</v>
      </c>
      <c r="C427" s="95" t="s">
        <v>208</v>
      </c>
      <c r="D427" s="95" t="s">
        <v>209</v>
      </c>
      <c r="E427" s="197" t="s">
        <v>100</v>
      </c>
      <c r="F427" s="197" t="s">
        <v>101</v>
      </c>
      <c r="G427" s="95" t="s">
        <v>938</v>
      </c>
      <c r="H427" s="219">
        <v>65289302</v>
      </c>
      <c r="I427" s="95" t="s">
        <v>323</v>
      </c>
      <c r="J427" s="91" t="s">
        <v>46</v>
      </c>
      <c r="K427" s="62" t="s">
        <v>933</v>
      </c>
      <c r="L427" s="31" t="s">
        <v>297</v>
      </c>
      <c r="M427" s="199" t="str">
        <f t="shared" si="62"/>
        <v>Realizar la compensación de árboles correspondientes a los conceptos técnicos SSFFS-08580 y SSFFS-08581 dentro de las instalaciones del Instituto Pedagógico Nacional</v>
      </c>
      <c r="N427" s="33">
        <v>9</v>
      </c>
      <c r="O427" s="33">
        <v>9</v>
      </c>
      <c r="P427" s="34">
        <v>3</v>
      </c>
      <c r="Q427" s="35" t="s">
        <v>49</v>
      </c>
      <c r="R427" s="129" t="s">
        <v>601</v>
      </c>
      <c r="S427" s="200" t="s">
        <v>50</v>
      </c>
      <c r="T427" s="201">
        <f t="shared" si="63"/>
        <v>65289302</v>
      </c>
      <c r="U427" s="202">
        <f t="shared" si="64"/>
        <v>65289302</v>
      </c>
      <c r="V427" s="145" t="s">
        <v>51</v>
      </c>
      <c r="W427" s="37" t="s">
        <v>52</v>
      </c>
      <c r="X427" s="38" t="s">
        <v>53</v>
      </c>
      <c r="Y427" s="39" t="s">
        <v>54</v>
      </c>
      <c r="Z427" s="40" t="s">
        <v>41</v>
      </c>
      <c r="AA427" s="36" t="s">
        <v>55</v>
      </c>
      <c r="AB427" s="41" t="s">
        <v>56</v>
      </c>
      <c r="AC427" s="37" t="s">
        <v>51</v>
      </c>
      <c r="AD427" s="37" t="s">
        <v>57</v>
      </c>
      <c r="AE427" s="42" t="s">
        <v>58</v>
      </c>
      <c r="AF427" s="42" t="s">
        <v>59</v>
      </c>
      <c r="AG427" s="42" t="s">
        <v>60</v>
      </c>
      <c r="AH427" s="42" t="s">
        <v>61</v>
      </c>
      <c r="AI427" s="42" t="s">
        <v>61</v>
      </c>
      <c r="AJ427" s="42" t="s">
        <v>61</v>
      </c>
      <c r="AK427" s="68"/>
      <c r="AL427" s="68"/>
      <c r="AM427" s="68"/>
      <c r="AN427" s="30"/>
      <c r="AO427" s="30"/>
      <c r="AP427" s="30"/>
    </row>
    <row r="428" spans="1:16381" s="44" customFormat="1" ht="27" x14ac:dyDescent="0.15">
      <c r="A428" s="21"/>
      <c r="B428" s="53" t="s">
        <v>41</v>
      </c>
      <c r="C428" s="95" t="s">
        <v>398</v>
      </c>
      <c r="D428" s="95" t="s">
        <v>377</v>
      </c>
      <c r="E428" s="206" t="s">
        <v>102</v>
      </c>
      <c r="F428" s="95" t="s">
        <v>103</v>
      </c>
      <c r="G428" s="95" t="s">
        <v>935</v>
      </c>
      <c r="H428" s="219">
        <v>7000000</v>
      </c>
      <c r="I428" s="95" t="s">
        <v>323</v>
      </c>
      <c r="J428" s="91" t="s">
        <v>46</v>
      </c>
      <c r="K428" s="62" t="s">
        <v>934</v>
      </c>
      <c r="L428" s="31">
        <v>90141500</v>
      </c>
      <c r="M428" s="199" t="str">
        <f t="shared" si="62"/>
        <v>Prestar los servicios para la realización del torneo deportivo SUE en Natación 2025 para la comunidad universitaria de la UPN</v>
      </c>
      <c r="N428" s="33">
        <v>9</v>
      </c>
      <c r="O428" s="33">
        <v>9</v>
      </c>
      <c r="P428" s="34">
        <v>3</v>
      </c>
      <c r="Q428" s="35" t="s">
        <v>49</v>
      </c>
      <c r="R428" s="129" t="s">
        <v>601</v>
      </c>
      <c r="S428" s="143" t="s">
        <v>154</v>
      </c>
      <c r="T428" s="201">
        <f t="shared" si="63"/>
        <v>7000000</v>
      </c>
      <c r="U428" s="202">
        <f t="shared" si="64"/>
        <v>7000000</v>
      </c>
      <c r="V428" s="145" t="s">
        <v>51</v>
      </c>
      <c r="W428" s="37" t="s">
        <v>52</v>
      </c>
      <c r="X428" s="38" t="s">
        <v>53</v>
      </c>
      <c r="Y428" s="39" t="s">
        <v>54</v>
      </c>
      <c r="Z428" s="40" t="s">
        <v>41</v>
      </c>
      <c r="AA428" s="36" t="s">
        <v>55</v>
      </c>
      <c r="AB428" s="41" t="s">
        <v>56</v>
      </c>
      <c r="AC428" s="37" t="s">
        <v>51</v>
      </c>
      <c r="AD428" s="37" t="s">
        <v>57</v>
      </c>
      <c r="AE428" s="42" t="s">
        <v>58</v>
      </c>
      <c r="AF428" s="42" t="s">
        <v>59</v>
      </c>
      <c r="AG428" s="42" t="s">
        <v>60</v>
      </c>
      <c r="AH428" s="42" t="s">
        <v>61</v>
      </c>
      <c r="AI428" s="42" t="s">
        <v>61</v>
      </c>
      <c r="AJ428" s="42" t="s">
        <v>61</v>
      </c>
      <c r="AK428" s="68"/>
      <c r="AL428" s="68"/>
      <c r="AM428" s="68"/>
      <c r="AN428" s="30"/>
      <c r="AO428" s="30"/>
      <c r="AP428" s="30"/>
    </row>
    <row r="429" spans="1:16381" s="23" customFormat="1" ht="27" x14ac:dyDescent="0.15">
      <c r="A429" s="21"/>
      <c r="B429" s="53" t="s">
        <v>41</v>
      </c>
      <c r="C429" s="95" t="s">
        <v>112</v>
      </c>
      <c r="D429" s="95" t="s">
        <v>42</v>
      </c>
      <c r="E429" s="95" t="s">
        <v>104</v>
      </c>
      <c r="F429" s="95" t="s">
        <v>105</v>
      </c>
      <c r="G429" s="95" t="s">
        <v>951</v>
      </c>
      <c r="H429" s="219">
        <v>6753000</v>
      </c>
      <c r="I429" s="95" t="s">
        <v>57</v>
      </c>
      <c r="J429" s="91" t="s">
        <v>46</v>
      </c>
      <c r="K429" s="62" t="s">
        <v>936</v>
      </c>
      <c r="L429" s="31" t="s">
        <v>939</v>
      </c>
      <c r="M429" s="32" t="str">
        <f>G429</f>
        <v>Adquirir lonas impermeables para los parasoles ubicados en el edificio P del campus Calle 72 de la Universidad Pedagógica Nacional.</v>
      </c>
      <c r="N429" s="33">
        <v>9</v>
      </c>
      <c r="O429" s="33">
        <v>9</v>
      </c>
      <c r="P429" s="34">
        <v>3</v>
      </c>
      <c r="Q429" s="35" t="s">
        <v>49</v>
      </c>
      <c r="R429" s="129" t="s">
        <v>601</v>
      </c>
      <c r="S429" s="143" t="s">
        <v>50</v>
      </c>
      <c r="T429" s="213">
        <f>H429</f>
        <v>6753000</v>
      </c>
      <c r="U429" s="212">
        <f>T429</f>
        <v>6753000</v>
      </c>
      <c r="V429" s="145" t="s">
        <v>51</v>
      </c>
      <c r="W429" s="37" t="s">
        <v>52</v>
      </c>
      <c r="X429" s="38" t="s">
        <v>53</v>
      </c>
      <c r="Y429" s="39" t="s">
        <v>54</v>
      </c>
      <c r="Z429" s="40" t="s">
        <v>41</v>
      </c>
      <c r="AA429" s="36" t="s">
        <v>55</v>
      </c>
      <c r="AB429" s="41" t="s">
        <v>56</v>
      </c>
      <c r="AC429" s="37" t="s">
        <v>51</v>
      </c>
      <c r="AD429" s="37" t="s">
        <v>57</v>
      </c>
      <c r="AE429" s="42" t="s">
        <v>58</v>
      </c>
      <c r="AF429" s="42" t="s">
        <v>59</v>
      </c>
      <c r="AG429" s="42" t="s">
        <v>60</v>
      </c>
      <c r="AH429" s="42" t="s">
        <v>61</v>
      </c>
      <c r="AI429" s="42" t="s">
        <v>61</v>
      </c>
      <c r="AJ429" s="42" t="s">
        <v>61</v>
      </c>
      <c r="AK429" s="9"/>
      <c r="AL429" s="9"/>
      <c r="AM429" s="9"/>
      <c r="AN429" s="45"/>
      <c r="AO429" s="45"/>
      <c r="AP429" s="45"/>
      <c r="AQ429" s="45"/>
      <c r="AR429" s="45"/>
      <c r="AS429" s="45"/>
      <c r="AT429" s="45"/>
      <c r="AU429" s="45"/>
      <c r="AV429" s="45"/>
      <c r="AW429" s="45"/>
      <c r="AX429" s="45"/>
      <c r="AY429" s="45"/>
      <c r="AZ429" s="45"/>
      <c r="BA429" s="45"/>
      <c r="BB429" s="45"/>
      <c r="BC429" s="45"/>
      <c r="BD429" s="45"/>
      <c r="BE429" s="45"/>
      <c r="BF429" s="45"/>
      <c r="BG429" s="45"/>
      <c r="BH429" s="45"/>
      <c r="BI429" s="45"/>
      <c r="BJ429" s="45"/>
      <c r="BK429" s="45"/>
      <c r="BL429" s="45"/>
      <c r="BM429" s="45"/>
      <c r="BN429" s="45"/>
      <c r="BO429" s="45"/>
      <c r="BP429" s="45"/>
      <c r="BQ429" s="45"/>
      <c r="BR429" s="45"/>
      <c r="BS429" s="45"/>
      <c r="BT429" s="45"/>
      <c r="BU429" s="45"/>
      <c r="BV429" s="45"/>
      <c r="BW429" s="45"/>
      <c r="BX429" s="45"/>
      <c r="BY429" s="45"/>
      <c r="BZ429" s="45"/>
      <c r="CA429" s="45"/>
      <c r="CB429" s="45"/>
      <c r="CC429" s="45"/>
      <c r="CD429" s="45"/>
      <c r="CE429" s="45"/>
      <c r="CF429" s="45"/>
      <c r="CG429" s="45"/>
      <c r="CH429" s="45"/>
      <c r="CI429" s="45"/>
      <c r="CJ429" s="45"/>
      <c r="CK429" s="45"/>
      <c r="CL429" s="45"/>
      <c r="CM429" s="45"/>
      <c r="CN429" s="45"/>
      <c r="CO429" s="45"/>
      <c r="CP429" s="45"/>
      <c r="CQ429" s="45"/>
      <c r="CR429" s="45"/>
      <c r="CS429" s="45"/>
      <c r="CT429" s="45"/>
      <c r="CU429" s="45"/>
      <c r="CV429" s="45"/>
      <c r="CW429" s="45"/>
      <c r="CX429" s="45"/>
      <c r="CY429" s="45"/>
      <c r="CZ429" s="45"/>
      <c r="DA429" s="45"/>
      <c r="DB429" s="45"/>
      <c r="DC429" s="45"/>
      <c r="DD429" s="45"/>
      <c r="DE429" s="45"/>
      <c r="DF429" s="45"/>
      <c r="DG429" s="45"/>
      <c r="DH429" s="45"/>
      <c r="DI429" s="45"/>
      <c r="DJ429" s="45"/>
      <c r="DK429" s="45"/>
      <c r="DL429" s="45"/>
      <c r="DM429" s="45"/>
      <c r="DN429" s="45"/>
      <c r="DO429" s="45"/>
      <c r="DP429" s="45"/>
      <c r="DQ429" s="45"/>
      <c r="DR429" s="45"/>
      <c r="DS429" s="45"/>
      <c r="DT429" s="45"/>
      <c r="DU429" s="45"/>
      <c r="DV429" s="45"/>
      <c r="DW429" s="45"/>
      <c r="DX429" s="45"/>
      <c r="DY429" s="45"/>
      <c r="DZ429" s="45"/>
      <c r="EA429" s="45"/>
      <c r="EB429" s="45"/>
      <c r="EC429" s="45"/>
      <c r="ED429" s="45"/>
      <c r="EE429" s="45"/>
      <c r="EF429" s="45"/>
      <c r="EG429" s="45"/>
      <c r="EH429" s="45"/>
      <c r="EI429" s="45"/>
      <c r="EJ429" s="45"/>
      <c r="EK429" s="45"/>
      <c r="EL429" s="45"/>
      <c r="EM429" s="45"/>
      <c r="EN429" s="45"/>
      <c r="EO429" s="45"/>
      <c r="EP429" s="45"/>
      <c r="EQ429" s="45"/>
      <c r="ER429" s="45"/>
      <c r="ES429" s="45"/>
      <c r="ET429" s="45"/>
      <c r="EU429" s="45"/>
      <c r="EV429" s="45"/>
      <c r="EW429" s="45"/>
      <c r="EX429" s="45"/>
      <c r="EY429" s="45"/>
      <c r="EZ429" s="45"/>
      <c r="FA429" s="45"/>
      <c r="FB429" s="45"/>
      <c r="FC429" s="45"/>
      <c r="FD429" s="45"/>
      <c r="FE429" s="45"/>
      <c r="FF429" s="45"/>
      <c r="FG429" s="45"/>
      <c r="FH429" s="45"/>
      <c r="FI429" s="45"/>
      <c r="FJ429" s="45"/>
      <c r="FK429" s="45"/>
      <c r="FL429" s="45"/>
      <c r="FM429" s="45"/>
      <c r="FN429" s="45"/>
      <c r="FO429" s="45"/>
      <c r="FP429" s="45"/>
      <c r="FQ429" s="45"/>
      <c r="FR429" s="45"/>
      <c r="FS429" s="45"/>
      <c r="FT429" s="45"/>
      <c r="FU429" s="45"/>
      <c r="FV429" s="45"/>
      <c r="FW429" s="45"/>
      <c r="FX429" s="45"/>
      <c r="FY429" s="45"/>
      <c r="FZ429" s="45"/>
      <c r="GA429" s="45"/>
      <c r="GB429" s="45"/>
      <c r="GC429" s="45"/>
      <c r="GD429" s="45"/>
      <c r="GE429" s="45"/>
      <c r="GF429" s="45"/>
      <c r="GG429" s="45"/>
      <c r="GH429" s="45"/>
      <c r="GI429" s="45"/>
      <c r="GJ429" s="45"/>
      <c r="GK429" s="45"/>
      <c r="GL429" s="45"/>
      <c r="GM429" s="45"/>
      <c r="GN429" s="45"/>
      <c r="GO429" s="45"/>
      <c r="GP429" s="45"/>
      <c r="GQ429" s="45"/>
      <c r="GR429" s="45"/>
      <c r="GS429" s="45"/>
      <c r="GT429" s="45"/>
      <c r="GU429" s="45"/>
      <c r="GV429" s="45"/>
      <c r="GW429" s="45"/>
      <c r="GX429" s="45"/>
      <c r="GY429" s="45"/>
      <c r="GZ429" s="45"/>
      <c r="HA429" s="45"/>
      <c r="HB429" s="45"/>
      <c r="HC429" s="45"/>
      <c r="HD429" s="45"/>
      <c r="HE429" s="45"/>
      <c r="HF429" s="45"/>
      <c r="HG429" s="45"/>
      <c r="HH429" s="45"/>
      <c r="HI429" s="45"/>
      <c r="HJ429" s="45"/>
      <c r="HK429" s="45"/>
      <c r="HL429" s="45"/>
      <c r="HM429" s="45"/>
      <c r="HN429" s="45"/>
      <c r="HO429" s="45"/>
      <c r="HP429" s="45"/>
      <c r="HQ429" s="45"/>
      <c r="HR429" s="45"/>
      <c r="HS429" s="45"/>
      <c r="HT429" s="45"/>
      <c r="HU429" s="45"/>
      <c r="HV429" s="45"/>
      <c r="HW429" s="45"/>
      <c r="HX429" s="45"/>
      <c r="HY429" s="45"/>
      <c r="HZ429" s="45"/>
      <c r="IA429" s="45"/>
      <c r="IB429" s="45"/>
      <c r="IC429" s="45"/>
      <c r="ID429" s="45"/>
      <c r="IE429" s="45"/>
      <c r="IF429" s="45"/>
      <c r="IG429" s="45"/>
      <c r="IH429" s="45"/>
      <c r="II429" s="45"/>
      <c r="IJ429" s="45"/>
      <c r="IK429" s="45"/>
      <c r="IL429" s="45"/>
      <c r="IM429" s="45"/>
      <c r="IN429" s="45"/>
      <c r="IO429" s="45"/>
      <c r="IP429" s="45"/>
      <c r="IQ429" s="45"/>
      <c r="IR429" s="45"/>
      <c r="IS429" s="45"/>
      <c r="IT429" s="45"/>
      <c r="IU429" s="45"/>
      <c r="IV429" s="45"/>
      <c r="IW429" s="45"/>
      <c r="IX429" s="45"/>
      <c r="IY429" s="45"/>
      <c r="IZ429" s="45"/>
      <c r="JA429" s="45"/>
      <c r="JB429" s="45"/>
      <c r="JC429" s="45"/>
      <c r="JD429" s="45"/>
      <c r="JE429" s="45"/>
      <c r="JF429" s="45"/>
      <c r="JG429" s="45"/>
      <c r="JH429" s="45"/>
      <c r="JI429" s="45"/>
      <c r="JJ429" s="45"/>
      <c r="JK429" s="45"/>
      <c r="JL429" s="45"/>
      <c r="JM429" s="45"/>
      <c r="JN429" s="45"/>
      <c r="JO429" s="45"/>
      <c r="JP429" s="45"/>
      <c r="JQ429" s="45"/>
      <c r="JR429" s="45"/>
      <c r="JS429" s="45"/>
      <c r="JT429" s="45"/>
      <c r="JU429" s="45"/>
      <c r="JV429" s="45"/>
      <c r="JW429" s="45"/>
      <c r="JX429" s="45"/>
      <c r="JY429" s="45"/>
      <c r="JZ429" s="45"/>
      <c r="KA429" s="45"/>
      <c r="KB429" s="45"/>
      <c r="KC429" s="45"/>
      <c r="KD429" s="45"/>
      <c r="KE429" s="45"/>
      <c r="KF429" s="45"/>
      <c r="KG429" s="45"/>
      <c r="KH429" s="45"/>
      <c r="KI429" s="45"/>
      <c r="KJ429" s="45"/>
      <c r="KK429" s="45"/>
      <c r="KL429" s="45"/>
      <c r="KM429" s="45"/>
      <c r="KN429" s="45"/>
      <c r="KO429" s="45"/>
      <c r="KP429" s="45"/>
      <c r="KQ429" s="45"/>
      <c r="KR429" s="45"/>
      <c r="KS429" s="45"/>
      <c r="KT429" s="45"/>
      <c r="KU429" s="45"/>
      <c r="KV429" s="45"/>
      <c r="KW429" s="45"/>
      <c r="KX429" s="45"/>
      <c r="KY429" s="45"/>
      <c r="KZ429" s="45"/>
      <c r="LA429" s="45"/>
      <c r="LB429" s="45"/>
      <c r="LC429" s="45"/>
      <c r="LD429" s="45"/>
      <c r="LE429" s="45"/>
      <c r="LF429" s="45"/>
      <c r="LG429" s="45"/>
      <c r="LH429" s="45"/>
      <c r="LI429" s="45"/>
      <c r="LJ429" s="45"/>
      <c r="LK429" s="45"/>
      <c r="LL429" s="45"/>
      <c r="LM429" s="45"/>
      <c r="LN429" s="45"/>
      <c r="LO429" s="45"/>
      <c r="LP429" s="45"/>
      <c r="LQ429" s="45"/>
      <c r="LR429" s="45"/>
      <c r="LS429" s="45"/>
      <c r="LT429" s="45"/>
      <c r="LU429" s="45"/>
      <c r="LV429" s="45"/>
      <c r="LW429" s="45"/>
      <c r="LX429" s="45"/>
      <c r="LY429" s="45"/>
      <c r="LZ429" s="45"/>
      <c r="MA429" s="45"/>
      <c r="MB429" s="45"/>
      <c r="MC429" s="45"/>
      <c r="MD429" s="45"/>
      <c r="ME429" s="45"/>
      <c r="MF429" s="45"/>
      <c r="MG429" s="45"/>
      <c r="MH429" s="45"/>
      <c r="MI429" s="45"/>
      <c r="MJ429" s="45"/>
      <c r="MK429" s="45"/>
      <c r="ML429" s="45"/>
      <c r="MM429" s="45"/>
      <c r="MN429" s="45"/>
      <c r="MO429" s="45"/>
      <c r="MP429" s="45"/>
      <c r="MQ429" s="45"/>
      <c r="MR429" s="45"/>
      <c r="MS429" s="45"/>
      <c r="MT429" s="45"/>
      <c r="MU429" s="45"/>
      <c r="MV429" s="45"/>
      <c r="MW429" s="45"/>
      <c r="MX429" s="45"/>
      <c r="MY429" s="45"/>
      <c r="MZ429" s="45"/>
      <c r="NA429" s="45"/>
      <c r="NB429" s="45"/>
      <c r="NC429" s="45"/>
      <c r="ND429" s="45"/>
      <c r="NE429" s="45"/>
      <c r="NF429" s="45"/>
      <c r="NG429" s="45"/>
      <c r="NH429" s="45"/>
      <c r="NI429" s="45"/>
      <c r="NJ429" s="45"/>
      <c r="NK429" s="45"/>
      <c r="NL429" s="45"/>
      <c r="NM429" s="45"/>
      <c r="NN429" s="45"/>
      <c r="NO429" s="45"/>
      <c r="NP429" s="45"/>
      <c r="NQ429" s="45"/>
      <c r="NR429" s="45"/>
      <c r="NS429" s="45"/>
      <c r="NT429" s="45"/>
      <c r="NU429" s="45"/>
      <c r="NV429" s="45"/>
      <c r="NW429" s="45"/>
      <c r="NX429" s="45"/>
      <c r="NY429" s="45"/>
      <c r="NZ429" s="45"/>
      <c r="OA429" s="45"/>
      <c r="OB429" s="45"/>
      <c r="OC429" s="45"/>
      <c r="OD429" s="45"/>
      <c r="OE429" s="45"/>
      <c r="OF429" s="45"/>
      <c r="OG429" s="45"/>
      <c r="OH429" s="45"/>
      <c r="OI429" s="45"/>
      <c r="OJ429" s="45"/>
      <c r="OK429" s="45"/>
      <c r="OL429" s="45"/>
      <c r="OM429" s="45"/>
      <c r="ON429" s="45"/>
      <c r="OO429" s="45"/>
      <c r="OP429" s="45"/>
      <c r="OQ429" s="45"/>
      <c r="OR429" s="45"/>
      <c r="OS429" s="45"/>
      <c r="OT429" s="45"/>
      <c r="OU429" s="45"/>
      <c r="OV429" s="45"/>
      <c r="OW429" s="45"/>
      <c r="OX429" s="45"/>
      <c r="OY429" s="45"/>
      <c r="OZ429" s="45"/>
      <c r="PA429" s="45"/>
      <c r="PB429" s="45"/>
      <c r="PC429" s="45"/>
      <c r="PD429" s="45"/>
      <c r="PE429" s="45"/>
      <c r="PF429" s="45"/>
      <c r="PG429" s="45"/>
      <c r="PH429" s="45"/>
      <c r="PI429" s="45"/>
      <c r="PJ429" s="45"/>
      <c r="PK429" s="45"/>
      <c r="PL429" s="45"/>
      <c r="PM429" s="45"/>
      <c r="PN429" s="45"/>
      <c r="PO429" s="45"/>
      <c r="PP429" s="45"/>
      <c r="PQ429" s="45"/>
      <c r="PR429" s="45"/>
      <c r="PS429" s="45"/>
      <c r="PT429" s="45"/>
      <c r="PU429" s="45"/>
      <c r="PV429" s="45"/>
      <c r="PW429" s="45"/>
      <c r="PX429" s="45"/>
      <c r="PY429" s="45"/>
      <c r="PZ429" s="45"/>
      <c r="QA429" s="45"/>
      <c r="QB429" s="45"/>
      <c r="QC429" s="45"/>
      <c r="QD429" s="45"/>
      <c r="QE429" s="45"/>
      <c r="QF429" s="45"/>
      <c r="QG429" s="45"/>
      <c r="QH429" s="45"/>
      <c r="QI429" s="45"/>
      <c r="QJ429" s="45"/>
      <c r="QK429" s="45"/>
      <c r="QL429" s="45"/>
      <c r="QM429" s="45"/>
      <c r="QN429" s="45"/>
      <c r="QO429" s="45"/>
      <c r="QP429" s="45"/>
      <c r="QQ429" s="45"/>
      <c r="QR429" s="45"/>
      <c r="QS429" s="45"/>
      <c r="QT429" s="45"/>
      <c r="QU429" s="45"/>
      <c r="QV429" s="45"/>
      <c r="QW429" s="45"/>
      <c r="QX429" s="45"/>
      <c r="QY429" s="45"/>
      <c r="QZ429" s="45"/>
      <c r="RA429" s="45"/>
      <c r="RB429" s="45"/>
      <c r="RC429" s="45"/>
      <c r="RD429" s="45"/>
      <c r="RE429" s="45"/>
      <c r="RF429" s="45"/>
      <c r="RG429" s="45"/>
      <c r="RH429" s="45"/>
      <c r="RI429" s="45"/>
      <c r="RJ429" s="45"/>
      <c r="RK429" s="45"/>
      <c r="RL429" s="45"/>
      <c r="RM429" s="45"/>
      <c r="RN429" s="45"/>
      <c r="RO429" s="45"/>
      <c r="RP429" s="45"/>
      <c r="RQ429" s="45"/>
      <c r="RR429" s="45"/>
      <c r="RS429" s="45"/>
      <c r="RT429" s="45"/>
      <c r="RU429" s="45"/>
      <c r="RV429" s="45"/>
      <c r="RW429" s="45"/>
      <c r="RX429" s="45"/>
      <c r="RY429" s="45"/>
      <c r="RZ429" s="45"/>
      <c r="SA429" s="45"/>
      <c r="SB429" s="45"/>
      <c r="SC429" s="45"/>
      <c r="SD429" s="45"/>
      <c r="SE429" s="45"/>
      <c r="SF429" s="45"/>
      <c r="SG429" s="45"/>
      <c r="SH429" s="45"/>
      <c r="SI429" s="45"/>
      <c r="SJ429" s="45"/>
      <c r="SK429" s="45"/>
      <c r="SL429" s="45"/>
      <c r="SM429" s="45"/>
      <c r="SN429" s="45"/>
      <c r="SO429" s="45"/>
      <c r="SP429" s="45"/>
      <c r="SQ429" s="45"/>
      <c r="SR429" s="45"/>
      <c r="SS429" s="45"/>
      <c r="ST429" s="45"/>
      <c r="SU429" s="45"/>
      <c r="SV429" s="45"/>
      <c r="SW429" s="45"/>
      <c r="SX429" s="45"/>
      <c r="SY429" s="45"/>
      <c r="SZ429" s="45"/>
      <c r="TA429" s="45"/>
      <c r="TB429" s="45"/>
      <c r="TC429" s="45"/>
      <c r="TD429" s="45"/>
      <c r="TE429" s="45"/>
      <c r="TF429" s="45"/>
      <c r="TG429" s="45"/>
      <c r="TH429" s="45"/>
      <c r="TI429" s="45"/>
      <c r="TJ429" s="45"/>
      <c r="TK429" s="45"/>
      <c r="TL429" s="45"/>
      <c r="TM429" s="45"/>
      <c r="TN429" s="45"/>
      <c r="TO429" s="45"/>
      <c r="TP429" s="45"/>
      <c r="TQ429" s="45"/>
      <c r="TR429" s="45"/>
      <c r="TS429" s="45"/>
      <c r="TT429" s="45"/>
      <c r="TU429" s="45"/>
      <c r="TV429" s="45"/>
      <c r="TW429" s="45"/>
      <c r="TX429" s="45"/>
      <c r="TY429" s="45"/>
      <c r="TZ429" s="45"/>
      <c r="UA429" s="45"/>
      <c r="UB429" s="45"/>
      <c r="UC429" s="45"/>
      <c r="UD429" s="45"/>
      <c r="UE429" s="45"/>
      <c r="UF429" s="45"/>
      <c r="UG429" s="45"/>
      <c r="UH429" s="45"/>
      <c r="UI429" s="45"/>
      <c r="UJ429" s="45"/>
      <c r="UK429" s="45"/>
      <c r="UL429" s="45"/>
      <c r="UM429" s="45"/>
      <c r="UN429" s="45"/>
      <c r="UO429" s="45"/>
      <c r="UP429" s="45"/>
      <c r="UQ429" s="45"/>
      <c r="UR429" s="45"/>
      <c r="US429" s="45"/>
      <c r="UT429" s="45"/>
      <c r="UU429" s="45"/>
      <c r="UV429" s="45"/>
      <c r="UW429" s="45"/>
      <c r="UX429" s="45"/>
      <c r="UY429" s="45"/>
      <c r="UZ429" s="45"/>
      <c r="VA429" s="45"/>
      <c r="VB429" s="45"/>
      <c r="VC429" s="45"/>
      <c r="VD429" s="45"/>
      <c r="VE429" s="45"/>
      <c r="VF429" s="45"/>
      <c r="VG429" s="45"/>
      <c r="VH429" s="45"/>
      <c r="VI429" s="45"/>
      <c r="VJ429" s="45"/>
      <c r="VK429" s="45"/>
      <c r="VL429" s="45"/>
      <c r="VM429" s="45"/>
      <c r="VN429" s="45"/>
      <c r="VO429" s="45"/>
      <c r="VP429" s="45"/>
      <c r="VQ429" s="45"/>
      <c r="VR429" s="45"/>
      <c r="VS429" s="45"/>
      <c r="VT429" s="45"/>
      <c r="VU429" s="45"/>
      <c r="VV429" s="45"/>
      <c r="VW429" s="45"/>
      <c r="VX429" s="45"/>
      <c r="VY429" s="45"/>
      <c r="VZ429" s="45"/>
      <c r="WA429" s="45"/>
      <c r="WB429" s="45"/>
      <c r="WC429" s="45"/>
      <c r="WD429" s="45"/>
      <c r="WE429" s="45"/>
      <c r="WF429" s="45"/>
      <c r="WG429" s="45"/>
      <c r="WH429" s="45"/>
      <c r="WI429" s="45"/>
      <c r="WJ429" s="45"/>
      <c r="WK429" s="45"/>
      <c r="WL429" s="45"/>
      <c r="WM429" s="45"/>
      <c r="WN429" s="45"/>
      <c r="WO429" s="45"/>
      <c r="WP429" s="45"/>
      <c r="WQ429" s="45"/>
      <c r="WR429" s="45"/>
      <c r="WS429" s="45"/>
      <c r="WT429" s="45"/>
      <c r="WU429" s="45"/>
      <c r="WV429" s="45"/>
      <c r="WW429" s="45"/>
      <c r="WX429" s="45"/>
      <c r="WY429" s="45"/>
      <c r="WZ429" s="45"/>
      <c r="XA429" s="45"/>
      <c r="XB429" s="45"/>
      <c r="XC429" s="45"/>
      <c r="XD429" s="45"/>
      <c r="XE429" s="45"/>
      <c r="XF429" s="45"/>
      <c r="XG429" s="45"/>
      <c r="XH429" s="45"/>
      <c r="XI429" s="45"/>
      <c r="XJ429" s="45"/>
      <c r="XK429" s="45"/>
      <c r="XL429" s="45"/>
      <c r="XM429" s="45"/>
      <c r="XN429" s="45"/>
      <c r="XO429" s="45"/>
      <c r="XP429" s="45"/>
      <c r="XQ429" s="45"/>
      <c r="XR429" s="45"/>
      <c r="XS429" s="45"/>
      <c r="XT429" s="45"/>
      <c r="XU429" s="45"/>
      <c r="XV429" s="45"/>
      <c r="XW429" s="45"/>
      <c r="XX429" s="45"/>
      <c r="XY429" s="45"/>
      <c r="XZ429" s="45"/>
      <c r="YA429" s="45"/>
      <c r="YB429" s="45"/>
      <c r="YC429" s="45"/>
      <c r="YD429" s="45"/>
      <c r="YE429" s="45"/>
      <c r="YF429" s="45"/>
      <c r="YG429" s="45"/>
      <c r="YH429" s="45"/>
      <c r="YI429" s="45"/>
      <c r="YJ429" s="45"/>
      <c r="YK429" s="45"/>
      <c r="YL429" s="45"/>
      <c r="YM429" s="45"/>
      <c r="YN429" s="45"/>
      <c r="YO429" s="45"/>
      <c r="YP429" s="45"/>
      <c r="YQ429" s="45"/>
      <c r="YR429" s="45"/>
      <c r="YS429" s="45"/>
      <c r="YT429" s="45"/>
      <c r="YU429" s="45"/>
      <c r="YV429" s="45"/>
      <c r="YW429" s="45"/>
      <c r="YX429" s="45"/>
      <c r="YY429" s="45"/>
      <c r="YZ429" s="45"/>
      <c r="ZA429" s="45"/>
      <c r="ZB429" s="45"/>
      <c r="ZC429" s="45"/>
      <c r="ZD429" s="45"/>
      <c r="ZE429" s="45"/>
      <c r="ZF429" s="45"/>
      <c r="ZG429" s="45"/>
      <c r="ZH429" s="45"/>
      <c r="ZI429" s="45"/>
      <c r="ZJ429" s="45"/>
      <c r="ZK429" s="45"/>
      <c r="ZL429" s="45"/>
      <c r="ZM429" s="45"/>
      <c r="ZN429" s="45"/>
      <c r="ZO429" s="45"/>
      <c r="ZP429" s="45"/>
      <c r="ZQ429" s="45"/>
      <c r="ZR429" s="45"/>
      <c r="ZS429" s="45"/>
      <c r="ZT429" s="45"/>
      <c r="ZU429" s="45"/>
      <c r="ZV429" s="45"/>
      <c r="ZW429" s="45"/>
      <c r="ZX429" s="45"/>
      <c r="ZY429" s="45"/>
      <c r="ZZ429" s="45"/>
      <c r="AAA429" s="45"/>
      <c r="AAB429" s="45"/>
      <c r="AAC429" s="45"/>
      <c r="AAD429" s="45"/>
      <c r="AAE429" s="45"/>
      <c r="AAF429" s="45"/>
      <c r="AAG429" s="45"/>
      <c r="AAH429" s="45"/>
      <c r="AAI429" s="45"/>
      <c r="AAJ429" s="45"/>
      <c r="AAK429" s="45"/>
      <c r="AAL429" s="45"/>
      <c r="AAM429" s="45"/>
      <c r="AAN429" s="45"/>
      <c r="AAO429" s="45"/>
      <c r="AAP429" s="45"/>
      <c r="AAQ429" s="45"/>
      <c r="AAR429" s="45"/>
      <c r="AAS429" s="45"/>
      <c r="AAT429" s="45"/>
      <c r="AAU429" s="45"/>
      <c r="AAV429" s="45"/>
      <c r="AAW429" s="45"/>
      <c r="AAX429" s="45"/>
      <c r="AAY429" s="45"/>
      <c r="AAZ429" s="45"/>
      <c r="ABA429" s="45"/>
      <c r="ABB429" s="45"/>
      <c r="ABC429" s="45"/>
      <c r="ABD429" s="45"/>
      <c r="ABE429" s="45"/>
      <c r="ABF429" s="45"/>
      <c r="ABG429" s="45"/>
      <c r="ABH429" s="45"/>
      <c r="ABI429" s="45"/>
      <c r="ABJ429" s="45"/>
      <c r="ABK429" s="45"/>
      <c r="ABL429" s="45"/>
      <c r="ABM429" s="45"/>
      <c r="ABN429" s="45"/>
      <c r="ABO429" s="45"/>
      <c r="ABP429" s="45"/>
      <c r="ABQ429" s="45"/>
      <c r="ABR429" s="45"/>
      <c r="ABS429" s="45"/>
      <c r="ABT429" s="45"/>
      <c r="ABU429" s="45"/>
      <c r="ABV429" s="45"/>
      <c r="ABW429" s="45"/>
      <c r="ABX429" s="45"/>
      <c r="ABY429" s="45"/>
      <c r="ABZ429" s="45"/>
      <c r="ACA429" s="45"/>
      <c r="ACB429" s="45"/>
      <c r="ACC429" s="45"/>
      <c r="ACD429" s="45"/>
      <c r="ACE429" s="45"/>
      <c r="ACF429" s="45"/>
      <c r="ACG429" s="45"/>
      <c r="ACH429" s="45"/>
      <c r="ACI429" s="45"/>
      <c r="ACJ429" s="45"/>
      <c r="ACK429" s="45"/>
      <c r="ACL429" s="45"/>
      <c r="ACM429" s="45"/>
      <c r="ACN429" s="45"/>
      <c r="ACO429" s="45"/>
      <c r="ACP429" s="45"/>
      <c r="ACQ429" s="45"/>
      <c r="ACR429" s="45"/>
      <c r="ACS429" s="45"/>
      <c r="ACT429" s="45"/>
      <c r="ACU429" s="45"/>
      <c r="ACV429" s="45"/>
      <c r="ACW429" s="45"/>
      <c r="ACX429" s="45"/>
      <c r="ACY429" s="45"/>
      <c r="ACZ429" s="45"/>
      <c r="ADA429" s="45"/>
      <c r="ADB429" s="45"/>
      <c r="ADC429" s="45"/>
      <c r="ADD429" s="45"/>
      <c r="ADE429" s="45"/>
      <c r="ADF429" s="45"/>
      <c r="ADG429" s="45"/>
      <c r="ADH429" s="45"/>
      <c r="ADI429" s="45"/>
      <c r="ADJ429" s="45"/>
      <c r="ADK429" s="45"/>
      <c r="ADL429" s="45"/>
      <c r="ADM429" s="45"/>
      <c r="ADN429" s="45"/>
      <c r="ADO429" s="45"/>
      <c r="ADP429" s="45"/>
      <c r="ADQ429" s="45"/>
      <c r="ADR429" s="45"/>
      <c r="ADS429" s="45"/>
      <c r="ADT429" s="45"/>
      <c r="ADU429" s="45"/>
      <c r="ADV429" s="45"/>
      <c r="ADW429" s="45"/>
      <c r="ADX429" s="45"/>
      <c r="ADY429" s="45"/>
      <c r="ADZ429" s="45"/>
      <c r="AEA429" s="45"/>
      <c r="AEB429" s="45"/>
      <c r="AEC429" s="45"/>
      <c r="AED429" s="45"/>
      <c r="AEE429" s="45"/>
      <c r="AEF429" s="45"/>
      <c r="AEG429" s="45"/>
      <c r="AEH429" s="45"/>
      <c r="AEI429" s="45"/>
      <c r="AEJ429" s="45"/>
      <c r="AEK429" s="45"/>
      <c r="AEL429" s="45"/>
      <c r="AEM429" s="45"/>
      <c r="AEN429" s="45"/>
      <c r="AEO429" s="45"/>
      <c r="AEP429" s="45"/>
      <c r="AEQ429" s="45"/>
      <c r="AER429" s="45"/>
      <c r="AES429" s="45"/>
      <c r="AET429" s="45"/>
      <c r="AEU429" s="45"/>
      <c r="AEV429" s="45"/>
      <c r="AEW429" s="45"/>
      <c r="AEX429" s="45"/>
      <c r="AEY429" s="45"/>
      <c r="AEZ429" s="45"/>
      <c r="AFA429" s="45"/>
      <c r="AFB429" s="45"/>
      <c r="AFC429" s="45"/>
      <c r="AFD429" s="45"/>
      <c r="AFE429" s="45"/>
      <c r="AFF429" s="45"/>
      <c r="AFG429" s="45"/>
      <c r="AFH429" s="45"/>
      <c r="AFI429" s="45"/>
      <c r="AFJ429" s="45"/>
      <c r="AFK429" s="45"/>
      <c r="AFL429" s="45"/>
      <c r="AFM429" s="45"/>
      <c r="AFN429" s="45"/>
      <c r="AFO429" s="45"/>
      <c r="AFP429" s="45"/>
      <c r="AFQ429" s="45"/>
      <c r="AFR429" s="45"/>
      <c r="AFS429" s="45"/>
      <c r="AFT429" s="45"/>
      <c r="AFU429" s="45"/>
      <c r="AFV429" s="45"/>
      <c r="AFW429" s="45"/>
      <c r="AFX429" s="45"/>
      <c r="AFY429" s="45"/>
      <c r="AFZ429" s="45"/>
      <c r="AGA429" s="45"/>
      <c r="AGB429" s="45"/>
      <c r="AGC429" s="45"/>
      <c r="AGD429" s="45"/>
      <c r="AGE429" s="45"/>
      <c r="AGF429" s="45"/>
      <c r="AGG429" s="45"/>
      <c r="AGH429" s="45"/>
      <c r="AGI429" s="45"/>
      <c r="AGJ429" s="45"/>
      <c r="AGK429" s="45"/>
      <c r="AGL429" s="45"/>
      <c r="AGM429" s="45"/>
      <c r="AGN429" s="45"/>
      <c r="AGO429" s="45"/>
      <c r="AGP429" s="45"/>
      <c r="AGQ429" s="45"/>
      <c r="AGR429" s="45"/>
      <c r="AGS429" s="45"/>
      <c r="AGT429" s="45"/>
      <c r="AGU429" s="45"/>
      <c r="AGV429" s="45"/>
      <c r="AGW429" s="45"/>
      <c r="AGX429" s="45"/>
      <c r="AGY429" s="45"/>
      <c r="AGZ429" s="45"/>
      <c r="AHA429" s="45"/>
      <c r="AHB429" s="45"/>
      <c r="AHC429" s="45"/>
      <c r="AHD429" s="45"/>
      <c r="AHE429" s="45"/>
      <c r="AHF429" s="45"/>
      <c r="AHG429" s="45"/>
      <c r="AHH429" s="45"/>
      <c r="AHI429" s="45"/>
      <c r="AHJ429" s="45"/>
      <c r="AHK429" s="45"/>
      <c r="AHL429" s="45"/>
      <c r="AHM429" s="45"/>
      <c r="AHN429" s="45"/>
      <c r="AHO429" s="45"/>
      <c r="AHP429" s="45"/>
      <c r="AHQ429" s="45"/>
      <c r="AHR429" s="45"/>
      <c r="AHS429" s="45"/>
      <c r="AHT429" s="45"/>
      <c r="AHU429" s="45"/>
      <c r="AHV429" s="45"/>
      <c r="AHW429" s="45"/>
      <c r="AHX429" s="45"/>
      <c r="AHY429" s="45"/>
      <c r="AHZ429" s="45"/>
      <c r="AIA429" s="45"/>
      <c r="AIB429" s="45"/>
      <c r="AIC429" s="45"/>
      <c r="AID429" s="45"/>
      <c r="AIE429" s="45"/>
      <c r="AIF429" s="45"/>
      <c r="AIG429" s="45"/>
      <c r="AIH429" s="45"/>
      <c r="AII429" s="45"/>
      <c r="AIJ429" s="45"/>
      <c r="AIK429" s="45"/>
      <c r="AIL429" s="45"/>
      <c r="AIM429" s="45"/>
      <c r="AIN429" s="45"/>
      <c r="AIO429" s="45"/>
      <c r="AIP429" s="45"/>
      <c r="AIQ429" s="45"/>
      <c r="AIR429" s="45"/>
      <c r="AIS429" s="45"/>
      <c r="AIT429" s="45"/>
      <c r="AIU429" s="45"/>
      <c r="AIV429" s="45"/>
      <c r="AIW429" s="45"/>
      <c r="AIX429" s="45"/>
      <c r="AIY429" s="45"/>
      <c r="AIZ429" s="45"/>
      <c r="AJA429" s="45"/>
      <c r="AJB429" s="45"/>
      <c r="AJC429" s="45"/>
      <c r="AJD429" s="45"/>
      <c r="AJE429" s="45"/>
      <c r="AJF429" s="45"/>
      <c r="AJG429" s="45"/>
      <c r="AJH429" s="45"/>
      <c r="AJI429" s="45"/>
      <c r="AJJ429" s="45"/>
      <c r="AJK429" s="45"/>
      <c r="AJL429" s="45"/>
      <c r="AJM429" s="45"/>
      <c r="AJN429" s="45"/>
      <c r="AJO429" s="45"/>
      <c r="AJP429" s="45"/>
      <c r="AJQ429" s="45"/>
      <c r="AJR429" s="45"/>
      <c r="AJS429" s="45"/>
      <c r="AJT429" s="45"/>
      <c r="AJU429" s="45"/>
      <c r="AJV429" s="45"/>
      <c r="AJW429" s="45"/>
      <c r="AJX429" s="45"/>
      <c r="AJY429" s="45"/>
      <c r="AJZ429" s="45"/>
      <c r="AKA429" s="45"/>
      <c r="AKB429" s="45"/>
      <c r="AKC429" s="45"/>
      <c r="AKD429" s="45"/>
      <c r="AKE429" s="45"/>
      <c r="AKF429" s="45"/>
      <c r="AKG429" s="45"/>
      <c r="AKH429" s="45"/>
      <c r="AKI429" s="45"/>
      <c r="AKJ429" s="45"/>
      <c r="AKK429" s="45"/>
      <c r="AKL429" s="45"/>
      <c r="AKM429" s="45"/>
      <c r="AKN429" s="45"/>
      <c r="AKO429" s="45"/>
      <c r="AKP429" s="45"/>
      <c r="AKQ429" s="45"/>
      <c r="AKR429" s="45"/>
      <c r="AKS429" s="45"/>
      <c r="AKT429" s="45"/>
      <c r="AKU429" s="45"/>
      <c r="AKV429" s="45"/>
      <c r="AKW429" s="45"/>
      <c r="AKX429" s="45"/>
      <c r="AKY429" s="45"/>
      <c r="AKZ429" s="45"/>
      <c r="ALA429" s="45"/>
      <c r="ALB429" s="45"/>
      <c r="ALC429" s="45"/>
      <c r="ALD429" s="45"/>
      <c r="ALE429" s="45"/>
      <c r="ALF429" s="45"/>
      <c r="ALG429" s="45"/>
      <c r="ALH429" s="45"/>
      <c r="ALI429" s="45"/>
      <c r="ALJ429" s="45"/>
      <c r="ALK429" s="45"/>
      <c r="ALL429" s="45"/>
      <c r="ALM429" s="45"/>
      <c r="ALN429" s="45"/>
      <c r="ALO429" s="45"/>
      <c r="ALP429" s="45"/>
      <c r="ALQ429" s="45"/>
      <c r="ALR429" s="45"/>
      <c r="ALS429" s="45"/>
      <c r="ALT429" s="45"/>
      <c r="ALU429" s="45"/>
      <c r="ALV429" s="45"/>
      <c r="ALW429" s="45"/>
      <c r="ALX429" s="45"/>
      <c r="ALY429" s="45"/>
      <c r="ALZ429" s="45"/>
      <c r="AMA429" s="45"/>
      <c r="AMB429" s="45"/>
      <c r="AMC429" s="45"/>
      <c r="AMD429" s="45"/>
      <c r="AME429" s="45"/>
      <c r="AMF429" s="45"/>
      <c r="AMG429" s="45"/>
      <c r="AMH429" s="45"/>
      <c r="AMI429" s="45"/>
      <c r="AMJ429" s="45"/>
      <c r="AMK429" s="45"/>
      <c r="AML429" s="45"/>
      <c r="AMM429" s="45"/>
      <c r="AMN429" s="45"/>
      <c r="AMO429" s="45"/>
      <c r="AMP429" s="45"/>
      <c r="AMQ429" s="45"/>
      <c r="AMR429" s="45"/>
      <c r="AMS429" s="45"/>
      <c r="AMT429" s="45"/>
      <c r="AMU429" s="45"/>
      <c r="AMV429" s="45"/>
      <c r="AMW429" s="45"/>
      <c r="AMX429" s="45"/>
      <c r="AMY429" s="45"/>
      <c r="AMZ429" s="45"/>
      <c r="ANA429" s="45"/>
      <c r="ANB429" s="45"/>
      <c r="ANC429" s="45"/>
      <c r="AND429" s="45"/>
      <c r="ANE429" s="45"/>
      <c r="ANF429" s="45"/>
      <c r="ANG429" s="45"/>
      <c r="ANH429" s="45"/>
      <c r="ANI429" s="45"/>
      <c r="ANJ429" s="45"/>
      <c r="ANK429" s="45"/>
      <c r="ANL429" s="45"/>
      <c r="ANM429" s="45"/>
      <c r="ANN429" s="45"/>
      <c r="ANO429" s="45"/>
      <c r="ANP429" s="45"/>
      <c r="ANQ429" s="45"/>
      <c r="ANR429" s="45"/>
      <c r="ANS429" s="45"/>
      <c r="ANT429" s="45"/>
      <c r="ANU429" s="45"/>
      <c r="ANV429" s="45"/>
      <c r="ANW429" s="45"/>
      <c r="ANX429" s="45"/>
      <c r="ANY429" s="45"/>
      <c r="ANZ429" s="45"/>
      <c r="AOA429" s="45"/>
      <c r="AOB429" s="45"/>
      <c r="AOC429" s="45"/>
      <c r="AOD429" s="45"/>
      <c r="AOE429" s="45"/>
      <c r="AOF429" s="45"/>
      <c r="AOG429" s="45"/>
      <c r="AOH429" s="45"/>
      <c r="AOI429" s="45"/>
      <c r="AOJ429" s="45"/>
      <c r="AOK429" s="45"/>
      <c r="AOL429" s="45"/>
      <c r="AOM429" s="45"/>
      <c r="AON429" s="45"/>
      <c r="AOO429" s="45"/>
      <c r="AOP429" s="45"/>
      <c r="AOQ429" s="45"/>
      <c r="AOR429" s="45"/>
      <c r="AOS429" s="45"/>
      <c r="AOT429" s="45"/>
      <c r="AOU429" s="45"/>
      <c r="AOV429" s="45"/>
      <c r="AOW429" s="45"/>
      <c r="AOX429" s="45"/>
      <c r="AOY429" s="45"/>
      <c r="AOZ429" s="45"/>
      <c r="APA429" s="45"/>
      <c r="APB429" s="45"/>
      <c r="APC429" s="45"/>
      <c r="APD429" s="45"/>
      <c r="APE429" s="45"/>
      <c r="APF429" s="45"/>
      <c r="APG429" s="45"/>
      <c r="APH429" s="45"/>
      <c r="API429" s="45"/>
      <c r="APJ429" s="45"/>
      <c r="APK429" s="45"/>
      <c r="APL429" s="45"/>
      <c r="APM429" s="45"/>
      <c r="APN429" s="45"/>
      <c r="APO429" s="45"/>
      <c r="APP429" s="45"/>
      <c r="APQ429" s="45"/>
      <c r="APR429" s="45"/>
      <c r="APS429" s="45"/>
      <c r="APT429" s="45"/>
      <c r="APU429" s="45"/>
      <c r="APV429" s="45"/>
      <c r="APW429" s="45"/>
      <c r="APX429" s="45"/>
      <c r="APY429" s="45"/>
      <c r="APZ429" s="45"/>
      <c r="AQA429" s="45"/>
      <c r="AQB429" s="45"/>
      <c r="AQC429" s="45"/>
      <c r="AQD429" s="45"/>
      <c r="AQE429" s="45"/>
      <c r="AQF429" s="45"/>
      <c r="AQG429" s="45"/>
      <c r="AQH429" s="45"/>
      <c r="AQI429" s="45"/>
      <c r="AQJ429" s="45"/>
      <c r="AQK429" s="45"/>
      <c r="AQL429" s="45"/>
      <c r="AQM429" s="45"/>
      <c r="AQN429" s="45"/>
      <c r="AQO429" s="45"/>
      <c r="AQP429" s="45"/>
      <c r="AQQ429" s="45"/>
      <c r="AQR429" s="45"/>
      <c r="AQS429" s="45"/>
      <c r="AQT429" s="45"/>
      <c r="AQU429" s="45"/>
      <c r="AQV429" s="45"/>
      <c r="AQW429" s="45"/>
      <c r="AQX429" s="45"/>
      <c r="AQY429" s="45"/>
      <c r="AQZ429" s="45"/>
      <c r="ARA429" s="45"/>
      <c r="ARB429" s="45"/>
      <c r="ARC429" s="45"/>
      <c r="ARD429" s="45"/>
      <c r="ARE429" s="45"/>
      <c r="ARF429" s="45"/>
      <c r="ARG429" s="45"/>
      <c r="ARH429" s="45"/>
      <c r="ARI429" s="45"/>
      <c r="ARJ429" s="45"/>
      <c r="ARK429" s="45"/>
      <c r="ARL429" s="45"/>
      <c r="ARM429" s="45"/>
      <c r="ARN429" s="45"/>
      <c r="ARO429" s="45"/>
      <c r="ARP429" s="45"/>
      <c r="ARQ429" s="45"/>
      <c r="ARR429" s="45"/>
      <c r="ARS429" s="45"/>
      <c r="ART429" s="45"/>
      <c r="ARU429" s="45"/>
      <c r="ARV429" s="45"/>
      <c r="ARW429" s="45"/>
      <c r="ARX429" s="45"/>
      <c r="ARY429" s="45"/>
      <c r="ARZ429" s="45"/>
      <c r="ASA429" s="45"/>
      <c r="ASB429" s="45"/>
      <c r="ASC429" s="45"/>
      <c r="ASD429" s="45"/>
      <c r="ASE429" s="45"/>
      <c r="ASF429" s="45"/>
      <c r="ASG429" s="45"/>
      <c r="ASH429" s="45"/>
      <c r="ASI429" s="45"/>
      <c r="ASJ429" s="45"/>
      <c r="ASK429" s="45"/>
      <c r="ASL429" s="45"/>
      <c r="ASM429" s="45"/>
      <c r="ASN429" s="45"/>
      <c r="ASO429" s="45"/>
      <c r="ASP429" s="45"/>
      <c r="ASQ429" s="45"/>
      <c r="ASR429" s="45"/>
      <c r="ASS429" s="45"/>
      <c r="AST429" s="45"/>
      <c r="ASU429" s="45"/>
      <c r="ASV429" s="45"/>
      <c r="ASW429" s="45"/>
      <c r="ASX429" s="45"/>
      <c r="ASY429" s="45"/>
      <c r="ASZ429" s="45"/>
      <c r="ATA429" s="45"/>
      <c r="ATB429" s="45"/>
      <c r="ATC429" s="45"/>
      <c r="ATD429" s="45"/>
      <c r="ATE429" s="45"/>
      <c r="ATF429" s="45"/>
      <c r="ATG429" s="45"/>
      <c r="ATH429" s="45"/>
      <c r="ATI429" s="45"/>
      <c r="ATJ429" s="45"/>
      <c r="ATK429" s="45"/>
      <c r="ATL429" s="45"/>
      <c r="ATM429" s="45"/>
      <c r="ATN429" s="45"/>
      <c r="ATO429" s="45"/>
      <c r="ATP429" s="45"/>
      <c r="ATQ429" s="45"/>
      <c r="ATR429" s="45"/>
      <c r="ATS429" s="45"/>
      <c r="ATT429" s="45"/>
      <c r="ATU429" s="45"/>
      <c r="ATV429" s="45"/>
      <c r="ATW429" s="45"/>
      <c r="ATX429" s="45"/>
      <c r="ATY429" s="45"/>
      <c r="ATZ429" s="45"/>
      <c r="AUA429" s="45"/>
      <c r="AUB429" s="45"/>
      <c r="AUC429" s="45"/>
      <c r="AUD429" s="45"/>
      <c r="AUE429" s="45"/>
      <c r="AUF429" s="45"/>
      <c r="AUG429" s="45"/>
      <c r="AUH429" s="45"/>
      <c r="AUI429" s="45"/>
      <c r="AUJ429" s="45"/>
      <c r="AUK429" s="45"/>
      <c r="AUL429" s="45"/>
      <c r="AUM429" s="45"/>
      <c r="AUN429" s="45"/>
      <c r="AUO429" s="45"/>
      <c r="AUP429" s="45"/>
      <c r="AUQ429" s="45"/>
      <c r="AUR429" s="45"/>
      <c r="AUS429" s="45"/>
      <c r="AUT429" s="45"/>
      <c r="AUU429" s="45"/>
      <c r="AUV429" s="45"/>
      <c r="AUW429" s="45"/>
      <c r="AUX429" s="45"/>
      <c r="AUY429" s="45"/>
      <c r="AUZ429" s="45"/>
      <c r="AVA429" s="45"/>
      <c r="AVB429" s="45"/>
      <c r="AVC429" s="45"/>
      <c r="AVD429" s="45"/>
      <c r="AVE429" s="45"/>
      <c r="AVF429" s="45"/>
      <c r="AVG429" s="45"/>
      <c r="AVH429" s="45"/>
      <c r="AVI429" s="45"/>
      <c r="AVJ429" s="45"/>
      <c r="AVK429" s="45"/>
      <c r="AVL429" s="45"/>
      <c r="AVM429" s="45"/>
      <c r="AVN429" s="45"/>
      <c r="AVO429" s="45"/>
      <c r="AVP429" s="45"/>
      <c r="AVQ429" s="45"/>
      <c r="AVR429" s="45"/>
      <c r="AVS429" s="45"/>
      <c r="AVT429" s="45"/>
      <c r="AVU429" s="45"/>
      <c r="AVV429" s="45"/>
      <c r="AVW429" s="45"/>
      <c r="AVX429" s="45"/>
      <c r="AVY429" s="45"/>
      <c r="AVZ429" s="45"/>
      <c r="AWA429" s="45"/>
      <c r="AWB429" s="45"/>
      <c r="AWC429" s="45"/>
      <c r="AWD429" s="45"/>
      <c r="AWE429" s="45"/>
      <c r="AWF429" s="45"/>
      <c r="AWG429" s="45"/>
      <c r="AWH429" s="45"/>
      <c r="AWI429" s="45"/>
      <c r="AWJ429" s="45"/>
      <c r="AWK429" s="45"/>
      <c r="AWL429" s="45"/>
      <c r="AWM429" s="45"/>
      <c r="AWN429" s="45"/>
      <c r="AWO429" s="45"/>
      <c r="AWP429" s="45"/>
      <c r="AWQ429" s="45"/>
      <c r="AWR429" s="45"/>
      <c r="AWS429" s="45"/>
      <c r="AWT429" s="45"/>
      <c r="AWU429" s="45"/>
      <c r="AWV429" s="45"/>
      <c r="AWW429" s="45"/>
      <c r="AWX429" s="45"/>
      <c r="AWY429" s="45"/>
      <c r="AWZ429" s="45"/>
      <c r="AXA429" s="45"/>
      <c r="AXB429" s="45"/>
      <c r="AXC429" s="45"/>
      <c r="AXD429" s="45"/>
      <c r="AXE429" s="45"/>
      <c r="AXF429" s="45"/>
      <c r="AXG429" s="45"/>
      <c r="AXH429" s="45"/>
      <c r="AXI429" s="45"/>
      <c r="AXJ429" s="45"/>
      <c r="AXK429" s="45"/>
      <c r="AXL429" s="45"/>
      <c r="AXM429" s="45"/>
      <c r="AXN429" s="45"/>
      <c r="AXO429" s="45"/>
      <c r="AXP429" s="45"/>
      <c r="AXQ429" s="45"/>
      <c r="AXR429" s="45"/>
      <c r="AXS429" s="45"/>
      <c r="AXT429" s="45"/>
      <c r="AXU429" s="45"/>
      <c r="AXV429" s="45"/>
      <c r="AXW429" s="45"/>
      <c r="AXX429" s="45"/>
      <c r="AXY429" s="45"/>
      <c r="AXZ429" s="45"/>
      <c r="AYA429" s="45"/>
      <c r="AYB429" s="45"/>
      <c r="AYC429" s="45"/>
      <c r="AYD429" s="45"/>
      <c r="AYE429" s="45"/>
      <c r="AYF429" s="45"/>
      <c r="AYG429" s="45"/>
      <c r="AYH429" s="45"/>
      <c r="AYI429" s="45"/>
      <c r="AYJ429" s="45"/>
      <c r="AYK429" s="45"/>
      <c r="AYL429" s="45"/>
      <c r="AYM429" s="45"/>
      <c r="AYN429" s="45"/>
      <c r="AYO429" s="45"/>
      <c r="AYP429" s="45"/>
      <c r="AYQ429" s="45"/>
      <c r="AYR429" s="45"/>
      <c r="AYS429" s="45"/>
      <c r="AYT429" s="45"/>
      <c r="AYU429" s="45"/>
      <c r="AYV429" s="45"/>
      <c r="AYW429" s="45"/>
      <c r="AYX429" s="45"/>
      <c r="AYY429" s="45"/>
      <c r="AYZ429" s="45"/>
      <c r="AZA429" s="45"/>
      <c r="AZB429" s="45"/>
      <c r="AZC429" s="45"/>
      <c r="AZD429" s="45"/>
      <c r="AZE429" s="45"/>
      <c r="AZF429" s="45"/>
      <c r="AZG429" s="45"/>
      <c r="AZH429" s="45"/>
      <c r="AZI429" s="45"/>
      <c r="AZJ429" s="45"/>
      <c r="AZK429" s="45"/>
      <c r="AZL429" s="45"/>
      <c r="AZM429" s="45"/>
      <c r="AZN429" s="45"/>
      <c r="AZO429" s="45"/>
      <c r="AZP429" s="45"/>
      <c r="AZQ429" s="45"/>
      <c r="AZR429" s="45"/>
      <c r="AZS429" s="45"/>
      <c r="AZT429" s="45"/>
      <c r="AZU429" s="45"/>
      <c r="AZV429" s="45"/>
      <c r="AZW429" s="45"/>
      <c r="AZX429" s="45"/>
      <c r="AZY429" s="45"/>
      <c r="AZZ429" s="45"/>
      <c r="BAA429" s="45"/>
      <c r="BAB429" s="45"/>
      <c r="BAC429" s="45"/>
      <c r="BAD429" s="45"/>
      <c r="BAE429" s="45"/>
      <c r="BAF429" s="45"/>
      <c r="BAG429" s="45"/>
      <c r="BAH429" s="45"/>
      <c r="BAI429" s="45"/>
      <c r="BAJ429" s="45"/>
      <c r="BAK429" s="45"/>
      <c r="BAL429" s="45"/>
      <c r="BAM429" s="45"/>
      <c r="BAN429" s="45"/>
      <c r="BAO429" s="45"/>
      <c r="BAP429" s="45"/>
      <c r="BAQ429" s="45"/>
      <c r="BAR429" s="45"/>
      <c r="BAS429" s="45"/>
      <c r="BAT429" s="45"/>
      <c r="BAU429" s="45"/>
      <c r="BAV429" s="45"/>
      <c r="BAW429" s="45"/>
      <c r="BAX429" s="45"/>
      <c r="BAY429" s="45"/>
      <c r="BAZ429" s="45"/>
      <c r="BBA429" s="45"/>
      <c r="BBB429" s="45"/>
      <c r="BBC429" s="45"/>
      <c r="BBD429" s="45"/>
      <c r="BBE429" s="45"/>
      <c r="BBF429" s="45"/>
      <c r="BBG429" s="45"/>
      <c r="BBH429" s="45"/>
      <c r="BBI429" s="45"/>
      <c r="BBJ429" s="45"/>
      <c r="BBK429" s="45"/>
      <c r="BBL429" s="45"/>
      <c r="BBM429" s="45"/>
      <c r="BBN429" s="45"/>
      <c r="BBO429" s="45"/>
      <c r="BBP429" s="45"/>
      <c r="BBQ429" s="45"/>
      <c r="BBR429" s="45"/>
      <c r="BBS429" s="45"/>
      <c r="BBT429" s="45"/>
      <c r="BBU429" s="45"/>
      <c r="BBV429" s="45"/>
      <c r="BBW429" s="45"/>
      <c r="BBX429" s="45"/>
      <c r="BBY429" s="45"/>
      <c r="BBZ429" s="45"/>
      <c r="BCA429" s="45"/>
      <c r="BCB429" s="45"/>
      <c r="BCC429" s="45"/>
      <c r="BCD429" s="45"/>
      <c r="BCE429" s="45"/>
      <c r="BCF429" s="45"/>
      <c r="BCG429" s="45"/>
      <c r="BCH429" s="45"/>
      <c r="BCI429" s="45"/>
      <c r="BCJ429" s="45"/>
      <c r="BCK429" s="45"/>
      <c r="BCL429" s="45"/>
      <c r="BCM429" s="45"/>
      <c r="BCN429" s="45"/>
      <c r="BCO429" s="45"/>
      <c r="BCP429" s="45"/>
      <c r="BCQ429" s="45"/>
      <c r="BCR429" s="45"/>
      <c r="BCS429" s="45"/>
      <c r="BCT429" s="45"/>
      <c r="BCU429" s="45"/>
      <c r="BCV429" s="45"/>
      <c r="BCW429" s="45"/>
      <c r="BCX429" s="45"/>
      <c r="BCY429" s="45"/>
      <c r="BCZ429" s="45"/>
      <c r="BDA429" s="45"/>
      <c r="BDB429" s="45"/>
      <c r="BDC429" s="45"/>
      <c r="BDD429" s="45"/>
      <c r="BDE429" s="45"/>
      <c r="BDF429" s="45"/>
      <c r="BDG429" s="45"/>
      <c r="BDH429" s="45"/>
      <c r="BDI429" s="45"/>
      <c r="BDJ429" s="45"/>
      <c r="BDK429" s="45"/>
      <c r="BDL429" s="45"/>
      <c r="BDM429" s="45"/>
      <c r="BDN429" s="45"/>
      <c r="BDO429" s="45"/>
      <c r="BDP429" s="45"/>
      <c r="BDQ429" s="45"/>
      <c r="BDR429" s="45"/>
      <c r="BDS429" s="45"/>
      <c r="BDT429" s="45"/>
      <c r="BDU429" s="45"/>
      <c r="BDV429" s="45"/>
      <c r="BDW429" s="45"/>
      <c r="BDX429" s="45"/>
      <c r="BDY429" s="45"/>
      <c r="BDZ429" s="45"/>
      <c r="BEA429" s="45"/>
      <c r="BEB429" s="45"/>
      <c r="BEC429" s="45"/>
      <c r="BED429" s="45"/>
      <c r="BEE429" s="45"/>
      <c r="BEF429" s="45"/>
      <c r="BEG429" s="45"/>
      <c r="BEH429" s="45"/>
      <c r="BEI429" s="45"/>
      <c r="BEJ429" s="45"/>
      <c r="BEK429" s="45"/>
      <c r="BEL429" s="45"/>
      <c r="BEM429" s="45"/>
      <c r="BEN429" s="45"/>
      <c r="BEO429" s="45"/>
      <c r="BEP429" s="45"/>
      <c r="BEQ429" s="45"/>
      <c r="BER429" s="45"/>
      <c r="BES429" s="45"/>
      <c r="BET429" s="45"/>
      <c r="BEU429" s="45"/>
      <c r="BEV429" s="45"/>
      <c r="BEW429" s="45"/>
      <c r="BEX429" s="45"/>
      <c r="BEY429" s="45"/>
      <c r="BEZ429" s="45"/>
      <c r="BFA429" s="45"/>
      <c r="BFB429" s="45"/>
      <c r="BFC429" s="45"/>
      <c r="BFD429" s="45"/>
      <c r="BFE429" s="45"/>
      <c r="BFF429" s="45"/>
      <c r="BFG429" s="45"/>
      <c r="BFH429" s="45"/>
      <c r="BFI429" s="45"/>
      <c r="BFJ429" s="45"/>
      <c r="BFK429" s="45"/>
      <c r="BFL429" s="45"/>
      <c r="BFM429" s="45"/>
      <c r="BFN429" s="45"/>
      <c r="BFO429" s="45"/>
      <c r="BFP429" s="45"/>
      <c r="BFQ429" s="45"/>
      <c r="BFR429" s="45"/>
      <c r="BFS429" s="45"/>
      <c r="BFT429" s="45"/>
      <c r="BFU429" s="45"/>
      <c r="BFV429" s="45"/>
      <c r="BFW429" s="45"/>
      <c r="BFX429" s="45"/>
      <c r="BFY429" s="45"/>
      <c r="BFZ429" s="45"/>
      <c r="BGA429" s="45"/>
      <c r="BGB429" s="45"/>
      <c r="BGC429" s="45"/>
      <c r="BGD429" s="45"/>
      <c r="BGE429" s="45"/>
      <c r="BGF429" s="45"/>
      <c r="BGG429" s="45"/>
      <c r="BGH429" s="45"/>
      <c r="BGI429" s="45"/>
      <c r="BGJ429" s="45"/>
      <c r="BGK429" s="45"/>
      <c r="BGL429" s="45"/>
      <c r="BGM429" s="45"/>
      <c r="BGN429" s="45"/>
      <c r="BGO429" s="45"/>
      <c r="BGP429" s="45"/>
      <c r="BGQ429" s="45"/>
      <c r="BGR429" s="45"/>
      <c r="BGS429" s="45"/>
      <c r="BGT429" s="45"/>
      <c r="BGU429" s="45"/>
      <c r="BGV429" s="45"/>
      <c r="BGW429" s="45"/>
      <c r="BGX429" s="45"/>
      <c r="BGY429" s="45"/>
      <c r="BGZ429" s="45"/>
      <c r="BHA429" s="45"/>
      <c r="BHB429" s="45"/>
      <c r="BHC429" s="45"/>
      <c r="BHD429" s="45"/>
      <c r="BHE429" s="45"/>
      <c r="BHF429" s="45"/>
      <c r="BHG429" s="45"/>
      <c r="BHH429" s="45"/>
      <c r="BHI429" s="45"/>
      <c r="BHJ429" s="45"/>
      <c r="BHK429" s="45"/>
      <c r="BHL429" s="45"/>
      <c r="BHM429" s="45"/>
      <c r="BHN429" s="45"/>
      <c r="BHO429" s="45"/>
      <c r="BHP429" s="45"/>
      <c r="BHQ429" s="45"/>
      <c r="BHR429" s="45"/>
      <c r="BHS429" s="45"/>
      <c r="BHT429" s="45"/>
      <c r="BHU429" s="45"/>
      <c r="BHV429" s="45"/>
      <c r="BHW429" s="45"/>
      <c r="BHX429" s="45"/>
      <c r="BHY429" s="45"/>
      <c r="BHZ429" s="45"/>
      <c r="BIA429" s="45"/>
      <c r="BIB429" s="45"/>
      <c r="BIC429" s="45"/>
      <c r="BID429" s="45"/>
      <c r="BIE429" s="45"/>
      <c r="BIF429" s="45"/>
      <c r="BIG429" s="45"/>
      <c r="BIH429" s="45"/>
      <c r="BII429" s="45"/>
      <c r="BIJ429" s="45"/>
      <c r="BIK429" s="45"/>
      <c r="BIL429" s="45"/>
      <c r="BIM429" s="45"/>
      <c r="BIN429" s="45"/>
      <c r="BIO429" s="45"/>
      <c r="BIP429" s="45"/>
      <c r="BIQ429" s="45"/>
      <c r="BIR429" s="45"/>
      <c r="BIS429" s="45"/>
      <c r="BIT429" s="45"/>
      <c r="BIU429" s="45"/>
      <c r="BIV429" s="45"/>
      <c r="BIW429" s="45"/>
      <c r="BIX429" s="45"/>
      <c r="BIY429" s="45"/>
      <c r="BIZ429" s="45"/>
      <c r="BJA429" s="45"/>
      <c r="BJB429" s="45"/>
      <c r="BJC429" s="45"/>
      <c r="BJD429" s="45"/>
      <c r="BJE429" s="45"/>
      <c r="BJF429" s="45"/>
      <c r="BJG429" s="45"/>
      <c r="BJH429" s="45"/>
      <c r="BJI429" s="45"/>
      <c r="BJJ429" s="45"/>
      <c r="BJK429" s="45"/>
      <c r="BJL429" s="45"/>
      <c r="BJM429" s="45"/>
      <c r="BJN429" s="45"/>
      <c r="BJO429" s="45"/>
      <c r="BJP429" s="45"/>
      <c r="BJQ429" s="45"/>
      <c r="BJR429" s="45"/>
      <c r="BJS429" s="45"/>
      <c r="BJT429" s="45"/>
      <c r="BJU429" s="45"/>
      <c r="BJV429" s="45"/>
      <c r="BJW429" s="45"/>
      <c r="BJX429" s="45"/>
      <c r="BJY429" s="45"/>
      <c r="BJZ429" s="45"/>
      <c r="BKA429" s="45"/>
      <c r="BKB429" s="45"/>
      <c r="BKC429" s="45"/>
      <c r="BKD429" s="45"/>
      <c r="BKE429" s="45"/>
      <c r="BKF429" s="45"/>
      <c r="BKG429" s="45"/>
      <c r="BKH429" s="45"/>
      <c r="BKI429" s="45"/>
      <c r="BKJ429" s="45"/>
      <c r="BKK429" s="45"/>
      <c r="BKL429" s="45"/>
      <c r="BKM429" s="45"/>
      <c r="BKN429" s="45"/>
      <c r="BKO429" s="45"/>
      <c r="BKP429" s="45"/>
      <c r="BKQ429" s="45"/>
      <c r="BKR429" s="45"/>
      <c r="BKS429" s="45"/>
      <c r="BKT429" s="45"/>
      <c r="BKU429" s="45"/>
      <c r="BKV429" s="45"/>
      <c r="BKW429" s="45"/>
      <c r="BKX429" s="45"/>
      <c r="BKY429" s="45"/>
      <c r="BKZ429" s="45"/>
      <c r="BLA429" s="45"/>
      <c r="BLB429" s="45"/>
      <c r="BLC429" s="45"/>
      <c r="BLD429" s="45"/>
      <c r="BLE429" s="45"/>
      <c r="BLF429" s="45"/>
      <c r="BLG429" s="45"/>
      <c r="BLH429" s="45"/>
      <c r="BLI429" s="45"/>
      <c r="BLJ429" s="45"/>
      <c r="BLK429" s="45"/>
      <c r="BLL429" s="45"/>
      <c r="BLM429" s="45"/>
      <c r="BLN429" s="45"/>
      <c r="BLO429" s="45"/>
      <c r="BLP429" s="45"/>
      <c r="BLQ429" s="45"/>
      <c r="BLR429" s="45"/>
      <c r="BLS429" s="45"/>
      <c r="BLT429" s="45"/>
      <c r="BLU429" s="45"/>
      <c r="BLV429" s="45"/>
      <c r="BLW429" s="45"/>
      <c r="BLX429" s="45"/>
      <c r="BLY429" s="45"/>
      <c r="BLZ429" s="45"/>
      <c r="BMA429" s="45"/>
      <c r="BMB429" s="45"/>
      <c r="BMC429" s="45"/>
      <c r="BMD429" s="45"/>
      <c r="BME429" s="45"/>
      <c r="BMF429" s="45"/>
      <c r="BMG429" s="45"/>
      <c r="BMH429" s="45"/>
      <c r="BMI429" s="45"/>
      <c r="BMJ429" s="45"/>
      <c r="BMK429" s="45"/>
      <c r="BML429" s="45"/>
      <c r="BMM429" s="45"/>
      <c r="BMN429" s="45"/>
      <c r="BMO429" s="45"/>
      <c r="BMP429" s="45"/>
      <c r="BMQ429" s="45"/>
      <c r="BMR429" s="45"/>
      <c r="BMS429" s="45"/>
      <c r="BMT429" s="45"/>
      <c r="BMU429" s="45"/>
      <c r="BMV429" s="45"/>
      <c r="BMW429" s="45"/>
      <c r="BMX429" s="45"/>
      <c r="BMY429" s="45"/>
      <c r="BMZ429" s="45"/>
      <c r="BNA429" s="45"/>
      <c r="BNB429" s="45"/>
      <c r="BNC429" s="45"/>
      <c r="BND429" s="45"/>
      <c r="BNE429" s="45"/>
      <c r="BNF429" s="45"/>
      <c r="BNG429" s="45"/>
      <c r="BNH429" s="45"/>
      <c r="BNI429" s="45"/>
      <c r="BNJ429" s="45"/>
      <c r="BNK429" s="45"/>
      <c r="BNL429" s="45"/>
      <c r="BNM429" s="45"/>
      <c r="BNN429" s="45"/>
      <c r="BNO429" s="45"/>
      <c r="BNP429" s="45"/>
      <c r="BNQ429" s="45"/>
      <c r="BNR429" s="45"/>
      <c r="BNS429" s="45"/>
      <c r="BNT429" s="45"/>
      <c r="BNU429" s="45"/>
      <c r="BNV429" s="45"/>
      <c r="BNW429" s="45"/>
      <c r="BNX429" s="45"/>
      <c r="BNY429" s="45"/>
      <c r="BNZ429" s="45"/>
      <c r="BOA429" s="45"/>
      <c r="BOB429" s="45"/>
      <c r="BOC429" s="45"/>
      <c r="BOD429" s="45"/>
      <c r="BOE429" s="45"/>
      <c r="BOF429" s="45"/>
      <c r="BOG429" s="45"/>
      <c r="BOH429" s="45"/>
      <c r="BOI429" s="45"/>
      <c r="BOJ429" s="45"/>
      <c r="BOK429" s="45"/>
      <c r="BOL429" s="45"/>
      <c r="BOM429" s="45"/>
      <c r="BON429" s="45"/>
      <c r="BOO429" s="45"/>
      <c r="BOP429" s="45"/>
      <c r="BOQ429" s="45"/>
      <c r="BOR429" s="45"/>
      <c r="BOS429" s="45"/>
      <c r="BOT429" s="45"/>
      <c r="BOU429" s="45"/>
      <c r="BOV429" s="45"/>
      <c r="BOW429" s="45"/>
      <c r="BOX429" s="45"/>
      <c r="BOY429" s="45"/>
      <c r="BOZ429" s="45"/>
      <c r="BPA429" s="45"/>
      <c r="BPB429" s="45"/>
      <c r="BPC429" s="45"/>
      <c r="BPD429" s="45"/>
      <c r="BPE429" s="45"/>
      <c r="BPF429" s="45"/>
      <c r="BPG429" s="45"/>
      <c r="BPH429" s="45"/>
      <c r="BPI429" s="45"/>
      <c r="BPJ429" s="45"/>
      <c r="BPK429" s="45"/>
      <c r="BPL429" s="45"/>
      <c r="BPM429" s="45"/>
      <c r="BPN429" s="45"/>
      <c r="BPO429" s="45"/>
      <c r="BPP429" s="45"/>
      <c r="BPQ429" s="45"/>
      <c r="BPR429" s="45"/>
      <c r="BPS429" s="45"/>
      <c r="BPT429" s="45"/>
      <c r="BPU429" s="45"/>
      <c r="BPV429" s="45"/>
      <c r="BPW429" s="45"/>
      <c r="BPX429" s="45"/>
      <c r="BPY429" s="45"/>
      <c r="BPZ429" s="45"/>
      <c r="BQA429" s="45"/>
      <c r="BQB429" s="45"/>
      <c r="BQC429" s="45"/>
      <c r="BQD429" s="45"/>
      <c r="BQE429" s="45"/>
      <c r="BQF429" s="45"/>
      <c r="BQG429" s="45"/>
      <c r="BQH429" s="45"/>
      <c r="BQI429" s="45"/>
      <c r="BQJ429" s="45"/>
      <c r="BQK429" s="45"/>
      <c r="BQL429" s="45"/>
      <c r="BQM429" s="45"/>
      <c r="BQN429" s="45"/>
      <c r="BQO429" s="45"/>
      <c r="BQP429" s="45"/>
      <c r="BQQ429" s="45"/>
      <c r="BQR429" s="45"/>
      <c r="BQS429" s="45"/>
      <c r="BQT429" s="45"/>
      <c r="BQU429" s="45"/>
      <c r="BQV429" s="45"/>
      <c r="BQW429" s="45"/>
      <c r="BQX429" s="45"/>
      <c r="BQY429" s="45"/>
      <c r="BQZ429" s="45"/>
      <c r="BRA429" s="45"/>
      <c r="BRB429" s="45"/>
      <c r="BRC429" s="45"/>
      <c r="BRD429" s="45"/>
      <c r="BRE429" s="45"/>
      <c r="BRF429" s="45"/>
      <c r="BRG429" s="45"/>
      <c r="BRH429" s="45"/>
      <c r="BRI429" s="45"/>
      <c r="BRJ429" s="45"/>
      <c r="BRK429" s="45"/>
      <c r="BRL429" s="45"/>
      <c r="BRM429" s="45"/>
      <c r="BRN429" s="45"/>
      <c r="BRO429" s="45"/>
      <c r="BRP429" s="45"/>
      <c r="BRQ429" s="45"/>
      <c r="BRR429" s="45"/>
      <c r="BRS429" s="45"/>
      <c r="BRT429" s="45"/>
      <c r="BRU429" s="45"/>
      <c r="BRV429" s="45"/>
      <c r="BRW429" s="45"/>
      <c r="BRX429" s="45"/>
      <c r="BRY429" s="45"/>
      <c r="BRZ429" s="45"/>
      <c r="BSA429" s="45"/>
      <c r="BSB429" s="45"/>
      <c r="BSC429" s="45"/>
      <c r="BSD429" s="45"/>
      <c r="BSE429" s="45"/>
      <c r="BSF429" s="45"/>
      <c r="BSG429" s="45"/>
      <c r="BSH429" s="45"/>
      <c r="BSI429" s="45"/>
      <c r="BSJ429" s="45"/>
      <c r="BSK429" s="45"/>
      <c r="BSL429" s="45"/>
      <c r="BSM429" s="45"/>
      <c r="BSN429" s="45"/>
      <c r="BSO429" s="45"/>
      <c r="BSP429" s="45"/>
      <c r="BSQ429" s="45"/>
      <c r="BSR429" s="45"/>
      <c r="BSS429" s="45"/>
      <c r="BST429" s="45"/>
      <c r="BSU429" s="45"/>
      <c r="BSV429" s="45"/>
      <c r="BSW429" s="45"/>
      <c r="BSX429" s="45"/>
      <c r="BSY429" s="45"/>
      <c r="BSZ429" s="45"/>
      <c r="BTA429" s="45"/>
      <c r="BTB429" s="45"/>
      <c r="BTC429" s="45"/>
      <c r="BTD429" s="45"/>
      <c r="BTE429" s="45"/>
      <c r="BTF429" s="45"/>
      <c r="BTG429" s="45"/>
      <c r="BTH429" s="45"/>
      <c r="BTI429" s="45"/>
      <c r="BTJ429" s="45"/>
      <c r="BTK429" s="45"/>
      <c r="BTL429" s="45"/>
      <c r="BTM429" s="45"/>
      <c r="BTN429" s="45"/>
      <c r="BTO429" s="45"/>
      <c r="BTP429" s="45"/>
      <c r="BTQ429" s="45"/>
      <c r="BTR429" s="45"/>
      <c r="BTS429" s="45"/>
      <c r="BTT429" s="45"/>
      <c r="BTU429" s="45"/>
      <c r="BTV429" s="45"/>
      <c r="BTW429" s="45"/>
      <c r="BTX429" s="45"/>
      <c r="BTY429" s="45"/>
      <c r="BTZ429" s="45"/>
      <c r="BUA429" s="45"/>
      <c r="BUB429" s="45"/>
      <c r="BUC429" s="45"/>
      <c r="BUD429" s="45"/>
      <c r="BUE429" s="45"/>
      <c r="BUF429" s="45"/>
      <c r="BUG429" s="45"/>
      <c r="BUH429" s="45"/>
      <c r="BUI429" s="45"/>
      <c r="BUJ429" s="45"/>
      <c r="BUK429" s="45"/>
      <c r="BUL429" s="45"/>
      <c r="BUM429" s="45"/>
      <c r="BUN429" s="45"/>
      <c r="BUO429" s="45"/>
      <c r="BUP429" s="45"/>
      <c r="BUQ429" s="45"/>
      <c r="BUR429" s="45"/>
      <c r="BUS429" s="45"/>
      <c r="BUT429" s="45"/>
      <c r="BUU429" s="45"/>
      <c r="BUV429" s="45"/>
      <c r="BUW429" s="45"/>
      <c r="BUX429" s="45"/>
      <c r="BUY429" s="45"/>
      <c r="BUZ429" s="45"/>
      <c r="BVA429" s="45"/>
      <c r="BVB429" s="45"/>
      <c r="BVC429" s="45"/>
      <c r="BVD429" s="45"/>
      <c r="BVE429" s="45"/>
      <c r="BVF429" s="45"/>
      <c r="BVG429" s="45"/>
      <c r="BVH429" s="45"/>
      <c r="BVI429" s="45"/>
      <c r="BVJ429" s="45"/>
      <c r="BVK429" s="45"/>
      <c r="BVL429" s="45"/>
      <c r="BVM429" s="45"/>
      <c r="BVN429" s="45"/>
      <c r="BVO429" s="45"/>
      <c r="BVP429" s="45"/>
      <c r="BVQ429" s="45"/>
      <c r="BVR429" s="45"/>
      <c r="BVS429" s="45"/>
      <c r="BVT429" s="45"/>
      <c r="BVU429" s="45"/>
      <c r="BVV429" s="45"/>
      <c r="BVW429" s="45"/>
      <c r="BVX429" s="45"/>
      <c r="BVY429" s="45"/>
      <c r="BVZ429" s="45"/>
      <c r="BWA429" s="45"/>
      <c r="BWB429" s="45"/>
      <c r="BWC429" s="45"/>
      <c r="BWD429" s="45"/>
      <c r="BWE429" s="45"/>
      <c r="BWF429" s="45"/>
      <c r="BWG429" s="45"/>
      <c r="BWH429" s="45"/>
      <c r="BWI429" s="45"/>
      <c r="BWJ429" s="45"/>
      <c r="BWK429" s="45"/>
      <c r="BWL429" s="45"/>
      <c r="BWM429" s="45"/>
      <c r="BWN429" s="45"/>
      <c r="BWO429" s="45"/>
      <c r="BWP429" s="45"/>
      <c r="BWQ429" s="45"/>
      <c r="BWR429" s="45"/>
      <c r="BWS429" s="45"/>
      <c r="BWT429" s="45"/>
      <c r="BWU429" s="45"/>
      <c r="BWV429" s="45"/>
      <c r="BWW429" s="45"/>
      <c r="BWX429" s="45"/>
      <c r="BWY429" s="45"/>
      <c r="BWZ429" s="45"/>
      <c r="BXA429" s="45"/>
      <c r="BXB429" s="45"/>
      <c r="BXC429" s="45"/>
      <c r="BXD429" s="45"/>
      <c r="BXE429" s="45"/>
      <c r="BXF429" s="45"/>
      <c r="BXG429" s="45"/>
      <c r="BXH429" s="45"/>
      <c r="BXI429" s="45"/>
      <c r="BXJ429" s="45"/>
      <c r="BXK429" s="45"/>
      <c r="BXL429" s="45"/>
      <c r="BXM429" s="45"/>
      <c r="BXN429" s="45"/>
      <c r="BXO429" s="45"/>
      <c r="BXP429" s="45"/>
      <c r="BXQ429" s="45"/>
      <c r="BXR429" s="45"/>
      <c r="BXS429" s="45"/>
      <c r="BXT429" s="45"/>
      <c r="BXU429" s="45"/>
      <c r="BXV429" s="45"/>
      <c r="BXW429" s="45"/>
      <c r="BXX429" s="45"/>
      <c r="BXY429" s="45"/>
      <c r="BXZ429" s="45"/>
      <c r="BYA429" s="45"/>
      <c r="BYB429" s="45"/>
      <c r="BYC429" s="45"/>
      <c r="BYD429" s="45"/>
      <c r="BYE429" s="45"/>
      <c r="BYF429" s="45"/>
      <c r="BYG429" s="45"/>
      <c r="BYH429" s="45"/>
      <c r="BYI429" s="45"/>
      <c r="BYJ429" s="45"/>
      <c r="BYK429" s="45"/>
      <c r="BYL429" s="45"/>
      <c r="BYM429" s="45"/>
      <c r="BYN429" s="45"/>
      <c r="BYO429" s="45"/>
      <c r="BYP429" s="45"/>
      <c r="BYQ429" s="45"/>
      <c r="BYR429" s="45"/>
      <c r="BYS429" s="45"/>
      <c r="BYT429" s="45"/>
      <c r="BYU429" s="45"/>
      <c r="BYV429" s="45"/>
      <c r="BYW429" s="45"/>
      <c r="BYX429" s="45"/>
      <c r="BYY429" s="45"/>
      <c r="BYZ429" s="45"/>
      <c r="BZA429" s="45"/>
      <c r="BZB429" s="45"/>
      <c r="BZC429" s="45"/>
      <c r="BZD429" s="45"/>
      <c r="BZE429" s="45"/>
      <c r="BZF429" s="45"/>
      <c r="BZG429" s="45"/>
      <c r="BZH429" s="45"/>
      <c r="BZI429" s="45"/>
      <c r="BZJ429" s="45"/>
      <c r="BZK429" s="45"/>
      <c r="BZL429" s="45"/>
      <c r="BZM429" s="45"/>
      <c r="BZN429" s="45"/>
      <c r="BZO429" s="45"/>
      <c r="BZP429" s="45"/>
      <c r="BZQ429" s="45"/>
      <c r="BZR429" s="45"/>
      <c r="BZS429" s="45"/>
      <c r="BZT429" s="45"/>
      <c r="BZU429" s="45"/>
      <c r="BZV429" s="45"/>
      <c r="BZW429" s="45"/>
      <c r="BZX429" s="45"/>
      <c r="BZY429" s="45"/>
      <c r="BZZ429" s="45"/>
      <c r="CAA429" s="45"/>
      <c r="CAB429" s="45"/>
      <c r="CAC429" s="45"/>
      <c r="CAD429" s="45"/>
      <c r="CAE429" s="45"/>
      <c r="CAF429" s="45"/>
      <c r="CAG429" s="45"/>
      <c r="CAH429" s="45"/>
      <c r="CAI429" s="45"/>
      <c r="CAJ429" s="45"/>
      <c r="CAK429" s="45"/>
      <c r="CAL429" s="45"/>
      <c r="CAM429" s="45"/>
      <c r="CAN429" s="45"/>
      <c r="CAO429" s="45"/>
      <c r="CAP429" s="45"/>
      <c r="CAQ429" s="45"/>
      <c r="CAR429" s="45"/>
      <c r="CAS429" s="45"/>
      <c r="CAT429" s="45"/>
      <c r="CAU429" s="45"/>
      <c r="CAV429" s="45"/>
      <c r="CAW429" s="45"/>
      <c r="CAX429" s="45"/>
      <c r="CAY429" s="45"/>
      <c r="CAZ429" s="45"/>
      <c r="CBA429" s="45"/>
      <c r="CBB429" s="45"/>
      <c r="CBC429" s="45"/>
      <c r="CBD429" s="45"/>
      <c r="CBE429" s="45"/>
      <c r="CBF429" s="45"/>
      <c r="CBG429" s="45"/>
      <c r="CBH429" s="45"/>
      <c r="CBI429" s="45"/>
      <c r="CBJ429" s="45"/>
      <c r="CBK429" s="45"/>
      <c r="CBL429" s="45"/>
      <c r="CBM429" s="45"/>
      <c r="CBN429" s="45"/>
      <c r="CBO429" s="45"/>
      <c r="CBP429" s="45"/>
      <c r="CBQ429" s="45"/>
      <c r="CBR429" s="45"/>
      <c r="CBS429" s="45"/>
      <c r="CBT429" s="45"/>
      <c r="CBU429" s="45"/>
      <c r="CBV429" s="45"/>
      <c r="CBW429" s="45"/>
      <c r="CBX429" s="45"/>
      <c r="CBY429" s="45"/>
      <c r="CBZ429" s="45"/>
      <c r="CCA429" s="45"/>
      <c r="CCB429" s="45"/>
      <c r="CCC429" s="45"/>
      <c r="CCD429" s="45"/>
      <c r="CCE429" s="45"/>
      <c r="CCF429" s="45"/>
      <c r="CCG429" s="45"/>
      <c r="CCH429" s="45"/>
      <c r="CCI429" s="45"/>
      <c r="CCJ429" s="45"/>
      <c r="CCK429" s="45"/>
      <c r="CCL429" s="45"/>
      <c r="CCM429" s="45"/>
      <c r="CCN429" s="45"/>
      <c r="CCO429" s="45"/>
      <c r="CCP429" s="45"/>
      <c r="CCQ429" s="45"/>
      <c r="CCR429" s="45"/>
      <c r="CCS429" s="45"/>
      <c r="CCT429" s="45"/>
      <c r="CCU429" s="45"/>
      <c r="CCV429" s="45"/>
      <c r="CCW429" s="45"/>
      <c r="CCX429" s="45"/>
      <c r="CCY429" s="45"/>
      <c r="CCZ429" s="45"/>
      <c r="CDA429" s="45"/>
      <c r="CDB429" s="45"/>
      <c r="CDC429" s="45"/>
      <c r="CDD429" s="45"/>
      <c r="CDE429" s="45"/>
      <c r="CDF429" s="45"/>
      <c r="CDG429" s="45"/>
      <c r="CDH429" s="45"/>
      <c r="CDI429" s="45"/>
      <c r="CDJ429" s="45"/>
      <c r="CDK429" s="45"/>
      <c r="CDL429" s="45"/>
      <c r="CDM429" s="45"/>
      <c r="CDN429" s="45"/>
      <c r="CDO429" s="45"/>
      <c r="CDP429" s="45"/>
      <c r="CDQ429" s="45"/>
      <c r="CDR429" s="45"/>
      <c r="CDS429" s="45"/>
      <c r="CDT429" s="45"/>
      <c r="CDU429" s="45"/>
      <c r="CDV429" s="45"/>
      <c r="CDW429" s="45"/>
      <c r="CDX429" s="45"/>
      <c r="CDY429" s="45"/>
      <c r="CDZ429" s="45"/>
      <c r="CEA429" s="45"/>
      <c r="CEB429" s="45"/>
      <c r="CEC429" s="45"/>
      <c r="CED429" s="45"/>
      <c r="CEE429" s="45"/>
      <c r="CEF429" s="45"/>
      <c r="CEG429" s="45"/>
      <c r="CEH429" s="45"/>
      <c r="CEI429" s="45"/>
      <c r="CEJ429" s="45"/>
      <c r="CEK429" s="45"/>
      <c r="CEL429" s="45"/>
      <c r="CEM429" s="45"/>
      <c r="CEN429" s="45"/>
      <c r="CEO429" s="45"/>
      <c r="CEP429" s="45"/>
      <c r="CEQ429" s="45"/>
      <c r="CER429" s="45"/>
      <c r="CES429" s="45"/>
      <c r="CET429" s="45"/>
      <c r="CEU429" s="45"/>
      <c r="CEV429" s="45"/>
      <c r="CEW429" s="45"/>
      <c r="CEX429" s="45"/>
      <c r="CEY429" s="45"/>
      <c r="CEZ429" s="45"/>
      <c r="CFA429" s="45"/>
      <c r="CFB429" s="45"/>
      <c r="CFC429" s="45"/>
      <c r="CFD429" s="45"/>
      <c r="CFE429" s="45"/>
      <c r="CFF429" s="45"/>
      <c r="CFG429" s="45"/>
      <c r="CFH429" s="45"/>
      <c r="CFI429" s="45"/>
      <c r="CFJ429" s="45"/>
      <c r="CFK429" s="45"/>
      <c r="CFL429" s="45"/>
      <c r="CFM429" s="45"/>
      <c r="CFN429" s="45"/>
      <c r="CFO429" s="45"/>
      <c r="CFP429" s="45"/>
      <c r="CFQ429" s="45"/>
      <c r="CFR429" s="45"/>
      <c r="CFS429" s="45"/>
      <c r="CFT429" s="45"/>
      <c r="CFU429" s="45"/>
      <c r="CFV429" s="45"/>
      <c r="CFW429" s="45"/>
      <c r="CFX429" s="45"/>
      <c r="CFY429" s="45"/>
      <c r="CFZ429" s="45"/>
      <c r="CGA429" s="45"/>
      <c r="CGB429" s="45"/>
      <c r="CGC429" s="45"/>
      <c r="CGD429" s="45"/>
      <c r="CGE429" s="45"/>
      <c r="CGF429" s="45"/>
      <c r="CGG429" s="45"/>
      <c r="CGH429" s="45"/>
      <c r="CGI429" s="45"/>
      <c r="CGJ429" s="45"/>
      <c r="CGK429" s="45"/>
      <c r="CGL429" s="45"/>
      <c r="CGM429" s="45"/>
      <c r="CGN429" s="45"/>
      <c r="CGO429" s="45"/>
      <c r="CGP429" s="45"/>
      <c r="CGQ429" s="45"/>
      <c r="CGR429" s="45"/>
      <c r="CGS429" s="45"/>
      <c r="CGT429" s="45"/>
      <c r="CGU429" s="45"/>
      <c r="CGV429" s="45"/>
      <c r="CGW429" s="45"/>
      <c r="CGX429" s="45"/>
      <c r="CGY429" s="45"/>
      <c r="CGZ429" s="45"/>
      <c r="CHA429" s="45"/>
      <c r="CHB429" s="45"/>
      <c r="CHC429" s="45"/>
      <c r="CHD429" s="45"/>
      <c r="CHE429" s="45"/>
      <c r="CHF429" s="45"/>
      <c r="CHG429" s="45"/>
      <c r="CHH429" s="45"/>
      <c r="CHI429" s="45"/>
      <c r="CHJ429" s="45"/>
      <c r="CHK429" s="45"/>
      <c r="CHL429" s="45"/>
      <c r="CHM429" s="45"/>
      <c r="CHN429" s="45"/>
      <c r="CHO429" s="45"/>
      <c r="CHP429" s="45"/>
      <c r="CHQ429" s="45"/>
      <c r="CHR429" s="45"/>
      <c r="CHS429" s="45"/>
      <c r="CHT429" s="45"/>
      <c r="CHU429" s="45"/>
      <c r="CHV429" s="45"/>
      <c r="CHW429" s="45"/>
      <c r="CHX429" s="45"/>
      <c r="CHY429" s="45"/>
      <c r="CHZ429" s="45"/>
      <c r="CIA429" s="45"/>
      <c r="CIB429" s="45"/>
      <c r="CIC429" s="45"/>
      <c r="CID429" s="45"/>
      <c r="CIE429" s="45"/>
      <c r="CIF429" s="45"/>
      <c r="CIG429" s="45"/>
      <c r="CIH429" s="45"/>
      <c r="CII429" s="45"/>
      <c r="CIJ429" s="45"/>
      <c r="CIK429" s="45"/>
      <c r="CIL429" s="45"/>
      <c r="CIM429" s="45"/>
      <c r="CIN429" s="45"/>
      <c r="CIO429" s="45"/>
      <c r="CIP429" s="45"/>
      <c r="CIQ429" s="45"/>
      <c r="CIR429" s="45"/>
      <c r="CIS429" s="45"/>
      <c r="CIT429" s="45"/>
      <c r="CIU429" s="45"/>
      <c r="CIV429" s="45"/>
      <c r="CIW429" s="45"/>
      <c r="CIX429" s="45"/>
      <c r="CIY429" s="45"/>
      <c r="CIZ429" s="45"/>
      <c r="CJA429" s="45"/>
      <c r="CJB429" s="45"/>
      <c r="CJC429" s="45"/>
      <c r="CJD429" s="45"/>
      <c r="CJE429" s="45"/>
      <c r="CJF429" s="45"/>
      <c r="CJG429" s="45"/>
      <c r="CJH429" s="45"/>
      <c r="CJI429" s="45"/>
      <c r="CJJ429" s="45"/>
      <c r="CJK429" s="45"/>
      <c r="CJL429" s="45"/>
      <c r="CJM429" s="45"/>
      <c r="CJN429" s="45"/>
      <c r="CJO429" s="45"/>
      <c r="CJP429" s="45"/>
      <c r="CJQ429" s="45"/>
      <c r="CJR429" s="45"/>
      <c r="CJS429" s="45"/>
      <c r="CJT429" s="45"/>
      <c r="CJU429" s="45"/>
      <c r="CJV429" s="45"/>
      <c r="CJW429" s="45"/>
      <c r="CJX429" s="45"/>
      <c r="CJY429" s="45"/>
      <c r="CJZ429" s="45"/>
      <c r="CKA429" s="45"/>
      <c r="CKB429" s="45"/>
      <c r="CKC429" s="45"/>
      <c r="CKD429" s="45"/>
      <c r="CKE429" s="45"/>
      <c r="CKF429" s="45"/>
      <c r="CKG429" s="45"/>
      <c r="CKH429" s="45"/>
      <c r="CKI429" s="45"/>
      <c r="CKJ429" s="45"/>
      <c r="CKK429" s="45"/>
      <c r="CKL429" s="45"/>
      <c r="CKM429" s="45"/>
      <c r="CKN429" s="45"/>
      <c r="CKO429" s="45"/>
      <c r="CKP429" s="45"/>
      <c r="CKQ429" s="45"/>
      <c r="CKR429" s="45"/>
      <c r="CKS429" s="45"/>
      <c r="CKT429" s="45"/>
      <c r="CKU429" s="45"/>
      <c r="CKV429" s="45"/>
      <c r="CKW429" s="45"/>
      <c r="CKX429" s="45"/>
      <c r="CKY429" s="45"/>
      <c r="CKZ429" s="45"/>
      <c r="CLA429" s="45"/>
      <c r="CLB429" s="45"/>
      <c r="CLC429" s="45"/>
      <c r="CLD429" s="45"/>
      <c r="CLE429" s="45"/>
      <c r="CLF429" s="45"/>
      <c r="CLG429" s="45"/>
      <c r="CLH429" s="45"/>
      <c r="CLI429" s="45"/>
      <c r="CLJ429" s="45"/>
      <c r="CLK429" s="45"/>
      <c r="CLL429" s="45"/>
      <c r="CLM429" s="45"/>
      <c r="CLN429" s="45"/>
      <c r="CLO429" s="45"/>
      <c r="CLP429" s="45"/>
      <c r="CLQ429" s="45"/>
      <c r="CLR429" s="45"/>
      <c r="CLS429" s="45"/>
      <c r="CLT429" s="45"/>
      <c r="CLU429" s="45"/>
      <c r="CLV429" s="45"/>
      <c r="CLW429" s="45"/>
      <c r="CLX429" s="45"/>
      <c r="CLY429" s="45"/>
      <c r="CLZ429" s="45"/>
      <c r="CMA429" s="45"/>
      <c r="CMB429" s="45"/>
      <c r="CMC429" s="45"/>
      <c r="CMD429" s="45"/>
      <c r="CME429" s="45"/>
      <c r="CMF429" s="45"/>
      <c r="CMG429" s="45"/>
      <c r="CMH429" s="45"/>
      <c r="CMI429" s="45"/>
      <c r="CMJ429" s="45"/>
      <c r="CMK429" s="45"/>
      <c r="CML429" s="45"/>
      <c r="CMM429" s="45"/>
      <c r="CMN429" s="45"/>
      <c r="CMO429" s="45"/>
      <c r="CMP429" s="45"/>
      <c r="CMQ429" s="45"/>
      <c r="CMR429" s="45"/>
      <c r="CMS429" s="45"/>
      <c r="CMT429" s="45"/>
      <c r="CMU429" s="45"/>
      <c r="CMV429" s="45"/>
      <c r="CMW429" s="45"/>
      <c r="CMX429" s="45"/>
      <c r="CMY429" s="45"/>
      <c r="CMZ429" s="45"/>
      <c r="CNA429" s="45"/>
      <c r="CNB429" s="45"/>
      <c r="CNC429" s="45"/>
      <c r="CND429" s="45"/>
      <c r="CNE429" s="45"/>
      <c r="CNF429" s="45"/>
      <c r="CNG429" s="45"/>
      <c r="CNH429" s="45"/>
      <c r="CNI429" s="45"/>
      <c r="CNJ429" s="45"/>
      <c r="CNK429" s="45"/>
      <c r="CNL429" s="45"/>
      <c r="CNM429" s="45"/>
      <c r="CNN429" s="45"/>
      <c r="CNO429" s="45"/>
      <c r="CNP429" s="45"/>
      <c r="CNQ429" s="45"/>
      <c r="CNR429" s="45"/>
      <c r="CNS429" s="45"/>
      <c r="CNT429" s="45"/>
      <c r="CNU429" s="45"/>
      <c r="CNV429" s="45"/>
      <c r="CNW429" s="45"/>
      <c r="CNX429" s="45"/>
      <c r="CNY429" s="45"/>
      <c r="CNZ429" s="45"/>
      <c r="COA429" s="45"/>
      <c r="COB429" s="45"/>
      <c r="COC429" s="45"/>
      <c r="COD429" s="45"/>
      <c r="COE429" s="45"/>
      <c r="COF429" s="45"/>
      <c r="COG429" s="45"/>
      <c r="COH429" s="45"/>
      <c r="COI429" s="45"/>
      <c r="COJ429" s="45"/>
      <c r="COK429" s="45"/>
      <c r="COL429" s="45"/>
      <c r="COM429" s="45"/>
      <c r="CON429" s="45"/>
      <c r="COO429" s="45"/>
      <c r="COP429" s="45"/>
      <c r="COQ429" s="45"/>
      <c r="COR429" s="45"/>
      <c r="COS429" s="45"/>
      <c r="COT429" s="45"/>
      <c r="COU429" s="45"/>
      <c r="COV429" s="45"/>
      <c r="COW429" s="45"/>
      <c r="COX429" s="45"/>
      <c r="COY429" s="45"/>
      <c r="COZ429" s="45"/>
      <c r="CPA429" s="45"/>
      <c r="CPB429" s="45"/>
      <c r="CPC429" s="45"/>
      <c r="CPD429" s="45"/>
      <c r="CPE429" s="45"/>
      <c r="CPF429" s="45"/>
      <c r="CPG429" s="45"/>
      <c r="CPH429" s="45"/>
      <c r="CPI429" s="45"/>
      <c r="CPJ429" s="45"/>
      <c r="CPK429" s="45"/>
      <c r="CPL429" s="45"/>
      <c r="CPM429" s="45"/>
      <c r="CPN429" s="45"/>
      <c r="CPO429" s="45"/>
      <c r="CPP429" s="45"/>
      <c r="CPQ429" s="45"/>
      <c r="CPR429" s="45"/>
      <c r="CPS429" s="45"/>
      <c r="CPT429" s="45"/>
      <c r="CPU429" s="45"/>
      <c r="CPV429" s="45"/>
      <c r="CPW429" s="45"/>
      <c r="CPX429" s="45"/>
      <c r="CPY429" s="45"/>
      <c r="CPZ429" s="45"/>
      <c r="CQA429" s="45"/>
      <c r="CQB429" s="45"/>
      <c r="CQC429" s="45"/>
      <c r="CQD429" s="45"/>
      <c r="CQE429" s="45"/>
      <c r="CQF429" s="45"/>
      <c r="CQG429" s="45"/>
      <c r="CQH429" s="45"/>
      <c r="CQI429" s="45"/>
      <c r="CQJ429" s="45"/>
      <c r="CQK429" s="45"/>
      <c r="CQL429" s="45"/>
      <c r="CQM429" s="45"/>
      <c r="CQN429" s="45"/>
      <c r="CQO429" s="45"/>
      <c r="CQP429" s="45"/>
      <c r="CQQ429" s="45"/>
      <c r="CQR429" s="45"/>
      <c r="CQS429" s="45"/>
      <c r="CQT429" s="45"/>
      <c r="CQU429" s="45"/>
      <c r="CQV429" s="45"/>
      <c r="CQW429" s="45"/>
      <c r="CQX429" s="45"/>
      <c r="CQY429" s="45"/>
      <c r="CQZ429" s="45"/>
      <c r="CRA429" s="45"/>
      <c r="CRB429" s="45"/>
      <c r="CRC429" s="45"/>
      <c r="CRD429" s="45"/>
      <c r="CRE429" s="45"/>
      <c r="CRF429" s="45"/>
      <c r="CRG429" s="45"/>
      <c r="CRH429" s="45"/>
      <c r="CRI429" s="45"/>
      <c r="CRJ429" s="45"/>
      <c r="CRK429" s="45"/>
      <c r="CRL429" s="45"/>
      <c r="CRM429" s="45"/>
      <c r="CRN429" s="45"/>
      <c r="CRO429" s="45"/>
      <c r="CRP429" s="45"/>
      <c r="CRQ429" s="45"/>
      <c r="CRR429" s="45"/>
      <c r="CRS429" s="45"/>
      <c r="CRT429" s="45"/>
      <c r="CRU429" s="45"/>
      <c r="CRV429" s="45"/>
      <c r="CRW429" s="45"/>
      <c r="CRX429" s="45"/>
      <c r="CRY429" s="45"/>
      <c r="CRZ429" s="45"/>
      <c r="CSA429" s="45"/>
      <c r="CSB429" s="45"/>
      <c r="CSC429" s="45"/>
      <c r="CSD429" s="45"/>
      <c r="CSE429" s="45"/>
      <c r="CSF429" s="45"/>
      <c r="CSG429" s="45"/>
      <c r="CSH429" s="45"/>
      <c r="CSI429" s="45"/>
      <c r="CSJ429" s="45"/>
      <c r="CSK429" s="45"/>
      <c r="CSL429" s="45"/>
      <c r="CSM429" s="45"/>
      <c r="CSN429" s="45"/>
      <c r="CSO429" s="45"/>
      <c r="CSP429" s="45"/>
      <c r="CSQ429" s="45"/>
      <c r="CSR429" s="45"/>
      <c r="CSS429" s="45"/>
      <c r="CST429" s="45"/>
      <c r="CSU429" s="45"/>
      <c r="CSV429" s="45"/>
      <c r="CSW429" s="45"/>
      <c r="CSX429" s="45"/>
      <c r="CSY429" s="45"/>
      <c r="CSZ429" s="45"/>
      <c r="CTA429" s="45"/>
      <c r="CTB429" s="45"/>
      <c r="CTC429" s="45"/>
      <c r="CTD429" s="45"/>
      <c r="CTE429" s="45"/>
      <c r="CTF429" s="45"/>
      <c r="CTG429" s="45"/>
      <c r="CTH429" s="45"/>
      <c r="CTI429" s="45"/>
      <c r="CTJ429" s="45"/>
      <c r="CTK429" s="45"/>
      <c r="CTL429" s="45"/>
      <c r="CTM429" s="45"/>
      <c r="CTN429" s="45"/>
      <c r="CTO429" s="45"/>
      <c r="CTP429" s="45"/>
      <c r="CTQ429" s="45"/>
      <c r="CTR429" s="45"/>
      <c r="CTS429" s="45"/>
      <c r="CTT429" s="45"/>
      <c r="CTU429" s="45"/>
      <c r="CTV429" s="45"/>
      <c r="CTW429" s="45"/>
      <c r="CTX429" s="45"/>
      <c r="CTY429" s="45"/>
      <c r="CTZ429" s="45"/>
      <c r="CUA429" s="45"/>
      <c r="CUB429" s="45"/>
      <c r="CUC429" s="45"/>
      <c r="CUD429" s="45"/>
      <c r="CUE429" s="45"/>
      <c r="CUF429" s="45"/>
      <c r="CUG429" s="45"/>
      <c r="CUH429" s="45"/>
      <c r="CUI429" s="45"/>
      <c r="CUJ429" s="45"/>
      <c r="CUK429" s="45"/>
      <c r="CUL429" s="45"/>
      <c r="CUM429" s="45"/>
      <c r="CUN429" s="45"/>
      <c r="CUO429" s="45"/>
      <c r="CUP429" s="45"/>
      <c r="CUQ429" s="45"/>
      <c r="CUR429" s="45"/>
      <c r="CUS429" s="45"/>
      <c r="CUT429" s="45"/>
      <c r="CUU429" s="45"/>
      <c r="CUV429" s="45"/>
      <c r="CUW429" s="45"/>
      <c r="CUX429" s="45"/>
      <c r="CUY429" s="45"/>
      <c r="CUZ429" s="45"/>
      <c r="CVA429" s="45"/>
      <c r="CVB429" s="45"/>
      <c r="CVC429" s="45"/>
      <c r="CVD429" s="45"/>
      <c r="CVE429" s="45"/>
      <c r="CVF429" s="45"/>
      <c r="CVG429" s="45"/>
      <c r="CVH429" s="45"/>
      <c r="CVI429" s="45"/>
      <c r="CVJ429" s="45"/>
      <c r="CVK429" s="45"/>
      <c r="CVL429" s="45"/>
      <c r="CVM429" s="45"/>
      <c r="CVN429" s="45"/>
      <c r="CVO429" s="45"/>
      <c r="CVP429" s="45"/>
      <c r="CVQ429" s="45"/>
      <c r="CVR429" s="45"/>
      <c r="CVS429" s="45"/>
      <c r="CVT429" s="45"/>
      <c r="CVU429" s="45"/>
      <c r="CVV429" s="45"/>
      <c r="CVW429" s="45"/>
      <c r="CVX429" s="45"/>
      <c r="CVY429" s="45"/>
      <c r="CVZ429" s="45"/>
      <c r="CWA429" s="45"/>
      <c r="CWB429" s="45"/>
      <c r="CWC429" s="45"/>
      <c r="CWD429" s="45"/>
      <c r="CWE429" s="45"/>
      <c r="CWF429" s="45"/>
      <c r="CWG429" s="45"/>
      <c r="CWH429" s="45"/>
      <c r="CWI429" s="45"/>
      <c r="CWJ429" s="45"/>
      <c r="CWK429" s="45"/>
      <c r="CWL429" s="45"/>
      <c r="CWM429" s="45"/>
      <c r="CWN429" s="45"/>
      <c r="CWO429" s="45"/>
      <c r="CWP429" s="45"/>
      <c r="CWQ429" s="45"/>
      <c r="CWR429" s="45"/>
      <c r="CWS429" s="45"/>
      <c r="CWT429" s="45"/>
      <c r="CWU429" s="45"/>
      <c r="CWV429" s="45"/>
      <c r="CWW429" s="45"/>
      <c r="CWX429" s="45"/>
      <c r="CWY429" s="45"/>
      <c r="CWZ429" s="45"/>
      <c r="CXA429" s="45"/>
      <c r="CXB429" s="45"/>
      <c r="CXC429" s="45"/>
      <c r="CXD429" s="45"/>
      <c r="CXE429" s="45"/>
      <c r="CXF429" s="45"/>
      <c r="CXG429" s="45"/>
      <c r="CXH429" s="45"/>
      <c r="CXI429" s="45"/>
      <c r="CXJ429" s="45"/>
      <c r="CXK429" s="45"/>
      <c r="CXL429" s="45"/>
      <c r="CXM429" s="45"/>
      <c r="CXN429" s="45"/>
      <c r="CXO429" s="45"/>
      <c r="CXP429" s="45"/>
      <c r="CXQ429" s="45"/>
      <c r="CXR429" s="45"/>
      <c r="CXS429" s="45"/>
      <c r="CXT429" s="45"/>
      <c r="CXU429" s="45"/>
      <c r="CXV429" s="45"/>
      <c r="CXW429" s="45"/>
      <c r="CXX429" s="45"/>
      <c r="CXY429" s="45"/>
      <c r="CXZ429" s="45"/>
      <c r="CYA429" s="45"/>
      <c r="CYB429" s="45"/>
      <c r="CYC429" s="45"/>
      <c r="CYD429" s="45"/>
      <c r="CYE429" s="45"/>
      <c r="CYF429" s="45"/>
      <c r="CYG429" s="45"/>
      <c r="CYH429" s="45"/>
      <c r="CYI429" s="45"/>
      <c r="CYJ429" s="45"/>
      <c r="CYK429" s="45"/>
      <c r="CYL429" s="45"/>
      <c r="CYM429" s="45"/>
      <c r="CYN429" s="45"/>
      <c r="CYO429" s="45"/>
      <c r="CYP429" s="45"/>
      <c r="CYQ429" s="45"/>
      <c r="CYR429" s="45"/>
      <c r="CYS429" s="45"/>
      <c r="CYT429" s="45"/>
      <c r="CYU429" s="45"/>
      <c r="CYV429" s="45"/>
      <c r="CYW429" s="45"/>
      <c r="CYX429" s="45"/>
      <c r="CYY429" s="45"/>
      <c r="CYZ429" s="45"/>
      <c r="CZA429" s="45"/>
      <c r="CZB429" s="45"/>
      <c r="CZC429" s="45"/>
      <c r="CZD429" s="45"/>
      <c r="CZE429" s="45"/>
      <c r="CZF429" s="45"/>
      <c r="CZG429" s="45"/>
      <c r="CZH429" s="45"/>
      <c r="CZI429" s="45"/>
      <c r="CZJ429" s="45"/>
      <c r="CZK429" s="45"/>
      <c r="CZL429" s="45"/>
      <c r="CZM429" s="45"/>
      <c r="CZN429" s="45"/>
      <c r="CZO429" s="45"/>
      <c r="CZP429" s="45"/>
      <c r="CZQ429" s="45"/>
      <c r="CZR429" s="45"/>
      <c r="CZS429" s="45"/>
      <c r="CZT429" s="45"/>
      <c r="CZU429" s="45"/>
      <c r="CZV429" s="45"/>
      <c r="CZW429" s="45"/>
      <c r="CZX429" s="45"/>
      <c r="CZY429" s="45"/>
      <c r="CZZ429" s="45"/>
      <c r="DAA429" s="45"/>
      <c r="DAB429" s="45"/>
      <c r="DAC429" s="45"/>
      <c r="DAD429" s="45"/>
      <c r="DAE429" s="45"/>
      <c r="DAF429" s="45"/>
      <c r="DAG429" s="45"/>
      <c r="DAH429" s="45"/>
      <c r="DAI429" s="45"/>
      <c r="DAJ429" s="45"/>
      <c r="DAK429" s="45"/>
      <c r="DAL429" s="45"/>
      <c r="DAM429" s="45"/>
      <c r="DAN429" s="45"/>
      <c r="DAO429" s="45"/>
      <c r="DAP429" s="45"/>
      <c r="DAQ429" s="45"/>
      <c r="DAR429" s="45"/>
      <c r="DAS429" s="45"/>
      <c r="DAT429" s="45"/>
      <c r="DAU429" s="45"/>
      <c r="DAV429" s="45"/>
      <c r="DAW429" s="45"/>
      <c r="DAX429" s="45"/>
      <c r="DAY429" s="45"/>
      <c r="DAZ429" s="45"/>
      <c r="DBA429" s="45"/>
      <c r="DBB429" s="45"/>
      <c r="DBC429" s="45"/>
      <c r="DBD429" s="45"/>
      <c r="DBE429" s="45"/>
      <c r="DBF429" s="45"/>
      <c r="DBG429" s="45"/>
      <c r="DBH429" s="45"/>
      <c r="DBI429" s="45"/>
      <c r="DBJ429" s="45"/>
      <c r="DBK429" s="45"/>
      <c r="DBL429" s="45"/>
      <c r="DBM429" s="45"/>
      <c r="DBN429" s="45"/>
      <c r="DBO429" s="45"/>
      <c r="DBP429" s="45"/>
      <c r="DBQ429" s="45"/>
      <c r="DBR429" s="45"/>
      <c r="DBS429" s="45"/>
      <c r="DBT429" s="45"/>
      <c r="DBU429" s="45"/>
      <c r="DBV429" s="45"/>
      <c r="DBW429" s="45"/>
      <c r="DBX429" s="45"/>
      <c r="DBY429" s="45"/>
      <c r="DBZ429" s="45"/>
      <c r="DCA429" s="45"/>
      <c r="DCB429" s="45"/>
      <c r="DCC429" s="45"/>
      <c r="DCD429" s="45"/>
      <c r="DCE429" s="45"/>
      <c r="DCF429" s="45"/>
      <c r="DCG429" s="45"/>
      <c r="DCH429" s="45"/>
      <c r="DCI429" s="45"/>
      <c r="DCJ429" s="45"/>
      <c r="DCK429" s="45"/>
      <c r="DCL429" s="45"/>
      <c r="DCM429" s="45"/>
      <c r="DCN429" s="45"/>
      <c r="DCO429" s="45"/>
      <c r="DCP429" s="45"/>
      <c r="DCQ429" s="45"/>
      <c r="DCR429" s="45"/>
      <c r="DCS429" s="45"/>
      <c r="DCT429" s="45"/>
      <c r="DCU429" s="45"/>
      <c r="DCV429" s="45"/>
      <c r="DCW429" s="45"/>
      <c r="DCX429" s="45"/>
      <c r="DCY429" s="45"/>
      <c r="DCZ429" s="45"/>
      <c r="DDA429" s="45"/>
      <c r="DDB429" s="45"/>
      <c r="DDC429" s="45"/>
      <c r="DDD429" s="45"/>
      <c r="DDE429" s="45"/>
      <c r="DDF429" s="45"/>
      <c r="DDG429" s="45"/>
      <c r="DDH429" s="45"/>
      <c r="DDI429" s="45"/>
      <c r="DDJ429" s="45"/>
      <c r="DDK429" s="45"/>
      <c r="DDL429" s="45"/>
      <c r="DDM429" s="45"/>
      <c r="DDN429" s="45"/>
      <c r="DDO429" s="45"/>
      <c r="DDP429" s="45"/>
      <c r="DDQ429" s="45"/>
      <c r="DDR429" s="45"/>
      <c r="DDS429" s="45"/>
      <c r="DDT429" s="45"/>
      <c r="DDU429" s="45"/>
      <c r="DDV429" s="45"/>
      <c r="DDW429" s="45"/>
      <c r="DDX429" s="45"/>
      <c r="DDY429" s="45"/>
      <c r="DDZ429" s="45"/>
      <c r="DEA429" s="45"/>
      <c r="DEB429" s="45"/>
      <c r="DEC429" s="45"/>
      <c r="DED429" s="45"/>
      <c r="DEE429" s="45"/>
      <c r="DEF429" s="45"/>
      <c r="DEG429" s="45"/>
      <c r="DEH429" s="45"/>
      <c r="DEI429" s="45"/>
      <c r="DEJ429" s="45"/>
      <c r="DEK429" s="45"/>
      <c r="DEL429" s="45"/>
      <c r="DEM429" s="45"/>
      <c r="DEN429" s="45"/>
      <c r="DEO429" s="45"/>
      <c r="DEP429" s="45"/>
      <c r="DEQ429" s="45"/>
      <c r="DER429" s="45"/>
      <c r="DES429" s="45"/>
      <c r="DET429" s="45"/>
      <c r="DEU429" s="45"/>
      <c r="DEV429" s="45"/>
      <c r="DEW429" s="45"/>
      <c r="DEX429" s="45"/>
      <c r="DEY429" s="45"/>
      <c r="DEZ429" s="45"/>
      <c r="DFA429" s="45"/>
      <c r="DFB429" s="45"/>
      <c r="DFC429" s="45"/>
      <c r="DFD429" s="45"/>
      <c r="DFE429" s="45"/>
      <c r="DFF429" s="45"/>
      <c r="DFG429" s="45"/>
      <c r="DFH429" s="45"/>
      <c r="DFI429" s="45"/>
      <c r="DFJ429" s="45"/>
      <c r="DFK429" s="45"/>
      <c r="DFL429" s="45"/>
      <c r="DFM429" s="45"/>
      <c r="DFN429" s="45"/>
      <c r="DFO429" s="45"/>
      <c r="DFP429" s="45"/>
      <c r="DFQ429" s="45"/>
      <c r="DFR429" s="45"/>
      <c r="DFS429" s="45"/>
      <c r="DFT429" s="45"/>
      <c r="DFU429" s="45"/>
      <c r="DFV429" s="45"/>
      <c r="DFW429" s="45"/>
      <c r="DFX429" s="45"/>
      <c r="DFY429" s="45"/>
      <c r="DFZ429" s="45"/>
      <c r="DGA429" s="45"/>
      <c r="DGB429" s="45"/>
      <c r="DGC429" s="45"/>
      <c r="DGD429" s="45"/>
      <c r="DGE429" s="45"/>
      <c r="DGF429" s="45"/>
      <c r="DGG429" s="45"/>
      <c r="DGH429" s="45"/>
      <c r="DGI429" s="45"/>
      <c r="DGJ429" s="45"/>
      <c r="DGK429" s="45"/>
      <c r="DGL429" s="45"/>
      <c r="DGM429" s="45"/>
      <c r="DGN429" s="45"/>
      <c r="DGO429" s="45"/>
      <c r="DGP429" s="45"/>
      <c r="DGQ429" s="45"/>
      <c r="DGR429" s="45"/>
      <c r="DGS429" s="45"/>
      <c r="DGT429" s="45"/>
      <c r="DGU429" s="45"/>
      <c r="DGV429" s="45"/>
      <c r="DGW429" s="45"/>
      <c r="DGX429" s="45"/>
      <c r="DGY429" s="45"/>
      <c r="DGZ429" s="45"/>
      <c r="DHA429" s="45"/>
      <c r="DHB429" s="45"/>
      <c r="DHC429" s="45"/>
      <c r="DHD429" s="45"/>
      <c r="DHE429" s="45"/>
      <c r="DHF429" s="45"/>
      <c r="DHG429" s="45"/>
      <c r="DHH429" s="45"/>
      <c r="DHI429" s="45"/>
      <c r="DHJ429" s="45"/>
      <c r="DHK429" s="45"/>
      <c r="DHL429" s="45"/>
      <c r="DHM429" s="45"/>
      <c r="DHN429" s="45"/>
      <c r="DHO429" s="45"/>
      <c r="DHP429" s="45"/>
      <c r="DHQ429" s="45"/>
      <c r="DHR429" s="45"/>
      <c r="DHS429" s="45"/>
      <c r="DHT429" s="45"/>
      <c r="DHU429" s="45"/>
      <c r="DHV429" s="45"/>
      <c r="DHW429" s="45"/>
      <c r="DHX429" s="45"/>
      <c r="DHY429" s="45"/>
      <c r="DHZ429" s="45"/>
      <c r="DIA429" s="45"/>
      <c r="DIB429" s="45"/>
      <c r="DIC429" s="45"/>
      <c r="DID429" s="45"/>
      <c r="DIE429" s="45"/>
      <c r="DIF429" s="45"/>
      <c r="DIG429" s="45"/>
      <c r="DIH429" s="45"/>
      <c r="DII429" s="45"/>
      <c r="DIJ429" s="45"/>
      <c r="DIK429" s="45"/>
      <c r="DIL429" s="45"/>
      <c r="DIM429" s="45"/>
      <c r="DIN429" s="45"/>
      <c r="DIO429" s="45"/>
      <c r="DIP429" s="45"/>
      <c r="DIQ429" s="45"/>
      <c r="DIR429" s="45"/>
      <c r="DIS429" s="45"/>
      <c r="DIT429" s="45"/>
      <c r="DIU429" s="45"/>
      <c r="DIV429" s="45"/>
      <c r="DIW429" s="45"/>
      <c r="DIX429" s="45"/>
      <c r="DIY429" s="45"/>
      <c r="DIZ429" s="45"/>
      <c r="DJA429" s="45"/>
      <c r="DJB429" s="45"/>
      <c r="DJC429" s="45"/>
      <c r="DJD429" s="45"/>
      <c r="DJE429" s="45"/>
      <c r="DJF429" s="45"/>
      <c r="DJG429" s="45"/>
      <c r="DJH429" s="45"/>
      <c r="DJI429" s="45"/>
      <c r="DJJ429" s="45"/>
      <c r="DJK429" s="45"/>
      <c r="DJL429" s="45"/>
      <c r="DJM429" s="45"/>
      <c r="DJN429" s="45"/>
      <c r="DJO429" s="45"/>
      <c r="DJP429" s="45"/>
      <c r="DJQ429" s="45"/>
      <c r="DJR429" s="45"/>
      <c r="DJS429" s="45"/>
      <c r="DJT429" s="45"/>
      <c r="DJU429" s="45"/>
      <c r="DJV429" s="45"/>
      <c r="DJW429" s="45"/>
      <c r="DJX429" s="45"/>
      <c r="DJY429" s="45"/>
      <c r="DJZ429" s="45"/>
      <c r="DKA429" s="45"/>
      <c r="DKB429" s="45"/>
      <c r="DKC429" s="45"/>
      <c r="DKD429" s="45"/>
      <c r="DKE429" s="45"/>
      <c r="DKF429" s="45"/>
      <c r="DKG429" s="45"/>
      <c r="DKH429" s="45"/>
      <c r="DKI429" s="45"/>
      <c r="DKJ429" s="45"/>
      <c r="DKK429" s="45"/>
      <c r="DKL429" s="45"/>
      <c r="DKM429" s="45"/>
      <c r="DKN429" s="45"/>
      <c r="DKO429" s="45"/>
      <c r="DKP429" s="45"/>
      <c r="DKQ429" s="45"/>
      <c r="DKR429" s="45"/>
      <c r="DKS429" s="45"/>
      <c r="DKT429" s="45"/>
      <c r="DKU429" s="45"/>
      <c r="DKV429" s="45"/>
      <c r="DKW429" s="45"/>
      <c r="DKX429" s="45"/>
      <c r="DKY429" s="45"/>
      <c r="DKZ429" s="45"/>
      <c r="DLA429" s="45"/>
      <c r="DLB429" s="45"/>
      <c r="DLC429" s="45"/>
      <c r="DLD429" s="45"/>
      <c r="DLE429" s="45"/>
      <c r="DLF429" s="45"/>
      <c r="DLG429" s="45"/>
      <c r="DLH429" s="45"/>
      <c r="DLI429" s="45"/>
      <c r="DLJ429" s="45"/>
      <c r="DLK429" s="45"/>
      <c r="DLL429" s="45"/>
      <c r="DLM429" s="45"/>
      <c r="DLN429" s="45"/>
      <c r="DLO429" s="45"/>
      <c r="DLP429" s="45"/>
      <c r="DLQ429" s="45"/>
      <c r="DLR429" s="45"/>
      <c r="DLS429" s="45"/>
      <c r="DLT429" s="45"/>
      <c r="DLU429" s="45"/>
      <c r="DLV429" s="45"/>
      <c r="DLW429" s="45"/>
      <c r="DLX429" s="45"/>
      <c r="DLY429" s="45"/>
      <c r="DLZ429" s="45"/>
      <c r="DMA429" s="45"/>
      <c r="DMB429" s="45"/>
      <c r="DMC429" s="45"/>
      <c r="DMD429" s="45"/>
      <c r="DME429" s="45"/>
      <c r="DMF429" s="45"/>
      <c r="DMG429" s="45"/>
      <c r="DMH429" s="45"/>
      <c r="DMI429" s="45"/>
      <c r="DMJ429" s="45"/>
      <c r="DMK429" s="45"/>
      <c r="DML429" s="45"/>
      <c r="DMM429" s="45"/>
      <c r="DMN429" s="45"/>
      <c r="DMO429" s="45"/>
      <c r="DMP429" s="45"/>
      <c r="DMQ429" s="45"/>
      <c r="DMR429" s="45"/>
      <c r="DMS429" s="45"/>
      <c r="DMT429" s="45"/>
      <c r="DMU429" s="45"/>
      <c r="DMV429" s="45"/>
      <c r="DMW429" s="45"/>
      <c r="DMX429" s="45"/>
      <c r="DMY429" s="45"/>
      <c r="DMZ429" s="45"/>
      <c r="DNA429" s="45"/>
      <c r="DNB429" s="45"/>
      <c r="DNC429" s="45"/>
      <c r="DND429" s="45"/>
      <c r="DNE429" s="45"/>
      <c r="DNF429" s="45"/>
      <c r="DNG429" s="45"/>
      <c r="DNH429" s="45"/>
      <c r="DNI429" s="45"/>
      <c r="DNJ429" s="45"/>
      <c r="DNK429" s="45"/>
      <c r="DNL429" s="45"/>
      <c r="DNM429" s="45"/>
      <c r="DNN429" s="45"/>
      <c r="DNO429" s="45"/>
      <c r="DNP429" s="45"/>
      <c r="DNQ429" s="45"/>
      <c r="DNR429" s="45"/>
      <c r="DNS429" s="45"/>
      <c r="DNT429" s="45"/>
      <c r="DNU429" s="45"/>
      <c r="DNV429" s="45"/>
      <c r="DNW429" s="45"/>
      <c r="DNX429" s="45"/>
      <c r="DNY429" s="45"/>
      <c r="DNZ429" s="45"/>
      <c r="DOA429" s="45"/>
      <c r="DOB429" s="45"/>
      <c r="DOC429" s="45"/>
      <c r="DOD429" s="45"/>
      <c r="DOE429" s="45"/>
      <c r="DOF429" s="45"/>
      <c r="DOG429" s="45"/>
      <c r="DOH429" s="45"/>
      <c r="DOI429" s="45"/>
      <c r="DOJ429" s="45"/>
      <c r="DOK429" s="45"/>
      <c r="DOL429" s="45"/>
      <c r="DOM429" s="45"/>
      <c r="DON429" s="45"/>
      <c r="DOO429" s="45"/>
      <c r="DOP429" s="45"/>
      <c r="DOQ429" s="45"/>
      <c r="DOR429" s="45"/>
      <c r="DOS429" s="45"/>
      <c r="DOT429" s="45"/>
      <c r="DOU429" s="45"/>
      <c r="DOV429" s="45"/>
      <c r="DOW429" s="45"/>
      <c r="DOX429" s="45"/>
      <c r="DOY429" s="45"/>
      <c r="DOZ429" s="45"/>
      <c r="DPA429" s="45"/>
      <c r="DPB429" s="45"/>
      <c r="DPC429" s="45"/>
      <c r="DPD429" s="45"/>
      <c r="DPE429" s="45"/>
      <c r="DPF429" s="45"/>
      <c r="DPG429" s="45"/>
      <c r="DPH429" s="45"/>
      <c r="DPI429" s="45"/>
      <c r="DPJ429" s="45"/>
      <c r="DPK429" s="45"/>
      <c r="DPL429" s="45"/>
      <c r="DPM429" s="45"/>
      <c r="DPN429" s="45"/>
      <c r="DPO429" s="45"/>
      <c r="DPP429" s="45"/>
      <c r="DPQ429" s="45"/>
      <c r="DPR429" s="45"/>
      <c r="DPS429" s="45"/>
      <c r="DPT429" s="45"/>
      <c r="DPU429" s="45"/>
      <c r="DPV429" s="45"/>
      <c r="DPW429" s="45"/>
      <c r="DPX429" s="45"/>
      <c r="DPY429" s="45"/>
      <c r="DPZ429" s="45"/>
      <c r="DQA429" s="45"/>
      <c r="DQB429" s="45"/>
      <c r="DQC429" s="45"/>
      <c r="DQD429" s="45"/>
      <c r="DQE429" s="45"/>
      <c r="DQF429" s="45"/>
      <c r="DQG429" s="45"/>
      <c r="DQH429" s="45"/>
      <c r="DQI429" s="45"/>
      <c r="DQJ429" s="45"/>
      <c r="DQK429" s="45"/>
      <c r="DQL429" s="45"/>
      <c r="DQM429" s="45"/>
      <c r="DQN429" s="45"/>
      <c r="DQO429" s="45"/>
      <c r="DQP429" s="45"/>
      <c r="DQQ429" s="45"/>
      <c r="DQR429" s="45"/>
      <c r="DQS429" s="45"/>
      <c r="DQT429" s="45"/>
      <c r="DQU429" s="45"/>
      <c r="DQV429" s="45"/>
      <c r="DQW429" s="45"/>
      <c r="DQX429" s="45"/>
      <c r="DQY429" s="45"/>
      <c r="DQZ429" s="45"/>
      <c r="DRA429" s="45"/>
      <c r="DRB429" s="45"/>
      <c r="DRC429" s="45"/>
      <c r="DRD429" s="45"/>
      <c r="DRE429" s="45"/>
      <c r="DRF429" s="45"/>
      <c r="DRG429" s="45"/>
      <c r="DRH429" s="45"/>
      <c r="DRI429" s="45"/>
      <c r="DRJ429" s="45"/>
      <c r="DRK429" s="45"/>
      <c r="DRL429" s="45"/>
      <c r="DRM429" s="45"/>
      <c r="DRN429" s="45"/>
      <c r="DRO429" s="45"/>
      <c r="DRP429" s="45"/>
      <c r="DRQ429" s="45"/>
      <c r="DRR429" s="45"/>
      <c r="DRS429" s="45"/>
      <c r="DRT429" s="45"/>
      <c r="DRU429" s="45"/>
      <c r="DRV429" s="45"/>
      <c r="DRW429" s="45"/>
      <c r="DRX429" s="45"/>
      <c r="DRY429" s="45"/>
      <c r="DRZ429" s="45"/>
      <c r="DSA429" s="45"/>
      <c r="DSB429" s="45"/>
      <c r="DSC429" s="45"/>
      <c r="DSD429" s="45"/>
      <c r="DSE429" s="45"/>
      <c r="DSF429" s="45"/>
      <c r="DSG429" s="45"/>
      <c r="DSH429" s="45"/>
      <c r="DSI429" s="45"/>
      <c r="DSJ429" s="45"/>
      <c r="DSK429" s="45"/>
      <c r="DSL429" s="45"/>
      <c r="DSM429" s="45"/>
      <c r="DSN429" s="45"/>
      <c r="DSO429" s="45"/>
      <c r="DSP429" s="45"/>
      <c r="DSQ429" s="45"/>
      <c r="DSR429" s="45"/>
      <c r="DSS429" s="45"/>
      <c r="DST429" s="45"/>
      <c r="DSU429" s="45"/>
      <c r="DSV429" s="45"/>
      <c r="DSW429" s="45"/>
      <c r="DSX429" s="45"/>
      <c r="DSY429" s="45"/>
      <c r="DSZ429" s="45"/>
      <c r="DTA429" s="45"/>
      <c r="DTB429" s="45"/>
      <c r="DTC429" s="45"/>
      <c r="DTD429" s="45"/>
      <c r="DTE429" s="45"/>
      <c r="DTF429" s="45"/>
      <c r="DTG429" s="45"/>
      <c r="DTH429" s="45"/>
      <c r="DTI429" s="45"/>
      <c r="DTJ429" s="45"/>
      <c r="DTK429" s="45"/>
      <c r="DTL429" s="45"/>
      <c r="DTM429" s="45"/>
      <c r="DTN429" s="45"/>
      <c r="DTO429" s="45"/>
      <c r="DTP429" s="45"/>
      <c r="DTQ429" s="45"/>
      <c r="DTR429" s="45"/>
      <c r="DTS429" s="45"/>
      <c r="DTT429" s="45"/>
      <c r="DTU429" s="45"/>
      <c r="DTV429" s="45"/>
      <c r="DTW429" s="45"/>
      <c r="DTX429" s="45"/>
      <c r="DTY429" s="45"/>
      <c r="DTZ429" s="45"/>
      <c r="DUA429" s="45"/>
      <c r="DUB429" s="45"/>
      <c r="DUC429" s="45"/>
      <c r="DUD429" s="45"/>
      <c r="DUE429" s="45"/>
      <c r="DUF429" s="45"/>
      <c r="DUG429" s="45"/>
      <c r="DUH429" s="45"/>
      <c r="DUI429" s="45"/>
      <c r="DUJ429" s="45"/>
      <c r="DUK429" s="45"/>
      <c r="DUL429" s="45"/>
      <c r="DUM429" s="45"/>
      <c r="DUN429" s="45"/>
      <c r="DUO429" s="45"/>
      <c r="DUP429" s="45"/>
      <c r="DUQ429" s="45"/>
      <c r="DUR429" s="45"/>
      <c r="DUS429" s="45"/>
      <c r="DUT429" s="45"/>
      <c r="DUU429" s="45"/>
      <c r="DUV429" s="45"/>
      <c r="DUW429" s="45"/>
      <c r="DUX429" s="45"/>
      <c r="DUY429" s="45"/>
      <c r="DUZ429" s="45"/>
      <c r="DVA429" s="45"/>
      <c r="DVB429" s="45"/>
      <c r="DVC429" s="45"/>
      <c r="DVD429" s="45"/>
      <c r="DVE429" s="45"/>
      <c r="DVF429" s="45"/>
      <c r="DVG429" s="45"/>
      <c r="DVH429" s="45"/>
      <c r="DVI429" s="45"/>
      <c r="DVJ429" s="45"/>
      <c r="DVK429" s="45"/>
      <c r="DVL429" s="45"/>
      <c r="DVM429" s="45"/>
      <c r="DVN429" s="45"/>
      <c r="DVO429" s="45"/>
      <c r="DVP429" s="45"/>
      <c r="DVQ429" s="45"/>
      <c r="DVR429" s="45"/>
      <c r="DVS429" s="45"/>
      <c r="DVT429" s="45"/>
      <c r="DVU429" s="45"/>
      <c r="DVV429" s="45"/>
      <c r="DVW429" s="45"/>
      <c r="DVX429" s="45"/>
      <c r="DVY429" s="45"/>
      <c r="DVZ429" s="45"/>
      <c r="DWA429" s="45"/>
      <c r="DWB429" s="45"/>
      <c r="DWC429" s="45"/>
      <c r="DWD429" s="45"/>
      <c r="DWE429" s="45"/>
      <c r="DWF429" s="45"/>
      <c r="DWG429" s="45"/>
      <c r="DWH429" s="45"/>
      <c r="DWI429" s="45"/>
      <c r="DWJ429" s="45"/>
      <c r="DWK429" s="45"/>
      <c r="DWL429" s="45"/>
      <c r="DWM429" s="45"/>
      <c r="DWN429" s="45"/>
      <c r="DWO429" s="45"/>
      <c r="DWP429" s="45"/>
      <c r="DWQ429" s="45"/>
      <c r="DWR429" s="45"/>
      <c r="DWS429" s="45"/>
      <c r="DWT429" s="45"/>
      <c r="DWU429" s="45"/>
      <c r="DWV429" s="45"/>
      <c r="DWW429" s="45"/>
      <c r="DWX429" s="45"/>
      <c r="DWY429" s="45"/>
      <c r="DWZ429" s="45"/>
      <c r="DXA429" s="45"/>
      <c r="DXB429" s="45"/>
      <c r="DXC429" s="45"/>
      <c r="DXD429" s="45"/>
      <c r="DXE429" s="45"/>
      <c r="DXF429" s="45"/>
      <c r="DXG429" s="45"/>
      <c r="DXH429" s="45"/>
      <c r="DXI429" s="45"/>
      <c r="DXJ429" s="45"/>
      <c r="DXK429" s="45"/>
      <c r="DXL429" s="45"/>
      <c r="DXM429" s="45"/>
      <c r="DXN429" s="45"/>
      <c r="DXO429" s="45"/>
      <c r="DXP429" s="45"/>
      <c r="DXQ429" s="45"/>
      <c r="DXR429" s="45"/>
      <c r="DXS429" s="45"/>
      <c r="DXT429" s="45"/>
      <c r="DXU429" s="45"/>
      <c r="DXV429" s="45"/>
      <c r="DXW429" s="45"/>
      <c r="DXX429" s="45"/>
      <c r="DXY429" s="45"/>
      <c r="DXZ429" s="45"/>
      <c r="DYA429" s="45"/>
      <c r="DYB429" s="45"/>
      <c r="DYC429" s="45"/>
      <c r="DYD429" s="45"/>
      <c r="DYE429" s="45"/>
      <c r="DYF429" s="45"/>
      <c r="DYG429" s="45"/>
      <c r="DYH429" s="45"/>
      <c r="DYI429" s="45"/>
      <c r="DYJ429" s="45"/>
      <c r="DYK429" s="45"/>
      <c r="DYL429" s="45"/>
      <c r="DYM429" s="45"/>
      <c r="DYN429" s="45"/>
      <c r="DYO429" s="45"/>
      <c r="DYP429" s="45"/>
      <c r="DYQ429" s="45"/>
      <c r="DYR429" s="45"/>
      <c r="DYS429" s="45"/>
      <c r="DYT429" s="45"/>
      <c r="DYU429" s="45"/>
      <c r="DYV429" s="45"/>
      <c r="DYW429" s="45"/>
      <c r="DYX429" s="45"/>
      <c r="DYY429" s="45"/>
      <c r="DYZ429" s="45"/>
      <c r="DZA429" s="45"/>
      <c r="DZB429" s="45"/>
      <c r="DZC429" s="45"/>
      <c r="DZD429" s="45"/>
      <c r="DZE429" s="45"/>
      <c r="DZF429" s="45"/>
      <c r="DZG429" s="45"/>
      <c r="DZH429" s="45"/>
      <c r="DZI429" s="45"/>
      <c r="DZJ429" s="45"/>
      <c r="DZK429" s="45"/>
      <c r="DZL429" s="45"/>
      <c r="DZM429" s="45"/>
      <c r="DZN429" s="45"/>
      <c r="DZO429" s="45"/>
      <c r="DZP429" s="45"/>
      <c r="DZQ429" s="45"/>
      <c r="DZR429" s="45"/>
      <c r="DZS429" s="45"/>
      <c r="DZT429" s="45"/>
      <c r="DZU429" s="45"/>
      <c r="DZV429" s="45"/>
      <c r="DZW429" s="45"/>
      <c r="DZX429" s="45"/>
      <c r="DZY429" s="45"/>
      <c r="DZZ429" s="45"/>
      <c r="EAA429" s="45"/>
      <c r="EAB429" s="45"/>
      <c r="EAC429" s="45"/>
      <c r="EAD429" s="45"/>
      <c r="EAE429" s="45"/>
      <c r="EAF429" s="45"/>
      <c r="EAG429" s="45"/>
      <c r="EAH429" s="45"/>
      <c r="EAI429" s="45"/>
      <c r="EAJ429" s="45"/>
      <c r="EAK429" s="45"/>
      <c r="EAL429" s="45"/>
      <c r="EAM429" s="45"/>
      <c r="EAN429" s="45"/>
      <c r="EAO429" s="45"/>
      <c r="EAP429" s="45"/>
      <c r="EAQ429" s="45"/>
      <c r="EAR429" s="45"/>
      <c r="EAS429" s="45"/>
      <c r="EAT429" s="45"/>
      <c r="EAU429" s="45"/>
      <c r="EAV429" s="45"/>
      <c r="EAW429" s="45"/>
      <c r="EAX429" s="45"/>
      <c r="EAY429" s="45"/>
      <c r="EAZ429" s="45"/>
      <c r="EBA429" s="45"/>
      <c r="EBB429" s="45"/>
      <c r="EBC429" s="45"/>
      <c r="EBD429" s="45"/>
      <c r="EBE429" s="45"/>
      <c r="EBF429" s="45"/>
      <c r="EBG429" s="45"/>
      <c r="EBH429" s="45"/>
      <c r="EBI429" s="45"/>
      <c r="EBJ429" s="45"/>
      <c r="EBK429" s="45"/>
      <c r="EBL429" s="45"/>
      <c r="EBM429" s="45"/>
      <c r="EBN429" s="45"/>
      <c r="EBO429" s="45"/>
      <c r="EBP429" s="45"/>
      <c r="EBQ429" s="45"/>
      <c r="EBR429" s="45"/>
      <c r="EBS429" s="45"/>
      <c r="EBT429" s="45"/>
      <c r="EBU429" s="45"/>
      <c r="EBV429" s="45"/>
      <c r="EBW429" s="45"/>
      <c r="EBX429" s="45"/>
      <c r="EBY429" s="45"/>
      <c r="EBZ429" s="45"/>
      <c r="ECA429" s="45"/>
      <c r="ECB429" s="45"/>
      <c r="ECC429" s="45"/>
      <c r="ECD429" s="45"/>
      <c r="ECE429" s="45"/>
      <c r="ECF429" s="45"/>
      <c r="ECG429" s="45"/>
      <c r="ECH429" s="45"/>
      <c r="ECI429" s="45"/>
      <c r="ECJ429" s="45"/>
      <c r="ECK429" s="45"/>
      <c r="ECL429" s="45"/>
      <c r="ECM429" s="45"/>
      <c r="ECN429" s="45"/>
      <c r="ECO429" s="45"/>
      <c r="ECP429" s="45"/>
      <c r="ECQ429" s="45"/>
      <c r="ECR429" s="45"/>
      <c r="ECS429" s="45"/>
      <c r="ECT429" s="45"/>
      <c r="ECU429" s="45"/>
      <c r="ECV429" s="45"/>
      <c r="ECW429" s="45"/>
      <c r="ECX429" s="45"/>
      <c r="ECY429" s="45"/>
      <c r="ECZ429" s="45"/>
      <c r="EDA429" s="45"/>
      <c r="EDB429" s="45"/>
      <c r="EDC429" s="45"/>
      <c r="EDD429" s="45"/>
      <c r="EDE429" s="45"/>
      <c r="EDF429" s="45"/>
      <c r="EDG429" s="45"/>
      <c r="EDH429" s="45"/>
      <c r="EDI429" s="45"/>
      <c r="EDJ429" s="45"/>
      <c r="EDK429" s="45"/>
      <c r="EDL429" s="45"/>
      <c r="EDM429" s="45"/>
      <c r="EDN429" s="45"/>
      <c r="EDO429" s="45"/>
      <c r="EDP429" s="45"/>
      <c r="EDQ429" s="45"/>
      <c r="EDR429" s="45"/>
      <c r="EDS429" s="45"/>
      <c r="EDT429" s="45"/>
      <c r="EDU429" s="45"/>
      <c r="EDV429" s="45"/>
      <c r="EDW429" s="45"/>
      <c r="EDX429" s="45"/>
      <c r="EDY429" s="45"/>
      <c r="EDZ429" s="45"/>
      <c r="EEA429" s="45"/>
      <c r="EEB429" s="45"/>
      <c r="EEC429" s="45"/>
      <c r="EED429" s="45"/>
      <c r="EEE429" s="45"/>
      <c r="EEF429" s="45"/>
      <c r="EEG429" s="45"/>
      <c r="EEH429" s="45"/>
      <c r="EEI429" s="45"/>
      <c r="EEJ429" s="45"/>
      <c r="EEK429" s="45"/>
      <c r="EEL429" s="45"/>
      <c r="EEM429" s="45"/>
      <c r="EEN429" s="45"/>
      <c r="EEO429" s="45"/>
      <c r="EEP429" s="45"/>
      <c r="EEQ429" s="45"/>
      <c r="EER429" s="45"/>
      <c r="EES429" s="45"/>
      <c r="EET429" s="45"/>
      <c r="EEU429" s="45"/>
      <c r="EEV429" s="45"/>
      <c r="EEW429" s="45"/>
      <c r="EEX429" s="45"/>
      <c r="EEY429" s="45"/>
      <c r="EEZ429" s="45"/>
      <c r="EFA429" s="45"/>
      <c r="EFB429" s="45"/>
      <c r="EFC429" s="45"/>
      <c r="EFD429" s="45"/>
      <c r="EFE429" s="45"/>
      <c r="EFF429" s="45"/>
      <c r="EFG429" s="45"/>
      <c r="EFH429" s="45"/>
      <c r="EFI429" s="45"/>
      <c r="EFJ429" s="45"/>
      <c r="EFK429" s="45"/>
      <c r="EFL429" s="45"/>
      <c r="EFM429" s="45"/>
      <c r="EFN429" s="45"/>
      <c r="EFO429" s="45"/>
      <c r="EFP429" s="45"/>
      <c r="EFQ429" s="45"/>
      <c r="EFR429" s="45"/>
      <c r="EFS429" s="45"/>
      <c r="EFT429" s="45"/>
      <c r="EFU429" s="45"/>
      <c r="EFV429" s="45"/>
      <c r="EFW429" s="45"/>
      <c r="EFX429" s="45"/>
      <c r="EFY429" s="45"/>
      <c r="EFZ429" s="45"/>
      <c r="EGA429" s="45"/>
      <c r="EGB429" s="45"/>
      <c r="EGC429" s="45"/>
      <c r="EGD429" s="45"/>
      <c r="EGE429" s="45"/>
      <c r="EGF429" s="45"/>
      <c r="EGG429" s="45"/>
      <c r="EGH429" s="45"/>
      <c r="EGI429" s="45"/>
      <c r="EGJ429" s="45"/>
      <c r="EGK429" s="45"/>
      <c r="EGL429" s="45"/>
      <c r="EGM429" s="45"/>
      <c r="EGN429" s="45"/>
      <c r="EGO429" s="45"/>
      <c r="EGP429" s="45"/>
      <c r="EGQ429" s="45"/>
      <c r="EGR429" s="45"/>
      <c r="EGS429" s="45"/>
      <c r="EGT429" s="45"/>
      <c r="EGU429" s="45"/>
      <c r="EGV429" s="45"/>
      <c r="EGW429" s="45"/>
      <c r="EGX429" s="45"/>
      <c r="EGY429" s="45"/>
      <c r="EGZ429" s="45"/>
      <c r="EHA429" s="45"/>
      <c r="EHB429" s="45"/>
      <c r="EHC429" s="45"/>
      <c r="EHD429" s="45"/>
      <c r="EHE429" s="45"/>
      <c r="EHF429" s="45"/>
      <c r="EHG429" s="45"/>
      <c r="EHH429" s="45"/>
      <c r="EHI429" s="45"/>
      <c r="EHJ429" s="45"/>
      <c r="EHK429" s="45"/>
      <c r="EHL429" s="45"/>
      <c r="EHM429" s="45"/>
      <c r="EHN429" s="45"/>
      <c r="EHO429" s="45"/>
      <c r="EHP429" s="45"/>
      <c r="EHQ429" s="45"/>
      <c r="EHR429" s="45"/>
      <c r="EHS429" s="45"/>
      <c r="EHT429" s="45"/>
      <c r="EHU429" s="45"/>
      <c r="EHV429" s="45"/>
      <c r="EHW429" s="45"/>
      <c r="EHX429" s="45"/>
      <c r="EHY429" s="45"/>
      <c r="EHZ429" s="45"/>
      <c r="EIA429" s="45"/>
      <c r="EIB429" s="45"/>
      <c r="EIC429" s="45"/>
      <c r="EID429" s="45"/>
      <c r="EIE429" s="45"/>
      <c r="EIF429" s="45"/>
      <c r="EIG429" s="45"/>
      <c r="EIH429" s="45"/>
      <c r="EII429" s="45"/>
      <c r="EIJ429" s="45"/>
      <c r="EIK429" s="45"/>
      <c r="EIL429" s="45"/>
      <c r="EIM429" s="45"/>
      <c r="EIN429" s="45"/>
      <c r="EIO429" s="45"/>
      <c r="EIP429" s="45"/>
      <c r="EIQ429" s="45"/>
      <c r="EIR429" s="45"/>
      <c r="EIS429" s="45"/>
      <c r="EIT429" s="45"/>
      <c r="EIU429" s="45"/>
      <c r="EIV429" s="45"/>
      <c r="EIW429" s="45"/>
      <c r="EIX429" s="45"/>
      <c r="EIY429" s="45"/>
      <c r="EIZ429" s="45"/>
      <c r="EJA429" s="45"/>
      <c r="EJB429" s="45"/>
      <c r="EJC429" s="45"/>
      <c r="EJD429" s="45"/>
      <c r="EJE429" s="45"/>
      <c r="EJF429" s="45"/>
      <c r="EJG429" s="45"/>
      <c r="EJH429" s="45"/>
      <c r="EJI429" s="45"/>
      <c r="EJJ429" s="45"/>
      <c r="EJK429" s="45"/>
      <c r="EJL429" s="45"/>
      <c r="EJM429" s="45"/>
      <c r="EJN429" s="45"/>
      <c r="EJO429" s="45"/>
      <c r="EJP429" s="45"/>
      <c r="EJQ429" s="45"/>
      <c r="EJR429" s="45"/>
      <c r="EJS429" s="45"/>
      <c r="EJT429" s="45"/>
      <c r="EJU429" s="45"/>
      <c r="EJV429" s="45"/>
      <c r="EJW429" s="45"/>
      <c r="EJX429" s="45"/>
      <c r="EJY429" s="45"/>
      <c r="EJZ429" s="45"/>
      <c r="EKA429" s="45"/>
      <c r="EKB429" s="45"/>
      <c r="EKC429" s="45"/>
      <c r="EKD429" s="45"/>
      <c r="EKE429" s="45"/>
      <c r="EKF429" s="45"/>
      <c r="EKG429" s="45"/>
      <c r="EKH429" s="45"/>
      <c r="EKI429" s="45"/>
      <c r="EKJ429" s="45"/>
      <c r="EKK429" s="45"/>
      <c r="EKL429" s="45"/>
      <c r="EKM429" s="45"/>
      <c r="EKN429" s="45"/>
      <c r="EKO429" s="45"/>
      <c r="EKP429" s="45"/>
      <c r="EKQ429" s="45"/>
      <c r="EKR429" s="45"/>
      <c r="EKS429" s="45"/>
      <c r="EKT429" s="45"/>
      <c r="EKU429" s="45"/>
      <c r="EKV429" s="45"/>
      <c r="EKW429" s="45"/>
      <c r="EKX429" s="45"/>
      <c r="EKY429" s="45"/>
      <c r="EKZ429" s="45"/>
      <c r="ELA429" s="45"/>
      <c r="ELB429" s="45"/>
      <c r="ELC429" s="45"/>
      <c r="ELD429" s="45"/>
      <c r="ELE429" s="45"/>
      <c r="ELF429" s="45"/>
      <c r="ELG429" s="45"/>
      <c r="ELH429" s="45"/>
      <c r="ELI429" s="45"/>
      <c r="ELJ429" s="45"/>
      <c r="ELK429" s="45"/>
      <c r="ELL429" s="45"/>
      <c r="ELM429" s="45"/>
      <c r="ELN429" s="45"/>
      <c r="ELO429" s="45"/>
      <c r="ELP429" s="45"/>
      <c r="ELQ429" s="45"/>
      <c r="ELR429" s="45"/>
      <c r="ELS429" s="45"/>
      <c r="ELT429" s="45"/>
      <c r="ELU429" s="45"/>
      <c r="ELV429" s="45"/>
      <c r="ELW429" s="45"/>
      <c r="ELX429" s="45"/>
      <c r="ELY429" s="45"/>
      <c r="ELZ429" s="45"/>
      <c r="EMA429" s="45"/>
      <c r="EMB429" s="45"/>
      <c r="EMC429" s="45"/>
      <c r="EMD429" s="45"/>
      <c r="EME429" s="45"/>
      <c r="EMF429" s="45"/>
      <c r="EMG429" s="45"/>
      <c r="EMH429" s="45"/>
      <c r="EMI429" s="45"/>
      <c r="EMJ429" s="45"/>
      <c r="EMK429" s="45"/>
      <c r="EML429" s="45"/>
      <c r="EMM429" s="45"/>
      <c r="EMN429" s="45"/>
      <c r="EMO429" s="45"/>
      <c r="EMP429" s="45"/>
      <c r="EMQ429" s="45"/>
      <c r="EMR429" s="45"/>
      <c r="EMS429" s="45"/>
      <c r="EMT429" s="45"/>
      <c r="EMU429" s="45"/>
      <c r="EMV429" s="45"/>
      <c r="EMW429" s="45"/>
      <c r="EMX429" s="45"/>
      <c r="EMY429" s="45"/>
      <c r="EMZ429" s="45"/>
      <c r="ENA429" s="45"/>
      <c r="ENB429" s="45"/>
      <c r="ENC429" s="45"/>
      <c r="END429" s="45"/>
      <c r="ENE429" s="45"/>
      <c r="ENF429" s="45"/>
      <c r="ENG429" s="45"/>
      <c r="ENH429" s="45"/>
      <c r="ENI429" s="45"/>
      <c r="ENJ429" s="45"/>
      <c r="ENK429" s="45"/>
      <c r="ENL429" s="45"/>
      <c r="ENM429" s="45"/>
      <c r="ENN429" s="45"/>
      <c r="ENO429" s="45"/>
      <c r="ENP429" s="45"/>
      <c r="ENQ429" s="45"/>
      <c r="ENR429" s="45"/>
      <c r="ENS429" s="45"/>
      <c r="ENT429" s="45"/>
      <c r="ENU429" s="45"/>
      <c r="ENV429" s="45"/>
      <c r="ENW429" s="45"/>
      <c r="ENX429" s="45"/>
      <c r="ENY429" s="45"/>
      <c r="ENZ429" s="45"/>
      <c r="EOA429" s="45"/>
      <c r="EOB429" s="45"/>
      <c r="EOC429" s="45"/>
      <c r="EOD429" s="45"/>
      <c r="EOE429" s="45"/>
      <c r="EOF429" s="45"/>
      <c r="EOG429" s="45"/>
      <c r="EOH429" s="45"/>
      <c r="EOI429" s="45"/>
      <c r="EOJ429" s="45"/>
      <c r="EOK429" s="45"/>
      <c r="EOL429" s="45"/>
      <c r="EOM429" s="45"/>
      <c r="EON429" s="45"/>
      <c r="EOO429" s="45"/>
      <c r="EOP429" s="45"/>
      <c r="EOQ429" s="45"/>
      <c r="EOR429" s="45"/>
      <c r="EOS429" s="45"/>
      <c r="EOT429" s="45"/>
      <c r="EOU429" s="45"/>
      <c r="EOV429" s="45"/>
      <c r="EOW429" s="45"/>
      <c r="EOX429" s="45"/>
      <c r="EOY429" s="45"/>
      <c r="EOZ429" s="45"/>
      <c r="EPA429" s="45"/>
      <c r="EPB429" s="45"/>
      <c r="EPC429" s="45"/>
      <c r="EPD429" s="45"/>
      <c r="EPE429" s="45"/>
      <c r="EPF429" s="45"/>
      <c r="EPG429" s="45"/>
      <c r="EPH429" s="45"/>
      <c r="EPI429" s="45"/>
      <c r="EPJ429" s="45"/>
      <c r="EPK429" s="45"/>
      <c r="EPL429" s="45"/>
      <c r="EPM429" s="45"/>
      <c r="EPN429" s="45"/>
      <c r="EPO429" s="45"/>
      <c r="EPP429" s="45"/>
      <c r="EPQ429" s="45"/>
      <c r="EPR429" s="45"/>
      <c r="EPS429" s="45"/>
      <c r="EPT429" s="45"/>
      <c r="EPU429" s="45"/>
      <c r="EPV429" s="45"/>
      <c r="EPW429" s="45"/>
      <c r="EPX429" s="45"/>
      <c r="EPY429" s="45"/>
      <c r="EPZ429" s="45"/>
      <c r="EQA429" s="45"/>
      <c r="EQB429" s="45"/>
      <c r="EQC429" s="45"/>
      <c r="EQD429" s="45"/>
      <c r="EQE429" s="45"/>
      <c r="EQF429" s="45"/>
      <c r="EQG429" s="45"/>
      <c r="EQH429" s="45"/>
      <c r="EQI429" s="45"/>
      <c r="EQJ429" s="45"/>
      <c r="EQK429" s="45"/>
      <c r="EQL429" s="45"/>
      <c r="EQM429" s="45"/>
      <c r="EQN429" s="45"/>
      <c r="EQO429" s="45"/>
      <c r="EQP429" s="45"/>
      <c r="EQQ429" s="45"/>
      <c r="EQR429" s="45"/>
      <c r="EQS429" s="45"/>
      <c r="EQT429" s="45"/>
      <c r="EQU429" s="45"/>
      <c r="EQV429" s="45"/>
      <c r="EQW429" s="45"/>
      <c r="EQX429" s="45"/>
      <c r="EQY429" s="45"/>
      <c r="EQZ429" s="45"/>
      <c r="ERA429" s="45"/>
      <c r="ERB429" s="45"/>
      <c r="ERC429" s="45"/>
      <c r="ERD429" s="45"/>
      <c r="ERE429" s="45"/>
      <c r="ERF429" s="45"/>
      <c r="ERG429" s="45"/>
      <c r="ERH429" s="45"/>
      <c r="ERI429" s="45"/>
      <c r="ERJ429" s="45"/>
      <c r="ERK429" s="45"/>
      <c r="ERL429" s="45"/>
      <c r="ERM429" s="45"/>
      <c r="ERN429" s="45"/>
      <c r="ERO429" s="45"/>
      <c r="ERP429" s="45"/>
      <c r="ERQ429" s="45"/>
      <c r="ERR429" s="45"/>
      <c r="ERS429" s="45"/>
      <c r="ERT429" s="45"/>
      <c r="ERU429" s="45"/>
      <c r="ERV429" s="45"/>
      <c r="ERW429" s="45"/>
      <c r="ERX429" s="45"/>
      <c r="ERY429" s="45"/>
      <c r="ERZ429" s="45"/>
      <c r="ESA429" s="45"/>
      <c r="ESB429" s="45"/>
      <c r="ESC429" s="45"/>
      <c r="ESD429" s="45"/>
      <c r="ESE429" s="45"/>
      <c r="ESF429" s="45"/>
      <c r="ESG429" s="45"/>
      <c r="ESH429" s="45"/>
      <c r="ESI429" s="45"/>
      <c r="ESJ429" s="45"/>
      <c r="ESK429" s="45"/>
      <c r="ESL429" s="45"/>
      <c r="ESM429" s="45"/>
      <c r="ESN429" s="45"/>
      <c r="ESO429" s="45"/>
      <c r="ESP429" s="45"/>
      <c r="ESQ429" s="45"/>
      <c r="ESR429" s="45"/>
      <c r="ESS429" s="45"/>
      <c r="EST429" s="45"/>
      <c r="ESU429" s="45"/>
      <c r="ESV429" s="45"/>
      <c r="ESW429" s="45"/>
      <c r="ESX429" s="45"/>
      <c r="ESY429" s="45"/>
      <c r="ESZ429" s="45"/>
      <c r="ETA429" s="45"/>
      <c r="ETB429" s="45"/>
      <c r="ETC429" s="45"/>
      <c r="ETD429" s="45"/>
      <c r="ETE429" s="45"/>
      <c r="ETF429" s="45"/>
      <c r="ETG429" s="45"/>
      <c r="ETH429" s="45"/>
      <c r="ETI429" s="45"/>
      <c r="ETJ429" s="45"/>
      <c r="ETK429" s="45"/>
      <c r="ETL429" s="45"/>
      <c r="ETM429" s="45"/>
      <c r="ETN429" s="45"/>
      <c r="ETO429" s="45"/>
      <c r="ETP429" s="45"/>
      <c r="ETQ429" s="45"/>
      <c r="ETR429" s="45"/>
      <c r="ETS429" s="45"/>
      <c r="ETT429" s="45"/>
      <c r="ETU429" s="45"/>
      <c r="ETV429" s="45"/>
      <c r="ETW429" s="45"/>
      <c r="ETX429" s="45"/>
      <c r="ETY429" s="45"/>
      <c r="ETZ429" s="45"/>
      <c r="EUA429" s="45"/>
      <c r="EUB429" s="45"/>
      <c r="EUC429" s="45"/>
      <c r="EUD429" s="45"/>
      <c r="EUE429" s="45"/>
      <c r="EUF429" s="45"/>
      <c r="EUG429" s="45"/>
      <c r="EUH429" s="45"/>
      <c r="EUI429" s="45"/>
      <c r="EUJ429" s="45"/>
      <c r="EUK429" s="45"/>
      <c r="EUL429" s="45"/>
      <c r="EUM429" s="45"/>
      <c r="EUN429" s="45"/>
      <c r="EUO429" s="45"/>
      <c r="EUP429" s="45"/>
      <c r="EUQ429" s="45"/>
      <c r="EUR429" s="45"/>
      <c r="EUS429" s="45"/>
      <c r="EUT429" s="45"/>
      <c r="EUU429" s="45"/>
      <c r="EUV429" s="45"/>
      <c r="EUW429" s="45"/>
      <c r="EUX429" s="45"/>
      <c r="EUY429" s="45"/>
      <c r="EUZ429" s="45"/>
      <c r="EVA429" s="45"/>
      <c r="EVB429" s="45"/>
      <c r="EVC429" s="45"/>
      <c r="EVD429" s="45"/>
      <c r="EVE429" s="45"/>
      <c r="EVF429" s="45"/>
      <c r="EVG429" s="45"/>
      <c r="EVH429" s="45"/>
      <c r="EVI429" s="45"/>
      <c r="EVJ429" s="45"/>
      <c r="EVK429" s="45"/>
      <c r="EVL429" s="45"/>
      <c r="EVM429" s="45"/>
      <c r="EVN429" s="45"/>
      <c r="EVO429" s="45"/>
      <c r="EVP429" s="45"/>
      <c r="EVQ429" s="45"/>
      <c r="EVR429" s="45"/>
      <c r="EVS429" s="45"/>
      <c r="EVT429" s="45"/>
      <c r="EVU429" s="45"/>
      <c r="EVV429" s="45"/>
      <c r="EVW429" s="45"/>
      <c r="EVX429" s="45"/>
      <c r="EVY429" s="45"/>
      <c r="EVZ429" s="45"/>
      <c r="EWA429" s="45"/>
      <c r="EWB429" s="45"/>
      <c r="EWC429" s="45"/>
      <c r="EWD429" s="45"/>
      <c r="EWE429" s="45"/>
      <c r="EWF429" s="45"/>
      <c r="EWG429" s="45"/>
      <c r="EWH429" s="45"/>
      <c r="EWI429" s="45"/>
      <c r="EWJ429" s="45"/>
      <c r="EWK429" s="45"/>
      <c r="EWL429" s="45"/>
      <c r="EWM429" s="45"/>
      <c r="EWN429" s="45"/>
      <c r="EWO429" s="45"/>
      <c r="EWP429" s="45"/>
      <c r="EWQ429" s="45"/>
      <c r="EWR429" s="45"/>
      <c r="EWS429" s="45"/>
      <c r="EWT429" s="45"/>
      <c r="EWU429" s="45"/>
      <c r="EWV429" s="45"/>
      <c r="EWW429" s="45"/>
      <c r="EWX429" s="45"/>
      <c r="EWY429" s="45"/>
      <c r="EWZ429" s="45"/>
      <c r="EXA429" s="45"/>
      <c r="EXB429" s="45"/>
      <c r="EXC429" s="45"/>
      <c r="EXD429" s="45"/>
      <c r="EXE429" s="45"/>
      <c r="EXF429" s="45"/>
      <c r="EXG429" s="45"/>
      <c r="EXH429" s="45"/>
      <c r="EXI429" s="45"/>
      <c r="EXJ429" s="45"/>
      <c r="EXK429" s="45"/>
      <c r="EXL429" s="45"/>
      <c r="EXM429" s="45"/>
      <c r="EXN429" s="45"/>
      <c r="EXO429" s="45"/>
      <c r="EXP429" s="45"/>
      <c r="EXQ429" s="45"/>
      <c r="EXR429" s="45"/>
      <c r="EXS429" s="45"/>
      <c r="EXT429" s="45"/>
      <c r="EXU429" s="45"/>
      <c r="EXV429" s="45"/>
      <c r="EXW429" s="45"/>
      <c r="EXX429" s="45"/>
      <c r="EXY429" s="45"/>
      <c r="EXZ429" s="45"/>
      <c r="EYA429" s="45"/>
      <c r="EYB429" s="45"/>
      <c r="EYC429" s="45"/>
      <c r="EYD429" s="45"/>
      <c r="EYE429" s="45"/>
      <c r="EYF429" s="45"/>
      <c r="EYG429" s="45"/>
      <c r="EYH429" s="45"/>
      <c r="EYI429" s="45"/>
      <c r="EYJ429" s="45"/>
      <c r="EYK429" s="45"/>
      <c r="EYL429" s="45"/>
      <c r="EYM429" s="45"/>
      <c r="EYN429" s="45"/>
      <c r="EYO429" s="45"/>
      <c r="EYP429" s="45"/>
      <c r="EYQ429" s="45"/>
      <c r="EYR429" s="45"/>
      <c r="EYS429" s="45"/>
      <c r="EYT429" s="45"/>
      <c r="EYU429" s="45"/>
      <c r="EYV429" s="45"/>
      <c r="EYW429" s="45"/>
      <c r="EYX429" s="45"/>
      <c r="EYY429" s="45"/>
      <c r="EYZ429" s="45"/>
      <c r="EZA429" s="45"/>
      <c r="EZB429" s="45"/>
      <c r="EZC429" s="45"/>
      <c r="EZD429" s="45"/>
      <c r="EZE429" s="45"/>
      <c r="EZF429" s="45"/>
      <c r="EZG429" s="45"/>
      <c r="EZH429" s="45"/>
      <c r="EZI429" s="45"/>
      <c r="EZJ429" s="45"/>
      <c r="EZK429" s="45"/>
      <c r="EZL429" s="45"/>
      <c r="EZM429" s="45"/>
      <c r="EZN429" s="45"/>
      <c r="EZO429" s="45"/>
      <c r="EZP429" s="45"/>
      <c r="EZQ429" s="45"/>
      <c r="EZR429" s="45"/>
      <c r="EZS429" s="45"/>
      <c r="EZT429" s="45"/>
      <c r="EZU429" s="45"/>
      <c r="EZV429" s="45"/>
      <c r="EZW429" s="45"/>
      <c r="EZX429" s="45"/>
      <c r="EZY429" s="45"/>
      <c r="EZZ429" s="45"/>
      <c r="FAA429" s="45"/>
      <c r="FAB429" s="45"/>
      <c r="FAC429" s="45"/>
      <c r="FAD429" s="45"/>
      <c r="FAE429" s="45"/>
      <c r="FAF429" s="45"/>
      <c r="FAG429" s="45"/>
      <c r="FAH429" s="45"/>
      <c r="FAI429" s="45"/>
      <c r="FAJ429" s="45"/>
      <c r="FAK429" s="45"/>
      <c r="FAL429" s="45"/>
      <c r="FAM429" s="45"/>
      <c r="FAN429" s="45"/>
      <c r="FAO429" s="45"/>
      <c r="FAP429" s="45"/>
      <c r="FAQ429" s="45"/>
      <c r="FAR429" s="45"/>
      <c r="FAS429" s="45"/>
      <c r="FAT429" s="45"/>
      <c r="FAU429" s="45"/>
      <c r="FAV429" s="45"/>
      <c r="FAW429" s="45"/>
      <c r="FAX429" s="45"/>
      <c r="FAY429" s="45"/>
      <c r="FAZ429" s="45"/>
      <c r="FBA429" s="45"/>
      <c r="FBB429" s="45"/>
      <c r="FBC429" s="45"/>
      <c r="FBD429" s="45"/>
      <c r="FBE429" s="45"/>
      <c r="FBF429" s="45"/>
      <c r="FBG429" s="45"/>
      <c r="FBH429" s="45"/>
      <c r="FBI429" s="45"/>
      <c r="FBJ429" s="45"/>
      <c r="FBK429" s="45"/>
      <c r="FBL429" s="45"/>
      <c r="FBM429" s="45"/>
      <c r="FBN429" s="45"/>
      <c r="FBO429" s="45"/>
      <c r="FBP429" s="45"/>
      <c r="FBQ429" s="45"/>
      <c r="FBR429" s="45"/>
      <c r="FBS429" s="45"/>
      <c r="FBT429" s="45"/>
      <c r="FBU429" s="45"/>
      <c r="FBV429" s="45"/>
      <c r="FBW429" s="45"/>
      <c r="FBX429" s="45"/>
      <c r="FBY429" s="45"/>
      <c r="FBZ429" s="45"/>
      <c r="FCA429" s="45"/>
      <c r="FCB429" s="45"/>
      <c r="FCC429" s="45"/>
      <c r="FCD429" s="45"/>
      <c r="FCE429" s="45"/>
      <c r="FCF429" s="45"/>
      <c r="FCG429" s="45"/>
      <c r="FCH429" s="45"/>
      <c r="FCI429" s="45"/>
      <c r="FCJ429" s="45"/>
      <c r="FCK429" s="45"/>
      <c r="FCL429" s="45"/>
      <c r="FCM429" s="45"/>
      <c r="FCN429" s="45"/>
      <c r="FCO429" s="45"/>
      <c r="FCP429" s="45"/>
      <c r="FCQ429" s="45"/>
      <c r="FCR429" s="45"/>
      <c r="FCS429" s="45"/>
      <c r="FCT429" s="45"/>
      <c r="FCU429" s="45"/>
      <c r="FCV429" s="45"/>
      <c r="FCW429" s="45"/>
      <c r="FCX429" s="45"/>
      <c r="FCY429" s="45"/>
      <c r="FCZ429" s="45"/>
      <c r="FDA429" s="45"/>
      <c r="FDB429" s="45"/>
      <c r="FDC429" s="45"/>
      <c r="FDD429" s="45"/>
      <c r="FDE429" s="45"/>
      <c r="FDF429" s="45"/>
      <c r="FDG429" s="45"/>
      <c r="FDH429" s="45"/>
      <c r="FDI429" s="45"/>
      <c r="FDJ429" s="45"/>
      <c r="FDK429" s="45"/>
      <c r="FDL429" s="45"/>
      <c r="FDM429" s="45"/>
      <c r="FDN429" s="45"/>
      <c r="FDO429" s="45"/>
      <c r="FDP429" s="45"/>
      <c r="FDQ429" s="45"/>
      <c r="FDR429" s="45"/>
      <c r="FDS429" s="45"/>
      <c r="FDT429" s="45"/>
      <c r="FDU429" s="45"/>
      <c r="FDV429" s="45"/>
      <c r="FDW429" s="45"/>
      <c r="FDX429" s="45"/>
      <c r="FDY429" s="45"/>
      <c r="FDZ429" s="45"/>
      <c r="FEA429" s="45"/>
      <c r="FEB429" s="45"/>
      <c r="FEC429" s="45"/>
      <c r="FED429" s="45"/>
      <c r="FEE429" s="45"/>
      <c r="FEF429" s="45"/>
      <c r="FEG429" s="45"/>
      <c r="FEH429" s="45"/>
      <c r="FEI429" s="45"/>
      <c r="FEJ429" s="45"/>
      <c r="FEK429" s="45"/>
      <c r="FEL429" s="45"/>
      <c r="FEM429" s="45"/>
      <c r="FEN429" s="45"/>
      <c r="FEO429" s="45"/>
      <c r="FEP429" s="45"/>
      <c r="FEQ429" s="45"/>
      <c r="FER429" s="45"/>
      <c r="FES429" s="45"/>
      <c r="FET429" s="45"/>
      <c r="FEU429" s="45"/>
      <c r="FEV429" s="45"/>
      <c r="FEW429" s="45"/>
      <c r="FEX429" s="45"/>
      <c r="FEY429" s="45"/>
      <c r="FEZ429" s="45"/>
      <c r="FFA429" s="45"/>
      <c r="FFB429" s="45"/>
      <c r="FFC429" s="45"/>
      <c r="FFD429" s="45"/>
      <c r="FFE429" s="45"/>
      <c r="FFF429" s="45"/>
      <c r="FFG429" s="45"/>
      <c r="FFH429" s="45"/>
      <c r="FFI429" s="45"/>
      <c r="FFJ429" s="45"/>
      <c r="FFK429" s="45"/>
      <c r="FFL429" s="45"/>
      <c r="FFM429" s="45"/>
      <c r="FFN429" s="45"/>
      <c r="FFO429" s="45"/>
      <c r="FFP429" s="45"/>
      <c r="FFQ429" s="45"/>
      <c r="FFR429" s="45"/>
      <c r="FFS429" s="45"/>
      <c r="FFT429" s="45"/>
      <c r="FFU429" s="45"/>
      <c r="FFV429" s="45"/>
      <c r="FFW429" s="45"/>
      <c r="FFX429" s="45"/>
      <c r="FFY429" s="45"/>
      <c r="FFZ429" s="45"/>
      <c r="FGA429" s="45"/>
      <c r="FGB429" s="45"/>
      <c r="FGC429" s="45"/>
      <c r="FGD429" s="45"/>
      <c r="FGE429" s="45"/>
      <c r="FGF429" s="45"/>
      <c r="FGG429" s="45"/>
      <c r="FGH429" s="45"/>
      <c r="FGI429" s="45"/>
      <c r="FGJ429" s="45"/>
      <c r="FGK429" s="45"/>
      <c r="FGL429" s="45"/>
      <c r="FGM429" s="45"/>
      <c r="FGN429" s="45"/>
      <c r="FGO429" s="45"/>
      <c r="FGP429" s="45"/>
      <c r="FGQ429" s="45"/>
      <c r="FGR429" s="45"/>
      <c r="FGS429" s="45"/>
      <c r="FGT429" s="45"/>
      <c r="FGU429" s="45"/>
      <c r="FGV429" s="45"/>
      <c r="FGW429" s="45"/>
      <c r="FGX429" s="45"/>
      <c r="FGY429" s="45"/>
      <c r="FGZ429" s="45"/>
      <c r="FHA429" s="45"/>
      <c r="FHB429" s="45"/>
      <c r="FHC429" s="45"/>
      <c r="FHD429" s="45"/>
      <c r="FHE429" s="45"/>
      <c r="FHF429" s="45"/>
      <c r="FHG429" s="45"/>
      <c r="FHH429" s="45"/>
      <c r="FHI429" s="45"/>
      <c r="FHJ429" s="45"/>
      <c r="FHK429" s="45"/>
      <c r="FHL429" s="45"/>
      <c r="FHM429" s="45"/>
      <c r="FHN429" s="45"/>
      <c r="FHO429" s="45"/>
      <c r="FHP429" s="45"/>
      <c r="FHQ429" s="45"/>
      <c r="FHR429" s="45"/>
      <c r="FHS429" s="45"/>
      <c r="FHT429" s="45"/>
      <c r="FHU429" s="45"/>
      <c r="FHV429" s="45"/>
      <c r="FHW429" s="45"/>
      <c r="FHX429" s="45"/>
      <c r="FHY429" s="45"/>
      <c r="FHZ429" s="45"/>
      <c r="FIA429" s="45"/>
      <c r="FIB429" s="45"/>
      <c r="FIC429" s="45"/>
      <c r="FID429" s="45"/>
      <c r="FIE429" s="45"/>
      <c r="FIF429" s="45"/>
      <c r="FIG429" s="45"/>
      <c r="FIH429" s="45"/>
      <c r="FII429" s="45"/>
      <c r="FIJ429" s="45"/>
      <c r="FIK429" s="45"/>
      <c r="FIL429" s="45"/>
      <c r="FIM429" s="45"/>
      <c r="FIN429" s="45"/>
      <c r="FIO429" s="45"/>
      <c r="FIP429" s="45"/>
      <c r="FIQ429" s="45"/>
      <c r="FIR429" s="45"/>
      <c r="FIS429" s="45"/>
      <c r="FIT429" s="45"/>
      <c r="FIU429" s="45"/>
      <c r="FIV429" s="45"/>
      <c r="FIW429" s="45"/>
      <c r="FIX429" s="45"/>
      <c r="FIY429" s="45"/>
      <c r="FIZ429" s="45"/>
      <c r="FJA429" s="45"/>
      <c r="FJB429" s="45"/>
      <c r="FJC429" s="45"/>
      <c r="FJD429" s="45"/>
      <c r="FJE429" s="45"/>
      <c r="FJF429" s="45"/>
      <c r="FJG429" s="45"/>
      <c r="FJH429" s="45"/>
      <c r="FJI429" s="45"/>
      <c r="FJJ429" s="45"/>
      <c r="FJK429" s="45"/>
      <c r="FJL429" s="45"/>
      <c r="FJM429" s="45"/>
      <c r="FJN429" s="45"/>
      <c r="FJO429" s="45"/>
      <c r="FJP429" s="45"/>
      <c r="FJQ429" s="45"/>
      <c r="FJR429" s="45"/>
      <c r="FJS429" s="45"/>
      <c r="FJT429" s="45"/>
      <c r="FJU429" s="45"/>
      <c r="FJV429" s="45"/>
      <c r="FJW429" s="45"/>
      <c r="FJX429" s="45"/>
      <c r="FJY429" s="45"/>
      <c r="FJZ429" s="45"/>
      <c r="FKA429" s="45"/>
      <c r="FKB429" s="45"/>
      <c r="FKC429" s="45"/>
      <c r="FKD429" s="45"/>
      <c r="FKE429" s="45"/>
      <c r="FKF429" s="45"/>
      <c r="FKG429" s="45"/>
      <c r="FKH429" s="45"/>
      <c r="FKI429" s="45"/>
      <c r="FKJ429" s="45"/>
      <c r="FKK429" s="45"/>
      <c r="FKL429" s="45"/>
      <c r="FKM429" s="45"/>
      <c r="FKN429" s="45"/>
      <c r="FKO429" s="45"/>
      <c r="FKP429" s="45"/>
      <c r="FKQ429" s="45"/>
      <c r="FKR429" s="45"/>
      <c r="FKS429" s="45"/>
      <c r="FKT429" s="45"/>
      <c r="FKU429" s="45"/>
      <c r="FKV429" s="45"/>
      <c r="FKW429" s="45"/>
      <c r="FKX429" s="45"/>
      <c r="FKY429" s="45"/>
      <c r="FKZ429" s="45"/>
      <c r="FLA429" s="45"/>
      <c r="FLB429" s="45"/>
      <c r="FLC429" s="45"/>
      <c r="FLD429" s="45"/>
      <c r="FLE429" s="45"/>
      <c r="FLF429" s="45"/>
      <c r="FLG429" s="45"/>
      <c r="FLH429" s="45"/>
      <c r="FLI429" s="45"/>
      <c r="FLJ429" s="45"/>
      <c r="FLK429" s="45"/>
      <c r="FLL429" s="45"/>
      <c r="FLM429" s="45"/>
      <c r="FLN429" s="45"/>
      <c r="FLO429" s="45"/>
      <c r="FLP429" s="45"/>
      <c r="FLQ429" s="45"/>
      <c r="FLR429" s="45"/>
      <c r="FLS429" s="45"/>
      <c r="FLT429" s="45"/>
      <c r="FLU429" s="45"/>
      <c r="FLV429" s="45"/>
      <c r="FLW429" s="45"/>
      <c r="FLX429" s="45"/>
      <c r="FLY429" s="45"/>
      <c r="FLZ429" s="45"/>
      <c r="FMA429" s="45"/>
      <c r="FMB429" s="45"/>
      <c r="FMC429" s="45"/>
      <c r="FMD429" s="45"/>
      <c r="FME429" s="45"/>
      <c r="FMF429" s="45"/>
      <c r="FMG429" s="45"/>
      <c r="FMH429" s="45"/>
      <c r="FMI429" s="45"/>
      <c r="FMJ429" s="45"/>
      <c r="FMK429" s="45"/>
      <c r="FML429" s="45"/>
      <c r="FMM429" s="45"/>
      <c r="FMN429" s="45"/>
      <c r="FMO429" s="45"/>
      <c r="FMP429" s="45"/>
      <c r="FMQ429" s="45"/>
      <c r="FMR429" s="45"/>
      <c r="FMS429" s="45"/>
      <c r="FMT429" s="45"/>
      <c r="FMU429" s="45"/>
      <c r="FMV429" s="45"/>
      <c r="FMW429" s="45"/>
      <c r="FMX429" s="45"/>
      <c r="FMY429" s="45"/>
      <c r="FMZ429" s="45"/>
      <c r="FNA429" s="45"/>
      <c r="FNB429" s="45"/>
      <c r="FNC429" s="45"/>
      <c r="FND429" s="45"/>
      <c r="FNE429" s="45"/>
      <c r="FNF429" s="45"/>
      <c r="FNG429" s="45"/>
      <c r="FNH429" s="45"/>
      <c r="FNI429" s="45"/>
      <c r="FNJ429" s="45"/>
      <c r="FNK429" s="45"/>
      <c r="FNL429" s="45"/>
      <c r="FNM429" s="45"/>
      <c r="FNN429" s="45"/>
      <c r="FNO429" s="45"/>
      <c r="FNP429" s="45"/>
      <c r="FNQ429" s="45"/>
      <c r="FNR429" s="45"/>
      <c r="FNS429" s="45"/>
      <c r="FNT429" s="45"/>
      <c r="FNU429" s="45"/>
      <c r="FNV429" s="45"/>
      <c r="FNW429" s="45"/>
      <c r="FNX429" s="45"/>
      <c r="FNY429" s="45"/>
      <c r="FNZ429" s="45"/>
      <c r="FOA429" s="45"/>
      <c r="FOB429" s="45"/>
      <c r="FOC429" s="45"/>
      <c r="FOD429" s="45"/>
      <c r="FOE429" s="45"/>
      <c r="FOF429" s="45"/>
      <c r="FOG429" s="45"/>
      <c r="FOH429" s="45"/>
      <c r="FOI429" s="45"/>
      <c r="FOJ429" s="45"/>
      <c r="FOK429" s="45"/>
      <c r="FOL429" s="45"/>
      <c r="FOM429" s="45"/>
      <c r="FON429" s="45"/>
      <c r="FOO429" s="45"/>
      <c r="FOP429" s="45"/>
      <c r="FOQ429" s="45"/>
      <c r="FOR429" s="45"/>
      <c r="FOS429" s="45"/>
      <c r="FOT429" s="45"/>
      <c r="FOU429" s="45"/>
      <c r="FOV429" s="45"/>
      <c r="FOW429" s="45"/>
      <c r="FOX429" s="45"/>
      <c r="FOY429" s="45"/>
      <c r="FOZ429" s="45"/>
      <c r="FPA429" s="45"/>
      <c r="FPB429" s="45"/>
      <c r="FPC429" s="45"/>
      <c r="FPD429" s="45"/>
      <c r="FPE429" s="45"/>
      <c r="FPF429" s="45"/>
      <c r="FPG429" s="45"/>
      <c r="FPH429" s="45"/>
      <c r="FPI429" s="45"/>
      <c r="FPJ429" s="45"/>
      <c r="FPK429" s="45"/>
      <c r="FPL429" s="45"/>
      <c r="FPM429" s="45"/>
      <c r="FPN429" s="45"/>
      <c r="FPO429" s="45"/>
      <c r="FPP429" s="45"/>
      <c r="FPQ429" s="45"/>
      <c r="FPR429" s="45"/>
      <c r="FPS429" s="45"/>
      <c r="FPT429" s="45"/>
      <c r="FPU429" s="45"/>
      <c r="FPV429" s="45"/>
      <c r="FPW429" s="45"/>
      <c r="FPX429" s="45"/>
      <c r="FPY429" s="45"/>
      <c r="FPZ429" s="45"/>
      <c r="FQA429" s="45"/>
      <c r="FQB429" s="45"/>
      <c r="FQC429" s="45"/>
      <c r="FQD429" s="45"/>
      <c r="FQE429" s="45"/>
      <c r="FQF429" s="45"/>
      <c r="FQG429" s="45"/>
      <c r="FQH429" s="45"/>
      <c r="FQI429" s="45"/>
      <c r="FQJ429" s="45"/>
      <c r="FQK429" s="45"/>
      <c r="FQL429" s="45"/>
      <c r="FQM429" s="45"/>
      <c r="FQN429" s="45"/>
      <c r="FQO429" s="45"/>
      <c r="FQP429" s="45"/>
      <c r="FQQ429" s="45"/>
      <c r="FQR429" s="45"/>
      <c r="FQS429" s="45"/>
      <c r="FQT429" s="45"/>
      <c r="FQU429" s="45"/>
      <c r="FQV429" s="45"/>
      <c r="FQW429" s="45"/>
      <c r="FQX429" s="45"/>
      <c r="FQY429" s="45"/>
      <c r="FQZ429" s="45"/>
      <c r="FRA429" s="45"/>
      <c r="FRB429" s="45"/>
      <c r="FRC429" s="45"/>
      <c r="FRD429" s="45"/>
      <c r="FRE429" s="45"/>
      <c r="FRF429" s="45"/>
      <c r="FRG429" s="45"/>
      <c r="FRH429" s="45"/>
      <c r="FRI429" s="45"/>
      <c r="FRJ429" s="45"/>
      <c r="FRK429" s="45"/>
      <c r="FRL429" s="45"/>
      <c r="FRM429" s="45"/>
      <c r="FRN429" s="45"/>
      <c r="FRO429" s="45"/>
      <c r="FRP429" s="45"/>
      <c r="FRQ429" s="45"/>
      <c r="FRR429" s="45"/>
      <c r="FRS429" s="45"/>
      <c r="FRT429" s="45"/>
      <c r="FRU429" s="45"/>
      <c r="FRV429" s="45"/>
      <c r="FRW429" s="45"/>
      <c r="FRX429" s="45"/>
      <c r="FRY429" s="45"/>
      <c r="FRZ429" s="45"/>
      <c r="FSA429" s="45"/>
      <c r="FSB429" s="45"/>
      <c r="FSC429" s="45"/>
      <c r="FSD429" s="45"/>
      <c r="FSE429" s="45"/>
      <c r="FSF429" s="45"/>
      <c r="FSG429" s="45"/>
      <c r="FSH429" s="45"/>
      <c r="FSI429" s="45"/>
      <c r="FSJ429" s="45"/>
      <c r="FSK429" s="45"/>
      <c r="FSL429" s="45"/>
      <c r="FSM429" s="45"/>
      <c r="FSN429" s="45"/>
      <c r="FSO429" s="45"/>
      <c r="FSP429" s="45"/>
      <c r="FSQ429" s="45"/>
      <c r="FSR429" s="45"/>
      <c r="FSS429" s="45"/>
      <c r="FST429" s="45"/>
      <c r="FSU429" s="45"/>
      <c r="FSV429" s="45"/>
      <c r="FSW429" s="45"/>
      <c r="FSX429" s="45"/>
      <c r="FSY429" s="45"/>
      <c r="FSZ429" s="45"/>
      <c r="FTA429" s="45"/>
      <c r="FTB429" s="45"/>
      <c r="FTC429" s="45"/>
      <c r="FTD429" s="45"/>
      <c r="FTE429" s="45"/>
      <c r="FTF429" s="45"/>
      <c r="FTG429" s="45"/>
      <c r="FTH429" s="45"/>
      <c r="FTI429" s="45"/>
      <c r="FTJ429" s="45"/>
      <c r="FTK429" s="45"/>
      <c r="FTL429" s="45"/>
      <c r="FTM429" s="45"/>
      <c r="FTN429" s="45"/>
      <c r="FTO429" s="45"/>
      <c r="FTP429" s="45"/>
      <c r="FTQ429" s="45"/>
      <c r="FTR429" s="45"/>
      <c r="FTS429" s="45"/>
      <c r="FTT429" s="45"/>
      <c r="FTU429" s="45"/>
      <c r="FTV429" s="45"/>
      <c r="FTW429" s="45"/>
      <c r="FTX429" s="45"/>
      <c r="FTY429" s="45"/>
      <c r="FTZ429" s="45"/>
      <c r="FUA429" s="45"/>
      <c r="FUB429" s="45"/>
      <c r="FUC429" s="45"/>
      <c r="FUD429" s="45"/>
      <c r="FUE429" s="45"/>
      <c r="FUF429" s="45"/>
      <c r="FUG429" s="45"/>
      <c r="FUH429" s="45"/>
      <c r="FUI429" s="45"/>
      <c r="FUJ429" s="45"/>
      <c r="FUK429" s="45"/>
      <c r="FUL429" s="45"/>
      <c r="FUM429" s="45"/>
      <c r="FUN429" s="45"/>
      <c r="FUO429" s="45"/>
      <c r="FUP429" s="45"/>
      <c r="FUQ429" s="45"/>
      <c r="FUR429" s="45"/>
      <c r="FUS429" s="45"/>
      <c r="FUT429" s="45"/>
      <c r="FUU429" s="45"/>
      <c r="FUV429" s="45"/>
      <c r="FUW429" s="45"/>
      <c r="FUX429" s="45"/>
      <c r="FUY429" s="45"/>
      <c r="FUZ429" s="45"/>
      <c r="FVA429" s="45"/>
      <c r="FVB429" s="45"/>
      <c r="FVC429" s="45"/>
      <c r="FVD429" s="45"/>
      <c r="FVE429" s="45"/>
      <c r="FVF429" s="45"/>
      <c r="FVG429" s="45"/>
      <c r="FVH429" s="45"/>
      <c r="FVI429" s="45"/>
      <c r="FVJ429" s="45"/>
      <c r="FVK429" s="45"/>
      <c r="FVL429" s="45"/>
      <c r="FVM429" s="45"/>
      <c r="FVN429" s="45"/>
      <c r="FVO429" s="45"/>
      <c r="FVP429" s="45"/>
      <c r="FVQ429" s="45"/>
      <c r="FVR429" s="45"/>
      <c r="FVS429" s="45"/>
      <c r="FVT429" s="45"/>
      <c r="FVU429" s="45"/>
      <c r="FVV429" s="45"/>
      <c r="FVW429" s="45"/>
      <c r="FVX429" s="45"/>
      <c r="FVY429" s="45"/>
      <c r="FVZ429" s="45"/>
      <c r="FWA429" s="45"/>
      <c r="FWB429" s="45"/>
      <c r="FWC429" s="45"/>
      <c r="FWD429" s="45"/>
      <c r="FWE429" s="45"/>
      <c r="FWF429" s="45"/>
      <c r="FWG429" s="45"/>
      <c r="FWH429" s="45"/>
      <c r="FWI429" s="45"/>
      <c r="FWJ429" s="45"/>
      <c r="FWK429" s="45"/>
      <c r="FWL429" s="45"/>
      <c r="FWM429" s="45"/>
      <c r="FWN429" s="45"/>
      <c r="FWO429" s="45"/>
      <c r="FWP429" s="45"/>
      <c r="FWQ429" s="45"/>
      <c r="FWR429" s="45"/>
      <c r="FWS429" s="45"/>
      <c r="FWT429" s="45"/>
      <c r="FWU429" s="45"/>
      <c r="FWV429" s="45"/>
      <c r="FWW429" s="45"/>
      <c r="FWX429" s="45"/>
      <c r="FWY429" s="45"/>
      <c r="FWZ429" s="45"/>
      <c r="FXA429" s="45"/>
      <c r="FXB429" s="45"/>
      <c r="FXC429" s="45"/>
      <c r="FXD429" s="45"/>
      <c r="FXE429" s="45"/>
      <c r="FXF429" s="45"/>
      <c r="FXG429" s="45"/>
      <c r="FXH429" s="45"/>
      <c r="FXI429" s="45"/>
      <c r="FXJ429" s="45"/>
      <c r="FXK429" s="45"/>
      <c r="FXL429" s="45"/>
      <c r="FXM429" s="45"/>
      <c r="FXN429" s="45"/>
      <c r="FXO429" s="45"/>
      <c r="FXP429" s="45"/>
      <c r="FXQ429" s="45"/>
      <c r="FXR429" s="45"/>
      <c r="FXS429" s="45"/>
      <c r="FXT429" s="45"/>
      <c r="FXU429" s="45"/>
      <c r="FXV429" s="45"/>
      <c r="FXW429" s="45"/>
      <c r="FXX429" s="45"/>
      <c r="FXY429" s="45"/>
      <c r="FXZ429" s="45"/>
      <c r="FYA429" s="45"/>
      <c r="FYB429" s="45"/>
      <c r="FYC429" s="45"/>
      <c r="FYD429" s="45"/>
      <c r="FYE429" s="45"/>
      <c r="FYF429" s="45"/>
      <c r="FYG429" s="45"/>
      <c r="FYH429" s="45"/>
      <c r="FYI429" s="45"/>
      <c r="FYJ429" s="45"/>
      <c r="FYK429" s="45"/>
      <c r="FYL429" s="45"/>
      <c r="FYM429" s="45"/>
      <c r="FYN429" s="45"/>
      <c r="FYO429" s="45"/>
      <c r="FYP429" s="45"/>
      <c r="FYQ429" s="45"/>
      <c r="FYR429" s="45"/>
      <c r="FYS429" s="45"/>
      <c r="FYT429" s="45"/>
      <c r="FYU429" s="45"/>
      <c r="FYV429" s="45"/>
      <c r="FYW429" s="45"/>
      <c r="FYX429" s="45"/>
      <c r="FYY429" s="45"/>
      <c r="FYZ429" s="45"/>
      <c r="FZA429" s="45"/>
      <c r="FZB429" s="45"/>
      <c r="FZC429" s="45"/>
      <c r="FZD429" s="45"/>
      <c r="FZE429" s="45"/>
      <c r="FZF429" s="45"/>
      <c r="FZG429" s="45"/>
      <c r="FZH429" s="45"/>
      <c r="FZI429" s="45"/>
      <c r="FZJ429" s="45"/>
      <c r="FZK429" s="45"/>
      <c r="FZL429" s="45"/>
      <c r="FZM429" s="45"/>
      <c r="FZN429" s="45"/>
      <c r="FZO429" s="45"/>
      <c r="FZP429" s="45"/>
      <c r="FZQ429" s="45"/>
      <c r="FZR429" s="45"/>
      <c r="FZS429" s="45"/>
      <c r="FZT429" s="45"/>
      <c r="FZU429" s="45"/>
      <c r="FZV429" s="45"/>
      <c r="FZW429" s="45"/>
      <c r="FZX429" s="45"/>
      <c r="FZY429" s="45"/>
      <c r="FZZ429" s="45"/>
      <c r="GAA429" s="45"/>
      <c r="GAB429" s="45"/>
      <c r="GAC429" s="45"/>
      <c r="GAD429" s="45"/>
      <c r="GAE429" s="45"/>
      <c r="GAF429" s="45"/>
      <c r="GAG429" s="45"/>
      <c r="GAH429" s="45"/>
      <c r="GAI429" s="45"/>
      <c r="GAJ429" s="45"/>
      <c r="GAK429" s="45"/>
      <c r="GAL429" s="45"/>
      <c r="GAM429" s="45"/>
      <c r="GAN429" s="45"/>
      <c r="GAO429" s="45"/>
      <c r="GAP429" s="45"/>
      <c r="GAQ429" s="45"/>
      <c r="GAR429" s="45"/>
      <c r="GAS429" s="45"/>
      <c r="GAT429" s="45"/>
      <c r="GAU429" s="45"/>
      <c r="GAV429" s="45"/>
      <c r="GAW429" s="45"/>
      <c r="GAX429" s="45"/>
      <c r="GAY429" s="45"/>
      <c r="GAZ429" s="45"/>
      <c r="GBA429" s="45"/>
      <c r="GBB429" s="45"/>
      <c r="GBC429" s="45"/>
      <c r="GBD429" s="45"/>
      <c r="GBE429" s="45"/>
      <c r="GBF429" s="45"/>
      <c r="GBG429" s="45"/>
      <c r="GBH429" s="45"/>
      <c r="GBI429" s="45"/>
      <c r="GBJ429" s="45"/>
      <c r="GBK429" s="45"/>
      <c r="GBL429" s="45"/>
      <c r="GBM429" s="45"/>
      <c r="GBN429" s="45"/>
      <c r="GBO429" s="45"/>
      <c r="GBP429" s="45"/>
      <c r="GBQ429" s="45"/>
      <c r="GBR429" s="45"/>
      <c r="GBS429" s="45"/>
      <c r="GBT429" s="45"/>
      <c r="GBU429" s="45"/>
      <c r="GBV429" s="45"/>
      <c r="GBW429" s="45"/>
      <c r="GBX429" s="45"/>
      <c r="GBY429" s="45"/>
      <c r="GBZ429" s="45"/>
      <c r="GCA429" s="45"/>
      <c r="GCB429" s="45"/>
      <c r="GCC429" s="45"/>
      <c r="GCD429" s="45"/>
      <c r="GCE429" s="45"/>
      <c r="GCF429" s="45"/>
      <c r="GCG429" s="45"/>
      <c r="GCH429" s="45"/>
      <c r="GCI429" s="45"/>
      <c r="GCJ429" s="45"/>
      <c r="GCK429" s="45"/>
      <c r="GCL429" s="45"/>
      <c r="GCM429" s="45"/>
      <c r="GCN429" s="45"/>
      <c r="GCO429" s="45"/>
      <c r="GCP429" s="45"/>
      <c r="GCQ429" s="45"/>
      <c r="GCR429" s="45"/>
      <c r="GCS429" s="45"/>
      <c r="GCT429" s="45"/>
      <c r="GCU429" s="45"/>
      <c r="GCV429" s="45"/>
      <c r="GCW429" s="45"/>
      <c r="GCX429" s="45"/>
      <c r="GCY429" s="45"/>
      <c r="GCZ429" s="45"/>
      <c r="GDA429" s="45"/>
      <c r="GDB429" s="45"/>
      <c r="GDC429" s="45"/>
      <c r="GDD429" s="45"/>
      <c r="GDE429" s="45"/>
      <c r="GDF429" s="45"/>
      <c r="GDG429" s="45"/>
      <c r="GDH429" s="45"/>
      <c r="GDI429" s="45"/>
      <c r="GDJ429" s="45"/>
      <c r="GDK429" s="45"/>
      <c r="GDL429" s="45"/>
      <c r="GDM429" s="45"/>
      <c r="GDN429" s="45"/>
      <c r="GDO429" s="45"/>
      <c r="GDP429" s="45"/>
      <c r="GDQ429" s="45"/>
      <c r="GDR429" s="45"/>
      <c r="GDS429" s="45"/>
      <c r="GDT429" s="45"/>
      <c r="GDU429" s="45"/>
      <c r="GDV429" s="45"/>
      <c r="GDW429" s="45"/>
      <c r="GDX429" s="45"/>
      <c r="GDY429" s="45"/>
      <c r="GDZ429" s="45"/>
      <c r="GEA429" s="45"/>
      <c r="GEB429" s="45"/>
      <c r="GEC429" s="45"/>
      <c r="GED429" s="45"/>
      <c r="GEE429" s="45"/>
      <c r="GEF429" s="45"/>
      <c r="GEG429" s="45"/>
      <c r="GEH429" s="45"/>
      <c r="GEI429" s="45"/>
      <c r="GEJ429" s="45"/>
      <c r="GEK429" s="45"/>
      <c r="GEL429" s="45"/>
      <c r="GEM429" s="45"/>
      <c r="GEN429" s="45"/>
      <c r="GEO429" s="45"/>
      <c r="GEP429" s="45"/>
      <c r="GEQ429" s="45"/>
      <c r="GER429" s="45"/>
      <c r="GES429" s="45"/>
      <c r="GET429" s="45"/>
      <c r="GEU429" s="45"/>
      <c r="GEV429" s="45"/>
      <c r="GEW429" s="45"/>
      <c r="GEX429" s="45"/>
      <c r="GEY429" s="45"/>
      <c r="GEZ429" s="45"/>
      <c r="GFA429" s="45"/>
      <c r="GFB429" s="45"/>
      <c r="GFC429" s="45"/>
      <c r="GFD429" s="45"/>
      <c r="GFE429" s="45"/>
      <c r="GFF429" s="45"/>
      <c r="GFG429" s="45"/>
      <c r="GFH429" s="45"/>
      <c r="GFI429" s="45"/>
      <c r="GFJ429" s="45"/>
      <c r="GFK429" s="45"/>
      <c r="GFL429" s="45"/>
      <c r="GFM429" s="45"/>
      <c r="GFN429" s="45"/>
      <c r="GFO429" s="45"/>
      <c r="GFP429" s="45"/>
      <c r="GFQ429" s="45"/>
      <c r="GFR429" s="45"/>
      <c r="GFS429" s="45"/>
      <c r="GFT429" s="45"/>
      <c r="GFU429" s="45"/>
      <c r="GFV429" s="45"/>
      <c r="GFW429" s="45"/>
      <c r="GFX429" s="45"/>
      <c r="GFY429" s="45"/>
      <c r="GFZ429" s="45"/>
      <c r="GGA429" s="45"/>
      <c r="GGB429" s="45"/>
      <c r="GGC429" s="45"/>
      <c r="GGD429" s="45"/>
      <c r="GGE429" s="45"/>
      <c r="GGF429" s="45"/>
      <c r="GGG429" s="45"/>
      <c r="GGH429" s="45"/>
      <c r="GGI429" s="45"/>
      <c r="GGJ429" s="45"/>
      <c r="GGK429" s="45"/>
      <c r="GGL429" s="45"/>
      <c r="GGM429" s="45"/>
      <c r="GGN429" s="45"/>
      <c r="GGO429" s="45"/>
      <c r="GGP429" s="45"/>
      <c r="GGQ429" s="45"/>
      <c r="GGR429" s="45"/>
      <c r="GGS429" s="45"/>
      <c r="GGT429" s="45"/>
      <c r="GGU429" s="45"/>
      <c r="GGV429" s="45"/>
      <c r="GGW429" s="45"/>
      <c r="GGX429" s="45"/>
      <c r="GGY429" s="45"/>
      <c r="GGZ429" s="45"/>
      <c r="GHA429" s="45"/>
      <c r="GHB429" s="45"/>
      <c r="GHC429" s="45"/>
      <c r="GHD429" s="45"/>
      <c r="GHE429" s="45"/>
      <c r="GHF429" s="45"/>
      <c r="GHG429" s="45"/>
      <c r="GHH429" s="45"/>
      <c r="GHI429" s="45"/>
      <c r="GHJ429" s="45"/>
      <c r="GHK429" s="45"/>
      <c r="GHL429" s="45"/>
      <c r="GHM429" s="45"/>
      <c r="GHN429" s="45"/>
      <c r="GHO429" s="45"/>
      <c r="GHP429" s="45"/>
      <c r="GHQ429" s="45"/>
      <c r="GHR429" s="45"/>
      <c r="GHS429" s="45"/>
      <c r="GHT429" s="45"/>
      <c r="GHU429" s="45"/>
      <c r="GHV429" s="45"/>
      <c r="GHW429" s="45"/>
      <c r="GHX429" s="45"/>
      <c r="GHY429" s="45"/>
      <c r="GHZ429" s="45"/>
      <c r="GIA429" s="45"/>
      <c r="GIB429" s="45"/>
      <c r="GIC429" s="45"/>
      <c r="GID429" s="45"/>
      <c r="GIE429" s="45"/>
      <c r="GIF429" s="45"/>
      <c r="GIG429" s="45"/>
      <c r="GIH429" s="45"/>
      <c r="GII429" s="45"/>
      <c r="GIJ429" s="45"/>
      <c r="GIK429" s="45"/>
      <c r="GIL429" s="45"/>
      <c r="GIM429" s="45"/>
      <c r="GIN429" s="45"/>
      <c r="GIO429" s="45"/>
      <c r="GIP429" s="45"/>
      <c r="GIQ429" s="45"/>
      <c r="GIR429" s="45"/>
      <c r="GIS429" s="45"/>
      <c r="GIT429" s="45"/>
      <c r="GIU429" s="45"/>
      <c r="GIV429" s="45"/>
      <c r="GIW429" s="45"/>
      <c r="GIX429" s="45"/>
      <c r="GIY429" s="45"/>
      <c r="GIZ429" s="45"/>
      <c r="GJA429" s="45"/>
      <c r="GJB429" s="45"/>
      <c r="GJC429" s="45"/>
      <c r="GJD429" s="45"/>
      <c r="GJE429" s="45"/>
      <c r="GJF429" s="45"/>
      <c r="GJG429" s="45"/>
      <c r="GJH429" s="45"/>
      <c r="GJI429" s="45"/>
      <c r="GJJ429" s="45"/>
      <c r="GJK429" s="45"/>
      <c r="GJL429" s="45"/>
      <c r="GJM429" s="45"/>
      <c r="GJN429" s="45"/>
      <c r="GJO429" s="45"/>
      <c r="GJP429" s="45"/>
      <c r="GJQ429" s="45"/>
      <c r="GJR429" s="45"/>
      <c r="GJS429" s="45"/>
      <c r="GJT429" s="45"/>
      <c r="GJU429" s="45"/>
      <c r="GJV429" s="45"/>
      <c r="GJW429" s="45"/>
      <c r="GJX429" s="45"/>
      <c r="GJY429" s="45"/>
      <c r="GJZ429" s="45"/>
      <c r="GKA429" s="45"/>
      <c r="GKB429" s="45"/>
      <c r="GKC429" s="45"/>
      <c r="GKD429" s="45"/>
      <c r="GKE429" s="45"/>
      <c r="GKF429" s="45"/>
      <c r="GKG429" s="45"/>
      <c r="GKH429" s="45"/>
      <c r="GKI429" s="45"/>
      <c r="GKJ429" s="45"/>
      <c r="GKK429" s="45"/>
      <c r="GKL429" s="45"/>
      <c r="GKM429" s="45"/>
      <c r="GKN429" s="45"/>
      <c r="GKO429" s="45"/>
      <c r="GKP429" s="45"/>
      <c r="GKQ429" s="45"/>
      <c r="GKR429" s="45"/>
      <c r="GKS429" s="45"/>
      <c r="GKT429" s="45"/>
      <c r="GKU429" s="45"/>
      <c r="GKV429" s="45"/>
      <c r="GKW429" s="45"/>
      <c r="GKX429" s="45"/>
      <c r="GKY429" s="45"/>
      <c r="GKZ429" s="45"/>
      <c r="GLA429" s="45"/>
      <c r="GLB429" s="45"/>
      <c r="GLC429" s="45"/>
      <c r="GLD429" s="45"/>
      <c r="GLE429" s="45"/>
      <c r="GLF429" s="45"/>
      <c r="GLG429" s="45"/>
      <c r="GLH429" s="45"/>
      <c r="GLI429" s="45"/>
      <c r="GLJ429" s="45"/>
      <c r="GLK429" s="45"/>
      <c r="GLL429" s="45"/>
      <c r="GLM429" s="45"/>
      <c r="GLN429" s="45"/>
      <c r="GLO429" s="45"/>
      <c r="GLP429" s="45"/>
      <c r="GLQ429" s="45"/>
      <c r="GLR429" s="45"/>
      <c r="GLS429" s="45"/>
      <c r="GLT429" s="45"/>
      <c r="GLU429" s="45"/>
      <c r="GLV429" s="45"/>
      <c r="GLW429" s="45"/>
      <c r="GLX429" s="45"/>
      <c r="GLY429" s="45"/>
      <c r="GLZ429" s="45"/>
      <c r="GMA429" s="45"/>
      <c r="GMB429" s="45"/>
      <c r="GMC429" s="45"/>
      <c r="GMD429" s="45"/>
      <c r="GME429" s="45"/>
      <c r="GMF429" s="45"/>
      <c r="GMG429" s="45"/>
      <c r="GMH429" s="45"/>
      <c r="GMI429" s="45"/>
      <c r="GMJ429" s="45"/>
      <c r="GMK429" s="45"/>
      <c r="GML429" s="45"/>
      <c r="GMM429" s="45"/>
      <c r="GMN429" s="45"/>
      <c r="GMO429" s="45"/>
      <c r="GMP429" s="45"/>
      <c r="GMQ429" s="45"/>
      <c r="GMR429" s="45"/>
      <c r="GMS429" s="45"/>
      <c r="GMT429" s="45"/>
      <c r="GMU429" s="45"/>
      <c r="GMV429" s="45"/>
      <c r="GMW429" s="45"/>
      <c r="GMX429" s="45"/>
      <c r="GMY429" s="45"/>
      <c r="GMZ429" s="45"/>
      <c r="GNA429" s="45"/>
      <c r="GNB429" s="45"/>
      <c r="GNC429" s="45"/>
      <c r="GND429" s="45"/>
      <c r="GNE429" s="45"/>
      <c r="GNF429" s="45"/>
      <c r="GNG429" s="45"/>
      <c r="GNH429" s="45"/>
      <c r="GNI429" s="45"/>
      <c r="GNJ429" s="45"/>
      <c r="GNK429" s="45"/>
      <c r="GNL429" s="45"/>
      <c r="GNM429" s="45"/>
      <c r="GNN429" s="45"/>
      <c r="GNO429" s="45"/>
      <c r="GNP429" s="45"/>
      <c r="GNQ429" s="45"/>
      <c r="GNR429" s="45"/>
      <c r="GNS429" s="45"/>
      <c r="GNT429" s="45"/>
      <c r="GNU429" s="45"/>
      <c r="GNV429" s="45"/>
      <c r="GNW429" s="45"/>
      <c r="GNX429" s="45"/>
      <c r="GNY429" s="45"/>
      <c r="GNZ429" s="45"/>
      <c r="GOA429" s="45"/>
      <c r="GOB429" s="45"/>
      <c r="GOC429" s="45"/>
      <c r="GOD429" s="45"/>
      <c r="GOE429" s="45"/>
      <c r="GOF429" s="45"/>
      <c r="GOG429" s="45"/>
      <c r="GOH429" s="45"/>
      <c r="GOI429" s="45"/>
      <c r="GOJ429" s="45"/>
      <c r="GOK429" s="45"/>
      <c r="GOL429" s="45"/>
      <c r="GOM429" s="45"/>
      <c r="GON429" s="45"/>
      <c r="GOO429" s="45"/>
      <c r="GOP429" s="45"/>
      <c r="GOQ429" s="45"/>
      <c r="GOR429" s="45"/>
      <c r="GOS429" s="45"/>
      <c r="GOT429" s="45"/>
      <c r="GOU429" s="45"/>
      <c r="GOV429" s="45"/>
      <c r="GOW429" s="45"/>
      <c r="GOX429" s="45"/>
      <c r="GOY429" s="45"/>
      <c r="GOZ429" s="45"/>
      <c r="GPA429" s="45"/>
      <c r="GPB429" s="45"/>
      <c r="GPC429" s="45"/>
      <c r="GPD429" s="45"/>
      <c r="GPE429" s="45"/>
      <c r="GPF429" s="45"/>
      <c r="GPG429" s="45"/>
      <c r="GPH429" s="45"/>
      <c r="GPI429" s="45"/>
      <c r="GPJ429" s="45"/>
      <c r="GPK429" s="45"/>
      <c r="GPL429" s="45"/>
      <c r="GPM429" s="45"/>
      <c r="GPN429" s="45"/>
      <c r="GPO429" s="45"/>
      <c r="GPP429" s="45"/>
      <c r="GPQ429" s="45"/>
      <c r="GPR429" s="45"/>
      <c r="GPS429" s="45"/>
      <c r="GPT429" s="45"/>
      <c r="GPU429" s="45"/>
      <c r="GPV429" s="45"/>
      <c r="GPW429" s="45"/>
      <c r="GPX429" s="45"/>
      <c r="GPY429" s="45"/>
      <c r="GPZ429" s="45"/>
      <c r="GQA429" s="45"/>
      <c r="GQB429" s="45"/>
      <c r="GQC429" s="45"/>
      <c r="GQD429" s="45"/>
      <c r="GQE429" s="45"/>
      <c r="GQF429" s="45"/>
      <c r="GQG429" s="45"/>
      <c r="GQH429" s="45"/>
      <c r="GQI429" s="45"/>
      <c r="GQJ429" s="45"/>
      <c r="GQK429" s="45"/>
      <c r="GQL429" s="45"/>
      <c r="GQM429" s="45"/>
      <c r="GQN429" s="45"/>
      <c r="GQO429" s="45"/>
      <c r="GQP429" s="45"/>
      <c r="GQQ429" s="45"/>
      <c r="GQR429" s="45"/>
      <c r="GQS429" s="45"/>
      <c r="GQT429" s="45"/>
      <c r="GQU429" s="45"/>
      <c r="GQV429" s="45"/>
      <c r="GQW429" s="45"/>
      <c r="GQX429" s="45"/>
      <c r="GQY429" s="45"/>
      <c r="GQZ429" s="45"/>
      <c r="GRA429" s="45"/>
      <c r="GRB429" s="45"/>
      <c r="GRC429" s="45"/>
      <c r="GRD429" s="45"/>
      <c r="GRE429" s="45"/>
      <c r="GRF429" s="45"/>
      <c r="GRG429" s="45"/>
      <c r="GRH429" s="45"/>
      <c r="GRI429" s="45"/>
      <c r="GRJ429" s="45"/>
      <c r="GRK429" s="45"/>
      <c r="GRL429" s="45"/>
      <c r="GRM429" s="45"/>
      <c r="GRN429" s="45"/>
      <c r="GRO429" s="45"/>
      <c r="GRP429" s="45"/>
      <c r="GRQ429" s="45"/>
      <c r="GRR429" s="45"/>
      <c r="GRS429" s="45"/>
      <c r="GRT429" s="45"/>
      <c r="GRU429" s="45"/>
      <c r="GRV429" s="45"/>
      <c r="GRW429" s="45"/>
      <c r="GRX429" s="45"/>
      <c r="GRY429" s="45"/>
      <c r="GRZ429" s="45"/>
      <c r="GSA429" s="45"/>
      <c r="GSB429" s="45"/>
      <c r="GSC429" s="45"/>
      <c r="GSD429" s="45"/>
      <c r="GSE429" s="45"/>
      <c r="GSF429" s="45"/>
      <c r="GSG429" s="45"/>
      <c r="GSH429" s="45"/>
      <c r="GSI429" s="45"/>
      <c r="GSJ429" s="45"/>
      <c r="GSK429" s="45"/>
      <c r="GSL429" s="45"/>
      <c r="GSM429" s="45"/>
      <c r="GSN429" s="45"/>
      <c r="GSO429" s="45"/>
      <c r="GSP429" s="45"/>
      <c r="GSQ429" s="45"/>
      <c r="GSR429" s="45"/>
      <c r="GSS429" s="45"/>
      <c r="GST429" s="45"/>
      <c r="GSU429" s="45"/>
      <c r="GSV429" s="45"/>
      <c r="GSW429" s="45"/>
      <c r="GSX429" s="45"/>
      <c r="GSY429" s="45"/>
      <c r="GSZ429" s="45"/>
      <c r="GTA429" s="45"/>
      <c r="GTB429" s="45"/>
      <c r="GTC429" s="45"/>
      <c r="GTD429" s="45"/>
      <c r="GTE429" s="45"/>
      <c r="GTF429" s="45"/>
      <c r="GTG429" s="45"/>
      <c r="GTH429" s="45"/>
      <c r="GTI429" s="45"/>
      <c r="GTJ429" s="45"/>
      <c r="GTK429" s="45"/>
      <c r="GTL429" s="45"/>
      <c r="GTM429" s="45"/>
      <c r="GTN429" s="45"/>
      <c r="GTO429" s="45"/>
      <c r="GTP429" s="45"/>
      <c r="GTQ429" s="45"/>
      <c r="GTR429" s="45"/>
      <c r="GTS429" s="45"/>
      <c r="GTT429" s="45"/>
      <c r="GTU429" s="45"/>
      <c r="GTV429" s="45"/>
      <c r="GTW429" s="45"/>
      <c r="GTX429" s="45"/>
      <c r="GTY429" s="45"/>
      <c r="GTZ429" s="45"/>
      <c r="GUA429" s="45"/>
      <c r="GUB429" s="45"/>
      <c r="GUC429" s="45"/>
      <c r="GUD429" s="45"/>
      <c r="GUE429" s="45"/>
      <c r="GUF429" s="45"/>
      <c r="GUG429" s="45"/>
      <c r="GUH429" s="45"/>
      <c r="GUI429" s="45"/>
      <c r="GUJ429" s="45"/>
      <c r="GUK429" s="45"/>
      <c r="GUL429" s="45"/>
      <c r="GUM429" s="45"/>
      <c r="GUN429" s="45"/>
      <c r="GUO429" s="45"/>
      <c r="GUP429" s="45"/>
      <c r="GUQ429" s="45"/>
      <c r="GUR429" s="45"/>
      <c r="GUS429" s="45"/>
      <c r="GUT429" s="45"/>
      <c r="GUU429" s="45"/>
      <c r="GUV429" s="45"/>
      <c r="GUW429" s="45"/>
      <c r="GUX429" s="45"/>
      <c r="GUY429" s="45"/>
      <c r="GUZ429" s="45"/>
      <c r="GVA429" s="45"/>
      <c r="GVB429" s="45"/>
      <c r="GVC429" s="45"/>
      <c r="GVD429" s="45"/>
      <c r="GVE429" s="45"/>
      <c r="GVF429" s="45"/>
      <c r="GVG429" s="45"/>
      <c r="GVH429" s="45"/>
      <c r="GVI429" s="45"/>
      <c r="GVJ429" s="45"/>
      <c r="GVK429" s="45"/>
      <c r="GVL429" s="45"/>
      <c r="GVM429" s="45"/>
      <c r="GVN429" s="45"/>
      <c r="GVO429" s="45"/>
      <c r="GVP429" s="45"/>
      <c r="GVQ429" s="45"/>
      <c r="GVR429" s="45"/>
      <c r="GVS429" s="45"/>
      <c r="GVT429" s="45"/>
      <c r="GVU429" s="45"/>
      <c r="GVV429" s="45"/>
      <c r="GVW429" s="45"/>
      <c r="GVX429" s="45"/>
      <c r="GVY429" s="45"/>
      <c r="GVZ429" s="45"/>
      <c r="GWA429" s="45"/>
      <c r="GWB429" s="45"/>
      <c r="GWC429" s="45"/>
      <c r="GWD429" s="45"/>
      <c r="GWE429" s="45"/>
      <c r="GWF429" s="45"/>
      <c r="GWG429" s="45"/>
      <c r="GWH429" s="45"/>
      <c r="GWI429" s="45"/>
      <c r="GWJ429" s="45"/>
      <c r="GWK429" s="45"/>
      <c r="GWL429" s="45"/>
      <c r="GWM429" s="45"/>
      <c r="GWN429" s="45"/>
      <c r="GWO429" s="45"/>
      <c r="GWP429" s="45"/>
      <c r="GWQ429" s="45"/>
      <c r="GWR429" s="45"/>
      <c r="GWS429" s="45"/>
      <c r="GWT429" s="45"/>
      <c r="GWU429" s="45"/>
      <c r="GWV429" s="45"/>
      <c r="GWW429" s="45"/>
      <c r="GWX429" s="45"/>
      <c r="GWY429" s="45"/>
      <c r="GWZ429" s="45"/>
      <c r="GXA429" s="45"/>
      <c r="GXB429" s="45"/>
      <c r="GXC429" s="45"/>
      <c r="GXD429" s="45"/>
      <c r="GXE429" s="45"/>
      <c r="GXF429" s="45"/>
      <c r="GXG429" s="45"/>
      <c r="GXH429" s="45"/>
      <c r="GXI429" s="45"/>
      <c r="GXJ429" s="45"/>
      <c r="GXK429" s="45"/>
      <c r="GXL429" s="45"/>
      <c r="GXM429" s="45"/>
      <c r="GXN429" s="45"/>
      <c r="GXO429" s="45"/>
      <c r="GXP429" s="45"/>
      <c r="GXQ429" s="45"/>
      <c r="GXR429" s="45"/>
      <c r="GXS429" s="45"/>
      <c r="GXT429" s="45"/>
      <c r="GXU429" s="45"/>
      <c r="GXV429" s="45"/>
      <c r="GXW429" s="45"/>
      <c r="GXX429" s="45"/>
      <c r="GXY429" s="45"/>
      <c r="GXZ429" s="45"/>
      <c r="GYA429" s="45"/>
      <c r="GYB429" s="45"/>
      <c r="GYC429" s="45"/>
      <c r="GYD429" s="45"/>
      <c r="GYE429" s="45"/>
      <c r="GYF429" s="45"/>
      <c r="GYG429" s="45"/>
      <c r="GYH429" s="45"/>
      <c r="GYI429" s="45"/>
      <c r="GYJ429" s="45"/>
      <c r="GYK429" s="45"/>
      <c r="GYL429" s="45"/>
      <c r="GYM429" s="45"/>
      <c r="GYN429" s="45"/>
      <c r="GYO429" s="45"/>
      <c r="GYP429" s="45"/>
      <c r="GYQ429" s="45"/>
      <c r="GYR429" s="45"/>
      <c r="GYS429" s="45"/>
      <c r="GYT429" s="45"/>
      <c r="GYU429" s="45"/>
      <c r="GYV429" s="45"/>
      <c r="GYW429" s="45"/>
      <c r="GYX429" s="45"/>
      <c r="GYY429" s="45"/>
      <c r="GYZ429" s="45"/>
      <c r="GZA429" s="45"/>
      <c r="GZB429" s="45"/>
      <c r="GZC429" s="45"/>
      <c r="GZD429" s="45"/>
      <c r="GZE429" s="45"/>
      <c r="GZF429" s="45"/>
      <c r="GZG429" s="45"/>
      <c r="GZH429" s="45"/>
      <c r="GZI429" s="45"/>
      <c r="GZJ429" s="45"/>
      <c r="GZK429" s="45"/>
      <c r="GZL429" s="45"/>
      <c r="GZM429" s="45"/>
      <c r="GZN429" s="45"/>
      <c r="GZO429" s="45"/>
      <c r="GZP429" s="45"/>
      <c r="GZQ429" s="45"/>
      <c r="GZR429" s="45"/>
      <c r="GZS429" s="45"/>
      <c r="GZT429" s="45"/>
      <c r="GZU429" s="45"/>
      <c r="GZV429" s="45"/>
      <c r="GZW429" s="45"/>
      <c r="GZX429" s="45"/>
      <c r="GZY429" s="45"/>
      <c r="GZZ429" s="45"/>
      <c r="HAA429" s="45"/>
      <c r="HAB429" s="45"/>
      <c r="HAC429" s="45"/>
      <c r="HAD429" s="45"/>
      <c r="HAE429" s="45"/>
      <c r="HAF429" s="45"/>
      <c r="HAG429" s="45"/>
      <c r="HAH429" s="45"/>
      <c r="HAI429" s="45"/>
      <c r="HAJ429" s="45"/>
      <c r="HAK429" s="45"/>
      <c r="HAL429" s="45"/>
      <c r="HAM429" s="45"/>
      <c r="HAN429" s="45"/>
      <c r="HAO429" s="45"/>
      <c r="HAP429" s="45"/>
      <c r="HAQ429" s="45"/>
      <c r="HAR429" s="45"/>
      <c r="HAS429" s="45"/>
      <c r="HAT429" s="45"/>
      <c r="HAU429" s="45"/>
      <c r="HAV429" s="45"/>
      <c r="HAW429" s="45"/>
      <c r="HAX429" s="45"/>
      <c r="HAY429" s="45"/>
      <c r="HAZ429" s="45"/>
      <c r="HBA429" s="45"/>
      <c r="HBB429" s="45"/>
      <c r="HBC429" s="45"/>
      <c r="HBD429" s="45"/>
      <c r="HBE429" s="45"/>
      <c r="HBF429" s="45"/>
      <c r="HBG429" s="45"/>
      <c r="HBH429" s="45"/>
      <c r="HBI429" s="45"/>
      <c r="HBJ429" s="45"/>
      <c r="HBK429" s="45"/>
      <c r="HBL429" s="45"/>
      <c r="HBM429" s="45"/>
      <c r="HBN429" s="45"/>
      <c r="HBO429" s="45"/>
      <c r="HBP429" s="45"/>
      <c r="HBQ429" s="45"/>
      <c r="HBR429" s="45"/>
      <c r="HBS429" s="45"/>
      <c r="HBT429" s="45"/>
      <c r="HBU429" s="45"/>
      <c r="HBV429" s="45"/>
      <c r="HBW429" s="45"/>
      <c r="HBX429" s="45"/>
      <c r="HBY429" s="45"/>
      <c r="HBZ429" s="45"/>
      <c r="HCA429" s="45"/>
      <c r="HCB429" s="45"/>
      <c r="HCC429" s="45"/>
      <c r="HCD429" s="45"/>
      <c r="HCE429" s="45"/>
      <c r="HCF429" s="45"/>
      <c r="HCG429" s="45"/>
      <c r="HCH429" s="45"/>
      <c r="HCI429" s="45"/>
      <c r="HCJ429" s="45"/>
      <c r="HCK429" s="45"/>
      <c r="HCL429" s="45"/>
      <c r="HCM429" s="45"/>
      <c r="HCN429" s="45"/>
      <c r="HCO429" s="45"/>
      <c r="HCP429" s="45"/>
      <c r="HCQ429" s="45"/>
      <c r="HCR429" s="45"/>
      <c r="HCS429" s="45"/>
      <c r="HCT429" s="45"/>
      <c r="HCU429" s="45"/>
      <c r="HCV429" s="45"/>
      <c r="HCW429" s="45"/>
      <c r="HCX429" s="45"/>
      <c r="HCY429" s="45"/>
      <c r="HCZ429" s="45"/>
      <c r="HDA429" s="45"/>
      <c r="HDB429" s="45"/>
      <c r="HDC429" s="45"/>
      <c r="HDD429" s="45"/>
      <c r="HDE429" s="45"/>
      <c r="HDF429" s="45"/>
      <c r="HDG429" s="45"/>
      <c r="HDH429" s="45"/>
      <c r="HDI429" s="45"/>
      <c r="HDJ429" s="45"/>
      <c r="HDK429" s="45"/>
      <c r="HDL429" s="45"/>
      <c r="HDM429" s="45"/>
      <c r="HDN429" s="45"/>
      <c r="HDO429" s="45"/>
      <c r="HDP429" s="45"/>
      <c r="HDQ429" s="45"/>
      <c r="HDR429" s="45"/>
      <c r="HDS429" s="45"/>
      <c r="HDT429" s="45"/>
      <c r="HDU429" s="45"/>
      <c r="HDV429" s="45"/>
      <c r="HDW429" s="45"/>
      <c r="HDX429" s="45"/>
      <c r="HDY429" s="45"/>
      <c r="HDZ429" s="45"/>
      <c r="HEA429" s="45"/>
      <c r="HEB429" s="45"/>
      <c r="HEC429" s="45"/>
      <c r="HED429" s="45"/>
      <c r="HEE429" s="45"/>
      <c r="HEF429" s="45"/>
      <c r="HEG429" s="45"/>
      <c r="HEH429" s="45"/>
      <c r="HEI429" s="45"/>
      <c r="HEJ429" s="45"/>
      <c r="HEK429" s="45"/>
      <c r="HEL429" s="45"/>
      <c r="HEM429" s="45"/>
      <c r="HEN429" s="45"/>
      <c r="HEO429" s="45"/>
      <c r="HEP429" s="45"/>
      <c r="HEQ429" s="45"/>
      <c r="HER429" s="45"/>
      <c r="HES429" s="45"/>
      <c r="HET429" s="45"/>
      <c r="HEU429" s="45"/>
      <c r="HEV429" s="45"/>
      <c r="HEW429" s="45"/>
      <c r="HEX429" s="45"/>
      <c r="HEY429" s="45"/>
      <c r="HEZ429" s="45"/>
      <c r="HFA429" s="45"/>
      <c r="HFB429" s="45"/>
      <c r="HFC429" s="45"/>
      <c r="HFD429" s="45"/>
      <c r="HFE429" s="45"/>
      <c r="HFF429" s="45"/>
      <c r="HFG429" s="45"/>
      <c r="HFH429" s="45"/>
      <c r="HFI429" s="45"/>
      <c r="HFJ429" s="45"/>
      <c r="HFK429" s="45"/>
      <c r="HFL429" s="45"/>
      <c r="HFM429" s="45"/>
      <c r="HFN429" s="45"/>
      <c r="HFO429" s="45"/>
      <c r="HFP429" s="45"/>
      <c r="HFQ429" s="45"/>
      <c r="HFR429" s="45"/>
      <c r="HFS429" s="45"/>
      <c r="HFT429" s="45"/>
      <c r="HFU429" s="45"/>
      <c r="HFV429" s="45"/>
      <c r="HFW429" s="45"/>
      <c r="HFX429" s="45"/>
      <c r="HFY429" s="45"/>
      <c r="HFZ429" s="45"/>
      <c r="HGA429" s="45"/>
      <c r="HGB429" s="45"/>
      <c r="HGC429" s="45"/>
      <c r="HGD429" s="45"/>
      <c r="HGE429" s="45"/>
      <c r="HGF429" s="45"/>
      <c r="HGG429" s="45"/>
      <c r="HGH429" s="45"/>
      <c r="HGI429" s="45"/>
      <c r="HGJ429" s="45"/>
      <c r="HGK429" s="45"/>
      <c r="HGL429" s="45"/>
      <c r="HGM429" s="45"/>
      <c r="HGN429" s="45"/>
      <c r="HGO429" s="45"/>
      <c r="HGP429" s="45"/>
      <c r="HGQ429" s="45"/>
      <c r="HGR429" s="45"/>
      <c r="HGS429" s="45"/>
      <c r="HGT429" s="45"/>
      <c r="HGU429" s="45"/>
      <c r="HGV429" s="45"/>
      <c r="HGW429" s="45"/>
      <c r="HGX429" s="45"/>
      <c r="HGY429" s="45"/>
      <c r="HGZ429" s="45"/>
      <c r="HHA429" s="45"/>
      <c r="HHB429" s="45"/>
      <c r="HHC429" s="45"/>
      <c r="HHD429" s="45"/>
      <c r="HHE429" s="45"/>
      <c r="HHF429" s="45"/>
      <c r="HHG429" s="45"/>
      <c r="HHH429" s="45"/>
      <c r="HHI429" s="45"/>
      <c r="HHJ429" s="45"/>
      <c r="HHK429" s="45"/>
      <c r="HHL429" s="45"/>
      <c r="HHM429" s="45"/>
      <c r="HHN429" s="45"/>
      <c r="HHO429" s="45"/>
      <c r="HHP429" s="45"/>
      <c r="HHQ429" s="45"/>
      <c r="HHR429" s="45"/>
      <c r="HHS429" s="45"/>
      <c r="HHT429" s="45"/>
      <c r="HHU429" s="45"/>
      <c r="HHV429" s="45"/>
      <c r="HHW429" s="45"/>
      <c r="HHX429" s="45"/>
      <c r="HHY429" s="45"/>
      <c r="HHZ429" s="45"/>
      <c r="HIA429" s="45"/>
      <c r="HIB429" s="45"/>
      <c r="HIC429" s="45"/>
      <c r="HID429" s="45"/>
      <c r="HIE429" s="45"/>
      <c r="HIF429" s="45"/>
      <c r="HIG429" s="45"/>
      <c r="HIH429" s="45"/>
      <c r="HII429" s="45"/>
      <c r="HIJ429" s="45"/>
      <c r="HIK429" s="45"/>
      <c r="HIL429" s="45"/>
      <c r="HIM429" s="45"/>
      <c r="HIN429" s="45"/>
      <c r="HIO429" s="45"/>
      <c r="HIP429" s="45"/>
      <c r="HIQ429" s="45"/>
      <c r="HIR429" s="45"/>
      <c r="HIS429" s="45"/>
      <c r="HIT429" s="45"/>
      <c r="HIU429" s="45"/>
      <c r="HIV429" s="45"/>
      <c r="HIW429" s="45"/>
      <c r="HIX429" s="45"/>
      <c r="HIY429" s="45"/>
      <c r="HIZ429" s="45"/>
      <c r="HJA429" s="45"/>
      <c r="HJB429" s="45"/>
      <c r="HJC429" s="45"/>
      <c r="HJD429" s="45"/>
      <c r="HJE429" s="45"/>
      <c r="HJF429" s="45"/>
      <c r="HJG429" s="45"/>
      <c r="HJH429" s="45"/>
      <c r="HJI429" s="45"/>
      <c r="HJJ429" s="45"/>
      <c r="HJK429" s="45"/>
      <c r="HJL429" s="45"/>
      <c r="HJM429" s="45"/>
      <c r="HJN429" s="45"/>
      <c r="HJO429" s="45"/>
      <c r="HJP429" s="45"/>
      <c r="HJQ429" s="45"/>
      <c r="HJR429" s="45"/>
      <c r="HJS429" s="45"/>
      <c r="HJT429" s="45"/>
      <c r="HJU429" s="45"/>
      <c r="HJV429" s="45"/>
      <c r="HJW429" s="45"/>
      <c r="HJX429" s="45"/>
      <c r="HJY429" s="45"/>
      <c r="HJZ429" s="45"/>
      <c r="HKA429" s="45"/>
      <c r="HKB429" s="45"/>
      <c r="HKC429" s="45"/>
      <c r="HKD429" s="45"/>
      <c r="HKE429" s="45"/>
      <c r="HKF429" s="45"/>
      <c r="HKG429" s="45"/>
      <c r="HKH429" s="45"/>
      <c r="HKI429" s="45"/>
      <c r="HKJ429" s="45"/>
      <c r="HKK429" s="45"/>
      <c r="HKL429" s="45"/>
      <c r="HKM429" s="45"/>
      <c r="HKN429" s="45"/>
      <c r="HKO429" s="45"/>
      <c r="HKP429" s="45"/>
      <c r="HKQ429" s="45"/>
      <c r="HKR429" s="45"/>
      <c r="HKS429" s="45"/>
      <c r="HKT429" s="45"/>
      <c r="HKU429" s="45"/>
      <c r="HKV429" s="45"/>
      <c r="HKW429" s="45"/>
      <c r="HKX429" s="45"/>
      <c r="HKY429" s="45"/>
      <c r="HKZ429" s="45"/>
      <c r="HLA429" s="45"/>
      <c r="HLB429" s="45"/>
      <c r="HLC429" s="45"/>
      <c r="HLD429" s="45"/>
      <c r="HLE429" s="45"/>
      <c r="HLF429" s="45"/>
      <c r="HLG429" s="45"/>
      <c r="HLH429" s="45"/>
      <c r="HLI429" s="45"/>
      <c r="HLJ429" s="45"/>
      <c r="HLK429" s="45"/>
      <c r="HLL429" s="45"/>
      <c r="HLM429" s="45"/>
      <c r="HLN429" s="45"/>
      <c r="HLO429" s="45"/>
      <c r="HLP429" s="45"/>
      <c r="HLQ429" s="45"/>
      <c r="HLR429" s="45"/>
      <c r="HLS429" s="45"/>
      <c r="HLT429" s="45"/>
      <c r="HLU429" s="45"/>
      <c r="HLV429" s="45"/>
      <c r="HLW429" s="45"/>
      <c r="HLX429" s="45"/>
      <c r="HLY429" s="45"/>
      <c r="HLZ429" s="45"/>
      <c r="HMA429" s="45"/>
      <c r="HMB429" s="45"/>
      <c r="HMC429" s="45"/>
      <c r="HMD429" s="45"/>
      <c r="HME429" s="45"/>
      <c r="HMF429" s="45"/>
      <c r="HMG429" s="45"/>
      <c r="HMH429" s="45"/>
      <c r="HMI429" s="45"/>
      <c r="HMJ429" s="45"/>
      <c r="HMK429" s="45"/>
      <c r="HML429" s="45"/>
      <c r="HMM429" s="45"/>
      <c r="HMN429" s="45"/>
      <c r="HMO429" s="45"/>
      <c r="HMP429" s="45"/>
      <c r="HMQ429" s="45"/>
      <c r="HMR429" s="45"/>
      <c r="HMS429" s="45"/>
      <c r="HMT429" s="45"/>
      <c r="HMU429" s="45"/>
      <c r="HMV429" s="45"/>
      <c r="HMW429" s="45"/>
      <c r="HMX429" s="45"/>
      <c r="HMY429" s="45"/>
      <c r="HMZ429" s="45"/>
      <c r="HNA429" s="45"/>
      <c r="HNB429" s="45"/>
      <c r="HNC429" s="45"/>
      <c r="HND429" s="45"/>
      <c r="HNE429" s="45"/>
      <c r="HNF429" s="45"/>
      <c r="HNG429" s="45"/>
      <c r="HNH429" s="45"/>
      <c r="HNI429" s="45"/>
      <c r="HNJ429" s="45"/>
      <c r="HNK429" s="45"/>
      <c r="HNL429" s="45"/>
      <c r="HNM429" s="45"/>
      <c r="HNN429" s="45"/>
      <c r="HNO429" s="45"/>
      <c r="HNP429" s="45"/>
      <c r="HNQ429" s="45"/>
      <c r="HNR429" s="45"/>
      <c r="HNS429" s="45"/>
      <c r="HNT429" s="45"/>
      <c r="HNU429" s="45"/>
      <c r="HNV429" s="45"/>
      <c r="HNW429" s="45"/>
      <c r="HNX429" s="45"/>
      <c r="HNY429" s="45"/>
      <c r="HNZ429" s="45"/>
      <c r="HOA429" s="45"/>
      <c r="HOB429" s="45"/>
      <c r="HOC429" s="45"/>
      <c r="HOD429" s="45"/>
      <c r="HOE429" s="45"/>
      <c r="HOF429" s="45"/>
      <c r="HOG429" s="45"/>
      <c r="HOH429" s="45"/>
      <c r="HOI429" s="45"/>
      <c r="HOJ429" s="45"/>
      <c r="HOK429" s="45"/>
      <c r="HOL429" s="45"/>
      <c r="HOM429" s="45"/>
      <c r="HON429" s="45"/>
      <c r="HOO429" s="45"/>
      <c r="HOP429" s="45"/>
      <c r="HOQ429" s="45"/>
      <c r="HOR429" s="45"/>
      <c r="HOS429" s="45"/>
      <c r="HOT429" s="45"/>
      <c r="HOU429" s="45"/>
      <c r="HOV429" s="45"/>
      <c r="HOW429" s="45"/>
      <c r="HOX429" s="45"/>
      <c r="HOY429" s="45"/>
      <c r="HOZ429" s="45"/>
      <c r="HPA429" s="45"/>
      <c r="HPB429" s="45"/>
      <c r="HPC429" s="45"/>
      <c r="HPD429" s="45"/>
      <c r="HPE429" s="45"/>
      <c r="HPF429" s="45"/>
      <c r="HPG429" s="45"/>
      <c r="HPH429" s="45"/>
      <c r="HPI429" s="45"/>
      <c r="HPJ429" s="45"/>
      <c r="HPK429" s="45"/>
      <c r="HPL429" s="45"/>
      <c r="HPM429" s="45"/>
      <c r="HPN429" s="45"/>
      <c r="HPO429" s="45"/>
      <c r="HPP429" s="45"/>
      <c r="HPQ429" s="45"/>
      <c r="HPR429" s="45"/>
      <c r="HPS429" s="45"/>
      <c r="HPT429" s="45"/>
      <c r="HPU429" s="45"/>
      <c r="HPV429" s="45"/>
      <c r="HPW429" s="45"/>
      <c r="HPX429" s="45"/>
      <c r="HPY429" s="45"/>
      <c r="HPZ429" s="45"/>
      <c r="HQA429" s="45"/>
      <c r="HQB429" s="45"/>
      <c r="HQC429" s="45"/>
      <c r="HQD429" s="45"/>
      <c r="HQE429" s="45"/>
      <c r="HQF429" s="45"/>
      <c r="HQG429" s="45"/>
      <c r="HQH429" s="45"/>
      <c r="HQI429" s="45"/>
      <c r="HQJ429" s="45"/>
      <c r="HQK429" s="45"/>
      <c r="HQL429" s="45"/>
      <c r="HQM429" s="45"/>
      <c r="HQN429" s="45"/>
      <c r="HQO429" s="45"/>
      <c r="HQP429" s="45"/>
      <c r="HQQ429" s="45"/>
      <c r="HQR429" s="45"/>
      <c r="HQS429" s="45"/>
      <c r="HQT429" s="45"/>
      <c r="HQU429" s="45"/>
      <c r="HQV429" s="45"/>
      <c r="HQW429" s="45"/>
      <c r="HQX429" s="45"/>
      <c r="HQY429" s="45"/>
      <c r="HQZ429" s="45"/>
      <c r="HRA429" s="45"/>
      <c r="HRB429" s="45"/>
      <c r="HRC429" s="45"/>
      <c r="HRD429" s="45"/>
      <c r="HRE429" s="45"/>
      <c r="HRF429" s="45"/>
      <c r="HRG429" s="45"/>
      <c r="HRH429" s="45"/>
      <c r="HRI429" s="45"/>
      <c r="HRJ429" s="45"/>
      <c r="HRK429" s="45"/>
      <c r="HRL429" s="45"/>
      <c r="HRM429" s="45"/>
      <c r="HRN429" s="45"/>
      <c r="HRO429" s="45"/>
      <c r="HRP429" s="45"/>
      <c r="HRQ429" s="45"/>
      <c r="HRR429" s="45"/>
      <c r="HRS429" s="45"/>
      <c r="HRT429" s="45"/>
      <c r="HRU429" s="45"/>
      <c r="HRV429" s="45"/>
      <c r="HRW429" s="45"/>
      <c r="HRX429" s="45"/>
      <c r="HRY429" s="45"/>
      <c r="HRZ429" s="45"/>
      <c r="HSA429" s="45"/>
      <c r="HSB429" s="45"/>
      <c r="HSC429" s="45"/>
      <c r="HSD429" s="45"/>
      <c r="HSE429" s="45"/>
      <c r="HSF429" s="45"/>
      <c r="HSG429" s="45"/>
      <c r="HSH429" s="45"/>
      <c r="HSI429" s="45"/>
      <c r="HSJ429" s="45"/>
      <c r="HSK429" s="45"/>
      <c r="HSL429" s="45"/>
      <c r="HSM429" s="45"/>
      <c r="HSN429" s="45"/>
      <c r="HSO429" s="45"/>
      <c r="HSP429" s="45"/>
      <c r="HSQ429" s="45"/>
      <c r="HSR429" s="45"/>
      <c r="HSS429" s="45"/>
      <c r="HST429" s="45"/>
      <c r="HSU429" s="45"/>
      <c r="HSV429" s="45"/>
      <c r="HSW429" s="45"/>
      <c r="HSX429" s="45"/>
      <c r="HSY429" s="45"/>
      <c r="HSZ429" s="45"/>
      <c r="HTA429" s="45"/>
      <c r="HTB429" s="45"/>
      <c r="HTC429" s="45"/>
      <c r="HTD429" s="45"/>
      <c r="HTE429" s="45"/>
      <c r="HTF429" s="45"/>
      <c r="HTG429" s="45"/>
      <c r="HTH429" s="45"/>
      <c r="HTI429" s="45"/>
      <c r="HTJ429" s="45"/>
      <c r="HTK429" s="45"/>
      <c r="HTL429" s="45"/>
      <c r="HTM429" s="45"/>
      <c r="HTN429" s="45"/>
      <c r="HTO429" s="45"/>
      <c r="HTP429" s="45"/>
      <c r="HTQ429" s="45"/>
      <c r="HTR429" s="45"/>
      <c r="HTS429" s="45"/>
      <c r="HTT429" s="45"/>
      <c r="HTU429" s="45"/>
      <c r="HTV429" s="45"/>
      <c r="HTW429" s="45"/>
      <c r="HTX429" s="45"/>
      <c r="HTY429" s="45"/>
      <c r="HTZ429" s="45"/>
      <c r="HUA429" s="45"/>
      <c r="HUB429" s="45"/>
      <c r="HUC429" s="45"/>
      <c r="HUD429" s="45"/>
      <c r="HUE429" s="45"/>
      <c r="HUF429" s="45"/>
      <c r="HUG429" s="45"/>
      <c r="HUH429" s="45"/>
      <c r="HUI429" s="45"/>
      <c r="HUJ429" s="45"/>
      <c r="HUK429" s="45"/>
      <c r="HUL429" s="45"/>
      <c r="HUM429" s="45"/>
      <c r="HUN429" s="45"/>
      <c r="HUO429" s="45"/>
      <c r="HUP429" s="45"/>
      <c r="HUQ429" s="45"/>
      <c r="HUR429" s="45"/>
      <c r="HUS429" s="45"/>
      <c r="HUT429" s="45"/>
      <c r="HUU429" s="45"/>
      <c r="HUV429" s="45"/>
      <c r="HUW429" s="45"/>
      <c r="HUX429" s="45"/>
      <c r="HUY429" s="45"/>
      <c r="HUZ429" s="45"/>
      <c r="HVA429" s="45"/>
      <c r="HVB429" s="45"/>
      <c r="HVC429" s="45"/>
      <c r="HVD429" s="45"/>
      <c r="HVE429" s="45"/>
      <c r="HVF429" s="45"/>
      <c r="HVG429" s="45"/>
      <c r="HVH429" s="45"/>
      <c r="HVI429" s="45"/>
      <c r="HVJ429" s="45"/>
      <c r="HVK429" s="45"/>
      <c r="HVL429" s="45"/>
      <c r="HVM429" s="45"/>
      <c r="HVN429" s="45"/>
      <c r="HVO429" s="45"/>
      <c r="HVP429" s="45"/>
      <c r="HVQ429" s="45"/>
      <c r="HVR429" s="45"/>
      <c r="HVS429" s="45"/>
      <c r="HVT429" s="45"/>
      <c r="HVU429" s="45"/>
      <c r="HVV429" s="45"/>
      <c r="HVW429" s="45"/>
      <c r="HVX429" s="45"/>
      <c r="HVY429" s="45"/>
      <c r="HVZ429" s="45"/>
      <c r="HWA429" s="45"/>
      <c r="HWB429" s="45"/>
      <c r="HWC429" s="45"/>
      <c r="HWD429" s="45"/>
      <c r="HWE429" s="45"/>
      <c r="HWF429" s="45"/>
      <c r="HWG429" s="45"/>
      <c r="HWH429" s="45"/>
      <c r="HWI429" s="45"/>
      <c r="HWJ429" s="45"/>
      <c r="HWK429" s="45"/>
      <c r="HWL429" s="45"/>
      <c r="HWM429" s="45"/>
      <c r="HWN429" s="45"/>
      <c r="HWO429" s="45"/>
      <c r="HWP429" s="45"/>
      <c r="HWQ429" s="45"/>
      <c r="HWR429" s="45"/>
      <c r="HWS429" s="45"/>
      <c r="HWT429" s="45"/>
      <c r="HWU429" s="45"/>
      <c r="HWV429" s="45"/>
      <c r="HWW429" s="45"/>
      <c r="HWX429" s="45"/>
      <c r="HWY429" s="45"/>
      <c r="HWZ429" s="45"/>
      <c r="HXA429" s="45"/>
      <c r="HXB429" s="45"/>
      <c r="HXC429" s="45"/>
      <c r="HXD429" s="45"/>
      <c r="HXE429" s="45"/>
      <c r="HXF429" s="45"/>
      <c r="HXG429" s="45"/>
      <c r="HXH429" s="45"/>
      <c r="HXI429" s="45"/>
      <c r="HXJ429" s="45"/>
      <c r="HXK429" s="45"/>
      <c r="HXL429" s="45"/>
      <c r="HXM429" s="45"/>
      <c r="HXN429" s="45"/>
      <c r="HXO429" s="45"/>
      <c r="HXP429" s="45"/>
      <c r="HXQ429" s="45"/>
      <c r="HXR429" s="45"/>
      <c r="HXS429" s="45"/>
      <c r="HXT429" s="45"/>
      <c r="HXU429" s="45"/>
      <c r="HXV429" s="45"/>
      <c r="HXW429" s="45"/>
      <c r="HXX429" s="45"/>
      <c r="HXY429" s="45"/>
      <c r="HXZ429" s="45"/>
      <c r="HYA429" s="45"/>
      <c r="HYB429" s="45"/>
      <c r="HYC429" s="45"/>
      <c r="HYD429" s="45"/>
      <c r="HYE429" s="45"/>
      <c r="HYF429" s="45"/>
      <c r="HYG429" s="45"/>
      <c r="HYH429" s="45"/>
      <c r="HYI429" s="45"/>
      <c r="HYJ429" s="45"/>
      <c r="HYK429" s="45"/>
      <c r="HYL429" s="45"/>
      <c r="HYM429" s="45"/>
      <c r="HYN429" s="45"/>
      <c r="HYO429" s="45"/>
      <c r="HYP429" s="45"/>
      <c r="HYQ429" s="45"/>
      <c r="HYR429" s="45"/>
      <c r="HYS429" s="45"/>
      <c r="HYT429" s="45"/>
      <c r="HYU429" s="45"/>
      <c r="HYV429" s="45"/>
      <c r="HYW429" s="45"/>
      <c r="HYX429" s="45"/>
      <c r="HYY429" s="45"/>
      <c r="HYZ429" s="45"/>
      <c r="HZA429" s="45"/>
      <c r="HZB429" s="45"/>
      <c r="HZC429" s="45"/>
      <c r="HZD429" s="45"/>
      <c r="HZE429" s="45"/>
      <c r="HZF429" s="45"/>
      <c r="HZG429" s="45"/>
      <c r="HZH429" s="45"/>
      <c r="HZI429" s="45"/>
      <c r="HZJ429" s="45"/>
      <c r="HZK429" s="45"/>
      <c r="HZL429" s="45"/>
      <c r="HZM429" s="45"/>
      <c r="HZN429" s="45"/>
      <c r="HZO429" s="45"/>
      <c r="HZP429" s="45"/>
      <c r="HZQ429" s="45"/>
      <c r="HZR429" s="45"/>
      <c r="HZS429" s="45"/>
      <c r="HZT429" s="45"/>
      <c r="HZU429" s="45"/>
      <c r="HZV429" s="45"/>
      <c r="HZW429" s="45"/>
      <c r="HZX429" s="45"/>
      <c r="HZY429" s="45"/>
      <c r="HZZ429" s="45"/>
      <c r="IAA429" s="45"/>
      <c r="IAB429" s="45"/>
      <c r="IAC429" s="45"/>
      <c r="IAD429" s="45"/>
      <c r="IAE429" s="45"/>
      <c r="IAF429" s="45"/>
      <c r="IAG429" s="45"/>
      <c r="IAH429" s="45"/>
      <c r="IAI429" s="45"/>
      <c r="IAJ429" s="45"/>
      <c r="IAK429" s="45"/>
      <c r="IAL429" s="45"/>
      <c r="IAM429" s="45"/>
      <c r="IAN429" s="45"/>
      <c r="IAO429" s="45"/>
      <c r="IAP429" s="45"/>
      <c r="IAQ429" s="45"/>
      <c r="IAR429" s="45"/>
      <c r="IAS429" s="45"/>
      <c r="IAT429" s="45"/>
      <c r="IAU429" s="45"/>
      <c r="IAV429" s="45"/>
      <c r="IAW429" s="45"/>
      <c r="IAX429" s="45"/>
      <c r="IAY429" s="45"/>
      <c r="IAZ429" s="45"/>
      <c r="IBA429" s="45"/>
      <c r="IBB429" s="45"/>
      <c r="IBC429" s="45"/>
      <c r="IBD429" s="45"/>
      <c r="IBE429" s="45"/>
      <c r="IBF429" s="45"/>
      <c r="IBG429" s="45"/>
      <c r="IBH429" s="45"/>
      <c r="IBI429" s="45"/>
      <c r="IBJ429" s="45"/>
      <c r="IBK429" s="45"/>
      <c r="IBL429" s="45"/>
      <c r="IBM429" s="45"/>
      <c r="IBN429" s="45"/>
      <c r="IBO429" s="45"/>
      <c r="IBP429" s="45"/>
      <c r="IBQ429" s="45"/>
      <c r="IBR429" s="45"/>
      <c r="IBS429" s="45"/>
      <c r="IBT429" s="45"/>
      <c r="IBU429" s="45"/>
      <c r="IBV429" s="45"/>
      <c r="IBW429" s="45"/>
      <c r="IBX429" s="45"/>
      <c r="IBY429" s="45"/>
      <c r="IBZ429" s="45"/>
      <c r="ICA429" s="45"/>
      <c r="ICB429" s="45"/>
      <c r="ICC429" s="45"/>
      <c r="ICD429" s="45"/>
      <c r="ICE429" s="45"/>
      <c r="ICF429" s="45"/>
      <c r="ICG429" s="45"/>
      <c r="ICH429" s="45"/>
      <c r="ICI429" s="45"/>
      <c r="ICJ429" s="45"/>
      <c r="ICK429" s="45"/>
      <c r="ICL429" s="45"/>
      <c r="ICM429" s="45"/>
      <c r="ICN429" s="45"/>
      <c r="ICO429" s="45"/>
      <c r="ICP429" s="45"/>
      <c r="ICQ429" s="45"/>
      <c r="ICR429" s="45"/>
      <c r="ICS429" s="45"/>
      <c r="ICT429" s="45"/>
      <c r="ICU429" s="45"/>
      <c r="ICV429" s="45"/>
      <c r="ICW429" s="45"/>
      <c r="ICX429" s="45"/>
      <c r="ICY429" s="45"/>
      <c r="ICZ429" s="45"/>
      <c r="IDA429" s="45"/>
      <c r="IDB429" s="45"/>
      <c r="IDC429" s="45"/>
      <c r="IDD429" s="45"/>
      <c r="IDE429" s="45"/>
      <c r="IDF429" s="45"/>
      <c r="IDG429" s="45"/>
      <c r="IDH429" s="45"/>
      <c r="IDI429" s="45"/>
      <c r="IDJ429" s="45"/>
      <c r="IDK429" s="45"/>
      <c r="IDL429" s="45"/>
      <c r="IDM429" s="45"/>
      <c r="IDN429" s="45"/>
      <c r="IDO429" s="45"/>
      <c r="IDP429" s="45"/>
      <c r="IDQ429" s="45"/>
      <c r="IDR429" s="45"/>
      <c r="IDS429" s="45"/>
      <c r="IDT429" s="45"/>
      <c r="IDU429" s="45"/>
      <c r="IDV429" s="45"/>
      <c r="IDW429" s="45"/>
      <c r="IDX429" s="45"/>
      <c r="IDY429" s="45"/>
      <c r="IDZ429" s="45"/>
      <c r="IEA429" s="45"/>
      <c r="IEB429" s="45"/>
      <c r="IEC429" s="45"/>
      <c r="IED429" s="45"/>
      <c r="IEE429" s="45"/>
      <c r="IEF429" s="45"/>
      <c r="IEG429" s="45"/>
      <c r="IEH429" s="45"/>
      <c r="IEI429" s="45"/>
      <c r="IEJ429" s="45"/>
      <c r="IEK429" s="45"/>
      <c r="IEL429" s="45"/>
      <c r="IEM429" s="45"/>
      <c r="IEN429" s="45"/>
      <c r="IEO429" s="45"/>
      <c r="IEP429" s="45"/>
      <c r="IEQ429" s="45"/>
      <c r="IER429" s="45"/>
      <c r="IES429" s="45"/>
      <c r="IET429" s="45"/>
      <c r="IEU429" s="45"/>
      <c r="IEV429" s="45"/>
      <c r="IEW429" s="45"/>
      <c r="IEX429" s="45"/>
      <c r="IEY429" s="45"/>
      <c r="IEZ429" s="45"/>
      <c r="IFA429" s="45"/>
      <c r="IFB429" s="45"/>
      <c r="IFC429" s="45"/>
      <c r="IFD429" s="45"/>
      <c r="IFE429" s="45"/>
      <c r="IFF429" s="45"/>
      <c r="IFG429" s="45"/>
      <c r="IFH429" s="45"/>
      <c r="IFI429" s="45"/>
      <c r="IFJ429" s="45"/>
      <c r="IFK429" s="45"/>
      <c r="IFL429" s="45"/>
      <c r="IFM429" s="45"/>
      <c r="IFN429" s="45"/>
      <c r="IFO429" s="45"/>
      <c r="IFP429" s="45"/>
      <c r="IFQ429" s="45"/>
      <c r="IFR429" s="45"/>
      <c r="IFS429" s="45"/>
      <c r="IFT429" s="45"/>
      <c r="IFU429" s="45"/>
      <c r="IFV429" s="45"/>
      <c r="IFW429" s="45"/>
      <c r="IFX429" s="45"/>
      <c r="IFY429" s="45"/>
      <c r="IFZ429" s="45"/>
      <c r="IGA429" s="45"/>
      <c r="IGB429" s="45"/>
      <c r="IGC429" s="45"/>
      <c r="IGD429" s="45"/>
      <c r="IGE429" s="45"/>
      <c r="IGF429" s="45"/>
      <c r="IGG429" s="45"/>
      <c r="IGH429" s="45"/>
      <c r="IGI429" s="45"/>
      <c r="IGJ429" s="45"/>
      <c r="IGK429" s="45"/>
      <c r="IGL429" s="45"/>
      <c r="IGM429" s="45"/>
      <c r="IGN429" s="45"/>
      <c r="IGO429" s="45"/>
      <c r="IGP429" s="45"/>
      <c r="IGQ429" s="45"/>
      <c r="IGR429" s="45"/>
      <c r="IGS429" s="45"/>
      <c r="IGT429" s="45"/>
      <c r="IGU429" s="45"/>
      <c r="IGV429" s="45"/>
      <c r="IGW429" s="45"/>
      <c r="IGX429" s="45"/>
      <c r="IGY429" s="45"/>
      <c r="IGZ429" s="45"/>
      <c r="IHA429" s="45"/>
      <c r="IHB429" s="45"/>
      <c r="IHC429" s="45"/>
      <c r="IHD429" s="45"/>
      <c r="IHE429" s="45"/>
      <c r="IHF429" s="45"/>
      <c r="IHG429" s="45"/>
      <c r="IHH429" s="45"/>
      <c r="IHI429" s="45"/>
      <c r="IHJ429" s="45"/>
      <c r="IHK429" s="45"/>
      <c r="IHL429" s="45"/>
      <c r="IHM429" s="45"/>
      <c r="IHN429" s="45"/>
      <c r="IHO429" s="45"/>
      <c r="IHP429" s="45"/>
      <c r="IHQ429" s="45"/>
      <c r="IHR429" s="45"/>
      <c r="IHS429" s="45"/>
      <c r="IHT429" s="45"/>
      <c r="IHU429" s="45"/>
      <c r="IHV429" s="45"/>
      <c r="IHW429" s="45"/>
      <c r="IHX429" s="45"/>
      <c r="IHY429" s="45"/>
      <c r="IHZ429" s="45"/>
      <c r="IIA429" s="45"/>
      <c r="IIB429" s="45"/>
      <c r="IIC429" s="45"/>
      <c r="IID429" s="45"/>
      <c r="IIE429" s="45"/>
      <c r="IIF429" s="45"/>
      <c r="IIG429" s="45"/>
      <c r="IIH429" s="45"/>
      <c r="III429" s="45"/>
      <c r="IIJ429" s="45"/>
      <c r="IIK429" s="45"/>
      <c r="IIL429" s="45"/>
      <c r="IIM429" s="45"/>
      <c r="IIN429" s="45"/>
      <c r="IIO429" s="45"/>
      <c r="IIP429" s="45"/>
      <c r="IIQ429" s="45"/>
      <c r="IIR429" s="45"/>
      <c r="IIS429" s="45"/>
      <c r="IIT429" s="45"/>
      <c r="IIU429" s="45"/>
      <c r="IIV429" s="45"/>
      <c r="IIW429" s="45"/>
      <c r="IIX429" s="45"/>
      <c r="IIY429" s="45"/>
      <c r="IIZ429" s="45"/>
      <c r="IJA429" s="45"/>
      <c r="IJB429" s="45"/>
      <c r="IJC429" s="45"/>
      <c r="IJD429" s="45"/>
      <c r="IJE429" s="45"/>
      <c r="IJF429" s="45"/>
      <c r="IJG429" s="45"/>
      <c r="IJH429" s="45"/>
      <c r="IJI429" s="45"/>
      <c r="IJJ429" s="45"/>
      <c r="IJK429" s="45"/>
      <c r="IJL429" s="45"/>
      <c r="IJM429" s="45"/>
      <c r="IJN429" s="45"/>
      <c r="IJO429" s="45"/>
      <c r="IJP429" s="45"/>
      <c r="IJQ429" s="45"/>
      <c r="IJR429" s="45"/>
      <c r="IJS429" s="45"/>
      <c r="IJT429" s="45"/>
      <c r="IJU429" s="45"/>
      <c r="IJV429" s="45"/>
      <c r="IJW429" s="45"/>
      <c r="IJX429" s="45"/>
      <c r="IJY429" s="45"/>
      <c r="IJZ429" s="45"/>
      <c r="IKA429" s="45"/>
      <c r="IKB429" s="45"/>
      <c r="IKC429" s="45"/>
      <c r="IKD429" s="45"/>
      <c r="IKE429" s="45"/>
      <c r="IKF429" s="45"/>
      <c r="IKG429" s="45"/>
      <c r="IKH429" s="45"/>
      <c r="IKI429" s="45"/>
      <c r="IKJ429" s="45"/>
      <c r="IKK429" s="45"/>
      <c r="IKL429" s="45"/>
      <c r="IKM429" s="45"/>
      <c r="IKN429" s="45"/>
      <c r="IKO429" s="45"/>
      <c r="IKP429" s="45"/>
      <c r="IKQ429" s="45"/>
      <c r="IKR429" s="45"/>
      <c r="IKS429" s="45"/>
      <c r="IKT429" s="45"/>
      <c r="IKU429" s="45"/>
      <c r="IKV429" s="45"/>
      <c r="IKW429" s="45"/>
      <c r="IKX429" s="45"/>
      <c r="IKY429" s="45"/>
      <c r="IKZ429" s="45"/>
      <c r="ILA429" s="45"/>
      <c r="ILB429" s="45"/>
      <c r="ILC429" s="45"/>
      <c r="ILD429" s="45"/>
      <c r="ILE429" s="45"/>
      <c r="ILF429" s="45"/>
      <c r="ILG429" s="45"/>
      <c r="ILH429" s="45"/>
      <c r="ILI429" s="45"/>
      <c r="ILJ429" s="45"/>
      <c r="ILK429" s="45"/>
      <c r="ILL429" s="45"/>
      <c r="ILM429" s="45"/>
      <c r="ILN429" s="45"/>
      <c r="ILO429" s="45"/>
      <c r="ILP429" s="45"/>
      <c r="ILQ429" s="45"/>
      <c r="ILR429" s="45"/>
      <c r="ILS429" s="45"/>
      <c r="ILT429" s="45"/>
      <c r="ILU429" s="45"/>
      <c r="ILV429" s="45"/>
      <c r="ILW429" s="45"/>
      <c r="ILX429" s="45"/>
      <c r="ILY429" s="45"/>
      <c r="ILZ429" s="45"/>
      <c r="IMA429" s="45"/>
      <c r="IMB429" s="45"/>
      <c r="IMC429" s="45"/>
      <c r="IMD429" s="45"/>
      <c r="IME429" s="45"/>
      <c r="IMF429" s="45"/>
      <c r="IMG429" s="45"/>
      <c r="IMH429" s="45"/>
      <c r="IMI429" s="45"/>
      <c r="IMJ429" s="45"/>
      <c r="IMK429" s="45"/>
      <c r="IML429" s="45"/>
      <c r="IMM429" s="45"/>
      <c r="IMN429" s="45"/>
      <c r="IMO429" s="45"/>
      <c r="IMP429" s="45"/>
      <c r="IMQ429" s="45"/>
      <c r="IMR429" s="45"/>
      <c r="IMS429" s="45"/>
      <c r="IMT429" s="45"/>
      <c r="IMU429" s="45"/>
      <c r="IMV429" s="45"/>
      <c r="IMW429" s="45"/>
      <c r="IMX429" s="45"/>
      <c r="IMY429" s="45"/>
      <c r="IMZ429" s="45"/>
      <c r="INA429" s="45"/>
      <c r="INB429" s="45"/>
      <c r="INC429" s="45"/>
      <c r="IND429" s="45"/>
      <c r="INE429" s="45"/>
      <c r="INF429" s="45"/>
      <c r="ING429" s="45"/>
      <c r="INH429" s="45"/>
      <c r="INI429" s="45"/>
      <c r="INJ429" s="45"/>
      <c r="INK429" s="45"/>
      <c r="INL429" s="45"/>
      <c r="INM429" s="45"/>
      <c r="INN429" s="45"/>
      <c r="INO429" s="45"/>
      <c r="INP429" s="45"/>
      <c r="INQ429" s="45"/>
      <c r="INR429" s="45"/>
      <c r="INS429" s="45"/>
      <c r="INT429" s="45"/>
      <c r="INU429" s="45"/>
      <c r="INV429" s="45"/>
      <c r="INW429" s="45"/>
      <c r="INX429" s="45"/>
      <c r="INY429" s="45"/>
      <c r="INZ429" s="45"/>
      <c r="IOA429" s="45"/>
      <c r="IOB429" s="45"/>
      <c r="IOC429" s="45"/>
      <c r="IOD429" s="45"/>
      <c r="IOE429" s="45"/>
      <c r="IOF429" s="45"/>
      <c r="IOG429" s="45"/>
      <c r="IOH429" s="45"/>
      <c r="IOI429" s="45"/>
      <c r="IOJ429" s="45"/>
      <c r="IOK429" s="45"/>
      <c r="IOL429" s="45"/>
      <c r="IOM429" s="45"/>
      <c r="ION429" s="45"/>
      <c r="IOO429" s="45"/>
      <c r="IOP429" s="45"/>
      <c r="IOQ429" s="45"/>
      <c r="IOR429" s="45"/>
      <c r="IOS429" s="45"/>
      <c r="IOT429" s="45"/>
      <c r="IOU429" s="45"/>
      <c r="IOV429" s="45"/>
      <c r="IOW429" s="45"/>
      <c r="IOX429" s="45"/>
      <c r="IOY429" s="45"/>
      <c r="IOZ429" s="45"/>
      <c r="IPA429" s="45"/>
      <c r="IPB429" s="45"/>
      <c r="IPC429" s="45"/>
      <c r="IPD429" s="45"/>
      <c r="IPE429" s="45"/>
      <c r="IPF429" s="45"/>
      <c r="IPG429" s="45"/>
      <c r="IPH429" s="45"/>
      <c r="IPI429" s="45"/>
      <c r="IPJ429" s="45"/>
      <c r="IPK429" s="45"/>
      <c r="IPL429" s="45"/>
      <c r="IPM429" s="45"/>
      <c r="IPN429" s="45"/>
      <c r="IPO429" s="45"/>
      <c r="IPP429" s="45"/>
      <c r="IPQ429" s="45"/>
      <c r="IPR429" s="45"/>
      <c r="IPS429" s="45"/>
      <c r="IPT429" s="45"/>
      <c r="IPU429" s="45"/>
      <c r="IPV429" s="45"/>
      <c r="IPW429" s="45"/>
      <c r="IPX429" s="45"/>
      <c r="IPY429" s="45"/>
      <c r="IPZ429" s="45"/>
      <c r="IQA429" s="45"/>
      <c r="IQB429" s="45"/>
      <c r="IQC429" s="45"/>
      <c r="IQD429" s="45"/>
      <c r="IQE429" s="45"/>
      <c r="IQF429" s="45"/>
      <c r="IQG429" s="45"/>
      <c r="IQH429" s="45"/>
      <c r="IQI429" s="45"/>
      <c r="IQJ429" s="45"/>
      <c r="IQK429" s="45"/>
      <c r="IQL429" s="45"/>
      <c r="IQM429" s="45"/>
      <c r="IQN429" s="45"/>
      <c r="IQO429" s="45"/>
      <c r="IQP429" s="45"/>
      <c r="IQQ429" s="45"/>
      <c r="IQR429" s="45"/>
      <c r="IQS429" s="45"/>
      <c r="IQT429" s="45"/>
      <c r="IQU429" s="45"/>
      <c r="IQV429" s="45"/>
      <c r="IQW429" s="45"/>
      <c r="IQX429" s="45"/>
      <c r="IQY429" s="45"/>
      <c r="IQZ429" s="45"/>
      <c r="IRA429" s="45"/>
      <c r="IRB429" s="45"/>
      <c r="IRC429" s="45"/>
      <c r="IRD429" s="45"/>
      <c r="IRE429" s="45"/>
      <c r="IRF429" s="45"/>
      <c r="IRG429" s="45"/>
      <c r="IRH429" s="45"/>
      <c r="IRI429" s="45"/>
      <c r="IRJ429" s="45"/>
      <c r="IRK429" s="45"/>
      <c r="IRL429" s="45"/>
      <c r="IRM429" s="45"/>
      <c r="IRN429" s="45"/>
      <c r="IRO429" s="45"/>
      <c r="IRP429" s="45"/>
      <c r="IRQ429" s="45"/>
      <c r="IRR429" s="45"/>
      <c r="IRS429" s="45"/>
      <c r="IRT429" s="45"/>
      <c r="IRU429" s="45"/>
      <c r="IRV429" s="45"/>
      <c r="IRW429" s="45"/>
      <c r="IRX429" s="45"/>
      <c r="IRY429" s="45"/>
      <c r="IRZ429" s="45"/>
      <c r="ISA429" s="45"/>
      <c r="ISB429" s="45"/>
      <c r="ISC429" s="45"/>
      <c r="ISD429" s="45"/>
      <c r="ISE429" s="45"/>
      <c r="ISF429" s="45"/>
      <c r="ISG429" s="45"/>
      <c r="ISH429" s="45"/>
      <c r="ISI429" s="45"/>
      <c r="ISJ429" s="45"/>
      <c r="ISK429" s="45"/>
      <c r="ISL429" s="45"/>
      <c r="ISM429" s="45"/>
      <c r="ISN429" s="45"/>
      <c r="ISO429" s="45"/>
      <c r="ISP429" s="45"/>
      <c r="ISQ429" s="45"/>
      <c r="ISR429" s="45"/>
      <c r="ISS429" s="45"/>
      <c r="IST429" s="45"/>
      <c r="ISU429" s="45"/>
      <c r="ISV429" s="45"/>
      <c r="ISW429" s="45"/>
      <c r="ISX429" s="45"/>
      <c r="ISY429" s="45"/>
      <c r="ISZ429" s="45"/>
      <c r="ITA429" s="45"/>
      <c r="ITB429" s="45"/>
      <c r="ITC429" s="45"/>
      <c r="ITD429" s="45"/>
      <c r="ITE429" s="45"/>
      <c r="ITF429" s="45"/>
      <c r="ITG429" s="45"/>
      <c r="ITH429" s="45"/>
      <c r="ITI429" s="45"/>
      <c r="ITJ429" s="45"/>
      <c r="ITK429" s="45"/>
      <c r="ITL429" s="45"/>
      <c r="ITM429" s="45"/>
      <c r="ITN429" s="45"/>
      <c r="ITO429" s="45"/>
      <c r="ITP429" s="45"/>
      <c r="ITQ429" s="45"/>
      <c r="ITR429" s="45"/>
      <c r="ITS429" s="45"/>
      <c r="ITT429" s="45"/>
      <c r="ITU429" s="45"/>
      <c r="ITV429" s="45"/>
      <c r="ITW429" s="45"/>
      <c r="ITX429" s="45"/>
      <c r="ITY429" s="45"/>
      <c r="ITZ429" s="45"/>
      <c r="IUA429" s="45"/>
      <c r="IUB429" s="45"/>
      <c r="IUC429" s="45"/>
      <c r="IUD429" s="45"/>
      <c r="IUE429" s="45"/>
      <c r="IUF429" s="45"/>
      <c r="IUG429" s="45"/>
      <c r="IUH429" s="45"/>
      <c r="IUI429" s="45"/>
      <c r="IUJ429" s="45"/>
      <c r="IUK429" s="45"/>
      <c r="IUL429" s="45"/>
      <c r="IUM429" s="45"/>
      <c r="IUN429" s="45"/>
      <c r="IUO429" s="45"/>
      <c r="IUP429" s="45"/>
      <c r="IUQ429" s="45"/>
      <c r="IUR429" s="45"/>
      <c r="IUS429" s="45"/>
      <c r="IUT429" s="45"/>
      <c r="IUU429" s="45"/>
      <c r="IUV429" s="45"/>
      <c r="IUW429" s="45"/>
      <c r="IUX429" s="45"/>
      <c r="IUY429" s="45"/>
      <c r="IUZ429" s="45"/>
      <c r="IVA429" s="45"/>
      <c r="IVB429" s="45"/>
      <c r="IVC429" s="45"/>
      <c r="IVD429" s="45"/>
      <c r="IVE429" s="45"/>
      <c r="IVF429" s="45"/>
      <c r="IVG429" s="45"/>
      <c r="IVH429" s="45"/>
      <c r="IVI429" s="45"/>
      <c r="IVJ429" s="45"/>
      <c r="IVK429" s="45"/>
      <c r="IVL429" s="45"/>
      <c r="IVM429" s="45"/>
      <c r="IVN429" s="45"/>
      <c r="IVO429" s="45"/>
      <c r="IVP429" s="45"/>
      <c r="IVQ429" s="45"/>
      <c r="IVR429" s="45"/>
      <c r="IVS429" s="45"/>
      <c r="IVT429" s="45"/>
      <c r="IVU429" s="45"/>
      <c r="IVV429" s="45"/>
      <c r="IVW429" s="45"/>
      <c r="IVX429" s="45"/>
      <c r="IVY429" s="45"/>
      <c r="IVZ429" s="45"/>
      <c r="IWA429" s="45"/>
      <c r="IWB429" s="45"/>
      <c r="IWC429" s="45"/>
      <c r="IWD429" s="45"/>
      <c r="IWE429" s="45"/>
      <c r="IWF429" s="45"/>
      <c r="IWG429" s="45"/>
      <c r="IWH429" s="45"/>
      <c r="IWI429" s="45"/>
      <c r="IWJ429" s="45"/>
      <c r="IWK429" s="45"/>
      <c r="IWL429" s="45"/>
      <c r="IWM429" s="45"/>
      <c r="IWN429" s="45"/>
      <c r="IWO429" s="45"/>
      <c r="IWP429" s="45"/>
      <c r="IWQ429" s="45"/>
      <c r="IWR429" s="45"/>
      <c r="IWS429" s="45"/>
      <c r="IWT429" s="45"/>
      <c r="IWU429" s="45"/>
      <c r="IWV429" s="45"/>
      <c r="IWW429" s="45"/>
      <c r="IWX429" s="45"/>
      <c r="IWY429" s="45"/>
      <c r="IWZ429" s="45"/>
      <c r="IXA429" s="45"/>
      <c r="IXB429" s="45"/>
      <c r="IXC429" s="45"/>
      <c r="IXD429" s="45"/>
      <c r="IXE429" s="45"/>
      <c r="IXF429" s="45"/>
      <c r="IXG429" s="45"/>
      <c r="IXH429" s="45"/>
      <c r="IXI429" s="45"/>
      <c r="IXJ429" s="45"/>
      <c r="IXK429" s="45"/>
      <c r="IXL429" s="45"/>
      <c r="IXM429" s="45"/>
      <c r="IXN429" s="45"/>
      <c r="IXO429" s="45"/>
      <c r="IXP429" s="45"/>
      <c r="IXQ429" s="45"/>
      <c r="IXR429" s="45"/>
      <c r="IXS429" s="45"/>
      <c r="IXT429" s="45"/>
      <c r="IXU429" s="45"/>
      <c r="IXV429" s="45"/>
      <c r="IXW429" s="45"/>
      <c r="IXX429" s="45"/>
      <c r="IXY429" s="45"/>
      <c r="IXZ429" s="45"/>
      <c r="IYA429" s="45"/>
      <c r="IYB429" s="45"/>
      <c r="IYC429" s="45"/>
      <c r="IYD429" s="45"/>
      <c r="IYE429" s="45"/>
      <c r="IYF429" s="45"/>
      <c r="IYG429" s="45"/>
      <c r="IYH429" s="45"/>
      <c r="IYI429" s="45"/>
      <c r="IYJ429" s="45"/>
      <c r="IYK429" s="45"/>
      <c r="IYL429" s="45"/>
      <c r="IYM429" s="45"/>
      <c r="IYN429" s="45"/>
      <c r="IYO429" s="45"/>
      <c r="IYP429" s="45"/>
      <c r="IYQ429" s="45"/>
      <c r="IYR429" s="45"/>
      <c r="IYS429" s="45"/>
      <c r="IYT429" s="45"/>
      <c r="IYU429" s="45"/>
      <c r="IYV429" s="45"/>
      <c r="IYW429" s="45"/>
      <c r="IYX429" s="45"/>
      <c r="IYY429" s="45"/>
      <c r="IYZ429" s="45"/>
      <c r="IZA429" s="45"/>
      <c r="IZB429" s="45"/>
      <c r="IZC429" s="45"/>
      <c r="IZD429" s="45"/>
      <c r="IZE429" s="45"/>
      <c r="IZF429" s="45"/>
      <c r="IZG429" s="45"/>
      <c r="IZH429" s="45"/>
      <c r="IZI429" s="45"/>
      <c r="IZJ429" s="45"/>
      <c r="IZK429" s="45"/>
      <c r="IZL429" s="45"/>
      <c r="IZM429" s="45"/>
      <c r="IZN429" s="45"/>
      <c r="IZO429" s="45"/>
      <c r="IZP429" s="45"/>
      <c r="IZQ429" s="45"/>
      <c r="IZR429" s="45"/>
      <c r="IZS429" s="45"/>
      <c r="IZT429" s="45"/>
      <c r="IZU429" s="45"/>
      <c r="IZV429" s="45"/>
      <c r="IZW429" s="45"/>
      <c r="IZX429" s="45"/>
      <c r="IZY429" s="45"/>
      <c r="IZZ429" s="45"/>
      <c r="JAA429" s="45"/>
      <c r="JAB429" s="45"/>
      <c r="JAC429" s="45"/>
      <c r="JAD429" s="45"/>
      <c r="JAE429" s="45"/>
      <c r="JAF429" s="45"/>
      <c r="JAG429" s="45"/>
      <c r="JAH429" s="45"/>
      <c r="JAI429" s="45"/>
      <c r="JAJ429" s="45"/>
      <c r="JAK429" s="45"/>
      <c r="JAL429" s="45"/>
      <c r="JAM429" s="45"/>
      <c r="JAN429" s="45"/>
      <c r="JAO429" s="45"/>
      <c r="JAP429" s="45"/>
      <c r="JAQ429" s="45"/>
      <c r="JAR429" s="45"/>
      <c r="JAS429" s="45"/>
      <c r="JAT429" s="45"/>
      <c r="JAU429" s="45"/>
      <c r="JAV429" s="45"/>
      <c r="JAW429" s="45"/>
      <c r="JAX429" s="45"/>
      <c r="JAY429" s="45"/>
      <c r="JAZ429" s="45"/>
      <c r="JBA429" s="45"/>
      <c r="JBB429" s="45"/>
      <c r="JBC429" s="45"/>
      <c r="JBD429" s="45"/>
      <c r="JBE429" s="45"/>
      <c r="JBF429" s="45"/>
      <c r="JBG429" s="45"/>
      <c r="JBH429" s="45"/>
      <c r="JBI429" s="45"/>
      <c r="JBJ429" s="45"/>
      <c r="JBK429" s="45"/>
      <c r="JBL429" s="45"/>
      <c r="JBM429" s="45"/>
      <c r="JBN429" s="45"/>
      <c r="JBO429" s="45"/>
      <c r="JBP429" s="45"/>
      <c r="JBQ429" s="45"/>
      <c r="JBR429" s="45"/>
      <c r="JBS429" s="45"/>
      <c r="JBT429" s="45"/>
      <c r="JBU429" s="45"/>
      <c r="JBV429" s="45"/>
      <c r="JBW429" s="45"/>
      <c r="JBX429" s="45"/>
      <c r="JBY429" s="45"/>
      <c r="JBZ429" s="45"/>
      <c r="JCA429" s="45"/>
      <c r="JCB429" s="45"/>
      <c r="JCC429" s="45"/>
      <c r="JCD429" s="45"/>
      <c r="JCE429" s="45"/>
      <c r="JCF429" s="45"/>
      <c r="JCG429" s="45"/>
      <c r="JCH429" s="45"/>
      <c r="JCI429" s="45"/>
      <c r="JCJ429" s="45"/>
      <c r="JCK429" s="45"/>
      <c r="JCL429" s="45"/>
      <c r="JCM429" s="45"/>
      <c r="JCN429" s="45"/>
      <c r="JCO429" s="45"/>
      <c r="JCP429" s="45"/>
      <c r="JCQ429" s="45"/>
      <c r="JCR429" s="45"/>
      <c r="JCS429" s="45"/>
      <c r="JCT429" s="45"/>
      <c r="JCU429" s="45"/>
      <c r="JCV429" s="45"/>
      <c r="JCW429" s="45"/>
      <c r="JCX429" s="45"/>
      <c r="JCY429" s="45"/>
      <c r="JCZ429" s="45"/>
      <c r="JDA429" s="45"/>
      <c r="JDB429" s="45"/>
      <c r="JDC429" s="45"/>
      <c r="JDD429" s="45"/>
      <c r="JDE429" s="45"/>
      <c r="JDF429" s="45"/>
      <c r="JDG429" s="45"/>
      <c r="JDH429" s="45"/>
      <c r="JDI429" s="45"/>
      <c r="JDJ429" s="45"/>
      <c r="JDK429" s="45"/>
      <c r="JDL429" s="45"/>
      <c r="JDM429" s="45"/>
      <c r="JDN429" s="45"/>
      <c r="JDO429" s="45"/>
      <c r="JDP429" s="45"/>
      <c r="JDQ429" s="45"/>
      <c r="JDR429" s="45"/>
      <c r="JDS429" s="45"/>
      <c r="JDT429" s="45"/>
      <c r="JDU429" s="45"/>
      <c r="JDV429" s="45"/>
      <c r="JDW429" s="45"/>
      <c r="JDX429" s="45"/>
      <c r="JDY429" s="45"/>
      <c r="JDZ429" s="45"/>
      <c r="JEA429" s="45"/>
      <c r="JEB429" s="45"/>
      <c r="JEC429" s="45"/>
      <c r="JED429" s="45"/>
      <c r="JEE429" s="45"/>
      <c r="JEF429" s="45"/>
      <c r="JEG429" s="45"/>
      <c r="JEH429" s="45"/>
      <c r="JEI429" s="45"/>
      <c r="JEJ429" s="45"/>
      <c r="JEK429" s="45"/>
      <c r="JEL429" s="45"/>
      <c r="JEM429" s="45"/>
      <c r="JEN429" s="45"/>
      <c r="JEO429" s="45"/>
      <c r="JEP429" s="45"/>
      <c r="JEQ429" s="45"/>
      <c r="JER429" s="45"/>
      <c r="JES429" s="45"/>
      <c r="JET429" s="45"/>
      <c r="JEU429" s="45"/>
      <c r="JEV429" s="45"/>
      <c r="JEW429" s="45"/>
      <c r="JEX429" s="45"/>
      <c r="JEY429" s="45"/>
      <c r="JEZ429" s="45"/>
      <c r="JFA429" s="45"/>
      <c r="JFB429" s="45"/>
      <c r="JFC429" s="45"/>
      <c r="JFD429" s="45"/>
      <c r="JFE429" s="45"/>
      <c r="JFF429" s="45"/>
      <c r="JFG429" s="45"/>
      <c r="JFH429" s="45"/>
      <c r="JFI429" s="45"/>
      <c r="JFJ429" s="45"/>
      <c r="JFK429" s="45"/>
      <c r="JFL429" s="45"/>
      <c r="JFM429" s="45"/>
      <c r="JFN429" s="45"/>
      <c r="JFO429" s="45"/>
      <c r="JFP429" s="45"/>
      <c r="JFQ429" s="45"/>
      <c r="JFR429" s="45"/>
      <c r="JFS429" s="45"/>
      <c r="JFT429" s="45"/>
      <c r="JFU429" s="45"/>
      <c r="JFV429" s="45"/>
      <c r="JFW429" s="45"/>
      <c r="JFX429" s="45"/>
      <c r="JFY429" s="45"/>
      <c r="JFZ429" s="45"/>
      <c r="JGA429" s="45"/>
      <c r="JGB429" s="45"/>
      <c r="JGC429" s="45"/>
      <c r="JGD429" s="45"/>
      <c r="JGE429" s="45"/>
      <c r="JGF429" s="45"/>
      <c r="JGG429" s="45"/>
      <c r="JGH429" s="45"/>
      <c r="JGI429" s="45"/>
      <c r="JGJ429" s="45"/>
      <c r="JGK429" s="45"/>
      <c r="JGL429" s="45"/>
      <c r="JGM429" s="45"/>
      <c r="JGN429" s="45"/>
      <c r="JGO429" s="45"/>
      <c r="JGP429" s="45"/>
      <c r="JGQ429" s="45"/>
      <c r="JGR429" s="45"/>
      <c r="JGS429" s="45"/>
      <c r="JGT429" s="45"/>
      <c r="JGU429" s="45"/>
      <c r="JGV429" s="45"/>
      <c r="JGW429" s="45"/>
      <c r="JGX429" s="45"/>
      <c r="JGY429" s="45"/>
      <c r="JGZ429" s="45"/>
      <c r="JHA429" s="45"/>
      <c r="JHB429" s="45"/>
      <c r="JHC429" s="45"/>
      <c r="JHD429" s="45"/>
      <c r="JHE429" s="45"/>
      <c r="JHF429" s="45"/>
      <c r="JHG429" s="45"/>
      <c r="JHH429" s="45"/>
      <c r="JHI429" s="45"/>
      <c r="JHJ429" s="45"/>
      <c r="JHK429" s="45"/>
      <c r="JHL429" s="45"/>
      <c r="JHM429" s="45"/>
      <c r="JHN429" s="45"/>
      <c r="JHO429" s="45"/>
      <c r="JHP429" s="45"/>
      <c r="JHQ429" s="45"/>
      <c r="JHR429" s="45"/>
      <c r="JHS429" s="45"/>
      <c r="JHT429" s="45"/>
      <c r="JHU429" s="45"/>
      <c r="JHV429" s="45"/>
      <c r="JHW429" s="45"/>
      <c r="JHX429" s="45"/>
      <c r="JHY429" s="45"/>
      <c r="JHZ429" s="45"/>
      <c r="JIA429" s="45"/>
      <c r="JIB429" s="45"/>
      <c r="JIC429" s="45"/>
      <c r="JID429" s="45"/>
      <c r="JIE429" s="45"/>
      <c r="JIF429" s="45"/>
      <c r="JIG429" s="45"/>
      <c r="JIH429" s="45"/>
      <c r="JII429" s="45"/>
      <c r="JIJ429" s="45"/>
      <c r="JIK429" s="45"/>
      <c r="JIL429" s="45"/>
      <c r="JIM429" s="45"/>
      <c r="JIN429" s="45"/>
      <c r="JIO429" s="45"/>
      <c r="JIP429" s="45"/>
      <c r="JIQ429" s="45"/>
      <c r="JIR429" s="45"/>
      <c r="JIS429" s="45"/>
      <c r="JIT429" s="45"/>
      <c r="JIU429" s="45"/>
      <c r="JIV429" s="45"/>
      <c r="JIW429" s="45"/>
      <c r="JIX429" s="45"/>
      <c r="JIY429" s="45"/>
      <c r="JIZ429" s="45"/>
      <c r="JJA429" s="45"/>
      <c r="JJB429" s="45"/>
      <c r="JJC429" s="45"/>
      <c r="JJD429" s="45"/>
      <c r="JJE429" s="45"/>
      <c r="JJF429" s="45"/>
      <c r="JJG429" s="45"/>
      <c r="JJH429" s="45"/>
      <c r="JJI429" s="45"/>
      <c r="JJJ429" s="45"/>
      <c r="JJK429" s="45"/>
      <c r="JJL429" s="45"/>
      <c r="JJM429" s="45"/>
      <c r="JJN429" s="45"/>
      <c r="JJO429" s="45"/>
      <c r="JJP429" s="45"/>
      <c r="JJQ429" s="45"/>
      <c r="JJR429" s="45"/>
      <c r="JJS429" s="45"/>
      <c r="JJT429" s="45"/>
      <c r="JJU429" s="45"/>
      <c r="JJV429" s="45"/>
      <c r="JJW429" s="45"/>
      <c r="JJX429" s="45"/>
      <c r="JJY429" s="45"/>
      <c r="JJZ429" s="45"/>
      <c r="JKA429" s="45"/>
      <c r="JKB429" s="45"/>
      <c r="JKC429" s="45"/>
      <c r="JKD429" s="45"/>
      <c r="JKE429" s="45"/>
      <c r="JKF429" s="45"/>
      <c r="JKG429" s="45"/>
      <c r="JKH429" s="45"/>
      <c r="JKI429" s="45"/>
      <c r="JKJ429" s="45"/>
      <c r="JKK429" s="45"/>
      <c r="JKL429" s="45"/>
      <c r="JKM429" s="45"/>
      <c r="JKN429" s="45"/>
      <c r="JKO429" s="45"/>
      <c r="JKP429" s="45"/>
      <c r="JKQ429" s="45"/>
      <c r="JKR429" s="45"/>
      <c r="JKS429" s="45"/>
      <c r="JKT429" s="45"/>
      <c r="JKU429" s="45"/>
      <c r="JKV429" s="45"/>
      <c r="JKW429" s="45"/>
      <c r="JKX429" s="45"/>
      <c r="JKY429" s="45"/>
      <c r="JKZ429" s="45"/>
      <c r="JLA429" s="45"/>
      <c r="JLB429" s="45"/>
      <c r="JLC429" s="45"/>
      <c r="JLD429" s="45"/>
      <c r="JLE429" s="45"/>
      <c r="JLF429" s="45"/>
      <c r="JLG429" s="45"/>
      <c r="JLH429" s="45"/>
      <c r="JLI429" s="45"/>
      <c r="JLJ429" s="45"/>
      <c r="JLK429" s="45"/>
      <c r="JLL429" s="45"/>
      <c r="JLM429" s="45"/>
      <c r="JLN429" s="45"/>
      <c r="JLO429" s="45"/>
      <c r="JLP429" s="45"/>
      <c r="JLQ429" s="45"/>
      <c r="JLR429" s="45"/>
      <c r="JLS429" s="45"/>
      <c r="JLT429" s="45"/>
      <c r="JLU429" s="45"/>
      <c r="JLV429" s="45"/>
      <c r="JLW429" s="45"/>
      <c r="JLX429" s="45"/>
      <c r="JLY429" s="45"/>
      <c r="JLZ429" s="45"/>
      <c r="JMA429" s="45"/>
      <c r="JMB429" s="45"/>
      <c r="JMC429" s="45"/>
      <c r="JMD429" s="45"/>
      <c r="JME429" s="45"/>
      <c r="JMF429" s="45"/>
      <c r="JMG429" s="45"/>
      <c r="JMH429" s="45"/>
      <c r="JMI429" s="45"/>
      <c r="JMJ429" s="45"/>
      <c r="JMK429" s="45"/>
      <c r="JML429" s="45"/>
      <c r="JMM429" s="45"/>
      <c r="JMN429" s="45"/>
      <c r="JMO429" s="45"/>
      <c r="JMP429" s="45"/>
      <c r="JMQ429" s="45"/>
      <c r="JMR429" s="45"/>
      <c r="JMS429" s="45"/>
      <c r="JMT429" s="45"/>
      <c r="JMU429" s="45"/>
      <c r="JMV429" s="45"/>
      <c r="JMW429" s="45"/>
      <c r="JMX429" s="45"/>
      <c r="JMY429" s="45"/>
      <c r="JMZ429" s="45"/>
      <c r="JNA429" s="45"/>
      <c r="JNB429" s="45"/>
      <c r="JNC429" s="45"/>
      <c r="JND429" s="45"/>
      <c r="JNE429" s="45"/>
      <c r="JNF429" s="45"/>
      <c r="JNG429" s="45"/>
      <c r="JNH429" s="45"/>
      <c r="JNI429" s="45"/>
      <c r="JNJ429" s="45"/>
      <c r="JNK429" s="45"/>
      <c r="JNL429" s="45"/>
      <c r="JNM429" s="45"/>
      <c r="JNN429" s="45"/>
      <c r="JNO429" s="45"/>
      <c r="JNP429" s="45"/>
      <c r="JNQ429" s="45"/>
      <c r="JNR429" s="45"/>
      <c r="JNS429" s="45"/>
      <c r="JNT429" s="45"/>
      <c r="JNU429" s="45"/>
      <c r="JNV429" s="45"/>
      <c r="JNW429" s="45"/>
      <c r="JNX429" s="45"/>
      <c r="JNY429" s="45"/>
      <c r="JNZ429" s="45"/>
      <c r="JOA429" s="45"/>
      <c r="JOB429" s="45"/>
      <c r="JOC429" s="45"/>
      <c r="JOD429" s="45"/>
      <c r="JOE429" s="45"/>
      <c r="JOF429" s="45"/>
      <c r="JOG429" s="45"/>
      <c r="JOH429" s="45"/>
      <c r="JOI429" s="45"/>
      <c r="JOJ429" s="45"/>
      <c r="JOK429" s="45"/>
      <c r="JOL429" s="45"/>
      <c r="JOM429" s="45"/>
      <c r="JON429" s="45"/>
      <c r="JOO429" s="45"/>
      <c r="JOP429" s="45"/>
      <c r="JOQ429" s="45"/>
      <c r="JOR429" s="45"/>
      <c r="JOS429" s="45"/>
      <c r="JOT429" s="45"/>
      <c r="JOU429" s="45"/>
      <c r="JOV429" s="45"/>
      <c r="JOW429" s="45"/>
      <c r="JOX429" s="45"/>
      <c r="JOY429" s="45"/>
      <c r="JOZ429" s="45"/>
      <c r="JPA429" s="45"/>
      <c r="JPB429" s="45"/>
      <c r="JPC429" s="45"/>
      <c r="JPD429" s="45"/>
      <c r="JPE429" s="45"/>
      <c r="JPF429" s="45"/>
      <c r="JPG429" s="45"/>
      <c r="JPH429" s="45"/>
      <c r="JPI429" s="45"/>
      <c r="JPJ429" s="45"/>
      <c r="JPK429" s="45"/>
      <c r="JPL429" s="45"/>
      <c r="JPM429" s="45"/>
      <c r="JPN429" s="45"/>
      <c r="JPO429" s="45"/>
      <c r="JPP429" s="45"/>
      <c r="JPQ429" s="45"/>
      <c r="JPR429" s="45"/>
      <c r="JPS429" s="45"/>
      <c r="JPT429" s="45"/>
      <c r="JPU429" s="45"/>
      <c r="JPV429" s="45"/>
      <c r="JPW429" s="45"/>
      <c r="JPX429" s="45"/>
      <c r="JPY429" s="45"/>
      <c r="JPZ429" s="45"/>
      <c r="JQA429" s="45"/>
      <c r="JQB429" s="45"/>
      <c r="JQC429" s="45"/>
      <c r="JQD429" s="45"/>
      <c r="JQE429" s="45"/>
      <c r="JQF429" s="45"/>
      <c r="JQG429" s="45"/>
      <c r="JQH429" s="45"/>
      <c r="JQI429" s="45"/>
      <c r="JQJ429" s="45"/>
      <c r="JQK429" s="45"/>
      <c r="JQL429" s="45"/>
      <c r="JQM429" s="45"/>
      <c r="JQN429" s="45"/>
      <c r="JQO429" s="45"/>
      <c r="JQP429" s="45"/>
      <c r="JQQ429" s="45"/>
      <c r="JQR429" s="45"/>
      <c r="JQS429" s="45"/>
      <c r="JQT429" s="45"/>
      <c r="JQU429" s="45"/>
      <c r="JQV429" s="45"/>
      <c r="JQW429" s="45"/>
      <c r="JQX429" s="45"/>
      <c r="JQY429" s="45"/>
      <c r="JQZ429" s="45"/>
      <c r="JRA429" s="45"/>
      <c r="JRB429" s="45"/>
      <c r="JRC429" s="45"/>
      <c r="JRD429" s="45"/>
      <c r="JRE429" s="45"/>
      <c r="JRF429" s="45"/>
      <c r="JRG429" s="45"/>
      <c r="JRH429" s="45"/>
      <c r="JRI429" s="45"/>
      <c r="JRJ429" s="45"/>
      <c r="JRK429" s="45"/>
      <c r="JRL429" s="45"/>
      <c r="JRM429" s="45"/>
      <c r="JRN429" s="45"/>
      <c r="JRO429" s="45"/>
      <c r="JRP429" s="45"/>
      <c r="JRQ429" s="45"/>
      <c r="JRR429" s="45"/>
      <c r="JRS429" s="45"/>
      <c r="JRT429" s="45"/>
      <c r="JRU429" s="45"/>
      <c r="JRV429" s="45"/>
      <c r="JRW429" s="45"/>
      <c r="JRX429" s="45"/>
      <c r="JRY429" s="45"/>
      <c r="JRZ429" s="45"/>
      <c r="JSA429" s="45"/>
      <c r="JSB429" s="45"/>
      <c r="JSC429" s="45"/>
      <c r="JSD429" s="45"/>
      <c r="JSE429" s="45"/>
      <c r="JSF429" s="45"/>
      <c r="JSG429" s="45"/>
      <c r="JSH429" s="45"/>
      <c r="JSI429" s="45"/>
      <c r="JSJ429" s="45"/>
      <c r="JSK429" s="45"/>
      <c r="JSL429" s="45"/>
      <c r="JSM429" s="45"/>
      <c r="JSN429" s="45"/>
      <c r="JSO429" s="45"/>
      <c r="JSP429" s="45"/>
      <c r="JSQ429" s="45"/>
      <c r="JSR429" s="45"/>
      <c r="JSS429" s="45"/>
      <c r="JST429" s="45"/>
      <c r="JSU429" s="45"/>
      <c r="JSV429" s="45"/>
      <c r="JSW429" s="45"/>
      <c r="JSX429" s="45"/>
      <c r="JSY429" s="45"/>
      <c r="JSZ429" s="45"/>
      <c r="JTA429" s="45"/>
      <c r="JTB429" s="45"/>
      <c r="JTC429" s="45"/>
      <c r="JTD429" s="45"/>
      <c r="JTE429" s="45"/>
      <c r="JTF429" s="45"/>
      <c r="JTG429" s="45"/>
      <c r="JTH429" s="45"/>
      <c r="JTI429" s="45"/>
      <c r="JTJ429" s="45"/>
      <c r="JTK429" s="45"/>
      <c r="JTL429" s="45"/>
      <c r="JTM429" s="45"/>
      <c r="JTN429" s="45"/>
      <c r="JTO429" s="45"/>
      <c r="JTP429" s="45"/>
      <c r="JTQ429" s="45"/>
      <c r="JTR429" s="45"/>
      <c r="JTS429" s="45"/>
      <c r="JTT429" s="45"/>
      <c r="JTU429" s="45"/>
      <c r="JTV429" s="45"/>
      <c r="JTW429" s="45"/>
      <c r="JTX429" s="45"/>
      <c r="JTY429" s="45"/>
      <c r="JTZ429" s="45"/>
      <c r="JUA429" s="45"/>
      <c r="JUB429" s="45"/>
      <c r="JUC429" s="45"/>
      <c r="JUD429" s="45"/>
      <c r="JUE429" s="45"/>
      <c r="JUF429" s="45"/>
      <c r="JUG429" s="45"/>
      <c r="JUH429" s="45"/>
      <c r="JUI429" s="45"/>
      <c r="JUJ429" s="45"/>
      <c r="JUK429" s="45"/>
      <c r="JUL429" s="45"/>
      <c r="JUM429" s="45"/>
      <c r="JUN429" s="45"/>
      <c r="JUO429" s="45"/>
      <c r="JUP429" s="45"/>
      <c r="JUQ429" s="45"/>
      <c r="JUR429" s="45"/>
      <c r="JUS429" s="45"/>
      <c r="JUT429" s="45"/>
      <c r="JUU429" s="45"/>
      <c r="JUV429" s="45"/>
      <c r="JUW429" s="45"/>
      <c r="JUX429" s="45"/>
      <c r="JUY429" s="45"/>
      <c r="JUZ429" s="45"/>
      <c r="JVA429" s="45"/>
      <c r="JVB429" s="45"/>
      <c r="JVC429" s="45"/>
      <c r="JVD429" s="45"/>
      <c r="JVE429" s="45"/>
      <c r="JVF429" s="45"/>
      <c r="JVG429" s="45"/>
      <c r="JVH429" s="45"/>
      <c r="JVI429" s="45"/>
      <c r="JVJ429" s="45"/>
      <c r="JVK429" s="45"/>
      <c r="JVL429" s="45"/>
      <c r="JVM429" s="45"/>
      <c r="JVN429" s="45"/>
      <c r="JVO429" s="45"/>
      <c r="JVP429" s="45"/>
      <c r="JVQ429" s="45"/>
      <c r="JVR429" s="45"/>
      <c r="JVS429" s="45"/>
      <c r="JVT429" s="45"/>
      <c r="JVU429" s="45"/>
      <c r="JVV429" s="45"/>
      <c r="JVW429" s="45"/>
      <c r="JVX429" s="45"/>
      <c r="JVY429" s="45"/>
      <c r="JVZ429" s="45"/>
      <c r="JWA429" s="45"/>
      <c r="JWB429" s="45"/>
      <c r="JWC429" s="45"/>
      <c r="JWD429" s="45"/>
      <c r="JWE429" s="45"/>
      <c r="JWF429" s="45"/>
      <c r="JWG429" s="45"/>
      <c r="JWH429" s="45"/>
      <c r="JWI429" s="45"/>
      <c r="JWJ429" s="45"/>
      <c r="JWK429" s="45"/>
      <c r="JWL429" s="45"/>
      <c r="JWM429" s="45"/>
      <c r="JWN429" s="45"/>
      <c r="JWO429" s="45"/>
      <c r="JWP429" s="45"/>
      <c r="JWQ429" s="45"/>
      <c r="JWR429" s="45"/>
      <c r="JWS429" s="45"/>
      <c r="JWT429" s="45"/>
      <c r="JWU429" s="45"/>
      <c r="JWV429" s="45"/>
      <c r="JWW429" s="45"/>
      <c r="JWX429" s="45"/>
      <c r="JWY429" s="45"/>
      <c r="JWZ429" s="45"/>
      <c r="JXA429" s="45"/>
      <c r="JXB429" s="45"/>
      <c r="JXC429" s="45"/>
      <c r="JXD429" s="45"/>
      <c r="JXE429" s="45"/>
      <c r="JXF429" s="45"/>
      <c r="JXG429" s="45"/>
      <c r="JXH429" s="45"/>
      <c r="JXI429" s="45"/>
      <c r="JXJ429" s="45"/>
      <c r="JXK429" s="45"/>
      <c r="JXL429" s="45"/>
      <c r="JXM429" s="45"/>
      <c r="JXN429" s="45"/>
      <c r="JXO429" s="45"/>
      <c r="JXP429" s="45"/>
      <c r="JXQ429" s="45"/>
      <c r="JXR429" s="45"/>
      <c r="JXS429" s="45"/>
      <c r="JXT429" s="45"/>
      <c r="JXU429" s="45"/>
      <c r="JXV429" s="45"/>
      <c r="JXW429" s="45"/>
      <c r="JXX429" s="45"/>
      <c r="JXY429" s="45"/>
      <c r="JXZ429" s="45"/>
      <c r="JYA429" s="45"/>
      <c r="JYB429" s="45"/>
      <c r="JYC429" s="45"/>
      <c r="JYD429" s="45"/>
      <c r="JYE429" s="45"/>
      <c r="JYF429" s="45"/>
      <c r="JYG429" s="45"/>
      <c r="JYH429" s="45"/>
      <c r="JYI429" s="45"/>
      <c r="JYJ429" s="45"/>
      <c r="JYK429" s="45"/>
      <c r="JYL429" s="45"/>
      <c r="JYM429" s="45"/>
      <c r="JYN429" s="45"/>
      <c r="JYO429" s="45"/>
      <c r="JYP429" s="45"/>
      <c r="JYQ429" s="45"/>
      <c r="JYR429" s="45"/>
      <c r="JYS429" s="45"/>
      <c r="JYT429" s="45"/>
      <c r="JYU429" s="45"/>
      <c r="JYV429" s="45"/>
      <c r="JYW429" s="45"/>
      <c r="JYX429" s="45"/>
      <c r="JYY429" s="45"/>
      <c r="JYZ429" s="45"/>
      <c r="JZA429" s="45"/>
      <c r="JZB429" s="45"/>
      <c r="JZC429" s="45"/>
      <c r="JZD429" s="45"/>
      <c r="JZE429" s="45"/>
      <c r="JZF429" s="45"/>
      <c r="JZG429" s="45"/>
      <c r="JZH429" s="45"/>
      <c r="JZI429" s="45"/>
      <c r="JZJ429" s="45"/>
      <c r="JZK429" s="45"/>
      <c r="JZL429" s="45"/>
      <c r="JZM429" s="45"/>
      <c r="JZN429" s="45"/>
      <c r="JZO429" s="45"/>
      <c r="JZP429" s="45"/>
      <c r="JZQ429" s="45"/>
      <c r="JZR429" s="45"/>
      <c r="JZS429" s="45"/>
      <c r="JZT429" s="45"/>
      <c r="JZU429" s="45"/>
      <c r="JZV429" s="45"/>
      <c r="JZW429" s="45"/>
      <c r="JZX429" s="45"/>
      <c r="JZY429" s="45"/>
      <c r="JZZ429" s="45"/>
      <c r="KAA429" s="45"/>
      <c r="KAB429" s="45"/>
      <c r="KAC429" s="45"/>
      <c r="KAD429" s="45"/>
      <c r="KAE429" s="45"/>
      <c r="KAF429" s="45"/>
      <c r="KAG429" s="45"/>
      <c r="KAH429" s="45"/>
      <c r="KAI429" s="45"/>
      <c r="KAJ429" s="45"/>
      <c r="KAK429" s="45"/>
      <c r="KAL429" s="45"/>
      <c r="KAM429" s="45"/>
      <c r="KAN429" s="45"/>
      <c r="KAO429" s="45"/>
      <c r="KAP429" s="45"/>
      <c r="KAQ429" s="45"/>
      <c r="KAR429" s="45"/>
      <c r="KAS429" s="45"/>
      <c r="KAT429" s="45"/>
      <c r="KAU429" s="45"/>
      <c r="KAV429" s="45"/>
      <c r="KAW429" s="45"/>
      <c r="KAX429" s="45"/>
      <c r="KAY429" s="45"/>
      <c r="KAZ429" s="45"/>
      <c r="KBA429" s="45"/>
      <c r="KBB429" s="45"/>
      <c r="KBC429" s="45"/>
      <c r="KBD429" s="45"/>
      <c r="KBE429" s="45"/>
      <c r="KBF429" s="45"/>
      <c r="KBG429" s="45"/>
      <c r="KBH429" s="45"/>
      <c r="KBI429" s="45"/>
      <c r="KBJ429" s="45"/>
      <c r="KBK429" s="45"/>
      <c r="KBL429" s="45"/>
      <c r="KBM429" s="45"/>
      <c r="KBN429" s="45"/>
      <c r="KBO429" s="45"/>
      <c r="KBP429" s="45"/>
      <c r="KBQ429" s="45"/>
      <c r="KBR429" s="45"/>
      <c r="KBS429" s="45"/>
      <c r="KBT429" s="45"/>
      <c r="KBU429" s="45"/>
      <c r="KBV429" s="45"/>
      <c r="KBW429" s="45"/>
      <c r="KBX429" s="45"/>
      <c r="KBY429" s="45"/>
      <c r="KBZ429" s="45"/>
      <c r="KCA429" s="45"/>
      <c r="KCB429" s="45"/>
      <c r="KCC429" s="45"/>
      <c r="KCD429" s="45"/>
      <c r="KCE429" s="45"/>
      <c r="KCF429" s="45"/>
      <c r="KCG429" s="45"/>
      <c r="KCH429" s="45"/>
      <c r="KCI429" s="45"/>
      <c r="KCJ429" s="45"/>
      <c r="KCK429" s="45"/>
      <c r="KCL429" s="45"/>
      <c r="KCM429" s="45"/>
      <c r="KCN429" s="45"/>
      <c r="KCO429" s="45"/>
      <c r="KCP429" s="45"/>
      <c r="KCQ429" s="45"/>
      <c r="KCR429" s="45"/>
      <c r="KCS429" s="45"/>
      <c r="KCT429" s="45"/>
      <c r="KCU429" s="45"/>
      <c r="KCV429" s="45"/>
      <c r="KCW429" s="45"/>
      <c r="KCX429" s="45"/>
      <c r="KCY429" s="45"/>
      <c r="KCZ429" s="45"/>
      <c r="KDA429" s="45"/>
      <c r="KDB429" s="45"/>
      <c r="KDC429" s="45"/>
      <c r="KDD429" s="45"/>
      <c r="KDE429" s="45"/>
      <c r="KDF429" s="45"/>
      <c r="KDG429" s="45"/>
      <c r="KDH429" s="45"/>
      <c r="KDI429" s="45"/>
      <c r="KDJ429" s="45"/>
      <c r="KDK429" s="45"/>
      <c r="KDL429" s="45"/>
      <c r="KDM429" s="45"/>
      <c r="KDN429" s="45"/>
      <c r="KDO429" s="45"/>
      <c r="KDP429" s="45"/>
      <c r="KDQ429" s="45"/>
      <c r="KDR429" s="45"/>
      <c r="KDS429" s="45"/>
      <c r="KDT429" s="45"/>
      <c r="KDU429" s="45"/>
      <c r="KDV429" s="45"/>
      <c r="KDW429" s="45"/>
      <c r="KDX429" s="45"/>
      <c r="KDY429" s="45"/>
      <c r="KDZ429" s="45"/>
      <c r="KEA429" s="45"/>
      <c r="KEB429" s="45"/>
      <c r="KEC429" s="45"/>
      <c r="KED429" s="45"/>
      <c r="KEE429" s="45"/>
      <c r="KEF429" s="45"/>
      <c r="KEG429" s="45"/>
      <c r="KEH429" s="45"/>
      <c r="KEI429" s="45"/>
      <c r="KEJ429" s="45"/>
      <c r="KEK429" s="45"/>
      <c r="KEL429" s="45"/>
      <c r="KEM429" s="45"/>
      <c r="KEN429" s="45"/>
      <c r="KEO429" s="45"/>
      <c r="KEP429" s="45"/>
      <c r="KEQ429" s="45"/>
      <c r="KER429" s="45"/>
      <c r="KES429" s="45"/>
      <c r="KET429" s="45"/>
      <c r="KEU429" s="45"/>
      <c r="KEV429" s="45"/>
      <c r="KEW429" s="45"/>
      <c r="KEX429" s="45"/>
      <c r="KEY429" s="45"/>
      <c r="KEZ429" s="45"/>
      <c r="KFA429" s="45"/>
      <c r="KFB429" s="45"/>
      <c r="KFC429" s="45"/>
      <c r="KFD429" s="45"/>
      <c r="KFE429" s="45"/>
      <c r="KFF429" s="45"/>
      <c r="KFG429" s="45"/>
      <c r="KFH429" s="45"/>
      <c r="KFI429" s="45"/>
      <c r="KFJ429" s="45"/>
      <c r="KFK429" s="45"/>
      <c r="KFL429" s="45"/>
      <c r="KFM429" s="45"/>
      <c r="KFN429" s="45"/>
      <c r="KFO429" s="45"/>
      <c r="KFP429" s="45"/>
      <c r="KFQ429" s="45"/>
      <c r="KFR429" s="45"/>
      <c r="KFS429" s="45"/>
      <c r="KFT429" s="45"/>
      <c r="KFU429" s="45"/>
      <c r="KFV429" s="45"/>
      <c r="KFW429" s="45"/>
      <c r="KFX429" s="45"/>
      <c r="KFY429" s="45"/>
      <c r="KFZ429" s="45"/>
      <c r="KGA429" s="45"/>
      <c r="KGB429" s="45"/>
      <c r="KGC429" s="45"/>
      <c r="KGD429" s="45"/>
      <c r="KGE429" s="45"/>
      <c r="KGF429" s="45"/>
      <c r="KGG429" s="45"/>
      <c r="KGH429" s="45"/>
      <c r="KGI429" s="45"/>
      <c r="KGJ429" s="45"/>
      <c r="KGK429" s="45"/>
      <c r="KGL429" s="45"/>
      <c r="KGM429" s="45"/>
      <c r="KGN429" s="45"/>
      <c r="KGO429" s="45"/>
      <c r="KGP429" s="45"/>
      <c r="KGQ429" s="45"/>
      <c r="KGR429" s="45"/>
      <c r="KGS429" s="45"/>
      <c r="KGT429" s="45"/>
      <c r="KGU429" s="45"/>
      <c r="KGV429" s="45"/>
      <c r="KGW429" s="45"/>
      <c r="KGX429" s="45"/>
      <c r="KGY429" s="45"/>
      <c r="KGZ429" s="45"/>
      <c r="KHA429" s="45"/>
      <c r="KHB429" s="45"/>
      <c r="KHC429" s="45"/>
      <c r="KHD429" s="45"/>
      <c r="KHE429" s="45"/>
      <c r="KHF429" s="45"/>
      <c r="KHG429" s="45"/>
      <c r="KHH429" s="45"/>
      <c r="KHI429" s="45"/>
      <c r="KHJ429" s="45"/>
      <c r="KHK429" s="45"/>
      <c r="KHL429" s="45"/>
      <c r="KHM429" s="45"/>
      <c r="KHN429" s="45"/>
      <c r="KHO429" s="45"/>
      <c r="KHP429" s="45"/>
      <c r="KHQ429" s="45"/>
      <c r="KHR429" s="45"/>
      <c r="KHS429" s="45"/>
      <c r="KHT429" s="45"/>
      <c r="KHU429" s="45"/>
      <c r="KHV429" s="45"/>
      <c r="KHW429" s="45"/>
      <c r="KHX429" s="45"/>
      <c r="KHY429" s="45"/>
      <c r="KHZ429" s="45"/>
      <c r="KIA429" s="45"/>
      <c r="KIB429" s="45"/>
      <c r="KIC429" s="45"/>
      <c r="KID429" s="45"/>
      <c r="KIE429" s="45"/>
      <c r="KIF429" s="45"/>
      <c r="KIG429" s="45"/>
      <c r="KIH429" s="45"/>
      <c r="KII429" s="45"/>
      <c r="KIJ429" s="45"/>
      <c r="KIK429" s="45"/>
      <c r="KIL429" s="45"/>
      <c r="KIM429" s="45"/>
      <c r="KIN429" s="45"/>
      <c r="KIO429" s="45"/>
      <c r="KIP429" s="45"/>
      <c r="KIQ429" s="45"/>
      <c r="KIR429" s="45"/>
      <c r="KIS429" s="45"/>
      <c r="KIT429" s="45"/>
      <c r="KIU429" s="45"/>
      <c r="KIV429" s="45"/>
      <c r="KIW429" s="45"/>
      <c r="KIX429" s="45"/>
      <c r="KIY429" s="45"/>
      <c r="KIZ429" s="45"/>
      <c r="KJA429" s="45"/>
      <c r="KJB429" s="45"/>
      <c r="KJC429" s="45"/>
      <c r="KJD429" s="45"/>
      <c r="KJE429" s="45"/>
      <c r="KJF429" s="45"/>
      <c r="KJG429" s="45"/>
      <c r="KJH429" s="45"/>
      <c r="KJI429" s="45"/>
      <c r="KJJ429" s="45"/>
      <c r="KJK429" s="45"/>
      <c r="KJL429" s="45"/>
      <c r="KJM429" s="45"/>
      <c r="KJN429" s="45"/>
      <c r="KJO429" s="45"/>
      <c r="KJP429" s="45"/>
      <c r="KJQ429" s="45"/>
      <c r="KJR429" s="45"/>
      <c r="KJS429" s="45"/>
      <c r="KJT429" s="45"/>
      <c r="KJU429" s="45"/>
      <c r="KJV429" s="45"/>
      <c r="KJW429" s="45"/>
      <c r="KJX429" s="45"/>
      <c r="KJY429" s="45"/>
      <c r="KJZ429" s="45"/>
      <c r="KKA429" s="45"/>
      <c r="KKB429" s="45"/>
      <c r="KKC429" s="45"/>
      <c r="KKD429" s="45"/>
      <c r="KKE429" s="45"/>
      <c r="KKF429" s="45"/>
      <c r="KKG429" s="45"/>
      <c r="KKH429" s="45"/>
      <c r="KKI429" s="45"/>
      <c r="KKJ429" s="45"/>
      <c r="KKK429" s="45"/>
      <c r="KKL429" s="45"/>
      <c r="KKM429" s="45"/>
      <c r="KKN429" s="45"/>
      <c r="KKO429" s="45"/>
      <c r="KKP429" s="45"/>
      <c r="KKQ429" s="45"/>
      <c r="KKR429" s="45"/>
      <c r="KKS429" s="45"/>
      <c r="KKT429" s="45"/>
      <c r="KKU429" s="45"/>
      <c r="KKV429" s="45"/>
      <c r="KKW429" s="45"/>
      <c r="KKX429" s="45"/>
      <c r="KKY429" s="45"/>
      <c r="KKZ429" s="45"/>
      <c r="KLA429" s="45"/>
      <c r="KLB429" s="45"/>
      <c r="KLC429" s="45"/>
      <c r="KLD429" s="45"/>
      <c r="KLE429" s="45"/>
      <c r="KLF429" s="45"/>
      <c r="KLG429" s="45"/>
      <c r="KLH429" s="45"/>
      <c r="KLI429" s="45"/>
      <c r="KLJ429" s="45"/>
      <c r="KLK429" s="45"/>
      <c r="KLL429" s="45"/>
      <c r="KLM429" s="45"/>
      <c r="KLN429" s="45"/>
      <c r="KLO429" s="45"/>
      <c r="KLP429" s="45"/>
      <c r="KLQ429" s="45"/>
      <c r="KLR429" s="45"/>
      <c r="KLS429" s="45"/>
      <c r="KLT429" s="45"/>
      <c r="KLU429" s="45"/>
      <c r="KLV429" s="45"/>
      <c r="KLW429" s="45"/>
      <c r="KLX429" s="45"/>
      <c r="KLY429" s="45"/>
      <c r="KLZ429" s="45"/>
      <c r="KMA429" s="45"/>
      <c r="KMB429" s="45"/>
      <c r="KMC429" s="45"/>
      <c r="KMD429" s="45"/>
      <c r="KME429" s="45"/>
      <c r="KMF429" s="45"/>
      <c r="KMG429" s="45"/>
      <c r="KMH429" s="45"/>
      <c r="KMI429" s="45"/>
      <c r="KMJ429" s="45"/>
      <c r="KMK429" s="45"/>
      <c r="KML429" s="45"/>
      <c r="KMM429" s="45"/>
      <c r="KMN429" s="45"/>
      <c r="KMO429" s="45"/>
      <c r="KMP429" s="45"/>
      <c r="KMQ429" s="45"/>
      <c r="KMR429" s="45"/>
      <c r="KMS429" s="45"/>
      <c r="KMT429" s="45"/>
      <c r="KMU429" s="45"/>
      <c r="KMV429" s="45"/>
      <c r="KMW429" s="45"/>
      <c r="KMX429" s="45"/>
      <c r="KMY429" s="45"/>
      <c r="KMZ429" s="45"/>
      <c r="KNA429" s="45"/>
      <c r="KNB429" s="45"/>
      <c r="KNC429" s="45"/>
      <c r="KND429" s="45"/>
      <c r="KNE429" s="45"/>
      <c r="KNF429" s="45"/>
      <c r="KNG429" s="45"/>
      <c r="KNH429" s="45"/>
      <c r="KNI429" s="45"/>
      <c r="KNJ429" s="45"/>
      <c r="KNK429" s="45"/>
      <c r="KNL429" s="45"/>
      <c r="KNM429" s="45"/>
      <c r="KNN429" s="45"/>
      <c r="KNO429" s="45"/>
      <c r="KNP429" s="45"/>
      <c r="KNQ429" s="45"/>
      <c r="KNR429" s="45"/>
      <c r="KNS429" s="45"/>
      <c r="KNT429" s="45"/>
      <c r="KNU429" s="45"/>
      <c r="KNV429" s="45"/>
      <c r="KNW429" s="45"/>
      <c r="KNX429" s="45"/>
      <c r="KNY429" s="45"/>
      <c r="KNZ429" s="45"/>
      <c r="KOA429" s="45"/>
      <c r="KOB429" s="45"/>
      <c r="KOC429" s="45"/>
      <c r="KOD429" s="45"/>
      <c r="KOE429" s="45"/>
      <c r="KOF429" s="45"/>
      <c r="KOG429" s="45"/>
      <c r="KOH429" s="45"/>
      <c r="KOI429" s="45"/>
      <c r="KOJ429" s="45"/>
      <c r="KOK429" s="45"/>
      <c r="KOL429" s="45"/>
      <c r="KOM429" s="45"/>
      <c r="KON429" s="45"/>
      <c r="KOO429" s="45"/>
      <c r="KOP429" s="45"/>
      <c r="KOQ429" s="45"/>
      <c r="KOR429" s="45"/>
      <c r="KOS429" s="45"/>
      <c r="KOT429" s="45"/>
      <c r="KOU429" s="45"/>
      <c r="KOV429" s="45"/>
      <c r="KOW429" s="45"/>
      <c r="KOX429" s="45"/>
      <c r="KOY429" s="45"/>
      <c r="KOZ429" s="45"/>
      <c r="KPA429" s="45"/>
      <c r="KPB429" s="45"/>
      <c r="KPC429" s="45"/>
      <c r="KPD429" s="45"/>
      <c r="KPE429" s="45"/>
      <c r="KPF429" s="45"/>
      <c r="KPG429" s="45"/>
      <c r="KPH429" s="45"/>
      <c r="KPI429" s="45"/>
      <c r="KPJ429" s="45"/>
      <c r="KPK429" s="45"/>
      <c r="KPL429" s="45"/>
      <c r="KPM429" s="45"/>
      <c r="KPN429" s="45"/>
      <c r="KPO429" s="45"/>
      <c r="KPP429" s="45"/>
      <c r="KPQ429" s="45"/>
      <c r="KPR429" s="45"/>
      <c r="KPS429" s="45"/>
      <c r="KPT429" s="45"/>
      <c r="KPU429" s="45"/>
      <c r="KPV429" s="45"/>
      <c r="KPW429" s="45"/>
      <c r="KPX429" s="45"/>
      <c r="KPY429" s="45"/>
      <c r="KPZ429" s="45"/>
      <c r="KQA429" s="45"/>
      <c r="KQB429" s="45"/>
      <c r="KQC429" s="45"/>
      <c r="KQD429" s="45"/>
      <c r="KQE429" s="45"/>
      <c r="KQF429" s="45"/>
      <c r="KQG429" s="45"/>
      <c r="KQH429" s="45"/>
      <c r="KQI429" s="45"/>
      <c r="KQJ429" s="45"/>
      <c r="KQK429" s="45"/>
      <c r="KQL429" s="45"/>
      <c r="KQM429" s="45"/>
      <c r="KQN429" s="45"/>
      <c r="KQO429" s="45"/>
      <c r="KQP429" s="45"/>
      <c r="KQQ429" s="45"/>
      <c r="KQR429" s="45"/>
      <c r="KQS429" s="45"/>
      <c r="KQT429" s="45"/>
      <c r="KQU429" s="45"/>
      <c r="KQV429" s="45"/>
      <c r="KQW429" s="45"/>
      <c r="KQX429" s="45"/>
      <c r="KQY429" s="45"/>
      <c r="KQZ429" s="45"/>
      <c r="KRA429" s="45"/>
      <c r="KRB429" s="45"/>
      <c r="KRC429" s="45"/>
      <c r="KRD429" s="45"/>
      <c r="KRE429" s="45"/>
      <c r="KRF429" s="45"/>
      <c r="KRG429" s="45"/>
      <c r="KRH429" s="45"/>
      <c r="KRI429" s="45"/>
      <c r="KRJ429" s="45"/>
      <c r="KRK429" s="45"/>
      <c r="KRL429" s="45"/>
      <c r="KRM429" s="45"/>
      <c r="KRN429" s="45"/>
      <c r="KRO429" s="45"/>
      <c r="KRP429" s="45"/>
      <c r="KRQ429" s="45"/>
      <c r="KRR429" s="45"/>
      <c r="KRS429" s="45"/>
      <c r="KRT429" s="45"/>
      <c r="KRU429" s="45"/>
      <c r="KRV429" s="45"/>
      <c r="KRW429" s="45"/>
      <c r="KRX429" s="45"/>
      <c r="KRY429" s="45"/>
      <c r="KRZ429" s="45"/>
      <c r="KSA429" s="45"/>
      <c r="KSB429" s="45"/>
      <c r="KSC429" s="45"/>
      <c r="KSD429" s="45"/>
      <c r="KSE429" s="45"/>
      <c r="KSF429" s="45"/>
      <c r="KSG429" s="45"/>
      <c r="KSH429" s="45"/>
      <c r="KSI429" s="45"/>
      <c r="KSJ429" s="45"/>
      <c r="KSK429" s="45"/>
      <c r="KSL429" s="45"/>
      <c r="KSM429" s="45"/>
      <c r="KSN429" s="45"/>
      <c r="KSO429" s="45"/>
      <c r="KSP429" s="45"/>
      <c r="KSQ429" s="45"/>
      <c r="KSR429" s="45"/>
      <c r="KSS429" s="45"/>
      <c r="KST429" s="45"/>
      <c r="KSU429" s="45"/>
      <c r="KSV429" s="45"/>
      <c r="KSW429" s="45"/>
      <c r="KSX429" s="45"/>
      <c r="KSY429" s="45"/>
      <c r="KSZ429" s="45"/>
      <c r="KTA429" s="45"/>
      <c r="KTB429" s="45"/>
      <c r="KTC429" s="45"/>
      <c r="KTD429" s="45"/>
      <c r="KTE429" s="45"/>
      <c r="KTF429" s="45"/>
      <c r="KTG429" s="45"/>
      <c r="KTH429" s="45"/>
      <c r="KTI429" s="45"/>
      <c r="KTJ429" s="45"/>
      <c r="KTK429" s="45"/>
      <c r="KTL429" s="45"/>
      <c r="KTM429" s="45"/>
      <c r="KTN429" s="45"/>
      <c r="KTO429" s="45"/>
      <c r="KTP429" s="45"/>
      <c r="KTQ429" s="45"/>
      <c r="KTR429" s="45"/>
      <c r="KTS429" s="45"/>
      <c r="KTT429" s="45"/>
      <c r="KTU429" s="45"/>
      <c r="KTV429" s="45"/>
      <c r="KTW429" s="45"/>
      <c r="KTX429" s="45"/>
      <c r="KTY429" s="45"/>
      <c r="KTZ429" s="45"/>
      <c r="KUA429" s="45"/>
      <c r="KUB429" s="45"/>
      <c r="KUC429" s="45"/>
      <c r="KUD429" s="45"/>
      <c r="KUE429" s="45"/>
      <c r="KUF429" s="45"/>
      <c r="KUG429" s="45"/>
      <c r="KUH429" s="45"/>
      <c r="KUI429" s="45"/>
      <c r="KUJ429" s="45"/>
      <c r="KUK429" s="45"/>
      <c r="KUL429" s="45"/>
      <c r="KUM429" s="45"/>
      <c r="KUN429" s="45"/>
      <c r="KUO429" s="45"/>
      <c r="KUP429" s="45"/>
      <c r="KUQ429" s="45"/>
      <c r="KUR429" s="45"/>
      <c r="KUS429" s="45"/>
      <c r="KUT429" s="45"/>
      <c r="KUU429" s="45"/>
      <c r="KUV429" s="45"/>
      <c r="KUW429" s="45"/>
      <c r="KUX429" s="45"/>
      <c r="KUY429" s="45"/>
      <c r="KUZ429" s="45"/>
      <c r="KVA429" s="45"/>
      <c r="KVB429" s="45"/>
      <c r="KVC429" s="45"/>
      <c r="KVD429" s="45"/>
      <c r="KVE429" s="45"/>
      <c r="KVF429" s="45"/>
      <c r="KVG429" s="45"/>
      <c r="KVH429" s="45"/>
      <c r="KVI429" s="45"/>
      <c r="KVJ429" s="45"/>
      <c r="KVK429" s="45"/>
      <c r="KVL429" s="45"/>
      <c r="KVM429" s="45"/>
      <c r="KVN429" s="45"/>
      <c r="KVO429" s="45"/>
      <c r="KVP429" s="45"/>
      <c r="KVQ429" s="45"/>
      <c r="KVR429" s="45"/>
      <c r="KVS429" s="45"/>
      <c r="KVT429" s="45"/>
      <c r="KVU429" s="45"/>
      <c r="KVV429" s="45"/>
      <c r="KVW429" s="45"/>
      <c r="KVX429" s="45"/>
      <c r="KVY429" s="45"/>
      <c r="KVZ429" s="45"/>
      <c r="KWA429" s="45"/>
      <c r="KWB429" s="45"/>
      <c r="KWC429" s="45"/>
      <c r="KWD429" s="45"/>
      <c r="KWE429" s="45"/>
      <c r="KWF429" s="45"/>
      <c r="KWG429" s="45"/>
      <c r="KWH429" s="45"/>
      <c r="KWI429" s="45"/>
      <c r="KWJ429" s="45"/>
      <c r="KWK429" s="45"/>
      <c r="KWL429" s="45"/>
      <c r="KWM429" s="45"/>
      <c r="KWN429" s="45"/>
      <c r="KWO429" s="45"/>
      <c r="KWP429" s="45"/>
      <c r="KWQ429" s="45"/>
      <c r="KWR429" s="45"/>
      <c r="KWS429" s="45"/>
      <c r="KWT429" s="45"/>
      <c r="KWU429" s="45"/>
      <c r="KWV429" s="45"/>
      <c r="KWW429" s="45"/>
      <c r="KWX429" s="45"/>
      <c r="KWY429" s="45"/>
      <c r="KWZ429" s="45"/>
      <c r="KXA429" s="45"/>
      <c r="KXB429" s="45"/>
      <c r="KXC429" s="45"/>
      <c r="KXD429" s="45"/>
      <c r="KXE429" s="45"/>
      <c r="KXF429" s="45"/>
      <c r="KXG429" s="45"/>
      <c r="KXH429" s="45"/>
      <c r="KXI429" s="45"/>
      <c r="KXJ429" s="45"/>
      <c r="KXK429" s="45"/>
      <c r="KXL429" s="45"/>
      <c r="KXM429" s="45"/>
      <c r="KXN429" s="45"/>
      <c r="KXO429" s="45"/>
      <c r="KXP429" s="45"/>
      <c r="KXQ429" s="45"/>
      <c r="KXR429" s="45"/>
      <c r="KXS429" s="45"/>
      <c r="KXT429" s="45"/>
      <c r="KXU429" s="45"/>
      <c r="KXV429" s="45"/>
      <c r="KXW429" s="45"/>
      <c r="KXX429" s="45"/>
      <c r="KXY429" s="45"/>
      <c r="KXZ429" s="45"/>
      <c r="KYA429" s="45"/>
      <c r="KYB429" s="45"/>
      <c r="KYC429" s="45"/>
      <c r="KYD429" s="45"/>
      <c r="KYE429" s="45"/>
      <c r="KYF429" s="45"/>
      <c r="KYG429" s="45"/>
      <c r="KYH429" s="45"/>
      <c r="KYI429" s="45"/>
      <c r="KYJ429" s="45"/>
      <c r="KYK429" s="45"/>
      <c r="KYL429" s="45"/>
      <c r="KYM429" s="45"/>
      <c r="KYN429" s="45"/>
      <c r="KYO429" s="45"/>
      <c r="KYP429" s="45"/>
      <c r="KYQ429" s="45"/>
      <c r="KYR429" s="45"/>
      <c r="KYS429" s="45"/>
      <c r="KYT429" s="45"/>
      <c r="KYU429" s="45"/>
      <c r="KYV429" s="45"/>
      <c r="KYW429" s="45"/>
      <c r="KYX429" s="45"/>
      <c r="KYY429" s="45"/>
      <c r="KYZ429" s="45"/>
      <c r="KZA429" s="45"/>
      <c r="KZB429" s="45"/>
      <c r="KZC429" s="45"/>
      <c r="KZD429" s="45"/>
      <c r="KZE429" s="45"/>
      <c r="KZF429" s="45"/>
      <c r="KZG429" s="45"/>
      <c r="KZH429" s="45"/>
      <c r="KZI429" s="45"/>
      <c r="KZJ429" s="45"/>
      <c r="KZK429" s="45"/>
      <c r="KZL429" s="45"/>
      <c r="KZM429" s="45"/>
      <c r="KZN429" s="45"/>
      <c r="KZO429" s="45"/>
      <c r="KZP429" s="45"/>
      <c r="KZQ429" s="45"/>
      <c r="KZR429" s="45"/>
      <c r="KZS429" s="45"/>
      <c r="KZT429" s="45"/>
      <c r="KZU429" s="45"/>
      <c r="KZV429" s="45"/>
      <c r="KZW429" s="45"/>
      <c r="KZX429" s="45"/>
      <c r="KZY429" s="45"/>
      <c r="KZZ429" s="45"/>
      <c r="LAA429" s="45"/>
      <c r="LAB429" s="45"/>
      <c r="LAC429" s="45"/>
      <c r="LAD429" s="45"/>
      <c r="LAE429" s="45"/>
      <c r="LAF429" s="45"/>
      <c r="LAG429" s="45"/>
      <c r="LAH429" s="45"/>
      <c r="LAI429" s="45"/>
      <c r="LAJ429" s="45"/>
      <c r="LAK429" s="45"/>
      <c r="LAL429" s="45"/>
      <c r="LAM429" s="45"/>
      <c r="LAN429" s="45"/>
      <c r="LAO429" s="45"/>
      <c r="LAP429" s="45"/>
      <c r="LAQ429" s="45"/>
      <c r="LAR429" s="45"/>
      <c r="LAS429" s="45"/>
      <c r="LAT429" s="45"/>
      <c r="LAU429" s="45"/>
      <c r="LAV429" s="45"/>
      <c r="LAW429" s="45"/>
      <c r="LAX429" s="45"/>
      <c r="LAY429" s="45"/>
      <c r="LAZ429" s="45"/>
      <c r="LBA429" s="45"/>
      <c r="LBB429" s="45"/>
      <c r="LBC429" s="45"/>
      <c r="LBD429" s="45"/>
      <c r="LBE429" s="45"/>
      <c r="LBF429" s="45"/>
      <c r="LBG429" s="45"/>
      <c r="LBH429" s="45"/>
      <c r="LBI429" s="45"/>
      <c r="LBJ429" s="45"/>
      <c r="LBK429" s="45"/>
      <c r="LBL429" s="45"/>
      <c r="LBM429" s="45"/>
      <c r="LBN429" s="45"/>
      <c r="LBO429" s="45"/>
      <c r="LBP429" s="45"/>
      <c r="LBQ429" s="45"/>
      <c r="LBR429" s="45"/>
      <c r="LBS429" s="45"/>
      <c r="LBT429" s="45"/>
      <c r="LBU429" s="45"/>
      <c r="LBV429" s="45"/>
      <c r="LBW429" s="45"/>
      <c r="LBX429" s="45"/>
      <c r="LBY429" s="45"/>
      <c r="LBZ429" s="45"/>
      <c r="LCA429" s="45"/>
      <c r="LCB429" s="45"/>
      <c r="LCC429" s="45"/>
      <c r="LCD429" s="45"/>
      <c r="LCE429" s="45"/>
      <c r="LCF429" s="45"/>
      <c r="LCG429" s="45"/>
      <c r="LCH429" s="45"/>
      <c r="LCI429" s="45"/>
      <c r="LCJ429" s="45"/>
      <c r="LCK429" s="45"/>
      <c r="LCL429" s="45"/>
      <c r="LCM429" s="45"/>
      <c r="LCN429" s="45"/>
      <c r="LCO429" s="45"/>
      <c r="LCP429" s="45"/>
      <c r="LCQ429" s="45"/>
      <c r="LCR429" s="45"/>
      <c r="LCS429" s="45"/>
      <c r="LCT429" s="45"/>
      <c r="LCU429" s="45"/>
      <c r="LCV429" s="45"/>
      <c r="LCW429" s="45"/>
      <c r="LCX429" s="45"/>
      <c r="LCY429" s="45"/>
      <c r="LCZ429" s="45"/>
      <c r="LDA429" s="45"/>
      <c r="LDB429" s="45"/>
      <c r="LDC429" s="45"/>
      <c r="LDD429" s="45"/>
      <c r="LDE429" s="45"/>
      <c r="LDF429" s="45"/>
      <c r="LDG429" s="45"/>
      <c r="LDH429" s="45"/>
      <c r="LDI429" s="45"/>
      <c r="LDJ429" s="45"/>
      <c r="LDK429" s="45"/>
      <c r="LDL429" s="45"/>
      <c r="LDM429" s="45"/>
      <c r="LDN429" s="45"/>
      <c r="LDO429" s="45"/>
      <c r="LDP429" s="45"/>
      <c r="LDQ429" s="45"/>
      <c r="LDR429" s="45"/>
      <c r="LDS429" s="45"/>
      <c r="LDT429" s="45"/>
      <c r="LDU429" s="45"/>
      <c r="LDV429" s="45"/>
      <c r="LDW429" s="45"/>
      <c r="LDX429" s="45"/>
      <c r="LDY429" s="45"/>
      <c r="LDZ429" s="45"/>
      <c r="LEA429" s="45"/>
      <c r="LEB429" s="45"/>
      <c r="LEC429" s="45"/>
      <c r="LED429" s="45"/>
      <c r="LEE429" s="45"/>
      <c r="LEF429" s="45"/>
      <c r="LEG429" s="45"/>
      <c r="LEH429" s="45"/>
      <c r="LEI429" s="45"/>
      <c r="LEJ429" s="45"/>
      <c r="LEK429" s="45"/>
      <c r="LEL429" s="45"/>
      <c r="LEM429" s="45"/>
      <c r="LEN429" s="45"/>
      <c r="LEO429" s="45"/>
      <c r="LEP429" s="45"/>
      <c r="LEQ429" s="45"/>
      <c r="LER429" s="45"/>
      <c r="LES429" s="45"/>
      <c r="LET429" s="45"/>
      <c r="LEU429" s="45"/>
      <c r="LEV429" s="45"/>
      <c r="LEW429" s="45"/>
      <c r="LEX429" s="45"/>
      <c r="LEY429" s="45"/>
      <c r="LEZ429" s="45"/>
      <c r="LFA429" s="45"/>
      <c r="LFB429" s="45"/>
      <c r="LFC429" s="45"/>
      <c r="LFD429" s="45"/>
      <c r="LFE429" s="45"/>
      <c r="LFF429" s="45"/>
      <c r="LFG429" s="45"/>
      <c r="LFH429" s="45"/>
      <c r="LFI429" s="45"/>
      <c r="LFJ429" s="45"/>
      <c r="LFK429" s="45"/>
      <c r="LFL429" s="45"/>
      <c r="LFM429" s="45"/>
      <c r="LFN429" s="45"/>
      <c r="LFO429" s="45"/>
      <c r="LFP429" s="45"/>
      <c r="LFQ429" s="45"/>
      <c r="LFR429" s="45"/>
      <c r="LFS429" s="45"/>
      <c r="LFT429" s="45"/>
      <c r="LFU429" s="45"/>
      <c r="LFV429" s="45"/>
      <c r="LFW429" s="45"/>
      <c r="LFX429" s="45"/>
      <c r="LFY429" s="45"/>
      <c r="LFZ429" s="45"/>
      <c r="LGA429" s="45"/>
      <c r="LGB429" s="45"/>
      <c r="LGC429" s="45"/>
      <c r="LGD429" s="45"/>
      <c r="LGE429" s="45"/>
      <c r="LGF429" s="45"/>
      <c r="LGG429" s="45"/>
      <c r="LGH429" s="45"/>
      <c r="LGI429" s="45"/>
      <c r="LGJ429" s="45"/>
      <c r="LGK429" s="45"/>
      <c r="LGL429" s="45"/>
      <c r="LGM429" s="45"/>
      <c r="LGN429" s="45"/>
      <c r="LGO429" s="45"/>
      <c r="LGP429" s="45"/>
      <c r="LGQ429" s="45"/>
      <c r="LGR429" s="45"/>
      <c r="LGS429" s="45"/>
      <c r="LGT429" s="45"/>
      <c r="LGU429" s="45"/>
      <c r="LGV429" s="45"/>
      <c r="LGW429" s="45"/>
      <c r="LGX429" s="45"/>
      <c r="LGY429" s="45"/>
      <c r="LGZ429" s="45"/>
      <c r="LHA429" s="45"/>
      <c r="LHB429" s="45"/>
      <c r="LHC429" s="45"/>
      <c r="LHD429" s="45"/>
      <c r="LHE429" s="45"/>
      <c r="LHF429" s="45"/>
      <c r="LHG429" s="45"/>
      <c r="LHH429" s="45"/>
      <c r="LHI429" s="45"/>
      <c r="LHJ429" s="45"/>
      <c r="LHK429" s="45"/>
      <c r="LHL429" s="45"/>
      <c r="LHM429" s="45"/>
      <c r="LHN429" s="45"/>
      <c r="LHO429" s="45"/>
      <c r="LHP429" s="45"/>
      <c r="LHQ429" s="45"/>
      <c r="LHR429" s="45"/>
      <c r="LHS429" s="45"/>
      <c r="LHT429" s="45"/>
      <c r="LHU429" s="45"/>
      <c r="LHV429" s="45"/>
      <c r="LHW429" s="45"/>
      <c r="LHX429" s="45"/>
      <c r="LHY429" s="45"/>
      <c r="LHZ429" s="45"/>
      <c r="LIA429" s="45"/>
      <c r="LIB429" s="45"/>
      <c r="LIC429" s="45"/>
      <c r="LID429" s="45"/>
      <c r="LIE429" s="45"/>
      <c r="LIF429" s="45"/>
      <c r="LIG429" s="45"/>
      <c r="LIH429" s="45"/>
      <c r="LII429" s="45"/>
      <c r="LIJ429" s="45"/>
      <c r="LIK429" s="45"/>
      <c r="LIL429" s="45"/>
      <c r="LIM429" s="45"/>
      <c r="LIN429" s="45"/>
      <c r="LIO429" s="45"/>
      <c r="LIP429" s="45"/>
      <c r="LIQ429" s="45"/>
      <c r="LIR429" s="45"/>
      <c r="LIS429" s="45"/>
      <c r="LIT429" s="45"/>
      <c r="LIU429" s="45"/>
      <c r="LIV429" s="45"/>
      <c r="LIW429" s="45"/>
      <c r="LIX429" s="45"/>
      <c r="LIY429" s="45"/>
      <c r="LIZ429" s="45"/>
      <c r="LJA429" s="45"/>
      <c r="LJB429" s="45"/>
      <c r="LJC429" s="45"/>
      <c r="LJD429" s="45"/>
      <c r="LJE429" s="45"/>
      <c r="LJF429" s="45"/>
      <c r="LJG429" s="45"/>
      <c r="LJH429" s="45"/>
      <c r="LJI429" s="45"/>
      <c r="LJJ429" s="45"/>
      <c r="LJK429" s="45"/>
      <c r="LJL429" s="45"/>
      <c r="LJM429" s="45"/>
      <c r="LJN429" s="45"/>
      <c r="LJO429" s="45"/>
      <c r="LJP429" s="45"/>
      <c r="LJQ429" s="45"/>
      <c r="LJR429" s="45"/>
      <c r="LJS429" s="45"/>
      <c r="LJT429" s="45"/>
      <c r="LJU429" s="45"/>
      <c r="LJV429" s="45"/>
      <c r="LJW429" s="45"/>
      <c r="LJX429" s="45"/>
      <c r="LJY429" s="45"/>
      <c r="LJZ429" s="45"/>
      <c r="LKA429" s="45"/>
      <c r="LKB429" s="45"/>
      <c r="LKC429" s="45"/>
      <c r="LKD429" s="45"/>
      <c r="LKE429" s="45"/>
      <c r="LKF429" s="45"/>
      <c r="LKG429" s="45"/>
      <c r="LKH429" s="45"/>
      <c r="LKI429" s="45"/>
      <c r="LKJ429" s="45"/>
      <c r="LKK429" s="45"/>
      <c r="LKL429" s="45"/>
      <c r="LKM429" s="45"/>
      <c r="LKN429" s="45"/>
      <c r="LKO429" s="45"/>
      <c r="LKP429" s="45"/>
      <c r="LKQ429" s="45"/>
      <c r="LKR429" s="45"/>
      <c r="LKS429" s="45"/>
      <c r="LKT429" s="45"/>
      <c r="LKU429" s="45"/>
      <c r="LKV429" s="45"/>
      <c r="LKW429" s="45"/>
      <c r="LKX429" s="45"/>
      <c r="LKY429" s="45"/>
      <c r="LKZ429" s="45"/>
      <c r="LLA429" s="45"/>
      <c r="LLB429" s="45"/>
      <c r="LLC429" s="45"/>
      <c r="LLD429" s="45"/>
      <c r="LLE429" s="45"/>
      <c r="LLF429" s="45"/>
      <c r="LLG429" s="45"/>
      <c r="LLH429" s="45"/>
      <c r="LLI429" s="45"/>
      <c r="LLJ429" s="45"/>
      <c r="LLK429" s="45"/>
      <c r="LLL429" s="45"/>
      <c r="LLM429" s="45"/>
      <c r="LLN429" s="45"/>
      <c r="LLO429" s="45"/>
      <c r="LLP429" s="45"/>
      <c r="LLQ429" s="45"/>
      <c r="LLR429" s="45"/>
      <c r="LLS429" s="45"/>
      <c r="LLT429" s="45"/>
      <c r="LLU429" s="45"/>
      <c r="LLV429" s="45"/>
      <c r="LLW429" s="45"/>
      <c r="LLX429" s="45"/>
      <c r="LLY429" s="45"/>
      <c r="LLZ429" s="45"/>
      <c r="LMA429" s="45"/>
      <c r="LMB429" s="45"/>
      <c r="LMC429" s="45"/>
      <c r="LMD429" s="45"/>
      <c r="LME429" s="45"/>
      <c r="LMF429" s="45"/>
      <c r="LMG429" s="45"/>
      <c r="LMH429" s="45"/>
      <c r="LMI429" s="45"/>
      <c r="LMJ429" s="45"/>
      <c r="LMK429" s="45"/>
      <c r="LML429" s="45"/>
      <c r="LMM429" s="45"/>
      <c r="LMN429" s="45"/>
      <c r="LMO429" s="45"/>
      <c r="LMP429" s="45"/>
      <c r="LMQ429" s="45"/>
      <c r="LMR429" s="45"/>
      <c r="LMS429" s="45"/>
      <c r="LMT429" s="45"/>
      <c r="LMU429" s="45"/>
      <c r="LMV429" s="45"/>
      <c r="LMW429" s="45"/>
      <c r="LMX429" s="45"/>
      <c r="LMY429" s="45"/>
      <c r="LMZ429" s="45"/>
      <c r="LNA429" s="45"/>
      <c r="LNB429" s="45"/>
      <c r="LNC429" s="45"/>
      <c r="LND429" s="45"/>
      <c r="LNE429" s="45"/>
      <c r="LNF429" s="45"/>
      <c r="LNG429" s="45"/>
      <c r="LNH429" s="45"/>
      <c r="LNI429" s="45"/>
      <c r="LNJ429" s="45"/>
      <c r="LNK429" s="45"/>
      <c r="LNL429" s="45"/>
      <c r="LNM429" s="45"/>
      <c r="LNN429" s="45"/>
      <c r="LNO429" s="45"/>
      <c r="LNP429" s="45"/>
      <c r="LNQ429" s="45"/>
      <c r="LNR429" s="45"/>
      <c r="LNS429" s="45"/>
      <c r="LNT429" s="45"/>
      <c r="LNU429" s="45"/>
      <c r="LNV429" s="45"/>
      <c r="LNW429" s="45"/>
      <c r="LNX429" s="45"/>
      <c r="LNY429" s="45"/>
      <c r="LNZ429" s="45"/>
      <c r="LOA429" s="45"/>
      <c r="LOB429" s="45"/>
      <c r="LOC429" s="45"/>
      <c r="LOD429" s="45"/>
      <c r="LOE429" s="45"/>
      <c r="LOF429" s="45"/>
      <c r="LOG429" s="45"/>
      <c r="LOH429" s="45"/>
      <c r="LOI429" s="45"/>
      <c r="LOJ429" s="45"/>
      <c r="LOK429" s="45"/>
      <c r="LOL429" s="45"/>
      <c r="LOM429" s="45"/>
      <c r="LON429" s="45"/>
      <c r="LOO429" s="45"/>
      <c r="LOP429" s="45"/>
      <c r="LOQ429" s="45"/>
      <c r="LOR429" s="45"/>
      <c r="LOS429" s="45"/>
      <c r="LOT429" s="45"/>
      <c r="LOU429" s="45"/>
      <c r="LOV429" s="45"/>
      <c r="LOW429" s="45"/>
      <c r="LOX429" s="45"/>
      <c r="LOY429" s="45"/>
      <c r="LOZ429" s="45"/>
      <c r="LPA429" s="45"/>
      <c r="LPB429" s="45"/>
      <c r="LPC429" s="45"/>
      <c r="LPD429" s="45"/>
      <c r="LPE429" s="45"/>
      <c r="LPF429" s="45"/>
      <c r="LPG429" s="45"/>
      <c r="LPH429" s="45"/>
      <c r="LPI429" s="45"/>
      <c r="LPJ429" s="45"/>
      <c r="LPK429" s="45"/>
      <c r="LPL429" s="45"/>
      <c r="LPM429" s="45"/>
      <c r="LPN429" s="45"/>
      <c r="LPO429" s="45"/>
      <c r="LPP429" s="45"/>
      <c r="LPQ429" s="45"/>
      <c r="LPR429" s="45"/>
      <c r="LPS429" s="45"/>
      <c r="LPT429" s="45"/>
      <c r="LPU429" s="45"/>
      <c r="LPV429" s="45"/>
      <c r="LPW429" s="45"/>
      <c r="LPX429" s="45"/>
      <c r="LPY429" s="45"/>
      <c r="LPZ429" s="45"/>
      <c r="LQA429" s="45"/>
      <c r="LQB429" s="45"/>
      <c r="LQC429" s="45"/>
      <c r="LQD429" s="45"/>
      <c r="LQE429" s="45"/>
      <c r="LQF429" s="45"/>
      <c r="LQG429" s="45"/>
      <c r="LQH429" s="45"/>
      <c r="LQI429" s="45"/>
      <c r="LQJ429" s="45"/>
      <c r="LQK429" s="45"/>
      <c r="LQL429" s="45"/>
      <c r="LQM429" s="45"/>
      <c r="LQN429" s="45"/>
      <c r="LQO429" s="45"/>
      <c r="LQP429" s="45"/>
      <c r="LQQ429" s="45"/>
      <c r="LQR429" s="45"/>
      <c r="LQS429" s="45"/>
      <c r="LQT429" s="45"/>
      <c r="LQU429" s="45"/>
      <c r="LQV429" s="45"/>
      <c r="LQW429" s="45"/>
      <c r="LQX429" s="45"/>
      <c r="LQY429" s="45"/>
      <c r="LQZ429" s="45"/>
      <c r="LRA429" s="45"/>
      <c r="LRB429" s="45"/>
      <c r="LRC429" s="45"/>
      <c r="LRD429" s="45"/>
      <c r="LRE429" s="45"/>
      <c r="LRF429" s="45"/>
      <c r="LRG429" s="45"/>
      <c r="LRH429" s="45"/>
      <c r="LRI429" s="45"/>
      <c r="LRJ429" s="45"/>
      <c r="LRK429" s="45"/>
      <c r="LRL429" s="45"/>
      <c r="LRM429" s="45"/>
      <c r="LRN429" s="45"/>
      <c r="LRO429" s="45"/>
      <c r="LRP429" s="45"/>
      <c r="LRQ429" s="45"/>
      <c r="LRR429" s="45"/>
      <c r="LRS429" s="45"/>
      <c r="LRT429" s="45"/>
      <c r="LRU429" s="45"/>
      <c r="LRV429" s="45"/>
      <c r="LRW429" s="45"/>
      <c r="LRX429" s="45"/>
      <c r="LRY429" s="45"/>
      <c r="LRZ429" s="45"/>
      <c r="LSA429" s="45"/>
      <c r="LSB429" s="45"/>
      <c r="LSC429" s="45"/>
      <c r="LSD429" s="45"/>
      <c r="LSE429" s="45"/>
      <c r="LSF429" s="45"/>
      <c r="LSG429" s="45"/>
      <c r="LSH429" s="45"/>
      <c r="LSI429" s="45"/>
      <c r="LSJ429" s="45"/>
      <c r="LSK429" s="45"/>
      <c r="LSL429" s="45"/>
      <c r="LSM429" s="45"/>
      <c r="LSN429" s="45"/>
      <c r="LSO429" s="45"/>
      <c r="LSP429" s="45"/>
      <c r="LSQ429" s="45"/>
      <c r="LSR429" s="45"/>
      <c r="LSS429" s="45"/>
      <c r="LST429" s="45"/>
      <c r="LSU429" s="45"/>
      <c r="LSV429" s="45"/>
      <c r="LSW429" s="45"/>
      <c r="LSX429" s="45"/>
      <c r="LSY429" s="45"/>
      <c r="LSZ429" s="45"/>
      <c r="LTA429" s="45"/>
      <c r="LTB429" s="45"/>
      <c r="LTC429" s="45"/>
      <c r="LTD429" s="45"/>
      <c r="LTE429" s="45"/>
      <c r="LTF429" s="45"/>
      <c r="LTG429" s="45"/>
      <c r="LTH429" s="45"/>
      <c r="LTI429" s="45"/>
      <c r="LTJ429" s="45"/>
      <c r="LTK429" s="45"/>
      <c r="LTL429" s="45"/>
      <c r="LTM429" s="45"/>
      <c r="LTN429" s="45"/>
      <c r="LTO429" s="45"/>
      <c r="LTP429" s="45"/>
      <c r="LTQ429" s="45"/>
      <c r="LTR429" s="45"/>
      <c r="LTS429" s="45"/>
      <c r="LTT429" s="45"/>
      <c r="LTU429" s="45"/>
      <c r="LTV429" s="45"/>
      <c r="LTW429" s="45"/>
      <c r="LTX429" s="45"/>
      <c r="LTY429" s="45"/>
      <c r="LTZ429" s="45"/>
      <c r="LUA429" s="45"/>
      <c r="LUB429" s="45"/>
      <c r="LUC429" s="45"/>
      <c r="LUD429" s="45"/>
      <c r="LUE429" s="45"/>
      <c r="LUF429" s="45"/>
      <c r="LUG429" s="45"/>
      <c r="LUH429" s="45"/>
      <c r="LUI429" s="45"/>
      <c r="LUJ429" s="45"/>
      <c r="LUK429" s="45"/>
      <c r="LUL429" s="45"/>
      <c r="LUM429" s="45"/>
      <c r="LUN429" s="45"/>
      <c r="LUO429" s="45"/>
      <c r="LUP429" s="45"/>
      <c r="LUQ429" s="45"/>
      <c r="LUR429" s="45"/>
      <c r="LUS429" s="45"/>
      <c r="LUT429" s="45"/>
      <c r="LUU429" s="45"/>
      <c r="LUV429" s="45"/>
      <c r="LUW429" s="45"/>
      <c r="LUX429" s="45"/>
      <c r="LUY429" s="45"/>
      <c r="LUZ429" s="45"/>
      <c r="LVA429" s="45"/>
      <c r="LVB429" s="45"/>
      <c r="LVC429" s="45"/>
      <c r="LVD429" s="45"/>
      <c r="LVE429" s="45"/>
      <c r="LVF429" s="45"/>
      <c r="LVG429" s="45"/>
      <c r="LVH429" s="45"/>
      <c r="LVI429" s="45"/>
      <c r="LVJ429" s="45"/>
      <c r="LVK429" s="45"/>
      <c r="LVL429" s="45"/>
      <c r="LVM429" s="45"/>
      <c r="LVN429" s="45"/>
      <c r="LVO429" s="45"/>
      <c r="LVP429" s="45"/>
      <c r="LVQ429" s="45"/>
      <c r="LVR429" s="45"/>
      <c r="LVS429" s="45"/>
      <c r="LVT429" s="45"/>
      <c r="LVU429" s="45"/>
      <c r="LVV429" s="45"/>
      <c r="LVW429" s="45"/>
      <c r="LVX429" s="45"/>
      <c r="LVY429" s="45"/>
      <c r="LVZ429" s="45"/>
      <c r="LWA429" s="45"/>
      <c r="LWB429" s="45"/>
      <c r="LWC429" s="45"/>
      <c r="LWD429" s="45"/>
      <c r="LWE429" s="45"/>
      <c r="LWF429" s="45"/>
      <c r="LWG429" s="45"/>
      <c r="LWH429" s="45"/>
      <c r="LWI429" s="45"/>
      <c r="LWJ429" s="45"/>
      <c r="LWK429" s="45"/>
      <c r="LWL429" s="45"/>
      <c r="LWM429" s="45"/>
      <c r="LWN429" s="45"/>
      <c r="LWO429" s="45"/>
      <c r="LWP429" s="45"/>
      <c r="LWQ429" s="45"/>
      <c r="LWR429" s="45"/>
      <c r="LWS429" s="45"/>
      <c r="LWT429" s="45"/>
      <c r="LWU429" s="45"/>
      <c r="LWV429" s="45"/>
      <c r="LWW429" s="45"/>
      <c r="LWX429" s="45"/>
      <c r="LWY429" s="45"/>
      <c r="LWZ429" s="45"/>
      <c r="LXA429" s="45"/>
      <c r="LXB429" s="45"/>
      <c r="LXC429" s="45"/>
      <c r="LXD429" s="45"/>
      <c r="LXE429" s="45"/>
      <c r="LXF429" s="45"/>
      <c r="LXG429" s="45"/>
      <c r="LXH429" s="45"/>
      <c r="LXI429" s="45"/>
      <c r="LXJ429" s="45"/>
      <c r="LXK429" s="45"/>
      <c r="LXL429" s="45"/>
      <c r="LXM429" s="45"/>
      <c r="LXN429" s="45"/>
      <c r="LXO429" s="45"/>
      <c r="LXP429" s="45"/>
      <c r="LXQ429" s="45"/>
      <c r="LXR429" s="45"/>
      <c r="LXS429" s="45"/>
      <c r="LXT429" s="45"/>
      <c r="LXU429" s="45"/>
      <c r="LXV429" s="45"/>
      <c r="LXW429" s="45"/>
      <c r="LXX429" s="45"/>
      <c r="LXY429" s="45"/>
      <c r="LXZ429" s="45"/>
      <c r="LYA429" s="45"/>
      <c r="LYB429" s="45"/>
      <c r="LYC429" s="45"/>
      <c r="LYD429" s="45"/>
      <c r="LYE429" s="45"/>
      <c r="LYF429" s="45"/>
      <c r="LYG429" s="45"/>
      <c r="LYH429" s="45"/>
      <c r="LYI429" s="45"/>
      <c r="LYJ429" s="45"/>
      <c r="LYK429" s="45"/>
      <c r="LYL429" s="45"/>
      <c r="LYM429" s="45"/>
      <c r="LYN429" s="45"/>
      <c r="LYO429" s="45"/>
      <c r="LYP429" s="45"/>
      <c r="LYQ429" s="45"/>
      <c r="LYR429" s="45"/>
      <c r="LYS429" s="45"/>
      <c r="LYT429" s="45"/>
      <c r="LYU429" s="45"/>
      <c r="LYV429" s="45"/>
      <c r="LYW429" s="45"/>
      <c r="LYX429" s="45"/>
      <c r="LYY429" s="45"/>
      <c r="LYZ429" s="45"/>
      <c r="LZA429" s="45"/>
      <c r="LZB429" s="45"/>
      <c r="LZC429" s="45"/>
      <c r="LZD429" s="45"/>
      <c r="LZE429" s="45"/>
      <c r="LZF429" s="45"/>
      <c r="LZG429" s="45"/>
      <c r="LZH429" s="45"/>
      <c r="LZI429" s="45"/>
      <c r="LZJ429" s="45"/>
      <c r="LZK429" s="45"/>
      <c r="LZL429" s="45"/>
      <c r="LZM429" s="45"/>
      <c r="LZN429" s="45"/>
      <c r="LZO429" s="45"/>
      <c r="LZP429" s="45"/>
      <c r="LZQ429" s="45"/>
      <c r="LZR429" s="45"/>
      <c r="LZS429" s="45"/>
      <c r="LZT429" s="45"/>
      <c r="LZU429" s="45"/>
      <c r="LZV429" s="45"/>
      <c r="LZW429" s="45"/>
      <c r="LZX429" s="45"/>
      <c r="LZY429" s="45"/>
      <c r="LZZ429" s="45"/>
      <c r="MAA429" s="45"/>
      <c r="MAB429" s="45"/>
      <c r="MAC429" s="45"/>
      <c r="MAD429" s="45"/>
      <c r="MAE429" s="45"/>
      <c r="MAF429" s="45"/>
      <c r="MAG429" s="45"/>
      <c r="MAH429" s="45"/>
      <c r="MAI429" s="45"/>
      <c r="MAJ429" s="45"/>
      <c r="MAK429" s="45"/>
      <c r="MAL429" s="45"/>
      <c r="MAM429" s="45"/>
      <c r="MAN429" s="45"/>
      <c r="MAO429" s="45"/>
      <c r="MAP429" s="45"/>
      <c r="MAQ429" s="45"/>
      <c r="MAR429" s="45"/>
      <c r="MAS429" s="45"/>
      <c r="MAT429" s="45"/>
      <c r="MAU429" s="45"/>
      <c r="MAV429" s="45"/>
      <c r="MAW429" s="45"/>
      <c r="MAX429" s="45"/>
      <c r="MAY429" s="45"/>
      <c r="MAZ429" s="45"/>
      <c r="MBA429" s="45"/>
      <c r="MBB429" s="45"/>
      <c r="MBC429" s="45"/>
      <c r="MBD429" s="45"/>
      <c r="MBE429" s="45"/>
      <c r="MBF429" s="45"/>
      <c r="MBG429" s="45"/>
      <c r="MBH429" s="45"/>
      <c r="MBI429" s="45"/>
      <c r="MBJ429" s="45"/>
      <c r="MBK429" s="45"/>
      <c r="MBL429" s="45"/>
      <c r="MBM429" s="45"/>
      <c r="MBN429" s="45"/>
      <c r="MBO429" s="45"/>
      <c r="MBP429" s="45"/>
      <c r="MBQ429" s="45"/>
      <c r="MBR429" s="45"/>
      <c r="MBS429" s="45"/>
      <c r="MBT429" s="45"/>
      <c r="MBU429" s="45"/>
      <c r="MBV429" s="45"/>
      <c r="MBW429" s="45"/>
      <c r="MBX429" s="45"/>
      <c r="MBY429" s="45"/>
      <c r="MBZ429" s="45"/>
      <c r="MCA429" s="45"/>
      <c r="MCB429" s="45"/>
      <c r="MCC429" s="45"/>
      <c r="MCD429" s="45"/>
      <c r="MCE429" s="45"/>
      <c r="MCF429" s="45"/>
      <c r="MCG429" s="45"/>
      <c r="MCH429" s="45"/>
      <c r="MCI429" s="45"/>
      <c r="MCJ429" s="45"/>
      <c r="MCK429" s="45"/>
      <c r="MCL429" s="45"/>
      <c r="MCM429" s="45"/>
      <c r="MCN429" s="45"/>
      <c r="MCO429" s="45"/>
      <c r="MCP429" s="45"/>
      <c r="MCQ429" s="45"/>
      <c r="MCR429" s="45"/>
      <c r="MCS429" s="45"/>
      <c r="MCT429" s="45"/>
      <c r="MCU429" s="45"/>
      <c r="MCV429" s="45"/>
      <c r="MCW429" s="45"/>
      <c r="MCX429" s="45"/>
      <c r="MCY429" s="45"/>
      <c r="MCZ429" s="45"/>
      <c r="MDA429" s="45"/>
      <c r="MDB429" s="45"/>
      <c r="MDC429" s="45"/>
      <c r="MDD429" s="45"/>
      <c r="MDE429" s="45"/>
      <c r="MDF429" s="45"/>
      <c r="MDG429" s="45"/>
      <c r="MDH429" s="45"/>
      <c r="MDI429" s="45"/>
      <c r="MDJ429" s="45"/>
      <c r="MDK429" s="45"/>
      <c r="MDL429" s="45"/>
      <c r="MDM429" s="45"/>
      <c r="MDN429" s="45"/>
      <c r="MDO429" s="45"/>
      <c r="MDP429" s="45"/>
      <c r="MDQ429" s="45"/>
      <c r="MDR429" s="45"/>
      <c r="MDS429" s="45"/>
      <c r="MDT429" s="45"/>
      <c r="MDU429" s="45"/>
      <c r="MDV429" s="45"/>
      <c r="MDW429" s="45"/>
      <c r="MDX429" s="45"/>
      <c r="MDY429" s="45"/>
      <c r="MDZ429" s="45"/>
      <c r="MEA429" s="45"/>
      <c r="MEB429" s="45"/>
      <c r="MEC429" s="45"/>
      <c r="MED429" s="45"/>
      <c r="MEE429" s="45"/>
      <c r="MEF429" s="45"/>
      <c r="MEG429" s="45"/>
      <c r="MEH429" s="45"/>
      <c r="MEI429" s="45"/>
      <c r="MEJ429" s="45"/>
      <c r="MEK429" s="45"/>
      <c r="MEL429" s="45"/>
      <c r="MEM429" s="45"/>
      <c r="MEN429" s="45"/>
      <c r="MEO429" s="45"/>
      <c r="MEP429" s="45"/>
      <c r="MEQ429" s="45"/>
      <c r="MER429" s="45"/>
      <c r="MES429" s="45"/>
      <c r="MET429" s="45"/>
      <c r="MEU429" s="45"/>
      <c r="MEV429" s="45"/>
      <c r="MEW429" s="45"/>
      <c r="MEX429" s="45"/>
      <c r="MEY429" s="45"/>
      <c r="MEZ429" s="45"/>
      <c r="MFA429" s="45"/>
      <c r="MFB429" s="45"/>
      <c r="MFC429" s="45"/>
      <c r="MFD429" s="45"/>
      <c r="MFE429" s="45"/>
      <c r="MFF429" s="45"/>
      <c r="MFG429" s="45"/>
      <c r="MFH429" s="45"/>
      <c r="MFI429" s="45"/>
      <c r="MFJ429" s="45"/>
      <c r="MFK429" s="45"/>
      <c r="MFL429" s="45"/>
      <c r="MFM429" s="45"/>
      <c r="MFN429" s="45"/>
      <c r="MFO429" s="45"/>
      <c r="MFP429" s="45"/>
      <c r="MFQ429" s="45"/>
      <c r="MFR429" s="45"/>
      <c r="MFS429" s="45"/>
      <c r="MFT429" s="45"/>
      <c r="MFU429" s="45"/>
      <c r="MFV429" s="45"/>
      <c r="MFW429" s="45"/>
      <c r="MFX429" s="45"/>
      <c r="MFY429" s="45"/>
      <c r="MFZ429" s="45"/>
      <c r="MGA429" s="45"/>
      <c r="MGB429" s="45"/>
      <c r="MGC429" s="45"/>
      <c r="MGD429" s="45"/>
      <c r="MGE429" s="45"/>
      <c r="MGF429" s="45"/>
      <c r="MGG429" s="45"/>
      <c r="MGH429" s="45"/>
      <c r="MGI429" s="45"/>
      <c r="MGJ429" s="45"/>
      <c r="MGK429" s="45"/>
      <c r="MGL429" s="45"/>
      <c r="MGM429" s="45"/>
      <c r="MGN429" s="45"/>
      <c r="MGO429" s="45"/>
      <c r="MGP429" s="45"/>
      <c r="MGQ429" s="45"/>
      <c r="MGR429" s="45"/>
      <c r="MGS429" s="45"/>
      <c r="MGT429" s="45"/>
      <c r="MGU429" s="45"/>
      <c r="MGV429" s="45"/>
      <c r="MGW429" s="45"/>
      <c r="MGX429" s="45"/>
      <c r="MGY429" s="45"/>
      <c r="MGZ429" s="45"/>
      <c r="MHA429" s="45"/>
      <c r="MHB429" s="45"/>
      <c r="MHC429" s="45"/>
      <c r="MHD429" s="45"/>
      <c r="MHE429" s="45"/>
      <c r="MHF429" s="45"/>
      <c r="MHG429" s="45"/>
      <c r="MHH429" s="45"/>
      <c r="MHI429" s="45"/>
      <c r="MHJ429" s="45"/>
      <c r="MHK429" s="45"/>
      <c r="MHL429" s="45"/>
      <c r="MHM429" s="45"/>
      <c r="MHN429" s="45"/>
      <c r="MHO429" s="45"/>
      <c r="MHP429" s="45"/>
      <c r="MHQ429" s="45"/>
      <c r="MHR429" s="45"/>
      <c r="MHS429" s="45"/>
      <c r="MHT429" s="45"/>
      <c r="MHU429" s="45"/>
      <c r="MHV429" s="45"/>
      <c r="MHW429" s="45"/>
      <c r="MHX429" s="45"/>
      <c r="MHY429" s="45"/>
      <c r="MHZ429" s="45"/>
      <c r="MIA429" s="45"/>
      <c r="MIB429" s="45"/>
      <c r="MIC429" s="45"/>
      <c r="MID429" s="45"/>
      <c r="MIE429" s="45"/>
      <c r="MIF429" s="45"/>
      <c r="MIG429" s="45"/>
      <c r="MIH429" s="45"/>
      <c r="MII429" s="45"/>
      <c r="MIJ429" s="45"/>
      <c r="MIK429" s="45"/>
      <c r="MIL429" s="45"/>
      <c r="MIM429" s="45"/>
      <c r="MIN429" s="45"/>
      <c r="MIO429" s="45"/>
      <c r="MIP429" s="45"/>
      <c r="MIQ429" s="45"/>
      <c r="MIR429" s="45"/>
      <c r="MIS429" s="45"/>
      <c r="MIT429" s="45"/>
      <c r="MIU429" s="45"/>
      <c r="MIV429" s="45"/>
      <c r="MIW429" s="45"/>
      <c r="MIX429" s="45"/>
      <c r="MIY429" s="45"/>
      <c r="MIZ429" s="45"/>
      <c r="MJA429" s="45"/>
      <c r="MJB429" s="45"/>
      <c r="MJC429" s="45"/>
      <c r="MJD429" s="45"/>
      <c r="MJE429" s="45"/>
      <c r="MJF429" s="45"/>
      <c r="MJG429" s="45"/>
      <c r="MJH429" s="45"/>
      <c r="MJI429" s="45"/>
      <c r="MJJ429" s="45"/>
      <c r="MJK429" s="45"/>
      <c r="MJL429" s="45"/>
      <c r="MJM429" s="45"/>
      <c r="MJN429" s="45"/>
      <c r="MJO429" s="45"/>
      <c r="MJP429" s="45"/>
      <c r="MJQ429" s="45"/>
      <c r="MJR429" s="45"/>
      <c r="MJS429" s="45"/>
      <c r="MJT429" s="45"/>
      <c r="MJU429" s="45"/>
      <c r="MJV429" s="45"/>
      <c r="MJW429" s="45"/>
      <c r="MJX429" s="45"/>
      <c r="MJY429" s="45"/>
      <c r="MJZ429" s="45"/>
      <c r="MKA429" s="45"/>
      <c r="MKB429" s="45"/>
      <c r="MKC429" s="45"/>
      <c r="MKD429" s="45"/>
      <c r="MKE429" s="45"/>
      <c r="MKF429" s="45"/>
      <c r="MKG429" s="45"/>
      <c r="MKH429" s="45"/>
      <c r="MKI429" s="45"/>
      <c r="MKJ429" s="45"/>
      <c r="MKK429" s="45"/>
      <c r="MKL429" s="45"/>
      <c r="MKM429" s="45"/>
      <c r="MKN429" s="45"/>
      <c r="MKO429" s="45"/>
      <c r="MKP429" s="45"/>
      <c r="MKQ429" s="45"/>
      <c r="MKR429" s="45"/>
      <c r="MKS429" s="45"/>
      <c r="MKT429" s="45"/>
      <c r="MKU429" s="45"/>
      <c r="MKV429" s="45"/>
      <c r="MKW429" s="45"/>
      <c r="MKX429" s="45"/>
      <c r="MKY429" s="45"/>
      <c r="MKZ429" s="45"/>
      <c r="MLA429" s="45"/>
      <c r="MLB429" s="45"/>
      <c r="MLC429" s="45"/>
      <c r="MLD429" s="45"/>
      <c r="MLE429" s="45"/>
      <c r="MLF429" s="45"/>
      <c r="MLG429" s="45"/>
      <c r="MLH429" s="45"/>
      <c r="MLI429" s="45"/>
      <c r="MLJ429" s="45"/>
      <c r="MLK429" s="45"/>
      <c r="MLL429" s="45"/>
      <c r="MLM429" s="45"/>
      <c r="MLN429" s="45"/>
      <c r="MLO429" s="45"/>
      <c r="MLP429" s="45"/>
      <c r="MLQ429" s="45"/>
      <c r="MLR429" s="45"/>
      <c r="MLS429" s="45"/>
      <c r="MLT429" s="45"/>
      <c r="MLU429" s="45"/>
      <c r="MLV429" s="45"/>
      <c r="MLW429" s="45"/>
      <c r="MLX429" s="45"/>
      <c r="MLY429" s="45"/>
      <c r="MLZ429" s="45"/>
      <c r="MMA429" s="45"/>
      <c r="MMB429" s="45"/>
      <c r="MMC429" s="45"/>
      <c r="MMD429" s="45"/>
      <c r="MME429" s="45"/>
      <c r="MMF429" s="45"/>
      <c r="MMG429" s="45"/>
      <c r="MMH429" s="45"/>
      <c r="MMI429" s="45"/>
      <c r="MMJ429" s="45"/>
      <c r="MMK429" s="45"/>
      <c r="MML429" s="45"/>
      <c r="MMM429" s="45"/>
      <c r="MMN429" s="45"/>
      <c r="MMO429" s="45"/>
      <c r="MMP429" s="45"/>
      <c r="MMQ429" s="45"/>
      <c r="MMR429" s="45"/>
      <c r="MMS429" s="45"/>
      <c r="MMT429" s="45"/>
      <c r="MMU429" s="45"/>
      <c r="MMV429" s="45"/>
      <c r="MMW429" s="45"/>
      <c r="MMX429" s="45"/>
      <c r="MMY429" s="45"/>
      <c r="MMZ429" s="45"/>
      <c r="MNA429" s="45"/>
      <c r="MNB429" s="45"/>
      <c r="MNC429" s="45"/>
      <c r="MND429" s="45"/>
      <c r="MNE429" s="45"/>
      <c r="MNF429" s="45"/>
      <c r="MNG429" s="45"/>
      <c r="MNH429" s="45"/>
      <c r="MNI429" s="45"/>
      <c r="MNJ429" s="45"/>
      <c r="MNK429" s="45"/>
      <c r="MNL429" s="45"/>
      <c r="MNM429" s="45"/>
      <c r="MNN429" s="45"/>
      <c r="MNO429" s="45"/>
      <c r="MNP429" s="45"/>
      <c r="MNQ429" s="45"/>
      <c r="MNR429" s="45"/>
      <c r="MNS429" s="45"/>
      <c r="MNT429" s="45"/>
      <c r="MNU429" s="45"/>
      <c r="MNV429" s="45"/>
      <c r="MNW429" s="45"/>
      <c r="MNX429" s="45"/>
      <c r="MNY429" s="45"/>
      <c r="MNZ429" s="45"/>
      <c r="MOA429" s="45"/>
      <c r="MOB429" s="45"/>
      <c r="MOC429" s="45"/>
      <c r="MOD429" s="45"/>
      <c r="MOE429" s="45"/>
      <c r="MOF429" s="45"/>
      <c r="MOG429" s="45"/>
      <c r="MOH429" s="45"/>
      <c r="MOI429" s="45"/>
      <c r="MOJ429" s="45"/>
      <c r="MOK429" s="45"/>
      <c r="MOL429" s="45"/>
      <c r="MOM429" s="45"/>
      <c r="MON429" s="45"/>
      <c r="MOO429" s="45"/>
      <c r="MOP429" s="45"/>
      <c r="MOQ429" s="45"/>
      <c r="MOR429" s="45"/>
      <c r="MOS429" s="45"/>
      <c r="MOT429" s="45"/>
      <c r="MOU429" s="45"/>
      <c r="MOV429" s="45"/>
      <c r="MOW429" s="45"/>
      <c r="MOX429" s="45"/>
      <c r="MOY429" s="45"/>
      <c r="MOZ429" s="45"/>
      <c r="MPA429" s="45"/>
      <c r="MPB429" s="45"/>
      <c r="MPC429" s="45"/>
      <c r="MPD429" s="45"/>
      <c r="MPE429" s="45"/>
      <c r="MPF429" s="45"/>
      <c r="MPG429" s="45"/>
      <c r="MPH429" s="45"/>
      <c r="MPI429" s="45"/>
      <c r="MPJ429" s="45"/>
      <c r="MPK429" s="45"/>
      <c r="MPL429" s="45"/>
      <c r="MPM429" s="45"/>
      <c r="MPN429" s="45"/>
      <c r="MPO429" s="45"/>
      <c r="MPP429" s="45"/>
      <c r="MPQ429" s="45"/>
      <c r="MPR429" s="45"/>
      <c r="MPS429" s="45"/>
      <c r="MPT429" s="45"/>
      <c r="MPU429" s="45"/>
      <c r="MPV429" s="45"/>
      <c r="MPW429" s="45"/>
      <c r="MPX429" s="45"/>
      <c r="MPY429" s="45"/>
      <c r="MPZ429" s="45"/>
      <c r="MQA429" s="45"/>
      <c r="MQB429" s="45"/>
      <c r="MQC429" s="45"/>
      <c r="MQD429" s="45"/>
      <c r="MQE429" s="45"/>
      <c r="MQF429" s="45"/>
      <c r="MQG429" s="45"/>
      <c r="MQH429" s="45"/>
      <c r="MQI429" s="45"/>
      <c r="MQJ429" s="45"/>
      <c r="MQK429" s="45"/>
      <c r="MQL429" s="45"/>
      <c r="MQM429" s="45"/>
      <c r="MQN429" s="45"/>
      <c r="MQO429" s="45"/>
      <c r="MQP429" s="45"/>
      <c r="MQQ429" s="45"/>
      <c r="MQR429" s="45"/>
      <c r="MQS429" s="45"/>
      <c r="MQT429" s="45"/>
      <c r="MQU429" s="45"/>
      <c r="MQV429" s="45"/>
      <c r="MQW429" s="45"/>
      <c r="MQX429" s="45"/>
      <c r="MQY429" s="45"/>
      <c r="MQZ429" s="45"/>
      <c r="MRA429" s="45"/>
      <c r="MRB429" s="45"/>
      <c r="MRC429" s="45"/>
      <c r="MRD429" s="45"/>
      <c r="MRE429" s="45"/>
      <c r="MRF429" s="45"/>
      <c r="MRG429" s="45"/>
      <c r="MRH429" s="45"/>
      <c r="MRI429" s="45"/>
      <c r="MRJ429" s="45"/>
      <c r="MRK429" s="45"/>
      <c r="MRL429" s="45"/>
      <c r="MRM429" s="45"/>
      <c r="MRN429" s="45"/>
      <c r="MRO429" s="45"/>
      <c r="MRP429" s="45"/>
      <c r="MRQ429" s="45"/>
      <c r="MRR429" s="45"/>
      <c r="MRS429" s="45"/>
      <c r="MRT429" s="45"/>
      <c r="MRU429" s="45"/>
      <c r="MRV429" s="45"/>
      <c r="MRW429" s="45"/>
      <c r="MRX429" s="45"/>
      <c r="MRY429" s="45"/>
      <c r="MRZ429" s="45"/>
      <c r="MSA429" s="45"/>
      <c r="MSB429" s="45"/>
      <c r="MSC429" s="45"/>
      <c r="MSD429" s="45"/>
      <c r="MSE429" s="45"/>
      <c r="MSF429" s="45"/>
      <c r="MSG429" s="45"/>
      <c r="MSH429" s="45"/>
      <c r="MSI429" s="45"/>
      <c r="MSJ429" s="45"/>
      <c r="MSK429" s="45"/>
      <c r="MSL429" s="45"/>
      <c r="MSM429" s="45"/>
      <c r="MSN429" s="45"/>
      <c r="MSO429" s="45"/>
      <c r="MSP429" s="45"/>
      <c r="MSQ429" s="45"/>
      <c r="MSR429" s="45"/>
      <c r="MSS429" s="45"/>
      <c r="MST429" s="45"/>
      <c r="MSU429" s="45"/>
      <c r="MSV429" s="45"/>
      <c r="MSW429" s="45"/>
      <c r="MSX429" s="45"/>
      <c r="MSY429" s="45"/>
      <c r="MSZ429" s="45"/>
      <c r="MTA429" s="45"/>
      <c r="MTB429" s="45"/>
      <c r="MTC429" s="45"/>
      <c r="MTD429" s="45"/>
      <c r="MTE429" s="45"/>
      <c r="MTF429" s="45"/>
      <c r="MTG429" s="45"/>
      <c r="MTH429" s="45"/>
      <c r="MTI429" s="45"/>
      <c r="MTJ429" s="45"/>
      <c r="MTK429" s="45"/>
      <c r="MTL429" s="45"/>
      <c r="MTM429" s="45"/>
      <c r="MTN429" s="45"/>
      <c r="MTO429" s="45"/>
      <c r="MTP429" s="45"/>
      <c r="MTQ429" s="45"/>
      <c r="MTR429" s="45"/>
      <c r="MTS429" s="45"/>
      <c r="MTT429" s="45"/>
      <c r="MTU429" s="45"/>
      <c r="MTV429" s="45"/>
      <c r="MTW429" s="45"/>
      <c r="MTX429" s="45"/>
      <c r="MTY429" s="45"/>
      <c r="MTZ429" s="45"/>
      <c r="MUA429" s="45"/>
      <c r="MUB429" s="45"/>
      <c r="MUC429" s="45"/>
      <c r="MUD429" s="45"/>
      <c r="MUE429" s="45"/>
      <c r="MUF429" s="45"/>
      <c r="MUG429" s="45"/>
      <c r="MUH429" s="45"/>
      <c r="MUI429" s="45"/>
      <c r="MUJ429" s="45"/>
      <c r="MUK429" s="45"/>
      <c r="MUL429" s="45"/>
      <c r="MUM429" s="45"/>
      <c r="MUN429" s="45"/>
      <c r="MUO429" s="45"/>
      <c r="MUP429" s="45"/>
      <c r="MUQ429" s="45"/>
      <c r="MUR429" s="45"/>
      <c r="MUS429" s="45"/>
      <c r="MUT429" s="45"/>
      <c r="MUU429" s="45"/>
      <c r="MUV429" s="45"/>
      <c r="MUW429" s="45"/>
      <c r="MUX429" s="45"/>
      <c r="MUY429" s="45"/>
      <c r="MUZ429" s="45"/>
      <c r="MVA429" s="45"/>
      <c r="MVB429" s="45"/>
      <c r="MVC429" s="45"/>
      <c r="MVD429" s="45"/>
      <c r="MVE429" s="45"/>
      <c r="MVF429" s="45"/>
      <c r="MVG429" s="45"/>
      <c r="MVH429" s="45"/>
      <c r="MVI429" s="45"/>
      <c r="MVJ429" s="45"/>
      <c r="MVK429" s="45"/>
      <c r="MVL429" s="45"/>
      <c r="MVM429" s="45"/>
      <c r="MVN429" s="45"/>
      <c r="MVO429" s="45"/>
      <c r="MVP429" s="45"/>
      <c r="MVQ429" s="45"/>
      <c r="MVR429" s="45"/>
      <c r="MVS429" s="45"/>
      <c r="MVT429" s="45"/>
      <c r="MVU429" s="45"/>
      <c r="MVV429" s="45"/>
      <c r="MVW429" s="45"/>
      <c r="MVX429" s="45"/>
      <c r="MVY429" s="45"/>
      <c r="MVZ429" s="45"/>
      <c r="MWA429" s="45"/>
      <c r="MWB429" s="45"/>
      <c r="MWC429" s="45"/>
      <c r="MWD429" s="45"/>
      <c r="MWE429" s="45"/>
      <c r="MWF429" s="45"/>
      <c r="MWG429" s="45"/>
      <c r="MWH429" s="45"/>
      <c r="MWI429" s="45"/>
      <c r="MWJ429" s="45"/>
      <c r="MWK429" s="45"/>
      <c r="MWL429" s="45"/>
      <c r="MWM429" s="45"/>
      <c r="MWN429" s="45"/>
      <c r="MWO429" s="45"/>
      <c r="MWP429" s="45"/>
      <c r="MWQ429" s="45"/>
      <c r="MWR429" s="45"/>
      <c r="MWS429" s="45"/>
      <c r="MWT429" s="45"/>
      <c r="MWU429" s="45"/>
      <c r="MWV429" s="45"/>
      <c r="MWW429" s="45"/>
      <c r="MWX429" s="45"/>
      <c r="MWY429" s="45"/>
      <c r="MWZ429" s="45"/>
      <c r="MXA429" s="45"/>
      <c r="MXB429" s="45"/>
      <c r="MXC429" s="45"/>
      <c r="MXD429" s="45"/>
      <c r="MXE429" s="45"/>
      <c r="MXF429" s="45"/>
      <c r="MXG429" s="45"/>
      <c r="MXH429" s="45"/>
      <c r="MXI429" s="45"/>
      <c r="MXJ429" s="45"/>
      <c r="MXK429" s="45"/>
      <c r="MXL429" s="45"/>
      <c r="MXM429" s="45"/>
      <c r="MXN429" s="45"/>
      <c r="MXO429" s="45"/>
      <c r="MXP429" s="45"/>
      <c r="MXQ429" s="45"/>
      <c r="MXR429" s="45"/>
      <c r="MXS429" s="45"/>
      <c r="MXT429" s="45"/>
      <c r="MXU429" s="45"/>
      <c r="MXV429" s="45"/>
      <c r="MXW429" s="45"/>
      <c r="MXX429" s="45"/>
      <c r="MXY429" s="45"/>
      <c r="MXZ429" s="45"/>
      <c r="MYA429" s="45"/>
      <c r="MYB429" s="45"/>
      <c r="MYC429" s="45"/>
      <c r="MYD429" s="45"/>
      <c r="MYE429" s="45"/>
      <c r="MYF429" s="45"/>
      <c r="MYG429" s="45"/>
      <c r="MYH429" s="45"/>
      <c r="MYI429" s="45"/>
      <c r="MYJ429" s="45"/>
      <c r="MYK429" s="45"/>
      <c r="MYL429" s="45"/>
      <c r="MYM429" s="45"/>
      <c r="MYN429" s="45"/>
      <c r="MYO429" s="45"/>
      <c r="MYP429" s="45"/>
      <c r="MYQ429" s="45"/>
      <c r="MYR429" s="45"/>
      <c r="MYS429" s="45"/>
      <c r="MYT429" s="45"/>
      <c r="MYU429" s="45"/>
      <c r="MYV429" s="45"/>
      <c r="MYW429" s="45"/>
      <c r="MYX429" s="45"/>
      <c r="MYY429" s="45"/>
      <c r="MYZ429" s="45"/>
      <c r="MZA429" s="45"/>
      <c r="MZB429" s="45"/>
      <c r="MZC429" s="45"/>
      <c r="MZD429" s="45"/>
      <c r="MZE429" s="45"/>
      <c r="MZF429" s="45"/>
      <c r="MZG429" s="45"/>
      <c r="MZH429" s="45"/>
      <c r="MZI429" s="45"/>
      <c r="MZJ429" s="45"/>
      <c r="MZK429" s="45"/>
      <c r="MZL429" s="45"/>
      <c r="MZM429" s="45"/>
      <c r="MZN429" s="45"/>
      <c r="MZO429" s="45"/>
      <c r="MZP429" s="45"/>
      <c r="MZQ429" s="45"/>
      <c r="MZR429" s="45"/>
      <c r="MZS429" s="45"/>
      <c r="MZT429" s="45"/>
      <c r="MZU429" s="45"/>
      <c r="MZV429" s="45"/>
      <c r="MZW429" s="45"/>
      <c r="MZX429" s="45"/>
      <c r="MZY429" s="45"/>
      <c r="MZZ429" s="45"/>
      <c r="NAA429" s="45"/>
      <c r="NAB429" s="45"/>
      <c r="NAC429" s="45"/>
      <c r="NAD429" s="45"/>
      <c r="NAE429" s="45"/>
      <c r="NAF429" s="45"/>
      <c r="NAG429" s="45"/>
      <c r="NAH429" s="45"/>
      <c r="NAI429" s="45"/>
      <c r="NAJ429" s="45"/>
      <c r="NAK429" s="45"/>
      <c r="NAL429" s="45"/>
      <c r="NAM429" s="45"/>
      <c r="NAN429" s="45"/>
      <c r="NAO429" s="45"/>
      <c r="NAP429" s="45"/>
      <c r="NAQ429" s="45"/>
      <c r="NAR429" s="45"/>
      <c r="NAS429" s="45"/>
      <c r="NAT429" s="45"/>
      <c r="NAU429" s="45"/>
      <c r="NAV429" s="45"/>
      <c r="NAW429" s="45"/>
      <c r="NAX429" s="45"/>
      <c r="NAY429" s="45"/>
      <c r="NAZ429" s="45"/>
      <c r="NBA429" s="45"/>
      <c r="NBB429" s="45"/>
      <c r="NBC429" s="45"/>
      <c r="NBD429" s="45"/>
      <c r="NBE429" s="45"/>
      <c r="NBF429" s="45"/>
      <c r="NBG429" s="45"/>
      <c r="NBH429" s="45"/>
      <c r="NBI429" s="45"/>
      <c r="NBJ429" s="45"/>
      <c r="NBK429" s="45"/>
      <c r="NBL429" s="45"/>
      <c r="NBM429" s="45"/>
      <c r="NBN429" s="45"/>
      <c r="NBO429" s="45"/>
      <c r="NBP429" s="45"/>
      <c r="NBQ429" s="45"/>
      <c r="NBR429" s="45"/>
      <c r="NBS429" s="45"/>
      <c r="NBT429" s="45"/>
      <c r="NBU429" s="45"/>
      <c r="NBV429" s="45"/>
      <c r="NBW429" s="45"/>
      <c r="NBX429" s="45"/>
      <c r="NBY429" s="45"/>
      <c r="NBZ429" s="45"/>
      <c r="NCA429" s="45"/>
      <c r="NCB429" s="45"/>
      <c r="NCC429" s="45"/>
      <c r="NCD429" s="45"/>
      <c r="NCE429" s="45"/>
      <c r="NCF429" s="45"/>
      <c r="NCG429" s="45"/>
      <c r="NCH429" s="45"/>
      <c r="NCI429" s="45"/>
      <c r="NCJ429" s="45"/>
      <c r="NCK429" s="45"/>
      <c r="NCL429" s="45"/>
      <c r="NCM429" s="45"/>
      <c r="NCN429" s="45"/>
      <c r="NCO429" s="45"/>
      <c r="NCP429" s="45"/>
      <c r="NCQ429" s="45"/>
      <c r="NCR429" s="45"/>
      <c r="NCS429" s="45"/>
      <c r="NCT429" s="45"/>
      <c r="NCU429" s="45"/>
      <c r="NCV429" s="45"/>
      <c r="NCW429" s="45"/>
      <c r="NCX429" s="45"/>
      <c r="NCY429" s="45"/>
      <c r="NCZ429" s="45"/>
      <c r="NDA429" s="45"/>
      <c r="NDB429" s="45"/>
      <c r="NDC429" s="45"/>
      <c r="NDD429" s="45"/>
      <c r="NDE429" s="45"/>
      <c r="NDF429" s="45"/>
      <c r="NDG429" s="45"/>
      <c r="NDH429" s="45"/>
      <c r="NDI429" s="45"/>
      <c r="NDJ429" s="45"/>
      <c r="NDK429" s="45"/>
      <c r="NDL429" s="45"/>
      <c r="NDM429" s="45"/>
      <c r="NDN429" s="45"/>
      <c r="NDO429" s="45"/>
      <c r="NDP429" s="45"/>
      <c r="NDQ429" s="45"/>
      <c r="NDR429" s="45"/>
      <c r="NDS429" s="45"/>
      <c r="NDT429" s="45"/>
      <c r="NDU429" s="45"/>
      <c r="NDV429" s="45"/>
      <c r="NDW429" s="45"/>
      <c r="NDX429" s="45"/>
      <c r="NDY429" s="45"/>
      <c r="NDZ429" s="45"/>
      <c r="NEA429" s="45"/>
      <c r="NEB429" s="45"/>
      <c r="NEC429" s="45"/>
      <c r="NED429" s="45"/>
      <c r="NEE429" s="45"/>
      <c r="NEF429" s="45"/>
      <c r="NEG429" s="45"/>
      <c r="NEH429" s="45"/>
      <c r="NEI429" s="45"/>
      <c r="NEJ429" s="45"/>
      <c r="NEK429" s="45"/>
      <c r="NEL429" s="45"/>
      <c r="NEM429" s="45"/>
      <c r="NEN429" s="45"/>
      <c r="NEO429" s="45"/>
      <c r="NEP429" s="45"/>
      <c r="NEQ429" s="45"/>
      <c r="NER429" s="45"/>
      <c r="NES429" s="45"/>
      <c r="NET429" s="45"/>
      <c r="NEU429" s="45"/>
      <c r="NEV429" s="45"/>
      <c r="NEW429" s="45"/>
      <c r="NEX429" s="45"/>
      <c r="NEY429" s="45"/>
      <c r="NEZ429" s="45"/>
      <c r="NFA429" s="45"/>
      <c r="NFB429" s="45"/>
      <c r="NFC429" s="45"/>
      <c r="NFD429" s="45"/>
      <c r="NFE429" s="45"/>
      <c r="NFF429" s="45"/>
      <c r="NFG429" s="45"/>
      <c r="NFH429" s="45"/>
      <c r="NFI429" s="45"/>
      <c r="NFJ429" s="45"/>
      <c r="NFK429" s="45"/>
      <c r="NFL429" s="45"/>
      <c r="NFM429" s="45"/>
      <c r="NFN429" s="45"/>
      <c r="NFO429" s="45"/>
      <c r="NFP429" s="45"/>
      <c r="NFQ429" s="45"/>
      <c r="NFR429" s="45"/>
      <c r="NFS429" s="45"/>
      <c r="NFT429" s="45"/>
      <c r="NFU429" s="45"/>
      <c r="NFV429" s="45"/>
      <c r="NFW429" s="45"/>
      <c r="NFX429" s="45"/>
      <c r="NFY429" s="45"/>
      <c r="NFZ429" s="45"/>
      <c r="NGA429" s="45"/>
      <c r="NGB429" s="45"/>
      <c r="NGC429" s="45"/>
      <c r="NGD429" s="45"/>
      <c r="NGE429" s="45"/>
      <c r="NGF429" s="45"/>
      <c r="NGG429" s="45"/>
      <c r="NGH429" s="45"/>
      <c r="NGI429" s="45"/>
      <c r="NGJ429" s="45"/>
      <c r="NGK429" s="45"/>
      <c r="NGL429" s="45"/>
      <c r="NGM429" s="45"/>
      <c r="NGN429" s="45"/>
      <c r="NGO429" s="45"/>
      <c r="NGP429" s="45"/>
      <c r="NGQ429" s="45"/>
      <c r="NGR429" s="45"/>
      <c r="NGS429" s="45"/>
      <c r="NGT429" s="45"/>
      <c r="NGU429" s="45"/>
      <c r="NGV429" s="45"/>
      <c r="NGW429" s="45"/>
      <c r="NGX429" s="45"/>
      <c r="NGY429" s="45"/>
      <c r="NGZ429" s="45"/>
      <c r="NHA429" s="45"/>
      <c r="NHB429" s="45"/>
      <c r="NHC429" s="45"/>
      <c r="NHD429" s="45"/>
      <c r="NHE429" s="45"/>
      <c r="NHF429" s="45"/>
      <c r="NHG429" s="45"/>
      <c r="NHH429" s="45"/>
      <c r="NHI429" s="45"/>
      <c r="NHJ429" s="45"/>
      <c r="NHK429" s="45"/>
      <c r="NHL429" s="45"/>
      <c r="NHM429" s="45"/>
      <c r="NHN429" s="45"/>
      <c r="NHO429" s="45"/>
      <c r="NHP429" s="45"/>
      <c r="NHQ429" s="45"/>
      <c r="NHR429" s="45"/>
      <c r="NHS429" s="45"/>
      <c r="NHT429" s="45"/>
      <c r="NHU429" s="45"/>
      <c r="NHV429" s="45"/>
      <c r="NHW429" s="45"/>
      <c r="NHX429" s="45"/>
      <c r="NHY429" s="45"/>
      <c r="NHZ429" s="45"/>
      <c r="NIA429" s="45"/>
      <c r="NIB429" s="45"/>
      <c r="NIC429" s="45"/>
      <c r="NID429" s="45"/>
      <c r="NIE429" s="45"/>
      <c r="NIF429" s="45"/>
      <c r="NIG429" s="45"/>
      <c r="NIH429" s="45"/>
      <c r="NII429" s="45"/>
      <c r="NIJ429" s="45"/>
      <c r="NIK429" s="45"/>
      <c r="NIL429" s="45"/>
      <c r="NIM429" s="45"/>
      <c r="NIN429" s="45"/>
      <c r="NIO429" s="45"/>
      <c r="NIP429" s="45"/>
      <c r="NIQ429" s="45"/>
      <c r="NIR429" s="45"/>
      <c r="NIS429" s="45"/>
      <c r="NIT429" s="45"/>
      <c r="NIU429" s="45"/>
      <c r="NIV429" s="45"/>
      <c r="NIW429" s="45"/>
      <c r="NIX429" s="45"/>
      <c r="NIY429" s="45"/>
      <c r="NIZ429" s="45"/>
      <c r="NJA429" s="45"/>
      <c r="NJB429" s="45"/>
      <c r="NJC429" s="45"/>
      <c r="NJD429" s="45"/>
      <c r="NJE429" s="45"/>
      <c r="NJF429" s="45"/>
      <c r="NJG429" s="45"/>
      <c r="NJH429" s="45"/>
      <c r="NJI429" s="45"/>
      <c r="NJJ429" s="45"/>
      <c r="NJK429" s="45"/>
      <c r="NJL429" s="45"/>
      <c r="NJM429" s="45"/>
      <c r="NJN429" s="45"/>
      <c r="NJO429" s="45"/>
      <c r="NJP429" s="45"/>
      <c r="NJQ429" s="45"/>
      <c r="NJR429" s="45"/>
      <c r="NJS429" s="45"/>
      <c r="NJT429" s="45"/>
      <c r="NJU429" s="45"/>
      <c r="NJV429" s="45"/>
      <c r="NJW429" s="45"/>
      <c r="NJX429" s="45"/>
      <c r="NJY429" s="45"/>
      <c r="NJZ429" s="45"/>
      <c r="NKA429" s="45"/>
      <c r="NKB429" s="45"/>
      <c r="NKC429" s="45"/>
      <c r="NKD429" s="45"/>
      <c r="NKE429" s="45"/>
      <c r="NKF429" s="45"/>
      <c r="NKG429" s="45"/>
      <c r="NKH429" s="45"/>
      <c r="NKI429" s="45"/>
      <c r="NKJ429" s="45"/>
      <c r="NKK429" s="45"/>
      <c r="NKL429" s="45"/>
      <c r="NKM429" s="45"/>
      <c r="NKN429" s="45"/>
      <c r="NKO429" s="45"/>
      <c r="NKP429" s="45"/>
      <c r="NKQ429" s="45"/>
      <c r="NKR429" s="45"/>
      <c r="NKS429" s="45"/>
      <c r="NKT429" s="45"/>
      <c r="NKU429" s="45"/>
      <c r="NKV429" s="45"/>
      <c r="NKW429" s="45"/>
      <c r="NKX429" s="45"/>
      <c r="NKY429" s="45"/>
      <c r="NKZ429" s="45"/>
      <c r="NLA429" s="45"/>
      <c r="NLB429" s="45"/>
      <c r="NLC429" s="45"/>
      <c r="NLD429" s="45"/>
      <c r="NLE429" s="45"/>
      <c r="NLF429" s="45"/>
      <c r="NLG429" s="45"/>
      <c r="NLH429" s="45"/>
      <c r="NLI429" s="45"/>
      <c r="NLJ429" s="45"/>
      <c r="NLK429" s="45"/>
      <c r="NLL429" s="45"/>
      <c r="NLM429" s="45"/>
      <c r="NLN429" s="45"/>
      <c r="NLO429" s="45"/>
      <c r="NLP429" s="45"/>
      <c r="NLQ429" s="45"/>
      <c r="NLR429" s="45"/>
      <c r="NLS429" s="45"/>
      <c r="NLT429" s="45"/>
      <c r="NLU429" s="45"/>
      <c r="NLV429" s="45"/>
      <c r="NLW429" s="45"/>
      <c r="NLX429" s="45"/>
      <c r="NLY429" s="45"/>
      <c r="NLZ429" s="45"/>
      <c r="NMA429" s="45"/>
      <c r="NMB429" s="45"/>
      <c r="NMC429" s="45"/>
      <c r="NMD429" s="45"/>
      <c r="NME429" s="45"/>
      <c r="NMF429" s="45"/>
      <c r="NMG429" s="45"/>
      <c r="NMH429" s="45"/>
      <c r="NMI429" s="45"/>
      <c r="NMJ429" s="45"/>
      <c r="NMK429" s="45"/>
      <c r="NML429" s="45"/>
      <c r="NMM429" s="45"/>
      <c r="NMN429" s="45"/>
      <c r="NMO429" s="45"/>
      <c r="NMP429" s="45"/>
      <c r="NMQ429" s="45"/>
      <c r="NMR429" s="45"/>
      <c r="NMS429" s="45"/>
      <c r="NMT429" s="45"/>
      <c r="NMU429" s="45"/>
      <c r="NMV429" s="45"/>
      <c r="NMW429" s="45"/>
      <c r="NMX429" s="45"/>
      <c r="NMY429" s="45"/>
      <c r="NMZ429" s="45"/>
      <c r="NNA429" s="45"/>
      <c r="NNB429" s="45"/>
      <c r="NNC429" s="45"/>
      <c r="NND429" s="45"/>
      <c r="NNE429" s="45"/>
      <c r="NNF429" s="45"/>
      <c r="NNG429" s="45"/>
      <c r="NNH429" s="45"/>
      <c r="NNI429" s="45"/>
      <c r="NNJ429" s="45"/>
      <c r="NNK429" s="45"/>
      <c r="NNL429" s="45"/>
      <c r="NNM429" s="45"/>
      <c r="NNN429" s="45"/>
      <c r="NNO429" s="45"/>
      <c r="NNP429" s="45"/>
      <c r="NNQ429" s="45"/>
      <c r="NNR429" s="45"/>
      <c r="NNS429" s="45"/>
      <c r="NNT429" s="45"/>
      <c r="NNU429" s="45"/>
      <c r="NNV429" s="45"/>
      <c r="NNW429" s="45"/>
      <c r="NNX429" s="45"/>
      <c r="NNY429" s="45"/>
      <c r="NNZ429" s="45"/>
      <c r="NOA429" s="45"/>
      <c r="NOB429" s="45"/>
      <c r="NOC429" s="45"/>
      <c r="NOD429" s="45"/>
      <c r="NOE429" s="45"/>
      <c r="NOF429" s="45"/>
      <c r="NOG429" s="45"/>
      <c r="NOH429" s="45"/>
      <c r="NOI429" s="45"/>
      <c r="NOJ429" s="45"/>
      <c r="NOK429" s="45"/>
      <c r="NOL429" s="45"/>
      <c r="NOM429" s="45"/>
      <c r="NON429" s="45"/>
      <c r="NOO429" s="45"/>
      <c r="NOP429" s="45"/>
      <c r="NOQ429" s="45"/>
      <c r="NOR429" s="45"/>
      <c r="NOS429" s="45"/>
      <c r="NOT429" s="45"/>
      <c r="NOU429" s="45"/>
      <c r="NOV429" s="45"/>
      <c r="NOW429" s="45"/>
      <c r="NOX429" s="45"/>
      <c r="NOY429" s="45"/>
      <c r="NOZ429" s="45"/>
      <c r="NPA429" s="45"/>
      <c r="NPB429" s="45"/>
      <c r="NPC429" s="45"/>
      <c r="NPD429" s="45"/>
      <c r="NPE429" s="45"/>
      <c r="NPF429" s="45"/>
      <c r="NPG429" s="45"/>
      <c r="NPH429" s="45"/>
      <c r="NPI429" s="45"/>
      <c r="NPJ429" s="45"/>
      <c r="NPK429" s="45"/>
      <c r="NPL429" s="45"/>
      <c r="NPM429" s="45"/>
      <c r="NPN429" s="45"/>
      <c r="NPO429" s="45"/>
      <c r="NPP429" s="45"/>
      <c r="NPQ429" s="45"/>
      <c r="NPR429" s="45"/>
      <c r="NPS429" s="45"/>
      <c r="NPT429" s="45"/>
      <c r="NPU429" s="45"/>
      <c r="NPV429" s="45"/>
      <c r="NPW429" s="45"/>
      <c r="NPX429" s="45"/>
      <c r="NPY429" s="45"/>
      <c r="NPZ429" s="45"/>
      <c r="NQA429" s="45"/>
      <c r="NQB429" s="45"/>
      <c r="NQC429" s="45"/>
      <c r="NQD429" s="45"/>
      <c r="NQE429" s="45"/>
      <c r="NQF429" s="45"/>
      <c r="NQG429" s="45"/>
      <c r="NQH429" s="45"/>
      <c r="NQI429" s="45"/>
      <c r="NQJ429" s="45"/>
      <c r="NQK429" s="45"/>
      <c r="NQL429" s="45"/>
      <c r="NQM429" s="45"/>
      <c r="NQN429" s="45"/>
      <c r="NQO429" s="45"/>
      <c r="NQP429" s="45"/>
      <c r="NQQ429" s="45"/>
      <c r="NQR429" s="45"/>
      <c r="NQS429" s="45"/>
      <c r="NQT429" s="45"/>
      <c r="NQU429" s="45"/>
      <c r="NQV429" s="45"/>
      <c r="NQW429" s="45"/>
      <c r="NQX429" s="45"/>
      <c r="NQY429" s="45"/>
      <c r="NQZ429" s="45"/>
      <c r="NRA429" s="45"/>
      <c r="NRB429" s="45"/>
      <c r="NRC429" s="45"/>
      <c r="NRD429" s="45"/>
      <c r="NRE429" s="45"/>
      <c r="NRF429" s="45"/>
      <c r="NRG429" s="45"/>
      <c r="NRH429" s="45"/>
      <c r="NRI429" s="45"/>
      <c r="NRJ429" s="45"/>
      <c r="NRK429" s="45"/>
      <c r="NRL429" s="45"/>
      <c r="NRM429" s="45"/>
      <c r="NRN429" s="45"/>
      <c r="NRO429" s="45"/>
      <c r="NRP429" s="45"/>
      <c r="NRQ429" s="45"/>
      <c r="NRR429" s="45"/>
      <c r="NRS429" s="45"/>
      <c r="NRT429" s="45"/>
      <c r="NRU429" s="45"/>
      <c r="NRV429" s="45"/>
      <c r="NRW429" s="45"/>
      <c r="NRX429" s="45"/>
      <c r="NRY429" s="45"/>
      <c r="NRZ429" s="45"/>
      <c r="NSA429" s="45"/>
      <c r="NSB429" s="45"/>
      <c r="NSC429" s="45"/>
      <c r="NSD429" s="45"/>
      <c r="NSE429" s="45"/>
      <c r="NSF429" s="45"/>
      <c r="NSG429" s="45"/>
      <c r="NSH429" s="45"/>
      <c r="NSI429" s="45"/>
      <c r="NSJ429" s="45"/>
      <c r="NSK429" s="45"/>
      <c r="NSL429" s="45"/>
      <c r="NSM429" s="45"/>
      <c r="NSN429" s="45"/>
      <c r="NSO429" s="45"/>
      <c r="NSP429" s="45"/>
      <c r="NSQ429" s="45"/>
      <c r="NSR429" s="45"/>
      <c r="NSS429" s="45"/>
      <c r="NST429" s="45"/>
      <c r="NSU429" s="45"/>
      <c r="NSV429" s="45"/>
      <c r="NSW429" s="45"/>
      <c r="NSX429" s="45"/>
      <c r="NSY429" s="45"/>
      <c r="NSZ429" s="45"/>
      <c r="NTA429" s="45"/>
      <c r="NTB429" s="45"/>
      <c r="NTC429" s="45"/>
      <c r="NTD429" s="45"/>
      <c r="NTE429" s="45"/>
      <c r="NTF429" s="45"/>
      <c r="NTG429" s="45"/>
      <c r="NTH429" s="45"/>
      <c r="NTI429" s="45"/>
      <c r="NTJ429" s="45"/>
      <c r="NTK429" s="45"/>
      <c r="NTL429" s="45"/>
      <c r="NTM429" s="45"/>
      <c r="NTN429" s="45"/>
      <c r="NTO429" s="45"/>
      <c r="NTP429" s="45"/>
      <c r="NTQ429" s="45"/>
      <c r="NTR429" s="45"/>
      <c r="NTS429" s="45"/>
      <c r="NTT429" s="45"/>
      <c r="NTU429" s="45"/>
      <c r="NTV429" s="45"/>
      <c r="NTW429" s="45"/>
      <c r="NTX429" s="45"/>
      <c r="NTY429" s="45"/>
      <c r="NTZ429" s="45"/>
      <c r="NUA429" s="45"/>
      <c r="NUB429" s="45"/>
      <c r="NUC429" s="45"/>
      <c r="NUD429" s="45"/>
      <c r="NUE429" s="45"/>
      <c r="NUF429" s="45"/>
      <c r="NUG429" s="45"/>
      <c r="NUH429" s="45"/>
      <c r="NUI429" s="45"/>
      <c r="NUJ429" s="45"/>
      <c r="NUK429" s="45"/>
      <c r="NUL429" s="45"/>
      <c r="NUM429" s="45"/>
      <c r="NUN429" s="45"/>
      <c r="NUO429" s="45"/>
      <c r="NUP429" s="45"/>
      <c r="NUQ429" s="45"/>
      <c r="NUR429" s="45"/>
      <c r="NUS429" s="45"/>
      <c r="NUT429" s="45"/>
      <c r="NUU429" s="45"/>
      <c r="NUV429" s="45"/>
      <c r="NUW429" s="45"/>
      <c r="NUX429" s="45"/>
      <c r="NUY429" s="45"/>
      <c r="NUZ429" s="45"/>
      <c r="NVA429" s="45"/>
      <c r="NVB429" s="45"/>
      <c r="NVC429" s="45"/>
      <c r="NVD429" s="45"/>
      <c r="NVE429" s="45"/>
      <c r="NVF429" s="45"/>
      <c r="NVG429" s="45"/>
      <c r="NVH429" s="45"/>
      <c r="NVI429" s="45"/>
      <c r="NVJ429" s="45"/>
      <c r="NVK429" s="45"/>
      <c r="NVL429" s="45"/>
      <c r="NVM429" s="45"/>
      <c r="NVN429" s="45"/>
      <c r="NVO429" s="45"/>
      <c r="NVP429" s="45"/>
      <c r="NVQ429" s="45"/>
      <c r="NVR429" s="45"/>
      <c r="NVS429" s="45"/>
      <c r="NVT429" s="45"/>
      <c r="NVU429" s="45"/>
      <c r="NVV429" s="45"/>
      <c r="NVW429" s="45"/>
      <c r="NVX429" s="45"/>
      <c r="NVY429" s="45"/>
      <c r="NVZ429" s="45"/>
      <c r="NWA429" s="45"/>
      <c r="NWB429" s="45"/>
      <c r="NWC429" s="45"/>
      <c r="NWD429" s="45"/>
      <c r="NWE429" s="45"/>
      <c r="NWF429" s="45"/>
      <c r="NWG429" s="45"/>
      <c r="NWH429" s="45"/>
      <c r="NWI429" s="45"/>
      <c r="NWJ429" s="45"/>
      <c r="NWK429" s="45"/>
      <c r="NWL429" s="45"/>
      <c r="NWM429" s="45"/>
      <c r="NWN429" s="45"/>
      <c r="NWO429" s="45"/>
      <c r="NWP429" s="45"/>
      <c r="NWQ429" s="45"/>
      <c r="NWR429" s="45"/>
      <c r="NWS429" s="45"/>
      <c r="NWT429" s="45"/>
      <c r="NWU429" s="45"/>
      <c r="NWV429" s="45"/>
      <c r="NWW429" s="45"/>
      <c r="NWX429" s="45"/>
      <c r="NWY429" s="45"/>
      <c r="NWZ429" s="45"/>
      <c r="NXA429" s="45"/>
      <c r="NXB429" s="45"/>
      <c r="NXC429" s="45"/>
      <c r="NXD429" s="45"/>
      <c r="NXE429" s="45"/>
      <c r="NXF429" s="45"/>
      <c r="NXG429" s="45"/>
      <c r="NXH429" s="45"/>
      <c r="NXI429" s="45"/>
      <c r="NXJ429" s="45"/>
      <c r="NXK429" s="45"/>
      <c r="NXL429" s="45"/>
      <c r="NXM429" s="45"/>
      <c r="NXN429" s="45"/>
      <c r="NXO429" s="45"/>
      <c r="NXP429" s="45"/>
      <c r="NXQ429" s="45"/>
      <c r="NXR429" s="45"/>
      <c r="NXS429" s="45"/>
      <c r="NXT429" s="45"/>
      <c r="NXU429" s="45"/>
      <c r="NXV429" s="45"/>
      <c r="NXW429" s="45"/>
      <c r="NXX429" s="45"/>
      <c r="NXY429" s="45"/>
      <c r="NXZ429" s="45"/>
      <c r="NYA429" s="45"/>
      <c r="NYB429" s="45"/>
      <c r="NYC429" s="45"/>
      <c r="NYD429" s="45"/>
      <c r="NYE429" s="45"/>
      <c r="NYF429" s="45"/>
      <c r="NYG429" s="45"/>
      <c r="NYH429" s="45"/>
      <c r="NYI429" s="45"/>
      <c r="NYJ429" s="45"/>
      <c r="NYK429" s="45"/>
      <c r="NYL429" s="45"/>
      <c r="NYM429" s="45"/>
      <c r="NYN429" s="45"/>
      <c r="NYO429" s="45"/>
      <c r="NYP429" s="45"/>
      <c r="NYQ429" s="45"/>
      <c r="NYR429" s="45"/>
      <c r="NYS429" s="45"/>
      <c r="NYT429" s="45"/>
      <c r="NYU429" s="45"/>
      <c r="NYV429" s="45"/>
      <c r="NYW429" s="45"/>
      <c r="NYX429" s="45"/>
      <c r="NYY429" s="45"/>
      <c r="NYZ429" s="45"/>
      <c r="NZA429" s="45"/>
      <c r="NZB429" s="45"/>
      <c r="NZC429" s="45"/>
      <c r="NZD429" s="45"/>
      <c r="NZE429" s="45"/>
      <c r="NZF429" s="45"/>
      <c r="NZG429" s="45"/>
      <c r="NZH429" s="45"/>
      <c r="NZI429" s="45"/>
      <c r="NZJ429" s="45"/>
      <c r="NZK429" s="45"/>
      <c r="NZL429" s="45"/>
      <c r="NZM429" s="45"/>
      <c r="NZN429" s="45"/>
      <c r="NZO429" s="45"/>
      <c r="NZP429" s="45"/>
      <c r="NZQ429" s="45"/>
      <c r="NZR429" s="45"/>
      <c r="NZS429" s="45"/>
      <c r="NZT429" s="45"/>
      <c r="NZU429" s="45"/>
      <c r="NZV429" s="45"/>
      <c r="NZW429" s="45"/>
      <c r="NZX429" s="45"/>
      <c r="NZY429" s="45"/>
      <c r="NZZ429" s="45"/>
      <c r="OAA429" s="45"/>
      <c r="OAB429" s="45"/>
      <c r="OAC429" s="45"/>
      <c r="OAD429" s="45"/>
      <c r="OAE429" s="45"/>
      <c r="OAF429" s="45"/>
      <c r="OAG429" s="45"/>
      <c r="OAH429" s="45"/>
      <c r="OAI429" s="45"/>
      <c r="OAJ429" s="45"/>
      <c r="OAK429" s="45"/>
      <c r="OAL429" s="45"/>
      <c r="OAM429" s="45"/>
      <c r="OAN429" s="45"/>
      <c r="OAO429" s="45"/>
      <c r="OAP429" s="45"/>
      <c r="OAQ429" s="45"/>
      <c r="OAR429" s="45"/>
      <c r="OAS429" s="45"/>
      <c r="OAT429" s="45"/>
      <c r="OAU429" s="45"/>
      <c r="OAV429" s="45"/>
      <c r="OAW429" s="45"/>
      <c r="OAX429" s="45"/>
      <c r="OAY429" s="45"/>
      <c r="OAZ429" s="45"/>
      <c r="OBA429" s="45"/>
      <c r="OBB429" s="45"/>
      <c r="OBC429" s="45"/>
      <c r="OBD429" s="45"/>
      <c r="OBE429" s="45"/>
      <c r="OBF429" s="45"/>
      <c r="OBG429" s="45"/>
      <c r="OBH429" s="45"/>
      <c r="OBI429" s="45"/>
      <c r="OBJ429" s="45"/>
      <c r="OBK429" s="45"/>
      <c r="OBL429" s="45"/>
      <c r="OBM429" s="45"/>
      <c r="OBN429" s="45"/>
      <c r="OBO429" s="45"/>
      <c r="OBP429" s="45"/>
      <c r="OBQ429" s="45"/>
      <c r="OBR429" s="45"/>
      <c r="OBS429" s="45"/>
      <c r="OBT429" s="45"/>
      <c r="OBU429" s="45"/>
      <c r="OBV429" s="45"/>
      <c r="OBW429" s="45"/>
      <c r="OBX429" s="45"/>
      <c r="OBY429" s="45"/>
      <c r="OBZ429" s="45"/>
      <c r="OCA429" s="45"/>
      <c r="OCB429" s="45"/>
      <c r="OCC429" s="45"/>
      <c r="OCD429" s="45"/>
      <c r="OCE429" s="45"/>
      <c r="OCF429" s="45"/>
      <c r="OCG429" s="45"/>
      <c r="OCH429" s="45"/>
      <c r="OCI429" s="45"/>
      <c r="OCJ429" s="45"/>
      <c r="OCK429" s="45"/>
      <c r="OCL429" s="45"/>
      <c r="OCM429" s="45"/>
      <c r="OCN429" s="45"/>
      <c r="OCO429" s="45"/>
      <c r="OCP429" s="45"/>
      <c r="OCQ429" s="45"/>
      <c r="OCR429" s="45"/>
      <c r="OCS429" s="45"/>
      <c r="OCT429" s="45"/>
      <c r="OCU429" s="45"/>
      <c r="OCV429" s="45"/>
      <c r="OCW429" s="45"/>
      <c r="OCX429" s="45"/>
      <c r="OCY429" s="45"/>
      <c r="OCZ429" s="45"/>
      <c r="ODA429" s="45"/>
      <c r="ODB429" s="45"/>
      <c r="ODC429" s="45"/>
      <c r="ODD429" s="45"/>
      <c r="ODE429" s="45"/>
      <c r="ODF429" s="45"/>
      <c r="ODG429" s="45"/>
      <c r="ODH429" s="45"/>
      <c r="ODI429" s="45"/>
      <c r="ODJ429" s="45"/>
      <c r="ODK429" s="45"/>
      <c r="ODL429" s="45"/>
      <c r="ODM429" s="45"/>
      <c r="ODN429" s="45"/>
      <c r="ODO429" s="45"/>
      <c r="ODP429" s="45"/>
      <c r="ODQ429" s="45"/>
      <c r="ODR429" s="45"/>
      <c r="ODS429" s="45"/>
      <c r="ODT429" s="45"/>
      <c r="ODU429" s="45"/>
      <c r="ODV429" s="45"/>
      <c r="ODW429" s="45"/>
      <c r="ODX429" s="45"/>
      <c r="ODY429" s="45"/>
      <c r="ODZ429" s="45"/>
      <c r="OEA429" s="45"/>
      <c r="OEB429" s="45"/>
      <c r="OEC429" s="45"/>
      <c r="OED429" s="45"/>
      <c r="OEE429" s="45"/>
      <c r="OEF429" s="45"/>
      <c r="OEG429" s="45"/>
      <c r="OEH429" s="45"/>
      <c r="OEI429" s="45"/>
      <c r="OEJ429" s="45"/>
      <c r="OEK429" s="45"/>
      <c r="OEL429" s="45"/>
      <c r="OEM429" s="45"/>
      <c r="OEN429" s="45"/>
      <c r="OEO429" s="45"/>
      <c r="OEP429" s="45"/>
      <c r="OEQ429" s="45"/>
      <c r="OER429" s="45"/>
      <c r="OES429" s="45"/>
      <c r="OET429" s="45"/>
      <c r="OEU429" s="45"/>
      <c r="OEV429" s="45"/>
      <c r="OEW429" s="45"/>
      <c r="OEX429" s="45"/>
      <c r="OEY429" s="45"/>
      <c r="OEZ429" s="45"/>
      <c r="OFA429" s="45"/>
      <c r="OFB429" s="45"/>
      <c r="OFC429" s="45"/>
      <c r="OFD429" s="45"/>
      <c r="OFE429" s="45"/>
      <c r="OFF429" s="45"/>
      <c r="OFG429" s="45"/>
      <c r="OFH429" s="45"/>
      <c r="OFI429" s="45"/>
      <c r="OFJ429" s="45"/>
      <c r="OFK429" s="45"/>
      <c r="OFL429" s="45"/>
      <c r="OFM429" s="45"/>
      <c r="OFN429" s="45"/>
      <c r="OFO429" s="45"/>
      <c r="OFP429" s="45"/>
      <c r="OFQ429" s="45"/>
      <c r="OFR429" s="45"/>
      <c r="OFS429" s="45"/>
      <c r="OFT429" s="45"/>
      <c r="OFU429" s="45"/>
      <c r="OFV429" s="45"/>
      <c r="OFW429" s="45"/>
      <c r="OFX429" s="45"/>
      <c r="OFY429" s="45"/>
      <c r="OFZ429" s="45"/>
      <c r="OGA429" s="45"/>
      <c r="OGB429" s="45"/>
      <c r="OGC429" s="45"/>
      <c r="OGD429" s="45"/>
      <c r="OGE429" s="45"/>
      <c r="OGF429" s="45"/>
      <c r="OGG429" s="45"/>
      <c r="OGH429" s="45"/>
      <c r="OGI429" s="45"/>
      <c r="OGJ429" s="45"/>
      <c r="OGK429" s="45"/>
      <c r="OGL429" s="45"/>
      <c r="OGM429" s="45"/>
      <c r="OGN429" s="45"/>
      <c r="OGO429" s="45"/>
      <c r="OGP429" s="45"/>
      <c r="OGQ429" s="45"/>
      <c r="OGR429" s="45"/>
      <c r="OGS429" s="45"/>
      <c r="OGT429" s="45"/>
      <c r="OGU429" s="45"/>
      <c r="OGV429" s="45"/>
      <c r="OGW429" s="45"/>
      <c r="OGX429" s="45"/>
      <c r="OGY429" s="45"/>
      <c r="OGZ429" s="45"/>
      <c r="OHA429" s="45"/>
      <c r="OHB429" s="45"/>
      <c r="OHC429" s="45"/>
      <c r="OHD429" s="45"/>
      <c r="OHE429" s="45"/>
      <c r="OHF429" s="45"/>
      <c r="OHG429" s="45"/>
      <c r="OHH429" s="45"/>
      <c r="OHI429" s="45"/>
      <c r="OHJ429" s="45"/>
      <c r="OHK429" s="45"/>
      <c r="OHL429" s="45"/>
      <c r="OHM429" s="45"/>
      <c r="OHN429" s="45"/>
      <c r="OHO429" s="45"/>
      <c r="OHP429" s="45"/>
      <c r="OHQ429" s="45"/>
      <c r="OHR429" s="45"/>
      <c r="OHS429" s="45"/>
      <c r="OHT429" s="45"/>
      <c r="OHU429" s="45"/>
      <c r="OHV429" s="45"/>
      <c r="OHW429" s="45"/>
      <c r="OHX429" s="45"/>
      <c r="OHY429" s="45"/>
      <c r="OHZ429" s="45"/>
      <c r="OIA429" s="45"/>
      <c r="OIB429" s="45"/>
      <c r="OIC429" s="45"/>
      <c r="OID429" s="45"/>
      <c r="OIE429" s="45"/>
      <c r="OIF429" s="45"/>
      <c r="OIG429" s="45"/>
      <c r="OIH429" s="45"/>
      <c r="OII429" s="45"/>
      <c r="OIJ429" s="45"/>
      <c r="OIK429" s="45"/>
      <c r="OIL429" s="45"/>
      <c r="OIM429" s="45"/>
      <c r="OIN429" s="45"/>
      <c r="OIO429" s="45"/>
      <c r="OIP429" s="45"/>
      <c r="OIQ429" s="45"/>
      <c r="OIR429" s="45"/>
      <c r="OIS429" s="45"/>
      <c r="OIT429" s="45"/>
      <c r="OIU429" s="45"/>
      <c r="OIV429" s="45"/>
      <c r="OIW429" s="45"/>
      <c r="OIX429" s="45"/>
      <c r="OIY429" s="45"/>
      <c r="OIZ429" s="45"/>
      <c r="OJA429" s="45"/>
      <c r="OJB429" s="45"/>
      <c r="OJC429" s="45"/>
      <c r="OJD429" s="45"/>
      <c r="OJE429" s="45"/>
      <c r="OJF429" s="45"/>
      <c r="OJG429" s="45"/>
      <c r="OJH429" s="45"/>
      <c r="OJI429" s="45"/>
      <c r="OJJ429" s="45"/>
      <c r="OJK429" s="45"/>
      <c r="OJL429" s="45"/>
      <c r="OJM429" s="45"/>
      <c r="OJN429" s="45"/>
      <c r="OJO429" s="45"/>
      <c r="OJP429" s="45"/>
      <c r="OJQ429" s="45"/>
      <c r="OJR429" s="45"/>
      <c r="OJS429" s="45"/>
      <c r="OJT429" s="45"/>
      <c r="OJU429" s="45"/>
      <c r="OJV429" s="45"/>
      <c r="OJW429" s="45"/>
      <c r="OJX429" s="45"/>
      <c r="OJY429" s="45"/>
      <c r="OJZ429" s="45"/>
      <c r="OKA429" s="45"/>
      <c r="OKB429" s="45"/>
      <c r="OKC429" s="45"/>
      <c r="OKD429" s="45"/>
      <c r="OKE429" s="45"/>
      <c r="OKF429" s="45"/>
      <c r="OKG429" s="45"/>
      <c r="OKH429" s="45"/>
      <c r="OKI429" s="45"/>
      <c r="OKJ429" s="45"/>
      <c r="OKK429" s="45"/>
      <c r="OKL429" s="45"/>
      <c r="OKM429" s="45"/>
      <c r="OKN429" s="45"/>
      <c r="OKO429" s="45"/>
      <c r="OKP429" s="45"/>
      <c r="OKQ429" s="45"/>
      <c r="OKR429" s="45"/>
      <c r="OKS429" s="45"/>
      <c r="OKT429" s="45"/>
      <c r="OKU429" s="45"/>
      <c r="OKV429" s="45"/>
      <c r="OKW429" s="45"/>
      <c r="OKX429" s="45"/>
      <c r="OKY429" s="45"/>
      <c r="OKZ429" s="45"/>
      <c r="OLA429" s="45"/>
      <c r="OLB429" s="45"/>
      <c r="OLC429" s="45"/>
      <c r="OLD429" s="45"/>
      <c r="OLE429" s="45"/>
      <c r="OLF429" s="45"/>
      <c r="OLG429" s="45"/>
      <c r="OLH429" s="45"/>
      <c r="OLI429" s="45"/>
      <c r="OLJ429" s="45"/>
      <c r="OLK429" s="45"/>
      <c r="OLL429" s="45"/>
      <c r="OLM429" s="45"/>
      <c r="OLN429" s="45"/>
      <c r="OLO429" s="45"/>
      <c r="OLP429" s="45"/>
      <c r="OLQ429" s="45"/>
      <c r="OLR429" s="45"/>
      <c r="OLS429" s="45"/>
      <c r="OLT429" s="45"/>
      <c r="OLU429" s="45"/>
      <c r="OLV429" s="45"/>
      <c r="OLW429" s="45"/>
      <c r="OLX429" s="45"/>
      <c r="OLY429" s="45"/>
      <c r="OLZ429" s="45"/>
      <c r="OMA429" s="45"/>
      <c r="OMB429" s="45"/>
      <c r="OMC429" s="45"/>
      <c r="OMD429" s="45"/>
      <c r="OME429" s="45"/>
      <c r="OMF429" s="45"/>
      <c r="OMG429" s="45"/>
      <c r="OMH429" s="45"/>
      <c r="OMI429" s="45"/>
      <c r="OMJ429" s="45"/>
      <c r="OMK429" s="45"/>
      <c r="OML429" s="45"/>
      <c r="OMM429" s="45"/>
      <c r="OMN429" s="45"/>
      <c r="OMO429" s="45"/>
      <c r="OMP429" s="45"/>
      <c r="OMQ429" s="45"/>
      <c r="OMR429" s="45"/>
      <c r="OMS429" s="45"/>
      <c r="OMT429" s="45"/>
      <c r="OMU429" s="45"/>
      <c r="OMV429" s="45"/>
      <c r="OMW429" s="45"/>
      <c r="OMX429" s="45"/>
      <c r="OMY429" s="45"/>
      <c r="OMZ429" s="45"/>
      <c r="ONA429" s="45"/>
      <c r="ONB429" s="45"/>
      <c r="ONC429" s="45"/>
      <c r="OND429" s="45"/>
      <c r="ONE429" s="45"/>
      <c r="ONF429" s="45"/>
      <c r="ONG429" s="45"/>
      <c r="ONH429" s="45"/>
      <c r="ONI429" s="45"/>
      <c r="ONJ429" s="45"/>
      <c r="ONK429" s="45"/>
      <c r="ONL429" s="45"/>
      <c r="ONM429" s="45"/>
      <c r="ONN429" s="45"/>
      <c r="ONO429" s="45"/>
      <c r="ONP429" s="45"/>
      <c r="ONQ429" s="45"/>
      <c r="ONR429" s="45"/>
      <c r="ONS429" s="45"/>
      <c r="ONT429" s="45"/>
      <c r="ONU429" s="45"/>
      <c r="ONV429" s="45"/>
      <c r="ONW429" s="45"/>
      <c r="ONX429" s="45"/>
      <c r="ONY429" s="45"/>
      <c r="ONZ429" s="45"/>
      <c r="OOA429" s="45"/>
      <c r="OOB429" s="45"/>
      <c r="OOC429" s="45"/>
      <c r="OOD429" s="45"/>
      <c r="OOE429" s="45"/>
      <c r="OOF429" s="45"/>
      <c r="OOG429" s="45"/>
      <c r="OOH429" s="45"/>
      <c r="OOI429" s="45"/>
      <c r="OOJ429" s="45"/>
      <c r="OOK429" s="45"/>
      <c r="OOL429" s="45"/>
      <c r="OOM429" s="45"/>
      <c r="OON429" s="45"/>
      <c r="OOO429" s="45"/>
      <c r="OOP429" s="45"/>
      <c r="OOQ429" s="45"/>
      <c r="OOR429" s="45"/>
      <c r="OOS429" s="45"/>
      <c r="OOT429" s="45"/>
      <c r="OOU429" s="45"/>
      <c r="OOV429" s="45"/>
      <c r="OOW429" s="45"/>
      <c r="OOX429" s="45"/>
      <c r="OOY429" s="45"/>
      <c r="OOZ429" s="45"/>
      <c r="OPA429" s="45"/>
      <c r="OPB429" s="45"/>
      <c r="OPC429" s="45"/>
      <c r="OPD429" s="45"/>
      <c r="OPE429" s="45"/>
      <c r="OPF429" s="45"/>
      <c r="OPG429" s="45"/>
      <c r="OPH429" s="45"/>
      <c r="OPI429" s="45"/>
      <c r="OPJ429" s="45"/>
      <c r="OPK429" s="45"/>
      <c r="OPL429" s="45"/>
      <c r="OPM429" s="45"/>
      <c r="OPN429" s="45"/>
      <c r="OPO429" s="45"/>
      <c r="OPP429" s="45"/>
      <c r="OPQ429" s="45"/>
      <c r="OPR429" s="45"/>
      <c r="OPS429" s="45"/>
      <c r="OPT429" s="45"/>
      <c r="OPU429" s="45"/>
      <c r="OPV429" s="45"/>
      <c r="OPW429" s="45"/>
      <c r="OPX429" s="45"/>
      <c r="OPY429" s="45"/>
      <c r="OPZ429" s="45"/>
      <c r="OQA429" s="45"/>
      <c r="OQB429" s="45"/>
      <c r="OQC429" s="45"/>
      <c r="OQD429" s="45"/>
      <c r="OQE429" s="45"/>
      <c r="OQF429" s="45"/>
      <c r="OQG429" s="45"/>
      <c r="OQH429" s="45"/>
      <c r="OQI429" s="45"/>
      <c r="OQJ429" s="45"/>
      <c r="OQK429" s="45"/>
      <c r="OQL429" s="45"/>
      <c r="OQM429" s="45"/>
      <c r="OQN429" s="45"/>
      <c r="OQO429" s="45"/>
      <c r="OQP429" s="45"/>
      <c r="OQQ429" s="45"/>
      <c r="OQR429" s="45"/>
      <c r="OQS429" s="45"/>
      <c r="OQT429" s="45"/>
      <c r="OQU429" s="45"/>
      <c r="OQV429" s="45"/>
      <c r="OQW429" s="45"/>
      <c r="OQX429" s="45"/>
      <c r="OQY429" s="45"/>
      <c r="OQZ429" s="45"/>
      <c r="ORA429" s="45"/>
      <c r="ORB429" s="45"/>
      <c r="ORC429" s="45"/>
      <c r="ORD429" s="45"/>
      <c r="ORE429" s="45"/>
      <c r="ORF429" s="45"/>
      <c r="ORG429" s="45"/>
      <c r="ORH429" s="45"/>
      <c r="ORI429" s="45"/>
      <c r="ORJ429" s="45"/>
      <c r="ORK429" s="45"/>
      <c r="ORL429" s="45"/>
      <c r="ORM429" s="45"/>
      <c r="ORN429" s="45"/>
      <c r="ORO429" s="45"/>
      <c r="ORP429" s="45"/>
      <c r="ORQ429" s="45"/>
      <c r="ORR429" s="45"/>
      <c r="ORS429" s="45"/>
      <c r="ORT429" s="45"/>
      <c r="ORU429" s="45"/>
      <c r="ORV429" s="45"/>
      <c r="ORW429" s="45"/>
      <c r="ORX429" s="45"/>
      <c r="ORY429" s="45"/>
      <c r="ORZ429" s="45"/>
      <c r="OSA429" s="45"/>
      <c r="OSB429" s="45"/>
      <c r="OSC429" s="45"/>
      <c r="OSD429" s="45"/>
      <c r="OSE429" s="45"/>
      <c r="OSF429" s="45"/>
      <c r="OSG429" s="45"/>
      <c r="OSH429" s="45"/>
      <c r="OSI429" s="45"/>
      <c r="OSJ429" s="45"/>
      <c r="OSK429" s="45"/>
      <c r="OSL429" s="45"/>
      <c r="OSM429" s="45"/>
      <c r="OSN429" s="45"/>
      <c r="OSO429" s="45"/>
      <c r="OSP429" s="45"/>
      <c r="OSQ429" s="45"/>
      <c r="OSR429" s="45"/>
      <c r="OSS429" s="45"/>
      <c r="OST429" s="45"/>
      <c r="OSU429" s="45"/>
      <c r="OSV429" s="45"/>
      <c r="OSW429" s="45"/>
      <c r="OSX429" s="45"/>
      <c r="OSY429" s="45"/>
      <c r="OSZ429" s="45"/>
      <c r="OTA429" s="45"/>
      <c r="OTB429" s="45"/>
      <c r="OTC429" s="45"/>
      <c r="OTD429" s="45"/>
      <c r="OTE429" s="45"/>
      <c r="OTF429" s="45"/>
      <c r="OTG429" s="45"/>
      <c r="OTH429" s="45"/>
      <c r="OTI429" s="45"/>
      <c r="OTJ429" s="45"/>
      <c r="OTK429" s="45"/>
      <c r="OTL429" s="45"/>
      <c r="OTM429" s="45"/>
      <c r="OTN429" s="45"/>
      <c r="OTO429" s="45"/>
      <c r="OTP429" s="45"/>
      <c r="OTQ429" s="45"/>
      <c r="OTR429" s="45"/>
      <c r="OTS429" s="45"/>
      <c r="OTT429" s="45"/>
      <c r="OTU429" s="45"/>
      <c r="OTV429" s="45"/>
      <c r="OTW429" s="45"/>
      <c r="OTX429" s="45"/>
      <c r="OTY429" s="45"/>
      <c r="OTZ429" s="45"/>
      <c r="OUA429" s="45"/>
      <c r="OUB429" s="45"/>
      <c r="OUC429" s="45"/>
      <c r="OUD429" s="45"/>
      <c r="OUE429" s="45"/>
      <c r="OUF429" s="45"/>
      <c r="OUG429" s="45"/>
      <c r="OUH429" s="45"/>
      <c r="OUI429" s="45"/>
      <c r="OUJ429" s="45"/>
      <c r="OUK429" s="45"/>
      <c r="OUL429" s="45"/>
      <c r="OUM429" s="45"/>
      <c r="OUN429" s="45"/>
      <c r="OUO429" s="45"/>
      <c r="OUP429" s="45"/>
      <c r="OUQ429" s="45"/>
      <c r="OUR429" s="45"/>
      <c r="OUS429" s="45"/>
      <c r="OUT429" s="45"/>
      <c r="OUU429" s="45"/>
      <c r="OUV429" s="45"/>
      <c r="OUW429" s="45"/>
      <c r="OUX429" s="45"/>
      <c r="OUY429" s="45"/>
      <c r="OUZ429" s="45"/>
      <c r="OVA429" s="45"/>
      <c r="OVB429" s="45"/>
      <c r="OVC429" s="45"/>
      <c r="OVD429" s="45"/>
      <c r="OVE429" s="45"/>
      <c r="OVF429" s="45"/>
      <c r="OVG429" s="45"/>
      <c r="OVH429" s="45"/>
      <c r="OVI429" s="45"/>
      <c r="OVJ429" s="45"/>
      <c r="OVK429" s="45"/>
      <c r="OVL429" s="45"/>
      <c r="OVM429" s="45"/>
      <c r="OVN429" s="45"/>
      <c r="OVO429" s="45"/>
      <c r="OVP429" s="45"/>
      <c r="OVQ429" s="45"/>
      <c r="OVR429" s="45"/>
      <c r="OVS429" s="45"/>
      <c r="OVT429" s="45"/>
      <c r="OVU429" s="45"/>
      <c r="OVV429" s="45"/>
      <c r="OVW429" s="45"/>
      <c r="OVX429" s="45"/>
      <c r="OVY429" s="45"/>
      <c r="OVZ429" s="45"/>
      <c r="OWA429" s="45"/>
      <c r="OWB429" s="45"/>
      <c r="OWC429" s="45"/>
      <c r="OWD429" s="45"/>
      <c r="OWE429" s="45"/>
      <c r="OWF429" s="45"/>
      <c r="OWG429" s="45"/>
      <c r="OWH429" s="45"/>
      <c r="OWI429" s="45"/>
      <c r="OWJ429" s="45"/>
      <c r="OWK429" s="45"/>
      <c r="OWL429" s="45"/>
      <c r="OWM429" s="45"/>
      <c r="OWN429" s="45"/>
      <c r="OWO429" s="45"/>
      <c r="OWP429" s="45"/>
      <c r="OWQ429" s="45"/>
      <c r="OWR429" s="45"/>
      <c r="OWS429" s="45"/>
      <c r="OWT429" s="45"/>
      <c r="OWU429" s="45"/>
      <c r="OWV429" s="45"/>
      <c r="OWW429" s="45"/>
      <c r="OWX429" s="45"/>
      <c r="OWY429" s="45"/>
      <c r="OWZ429" s="45"/>
      <c r="OXA429" s="45"/>
      <c r="OXB429" s="45"/>
      <c r="OXC429" s="45"/>
      <c r="OXD429" s="45"/>
      <c r="OXE429" s="45"/>
      <c r="OXF429" s="45"/>
      <c r="OXG429" s="45"/>
      <c r="OXH429" s="45"/>
      <c r="OXI429" s="45"/>
      <c r="OXJ429" s="45"/>
      <c r="OXK429" s="45"/>
      <c r="OXL429" s="45"/>
      <c r="OXM429" s="45"/>
      <c r="OXN429" s="45"/>
      <c r="OXO429" s="45"/>
      <c r="OXP429" s="45"/>
      <c r="OXQ429" s="45"/>
      <c r="OXR429" s="45"/>
      <c r="OXS429" s="45"/>
      <c r="OXT429" s="45"/>
      <c r="OXU429" s="45"/>
      <c r="OXV429" s="45"/>
      <c r="OXW429" s="45"/>
      <c r="OXX429" s="45"/>
      <c r="OXY429" s="45"/>
      <c r="OXZ429" s="45"/>
      <c r="OYA429" s="45"/>
      <c r="OYB429" s="45"/>
      <c r="OYC429" s="45"/>
      <c r="OYD429" s="45"/>
      <c r="OYE429" s="45"/>
      <c r="OYF429" s="45"/>
      <c r="OYG429" s="45"/>
      <c r="OYH429" s="45"/>
      <c r="OYI429" s="45"/>
      <c r="OYJ429" s="45"/>
      <c r="OYK429" s="45"/>
      <c r="OYL429" s="45"/>
      <c r="OYM429" s="45"/>
      <c r="OYN429" s="45"/>
      <c r="OYO429" s="45"/>
      <c r="OYP429" s="45"/>
      <c r="OYQ429" s="45"/>
      <c r="OYR429" s="45"/>
      <c r="OYS429" s="45"/>
      <c r="OYT429" s="45"/>
      <c r="OYU429" s="45"/>
      <c r="OYV429" s="45"/>
      <c r="OYW429" s="45"/>
      <c r="OYX429" s="45"/>
      <c r="OYY429" s="45"/>
      <c r="OYZ429" s="45"/>
      <c r="OZA429" s="45"/>
      <c r="OZB429" s="45"/>
      <c r="OZC429" s="45"/>
      <c r="OZD429" s="45"/>
      <c r="OZE429" s="45"/>
      <c r="OZF429" s="45"/>
      <c r="OZG429" s="45"/>
      <c r="OZH429" s="45"/>
      <c r="OZI429" s="45"/>
      <c r="OZJ429" s="45"/>
      <c r="OZK429" s="45"/>
      <c r="OZL429" s="45"/>
      <c r="OZM429" s="45"/>
      <c r="OZN429" s="45"/>
      <c r="OZO429" s="45"/>
      <c r="OZP429" s="45"/>
      <c r="OZQ429" s="45"/>
      <c r="OZR429" s="45"/>
      <c r="OZS429" s="45"/>
      <c r="OZT429" s="45"/>
      <c r="OZU429" s="45"/>
      <c r="OZV429" s="45"/>
      <c r="OZW429" s="45"/>
      <c r="OZX429" s="45"/>
      <c r="OZY429" s="45"/>
      <c r="OZZ429" s="45"/>
      <c r="PAA429" s="45"/>
      <c r="PAB429" s="45"/>
      <c r="PAC429" s="45"/>
      <c r="PAD429" s="45"/>
      <c r="PAE429" s="45"/>
      <c r="PAF429" s="45"/>
      <c r="PAG429" s="45"/>
      <c r="PAH429" s="45"/>
      <c r="PAI429" s="45"/>
      <c r="PAJ429" s="45"/>
      <c r="PAK429" s="45"/>
      <c r="PAL429" s="45"/>
      <c r="PAM429" s="45"/>
      <c r="PAN429" s="45"/>
      <c r="PAO429" s="45"/>
      <c r="PAP429" s="45"/>
      <c r="PAQ429" s="45"/>
      <c r="PAR429" s="45"/>
      <c r="PAS429" s="45"/>
      <c r="PAT429" s="45"/>
      <c r="PAU429" s="45"/>
      <c r="PAV429" s="45"/>
      <c r="PAW429" s="45"/>
      <c r="PAX429" s="45"/>
      <c r="PAY429" s="45"/>
      <c r="PAZ429" s="45"/>
      <c r="PBA429" s="45"/>
      <c r="PBB429" s="45"/>
      <c r="PBC429" s="45"/>
      <c r="PBD429" s="45"/>
      <c r="PBE429" s="45"/>
      <c r="PBF429" s="45"/>
      <c r="PBG429" s="45"/>
      <c r="PBH429" s="45"/>
      <c r="PBI429" s="45"/>
      <c r="PBJ429" s="45"/>
      <c r="PBK429" s="45"/>
      <c r="PBL429" s="45"/>
      <c r="PBM429" s="45"/>
      <c r="PBN429" s="45"/>
      <c r="PBO429" s="45"/>
      <c r="PBP429" s="45"/>
      <c r="PBQ429" s="45"/>
      <c r="PBR429" s="45"/>
      <c r="PBS429" s="45"/>
      <c r="PBT429" s="45"/>
      <c r="PBU429" s="45"/>
      <c r="PBV429" s="45"/>
      <c r="PBW429" s="45"/>
      <c r="PBX429" s="45"/>
      <c r="PBY429" s="45"/>
      <c r="PBZ429" s="45"/>
      <c r="PCA429" s="45"/>
      <c r="PCB429" s="45"/>
      <c r="PCC429" s="45"/>
      <c r="PCD429" s="45"/>
      <c r="PCE429" s="45"/>
      <c r="PCF429" s="45"/>
      <c r="PCG429" s="45"/>
      <c r="PCH429" s="45"/>
      <c r="PCI429" s="45"/>
      <c r="PCJ429" s="45"/>
      <c r="PCK429" s="45"/>
      <c r="PCL429" s="45"/>
      <c r="PCM429" s="45"/>
      <c r="PCN429" s="45"/>
      <c r="PCO429" s="45"/>
      <c r="PCP429" s="45"/>
      <c r="PCQ429" s="45"/>
      <c r="PCR429" s="45"/>
      <c r="PCS429" s="45"/>
      <c r="PCT429" s="45"/>
      <c r="PCU429" s="45"/>
      <c r="PCV429" s="45"/>
      <c r="PCW429" s="45"/>
      <c r="PCX429" s="45"/>
      <c r="PCY429" s="45"/>
      <c r="PCZ429" s="45"/>
      <c r="PDA429" s="45"/>
      <c r="PDB429" s="45"/>
      <c r="PDC429" s="45"/>
      <c r="PDD429" s="45"/>
      <c r="PDE429" s="45"/>
      <c r="PDF429" s="45"/>
      <c r="PDG429" s="45"/>
      <c r="PDH429" s="45"/>
      <c r="PDI429" s="45"/>
      <c r="PDJ429" s="45"/>
      <c r="PDK429" s="45"/>
      <c r="PDL429" s="45"/>
      <c r="PDM429" s="45"/>
      <c r="PDN429" s="45"/>
      <c r="PDO429" s="45"/>
      <c r="PDP429" s="45"/>
      <c r="PDQ429" s="45"/>
      <c r="PDR429" s="45"/>
      <c r="PDS429" s="45"/>
      <c r="PDT429" s="45"/>
      <c r="PDU429" s="45"/>
      <c r="PDV429" s="45"/>
      <c r="PDW429" s="45"/>
      <c r="PDX429" s="45"/>
      <c r="PDY429" s="45"/>
      <c r="PDZ429" s="45"/>
      <c r="PEA429" s="45"/>
      <c r="PEB429" s="45"/>
      <c r="PEC429" s="45"/>
      <c r="PED429" s="45"/>
      <c r="PEE429" s="45"/>
      <c r="PEF429" s="45"/>
      <c r="PEG429" s="45"/>
      <c r="PEH429" s="45"/>
      <c r="PEI429" s="45"/>
      <c r="PEJ429" s="45"/>
      <c r="PEK429" s="45"/>
      <c r="PEL429" s="45"/>
      <c r="PEM429" s="45"/>
      <c r="PEN429" s="45"/>
      <c r="PEO429" s="45"/>
      <c r="PEP429" s="45"/>
      <c r="PEQ429" s="45"/>
      <c r="PER429" s="45"/>
      <c r="PES429" s="45"/>
      <c r="PET429" s="45"/>
      <c r="PEU429" s="45"/>
      <c r="PEV429" s="45"/>
      <c r="PEW429" s="45"/>
      <c r="PEX429" s="45"/>
      <c r="PEY429" s="45"/>
      <c r="PEZ429" s="45"/>
      <c r="PFA429" s="45"/>
      <c r="PFB429" s="45"/>
      <c r="PFC429" s="45"/>
      <c r="PFD429" s="45"/>
      <c r="PFE429" s="45"/>
      <c r="PFF429" s="45"/>
      <c r="PFG429" s="45"/>
      <c r="PFH429" s="45"/>
      <c r="PFI429" s="45"/>
      <c r="PFJ429" s="45"/>
      <c r="PFK429" s="45"/>
      <c r="PFL429" s="45"/>
      <c r="PFM429" s="45"/>
      <c r="PFN429" s="45"/>
      <c r="PFO429" s="45"/>
      <c r="PFP429" s="45"/>
      <c r="PFQ429" s="45"/>
      <c r="PFR429" s="45"/>
      <c r="PFS429" s="45"/>
      <c r="PFT429" s="45"/>
      <c r="PFU429" s="45"/>
      <c r="PFV429" s="45"/>
      <c r="PFW429" s="45"/>
      <c r="PFX429" s="45"/>
      <c r="PFY429" s="45"/>
      <c r="PFZ429" s="45"/>
      <c r="PGA429" s="45"/>
      <c r="PGB429" s="45"/>
      <c r="PGC429" s="45"/>
      <c r="PGD429" s="45"/>
      <c r="PGE429" s="45"/>
      <c r="PGF429" s="45"/>
      <c r="PGG429" s="45"/>
      <c r="PGH429" s="45"/>
      <c r="PGI429" s="45"/>
      <c r="PGJ429" s="45"/>
      <c r="PGK429" s="45"/>
      <c r="PGL429" s="45"/>
      <c r="PGM429" s="45"/>
      <c r="PGN429" s="45"/>
      <c r="PGO429" s="45"/>
      <c r="PGP429" s="45"/>
      <c r="PGQ429" s="45"/>
      <c r="PGR429" s="45"/>
      <c r="PGS429" s="45"/>
      <c r="PGT429" s="45"/>
      <c r="PGU429" s="45"/>
      <c r="PGV429" s="45"/>
      <c r="PGW429" s="45"/>
      <c r="PGX429" s="45"/>
      <c r="PGY429" s="45"/>
      <c r="PGZ429" s="45"/>
      <c r="PHA429" s="45"/>
      <c r="PHB429" s="45"/>
      <c r="PHC429" s="45"/>
      <c r="PHD429" s="45"/>
      <c r="PHE429" s="45"/>
      <c r="PHF429" s="45"/>
      <c r="PHG429" s="45"/>
      <c r="PHH429" s="45"/>
      <c r="PHI429" s="45"/>
      <c r="PHJ429" s="45"/>
      <c r="PHK429" s="45"/>
      <c r="PHL429" s="45"/>
      <c r="PHM429" s="45"/>
      <c r="PHN429" s="45"/>
      <c r="PHO429" s="45"/>
      <c r="PHP429" s="45"/>
      <c r="PHQ429" s="45"/>
      <c r="PHR429" s="45"/>
      <c r="PHS429" s="45"/>
      <c r="PHT429" s="45"/>
      <c r="PHU429" s="45"/>
      <c r="PHV429" s="45"/>
      <c r="PHW429" s="45"/>
      <c r="PHX429" s="45"/>
      <c r="PHY429" s="45"/>
      <c r="PHZ429" s="45"/>
      <c r="PIA429" s="45"/>
      <c r="PIB429" s="45"/>
      <c r="PIC429" s="45"/>
      <c r="PID429" s="45"/>
      <c r="PIE429" s="45"/>
      <c r="PIF429" s="45"/>
      <c r="PIG429" s="45"/>
      <c r="PIH429" s="45"/>
      <c r="PII429" s="45"/>
      <c r="PIJ429" s="45"/>
      <c r="PIK429" s="45"/>
      <c r="PIL429" s="45"/>
      <c r="PIM429" s="45"/>
      <c r="PIN429" s="45"/>
      <c r="PIO429" s="45"/>
      <c r="PIP429" s="45"/>
      <c r="PIQ429" s="45"/>
      <c r="PIR429" s="45"/>
      <c r="PIS429" s="45"/>
      <c r="PIT429" s="45"/>
      <c r="PIU429" s="45"/>
      <c r="PIV429" s="45"/>
      <c r="PIW429" s="45"/>
      <c r="PIX429" s="45"/>
      <c r="PIY429" s="45"/>
      <c r="PIZ429" s="45"/>
      <c r="PJA429" s="45"/>
      <c r="PJB429" s="45"/>
      <c r="PJC429" s="45"/>
      <c r="PJD429" s="45"/>
      <c r="PJE429" s="45"/>
      <c r="PJF429" s="45"/>
      <c r="PJG429" s="45"/>
      <c r="PJH429" s="45"/>
      <c r="PJI429" s="45"/>
      <c r="PJJ429" s="45"/>
      <c r="PJK429" s="45"/>
      <c r="PJL429" s="45"/>
      <c r="PJM429" s="45"/>
      <c r="PJN429" s="45"/>
      <c r="PJO429" s="45"/>
      <c r="PJP429" s="45"/>
      <c r="PJQ429" s="45"/>
      <c r="PJR429" s="45"/>
      <c r="PJS429" s="45"/>
      <c r="PJT429" s="45"/>
      <c r="PJU429" s="45"/>
      <c r="PJV429" s="45"/>
      <c r="PJW429" s="45"/>
      <c r="PJX429" s="45"/>
      <c r="PJY429" s="45"/>
      <c r="PJZ429" s="45"/>
      <c r="PKA429" s="45"/>
      <c r="PKB429" s="45"/>
      <c r="PKC429" s="45"/>
      <c r="PKD429" s="45"/>
      <c r="PKE429" s="45"/>
      <c r="PKF429" s="45"/>
      <c r="PKG429" s="45"/>
      <c r="PKH429" s="45"/>
      <c r="PKI429" s="45"/>
      <c r="PKJ429" s="45"/>
      <c r="PKK429" s="45"/>
      <c r="PKL429" s="45"/>
      <c r="PKM429" s="45"/>
      <c r="PKN429" s="45"/>
      <c r="PKO429" s="45"/>
      <c r="PKP429" s="45"/>
      <c r="PKQ429" s="45"/>
      <c r="PKR429" s="45"/>
      <c r="PKS429" s="45"/>
      <c r="PKT429" s="45"/>
      <c r="PKU429" s="45"/>
      <c r="PKV429" s="45"/>
      <c r="PKW429" s="45"/>
      <c r="PKX429" s="45"/>
      <c r="PKY429" s="45"/>
      <c r="PKZ429" s="45"/>
      <c r="PLA429" s="45"/>
      <c r="PLB429" s="45"/>
      <c r="PLC429" s="45"/>
      <c r="PLD429" s="45"/>
      <c r="PLE429" s="45"/>
      <c r="PLF429" s="45"/>
      <c r="PLG429" s="45"/>
      <c r="PLH429" s="45"/>
      <c r="PLI429" s="45"/>
      <c r="PLJ429" s="45"/>
      <c r="PLK429" s="45"/>
      <c r="PLL429" s="45"/>
      <c r="PLM429" s="45"/>
      <c r="PLN429" s="45"/>
      <c r="PLO429" s="45"/>
      <c r="PLP429" s="45"/>
      <c r="PLQ429" s="45"/>
      <c r="PLR429" s="45"/>
      <c r="PLS429" s="45"/>
      <c r="PLT429" s="45"/>
      <c r="PLU429" s="45"/>
      <c r="PLV429" s="45"/>
      <c r="PLW429" s="45"/>
      <c r="PLX429" s="45"/>
      <c r="PLY429" s="45"/>
      <c r="PLZ429" s="45"/>
      <c r="PMA429" s="45"/>
      <c r="PMB429" s="45"/>
      <c r="PMC429" s="45"/>
      <c r="PMD429" s="45"/>
      <c r="PME429" s="45"/>
      <c r="PMF429" s="45"/>
      <c r="PMG429" s="45"/>
      <c r="PMH429" s="45"/>
      <c r="PMI429" s="45"/>
      <c r="PMJ429" s="45"/>
      <c r="PMK429" s="45"/>
      <c r="PML429" s="45"/>
      <c r="PMM429" s="45"/>
      <c r="PMN429" s="45"/>
      <c r="PMO429" s="45"/>
      <c r="PMP429" s="45"/>
      <c r="PMQ429" s="45"/>
      <c r="PMR429" s="45"/>
      <c r="PMS429" s="45"/>
      <c r="PMT429" s="45"/>
      <c r="PMU429" s="45"/>
      <c r="PMV429" s="45"/>
      <c r="PMW429" s="45"/>
      <c r="PMX429" s="45"/>
      <c r="PMY429" s="45"/>
      <c r="PMZ429" s="45"/>
      <c r="PNA429" s="45"/>
      <c r="PNB429" s="45"/>
      <c r="PNC429" s="45"/>
      <c r="PND429" s="45"/>
      <c r="PNE429" s="45"/>
      <c r="PNF429" s="45"/>
      <c r="PNG429" s="45"/>
      <c r="PNH429" s="45"/>
      <c r="PNI429" s="45"/>
      <c r="PNJ429" s="45"/>
      <c r="PNK429" s="45"/>
      <c r="PNL429" s="45"/>
      <c r="PNM429" s="45"/>
      <c r="PNN429" s="45"/>
      <c r="PNO429" s="45"/>
      <c r="PNP429" s="45"/>
      <c r="PNQ429" s="45"/>
      <c r="PNR429" s="45"/>
      <c r="PNS429" s="45"/>
      <c r="PNT429" s="45"/>
      <c r="PNU429" s="45"/>
      <c r="PNV429" s="45"/>
      <c r="PNW429" s="45"/>
      <c r="PNX429" s="45"/>
      <c r="PNY429" s="45"/>
      <c r="PNZ429" s="45"/>
      <c r="POA429" s="45"/>
      <c r="POB429" s="45"/>
      <c r="POC429" s="45"/>
      <c r="POD429" s="45"/>
      <c r="POE429" s="45"/>
      <c r="POF429" s="45"/>
      <c r="POG429" s="45"/>
      <c r="POH429" s="45"/>
      <c r="POI429" s="45"/>
      <c r="POJ429" s="45"/>
      <c r="POK429" s="45"/>
      <c r="POL429" s="45"/>
      <c r="POM429" s="45"/>
      <c r="PON429" s="45"/>
      <c r="POO429" s="45"/>
      <c r="POP429" s="45"/>
      <c r="POQ429" s="45"/>
      <c r="POR429" s="45"/>
      <c r="POS429" s="45"/>
      <c r="POT429" s="45"/>
      <c r="POU429" s="45"/>
      <c r="POV429" s="45"/>
      <c r="POW429" s="45"/>
      <c r="POX429" s="45"/>
      <c r="POY429" s="45"/>
      <c r="POZ429" s="45"/>
      <c r="PPA429" s="45"/>
      <c r="PPB429" s="45"/>
      <c r="PPC429" s="45"/>
      <c r="PPD429" s="45"/>
      <c r="PPE429" s="45"/>
      <c r="PPF429" s="45"/>
      <c r="PPG429" s="45"/>
      <c r="PPH429" s="45"/>
      <c r="PPI429" s="45"/>
      <c r="PPJ429" s="45"/>
      <c r="PPK429" s="45"/>
      <c r="PPL429" s="45"/>
      <c r="PPM429" s="45"/>
      <c r="PPN429" s="45"/>
      <c r="PPO429" s="45"/>
      <c r="PPP429" s="45"/>
      <c r="PPQ429" s="45"/>
      <c r="PPR429" s="45"/>
      <c r="PPS429" s="45"/>
      <c r="PPT429" s="45"/>
      <c r="PPU429" s="45"/>
      <c r="PPV429" s="45"/>
      <c r="PPW429" s="45"/>
      <c r="PPX429" s="45"/>
      <c r="PPY429" s="45"/>
      <c r="PPZ429" s="45"/>
      <c r="PQA429" s="45"/>
      <c r="PQB429" s="45"/>
      <c r="PQC429" s="45"/>
      <c r="PQD429" s="45"/>
      <c r="PQE429" s="45"/>
      <c r="PQF429" s="45"/>
      <c r="PQG429" s="45"/>
      <c r="PQH429" s="45"/>
      <c r="PQI429" s="45"/>
      <c r="PQJ429" s="45"/>
      <c r="PQK429" s="45"/>
      <c r="PQL429" s="45"/>
      <c r="PQM429" s="45"/>
      <c r="PQN429" s="45"/>
      <c r="PQO429" s="45"/>
      <c r="PQP429" s="45"/>
      <c r="PQQ429" s="45"/>
      <c r="PQR429" s="45"/>
      <c r="PQS429" s="45"/>
      <c r="PQT429" s="45"/>
      <c r="PQU429" s="45"/>
      <c r="PQV429" s="45"/>
      <c r="PQW429" s="45"/>
      <c r="PQX429" s="45"/>
      <c r="PQY429" s="45"/>
      <c r="PQZ429" s="45"/>
      <c r="PRA429" s="45"/>
      <c r="PRB429" s="45"/>
      <c r="PRC429" s="45"/>
      <c r="PRD429" s="45"/>
      <c r="PRE429" s="45"/>
      <c r="PRF429" s="45"/>
      <c r="PRG429" s="45"/>
      <c r="PRH429" s="45"/>
      <c r="PRI429" s="45"/>
      <c r="PRJ429" s="45"/>
      <c r="PRK429" s="45"/>
      <c r="PRL429" s="45"/>
      <c r="PRM429" s="45"/>
      <c r="PRN429" s="45"/>
      <c r="PRO429" s="45"/>
      <c r="PRP429" s="45"/>
      <c r="PRQ429" s="45"/>
      <c r="PRR429" s="45"/>
      <c r="PRS429" s="45"/>
      <c r="PRT429" s="45"/>
      <c r="PRU429" s="45"/>
      <c r="PRV429" s="45"/>
      <c r="PRW429" s="45"/>
      <c r="PRX429" s="45"/>
      <c r="PRY429" s="45"/>
      <c r="PRZ429" s="45"/>
      <c r="PSA429" s="45"/>
      <c r="PSB429" s="45"/>
      <c r="PSC429" s="45"/>
      <c r="PSD429" s="45"/>
      <c r="PSE429" s="45"/>
      <c r="PSF429" s="45"/>
      <c r="PSG429" s="45"/>
      <c r="PSH429" s="45"/>
      <c r="PSI429" s="45"/>
      <c r="PSJ429" s="45"/>
      <c r="PSK429" s="45"/>
      <c r="PSL429" s="45"/>
      <c r="PSM429" s="45"/>
      <c r="PSN429" s="45"/>
      <c r="PSO429" s="45"/>
      <c r="PSP429" s="45"/>
      <c r="PSQ429" s="45"/>
      <c r="PSR429" s="45"/>
      <c r="PSS429" s="45"/>
      <c r="PST429" s="45"/>
      <c r="PSU429" s="45"/>
      <c r="PSV429" s="45"/>
      <c r="PSW429" s="45"/>
      <c r="PSX429" s="45"/>
      <c r="PSY429" s="45"/>
      <c r="PSZ429" s="45"/>
      <c r="PTA429" s="45"/>
      <c r="PTB429" s="45"/>
      <c r="PTC429" s="45"/>
      <c r="PTD429" s="45"/>
      <c r="PTE429" s="45"/>
      <c r="PTF429" s="45"/>
      <c r="PTG429" s="45"/>
      <c r="PTH429" s="45"/>
      <c r="PTI429" s="45"/>
      <c r="PTJ429" s="45"/>
      <c r="PTK429" s="45"/>
      <c r="PTL429" s="45"/>
      <c r="PTM429" s="45"/>
      <c r="PTN429" s="45"/>
      <c r="PTO429" s="45"/>
      <c r="PTP429" s="45"/>
      <c r="PTQ429" s="45"/>
      <c r="PTR429" s="45"/>
      <c r="PTS429" s="45"/>
      <c r="PTT429" s="45"/>
      <c r="PTU429" s="45"/>
      <c r="PTV429" s="45"/>
      <c r="PTW429" s="45"/>
      <c r="PTX429" s="45"/>
      <c r="PTY429" s="45"/>
      <c r="PTZ429" s="45"/>
      <c r="PUA429" s="45"/>
      <c r="PUB429" s="45"/>
      <c r="PUC429" s="45"/>
      <c r="PUD429" s="45"/>
      <c r="PUE429" s="45"/>
      <c r="PUF429" s="45"/>
      <c r="PUG429" s="45"/>
      <c r="PUH429" s="45"/>
      <c r="PUI429" s="45"/>
      <c r="PUJ429" s="45"/>
      <c r="PUK429" s="45"/>
      <c r="PUL429" s="45"/>
      <c r="PUM429" s="45"/>
      <c r="PUN429" s="45"/>
      <c r="PUO429" s="45"/>
      <c r="PUP429" s="45"/>
      <c r="PUQ429" s="45"/>
      <c r="PUR429" s="45"/>
      <c r="PUS429" s="45"/>
      <c r="PUT429" s="45"/>
      <c r="PUU429" s="45"/>
      <c r="PUV429" s="45"/>
      <c r="PUW429" s="45"/>
      <c r="PUX429" s="45"/>
      <c r="PUY429" s="45"/>
      <c r="PUZ429" s="45"/>
      <c r="PVA429" s="45"/>
      <c r="PVB429" s="45"/>
      <c r="PVC429" s="45"/>
      <c r="PVD429" s="45"/>
      <c r="PVE429" s="45"/>
      <c r="PVF429" s="45"/>
      <c r="PVG429" s="45"/>
      <c r="PVH429" s="45"/>
      <c r="PVI429" s="45"/>
      <c r="PVJ429" s="45"/>
      <c r="PVK429" s="45"/>
      <c r="PVL429" s="45"/>
      <c r="PVM429" s="45"/>
      <c r="PVN429" s="45"/>
      <c r="PVO429" s="45"/>
      <c r="PVP429" s="45"/>
      <c r="PVQ429" s="45"/>
      <c r="PVR429" s="45"/>
      <c r="PVS429" s="45"/>
      <c r="PVT429" s="45"/>
      <c r="PVU429" s="45"/>
      <c r="PVV429" s="45"/>
      <c r="PVW429" s="45"/>
      <c r="PVX429" s="45"/>
      <c r="PVY429" s="45"/>
      <c r="PVZ429" s="45"/>
      <c r="PWA429" s="45"/>
      <c r="PWB429" s="45"/>
      <c r="PWC429" s="45"/>
      <c r="PWD429" s="45"/>
      <c r="PWE429" s="45"/>
      <c r="PWF429" s="45"/>
      <c r="PWG429" s="45"/>
      <c r="PWH429" s="45"/>
      <c r="PWI429" s="45"/>
      <c r="PWJ429" s="45"/>
      <c r="PWK429" s="45"/>
      <c r="PWL429" s="45"/>
      <c r="PWM429" s="45"/>
      <c r="PWN429" s="45"/>
      <c r="PWO429" s="45"/>
      <c r="PWP429" s="45"/>
      <c r="PWQ429" s="45"/>
      <c r="PWR429" s="45"/>
      <c r="PWS429" s="45"/>
      <c r="PWT429" s="45"/>
      <c r="PWU429" s="45"/>
      <c r="PWV429" s="45"/>
      <c r="PWW429" s="45"/>
      <c r="PWX429" s="45"/>
      <c r="PWY429" s="45"/>
      <c r="PWZ429" s="45"/>
      <c r="PXA429" s="45"/>
      <c r="PXB429" s="45"/>
      <c r="PXC429" s="45"/>
      <c r="PXD429" s="45"/>
      <c r="PXE429" s="45"/>
      <c r="PXF429" s="45"/>
      <c r="PXG429" s="45"/>
      <c r="PXH429" s="45"/>
      <c r="PXI429" s="45"/>
      <c r="PXJ429" s="45"/>
      <c r="PXK429" s="45"/>
      <c r="PXL429" s="45"/>
      <c r="PXM429" s="45"/>
      <c r="PXN429" s="45"/>
      <c r="PXO429" s="45"/>
      <c r="PXP429" s="45"/>
      <c r="PXQ429" s="45"/>
      <c r="PXR429" s="45"/>
      <c r="PXS429" s="45"/>
      <c r="PXT429" s="45"/>
      <c r="PXU429" s="45"/>
      <c r="PXV429" s="45"/>
      <c r="PXW429" s="45"/>
      <c r="PXX429" s="45"/>
      <c r="PXY429" s="45"/>
      <c r="PXZ429" s="45"/>
      <c r="PYA429" s="45"/>
      <c r="PYB429" s="45"/>
      <c r="PYC429" s="45"/>
      <c r="PYD429" s="45"/>
      <c r="PYE429" s="45"/>
      <c r="PYF429" s="45"/>
      <c r="PYG429" s="45"/>
      <c r="PYH429" s="45"/>
      <c r="PYI429" s="45"/>
      <c r="PYJ429" s="45"/>
      <c r="PYK429" s="45"/>
      <c r="PYL429" s="45"/>
      <c r="PYM429" s="45"/>
      <c r="PYN429" s="45"/>
      <c r="PYO429" s="45"/>
      <c r="PYP429" s="45"/>
      <c r="PYQ429" s="45"/>
      <c r="PYR429" s="45"/>
      <c r="PYS429" s="45"/>
      <c r="PYT429" s="45"/>
      <c r="PYU429" s="45"/>
      <c r="PYV429" s="45"/>
      <c r="PYW429" s="45"/>
      <c r="PYX429" s="45"/>
      <c r="PYY429" s="45"/>
      <c r="PYZ429" s="45"/>
      <c r="PZA429" s="45"/>
      <c r="PZB429" s="45"/>
      <c r="PZC429" s="45"/>
      <c r="PZD429" s="45"/>
      <c r="PZE429" s="45"/>
      <c r="PZF429" s="45"/>
      <c r="PZG429" s="45"/>
      <c r="PZH429" s="45"/>
      <c r="PZI429" s="45"/>
      <c r="PZJ429" s="45"/>
      <c r="PZK429" s="45"/>
      <c r="PZL429" s="45"/>
      <c r="PZM429" s="45"/>
      <c r="PZN429" s="45"/>
      <c r="PZO429" s="45"/>
      <c r="PZP429" s="45"/>
      <c r="PZQ429" s="45"/>
      <c r="PZR429" s="45"/>
      <c r="PZS429" s="45"/>
      <c r="PZT429" s="45"/>
      <c r="PZU429" s="45"/>
      <c r="PZV429" s="45"/>
      <c r="PZW429" s="45"/>
      <c r="PZX429" s="45"/>
      <c r="PZY429" s="45"/>
      <c r="PZZ429" s="45"/>
      <c r="QAA429" s="45"/>
      <c r="QAB429" s="45"/>
      <c r="QAC429" s="45"/>
      <c r="QAD429" s="45"/>
      <c r="QAE429" s="45"/>
      <c r="QAF429" s="45"/>
      <c r="QAG429" s="45"/>
      <c r="QAH429" s="45"/>
      <c r="QAI429" s="45"/>
      <c r="QAJ429" s="45"/>
      <c r="QAK429" s="45"/>
      <c r="QAL429" s="45"/>
      <c r="QAM429" s="45"/>
      <c r="QAN429" s="45"/>
      <c r="QAO429" s="45"/>
      <c r="QAP429" s="45"/>
      <c r="QAQ429" s="45"/>
      <c r="QAR429" s="45"/>
      <c r="QAS429" s="45"/>
      <c r="QAT429" s="45"/>
      <c r="QAU429" s="45"/>
      <c r="QAV429" s="45"/>
      <c r="QAW429" s="45"/>
      <c r="QAX429" s="45"/>
      <c r="QAY429" s="45"/>
      <c r="QAZ429" s="45"/>
      <c r="QBA429" s="45"/>
      <c r="QBB429" s="45"/>
      <c r="QBC429" s="45"/>
      <c r="QBD429" s="45"/>
      <c r="QBE429" s="45"/>
      <c r="QBF429" s="45"/>
      <c r="QBG429" s="45"/>
      <c r="QBH429" s="45"/>
      <c r="QBI429" s="45"/>
      <c r="QBJ429" s="45"/>
      <c r="QBK429" s="45"/>
      <c r="QBL429" s="45"/>
      <c r="QBM429" s="45"/>
      <c r="QBN429" s="45"/>
      <c r="QBO429" s="45"/>
      <c r="QBP429" s="45"/>
      <c r="QBQ429" s="45"/>
      <c r="QBR429" s="45"/>
      <c r="QBS429" s="45"/>
      <c r="QBT429" s="45"/>
      <c r="QBU429" s="45"/>
      <c r="QBV429" s="45"/>
      <c r="QBW429" s="45"/>
      <c r="QBX429" s="45"/>
      <c r="QBY429" s="45"/>
      <c r="QBZ429" s="45"/>
      <c r="QCA429" s="45"/>
      <c r="QCB429" s="45"/>
      <c r="QCC429" s="45"/>
      <c r="QCD429" s="45"/>
      <c r="QCE429" s="45"/>
      <c r="QCF429" s="45"/>
      <c r="QCG429" s="45"/>
      <c r="QCH429" s="45"/>
      <c r="QCI429" s="45"/>
      <c r="QCJ429" s="45"/>
      <c r="QCK429" s="45"/>
      <c r="QCL429" s="45"/>
      <c r="QCM429" s="45"/>
      <c r="QCN429" s="45"/>
      <c r="QCO429" s="45"/>
      <c r="QCP429" s="45"/>
      <c r="QCQ429" s="45"/>
      <c r="QCR429" s="45"/>
      <c r="QCS429" s="45"/>
      <c r="QCT429" s="45"/>
      <c r="QCU429" s="45"/>
      <c r="QCV429" s="45"/>
      <c r="QCW429" s="45"/>
      <c r="QCX429" s="45"/>
      <c r="QCY429" s="45"/>
      <c r="QCZ429" s="45"/>
      <c r="QDA429" s="45"/>
      <c r="QDB429" s="45"/>
      <c r="QDC429" s="45"/>
      <c r="QDD429" s="45"/>
      <c r="QDE429" s="45"/>
      <c r="QDF429" s="45"/>
      <c r="QDG429" s="45"/>
      <c r="QDH429" s="45"/>
      <c r="QDI429" s="45"/>
      <c r="QDJ429" s="45"/>
      <c r="QDK429" s="45"/>
      <c r="QDL429" s="45"/>
      <c r="QDM429" s="45"/>
      <c r="QDN429" s="45"/>
      <c r="QDO429" s="45"/>
      <c r="QDP429" s="45"/>
      <c r="QDQ429" s="45"/>
      <c r="QDR429" s="45"/>
      <c r="QDS429" s="45"/>
      <c r="QDT429" s="45"/>
      <c r="QDU429" s="45"/>
      <c r="QDV429" s="45"/>
      <c r="QDW429" s="45"/>
      <c r="QDX429" s="45"/>
      <c r="QDY429" s="45"/>
      <c r="QDZ429" s="45"/>
      <c r="QEA429" s="45"/>
      <c r="QEB429" s="45"/>
      <c r="QEC429" s="45"/>
      <c r="QED429" s="45"/>
      <c r="QEE429" s="45"/>
      <c r="QEF429" s="45"/>
      <c r="QEG429" s="45"/>
      <c r="QEH429" s="45"/>
      <c r="QEI429" s="45"/>
      <c r="QEJ429" s="45"/>
      <c r="QEK429" s="45"/>
      <c r="QEL429" s="45"/>
      <c r="QEM429" s="45"/>
      <c r="QEN429" s="45"/>
      <c r="QEO429" s="45"/>
      <c r="QEP429" s="45"/>
      <c r="QEQ429" s="45"/>
      <c r="QER429" s="45"/>
      <c r="QES429" s="45"/>
      <c r="QET429" s="45"/>
      <c r="QEU429" s="45"/>
      <c r="QEV429" s="45"/>
      <c r="QEW429" s="45"/>
      <c r="QEX429" s="45"/>
      <c r="QEY429" s="45"/>
      <c r="QEZ429" s="45"/>
      <c r="QFA429" s="45"/>
      <c r="QFB429" s="45"/>
      <c r="QFC429" s="45"/>
      <c r="QFD429" s="45"/>
      <c r="QFE429" s="45"/>
      <c r="QFF429" s="45"/>
      <c r="QFG429" s="45"/>
      <c r="QFH429" s="45"/>
      <c r="QFI429" s="45"/>
      <c r="QFJ429" s="45"/>
      <c r="QFK429" s="45"/>
      <c r="QFL429" s="45"/>
      <c r="QFM429" s="45"/>
      <c r="QFN429" s="45"/>
      <c r="QFO429" s="45"/>
      <c r="QFP429" s="45"/>
      <c r="QFQ429" s="45"/>
      <c r="QFR429" s="45"/>
      <c r="QFS429" s="45"/>
      <c r="QFT429" s="45"/>
      <c r="QFU429" s="45"/>
      <c r="QFV429" s="45"/>
      <c r="QFW429" s="45"/>
      <c r="QFX429" s="45"/>
      <c r="QFY429" s="45"/>
      <c r="QFZ429" s="45"/>
      <c r="QGA429" s="45"/>
      <c r="QGB429" s="45"/>
      <c r="QGC429" s="45"/>
      <c r="QGD429" s="45"/>
      <c r="QGE429" s="45"/>
      <c r="QGF429" s="45"/>
      <c r="QGG429" s="45"/>
      <c r="QGH429" s="45"/>
      <c r="QGI429" s="45"/>
      <c r="QGJ429" s="45"/>
      <c r="QGK429" s="45"/>
      <c r="QGL429" s="45"/>
      <c r="QGM429" s="45"/>
      <c r="QGN429" s="45"/>
      <c r="QGO429" s="45"/>
      <c r="QGP429" s="45"/>
      <c r="QGQ429" s="45"/>
      <c r="QGR429" s="45"/>
      <c r="QGS429" s="45"/>
      <c r="QGT429" s="45"/>
      <c r="QGU429" s="45"/>
      <c r="QGV429" s="45"/>
      <c r="QGW429" s="45"/>
      <c r="QGX429" s="45"/>
      <c r="QGY429" s="45"/>
      <c r="QGZ429" s="45"/>
      <c r="QHA429" s="45"/>
      <c r="QHB429" s="45"/>
      <c r="QHC429" s="45"/>
      <c r="QHD429" s="45"/>
      <c r="QHE429" s="45"/>
      <c r="QHF429" s="45"/>
      <c r="QHG429" s="45"/>
      <c r="QHH429" s="45"/>
      <c r="QHI429" s="45"/>
      <c r="QHJ429" s="45"/>
      <c r="QHK429" s="45"/>
      <c r="QHL429" s="45"/>
      <c r="QHM429" s="45"/>
      <c r="QHN429" s="45"/>
      <c r="QHO429" s="45"/>
      <c r="QHP429" s="45"/>
      <c r="QHQ429" s="45"/>
      <c r="QHR429" s="45"/>
      <c r="QHS429" s="45"/>
      <c r="QHT429" s="45"/>
      <c r="QHU429" s="45"/>
      <c r="QHV429" s="45"/>
      <c r="QHW429" s="45"/>
      <c r="QHX429" s="45"/>
      <c r="QHY429" s="45"/>
      <c r="QHZ429" s="45"/>
      <c r="QIA429" s="45"/>
      <c r="QIB429" s="45"/>
      <c r="QIC429" s="45"/>
      <c r="QID429" s="45"/>
      <c r="QIE429" s="45"/>
      <c r="QIF429" s="45"/>
      <c r="QIG429" s="45"/>
      <c r="QIH429" s="45"/>
      <c r="QII429" s="45"/>
      <c r="QIJ429" s="45"/>
      <c r="QIK429" s="45"/>
      <c r="QIL429" s="45"/>
      <c r="QIM429" s="45"/>
      <c r="QIN429" s="45"/>
      <c r="QIO429" s="45"/>
      <c r="QIP429" s="45"/>
      <c r="QIQ429" s="45"/>
      <c r="QIR429" s="45"/>
      <c r="QIS429" s="45"/>
      <c r="QIT429" s="45"/>
      <c r="QIU429" s="45"/>
      <c r="QIV429" s="45"/>
      <c r="QIW429" s="45"/>
      <c r="QIX429" s="45"/>
      <c r="QIY429" s="45"/>
      <c r="QIZ429" s="45"/>
      <c r="QJA429" s="45"/>
      <c r="QJB429" s="45"/>
      <c r="QJC429" s="45"/>
      <c r="QJD429" s="45"/>
      <c r="QJE429" s="45"/>
      <c r="QJF429" s="45"/>
      <c r="QJG429" s="45"/>
      <c r="QJH429" s="45"/>
      <c r="QJI429" s="45"/>
      <c r="QJJ429" s="45"/>
      <c r="QJK429" s="45"/>
      <c r="QJL429" s="45"/>
      <c r="QJM429" s="45"/>
      <c r="QJN429" s="45"/>
      <c r="QJO429" s="45"/>
      <c r="QJP429" s="45"/>
      <c r="QJQ429" s="45"/>
      <c r="QJR429" s="45"/>
      <c r="QJS429" s="45"/>
      <c r="QJT429" s="45"/>
      <c r="QJU429" s="45"/>
      <c r="QJV429" s="45"/>
      <c r="QJW429" s="45"/>
      <c r="QJX429" s="45"/>
      <c r="QJY429" s="45"/>
      <c r="QJZ429" s="45"/>
      <c r="QKA429" s="45"/>
      <c r="QKB429" s="45"/>
      <c r="QKC429" s="45"/>
      <c r="QKD429" s="45"/>
      <c r="QKE429" s="45"/>
      <c r="QKF429" s="45"/>
      <c r="QKG429" s="45"/>
      <c r="QKH429" s="45"/>
      <c r="QKI429" s="45"/>
      <c r="QKJ429" s="45"/>
      <c r="QKK429" s="45"/>
      <c r="QKL429" s="45"/>
      <c r="QKM429" s="45"/>
      <c r="QKN429" s="45"/>
      <c r="QKO429" s="45"/>
      <c r="QKP429" s="45"/>
      <c r="QKQ429" s="45"/>
      <c r="QKR429" s="45"/>
      <c r="QKS429" s="45"/>
      <c r="QKT429" s="45"/>
      <c r="QKU429" s="45"/>
      <c r="QKV429" s="45"/>
      <c r="QKW429" s="45"/>
      <c r="QKX429" s="45"/>
      <c r="QKY429" s="45"/>
      <c r="QKZ429" s="45"/>
      <c r="QLA429" s="45"/>
      <c r="QLB429" s="45"/>
      <c r="QLC429" s="45"/>
      <c r="QLD429" s="45"/>
      <c r="QLE429" s="45"/>
      <c r="QLF429" s="45"/>
      <c r="QLG429" s="45"/>
      <c r="QLH429" s="45"/>
      <c r="QLI429" s="45"/>
      <c r="QLJ429" s="45"/>
      <c r="QLK429" s="45"/>
      <c r="QLL429" s="45"/>
      <c r="QLM429" s="45"/>
      <c r="QLN429" s="45"/>
      <c r="QLO429" s="45"/>
      <c r="QLP429" s="45"/>
      <c r="QLQ429" s="45"/>
      <c r="QLR429" s="45"/>
      <c r="QLS429" s="45"/>
      <c r="QLT429" s="45"/>
      <c r="QLU429" s="45"/>
      <c r="QLV429" s="45"/>
      <c r="QLW429" s="45"/>
      <c r="QLX429" s="45"/>
      <c r="QLY429" s="45"/>
      <c r="QLZ429" s="45"/>
      <c r="QMA429" s="45"/>
      <c r="QMB429" s="45"/>
      <c r="QMC429" s="45"/>
      <c r="QMD429" s="45"/>
      <c r="QME429" s="45"/>
      <c r="QMF429" s="45"/>
      <c r="QMG429" s="45"/>
      <c r="QMH429" s="45"/>
      <c r="QMI429" s="45"/>
      <c r="QMJ429" s="45"/>
      <c r="QMK429" s="45"/>
      <c r="QML429" s="45"/>
      <c r="QMM429" s="45"/>
      <c r="QMN429" s="45"/>
      <c r="QMO429" s="45"/>
      <c r="QMP429" s="45"/>
      <c r="QMQ429" s="45"/>
      <c r="QMR429" s="45"/>
      <c r="QMS429" s="45"/>
      <c r="QMT429" s="45"/>
      <c r="QMU429" s="45"/>
      <c r="QMV429" s="45"/>
      <c r="QMW429" s="45"/>
      <c r="QMX429" s="45"/>
      <c r="QMY429" s="45"/>
      <c r="QMZ429" s="45"/>
      <c r="QNA429" s="45"/>
      <c r="QNB429" s="45"/>
      <c r="QNC429" s="45"/>
      <c r="QND429" s="45"/>
      <c r="QNE429" s="45"/>
      <c r="QNF429" s="45"/>
      <c r="QNG429" s="45"/>
      <c r="QNH429" s="45"/>
      <c r="QNI429" s="45"/>
      <c r="QNJ429" s="45"/>
      <c r="QNK429" s="45"/>
      <c r="QNL429" s="45"/>
      <c r="QNM429" s="45"/>
      <c r="QNN429" s="45"/>
      <c r="QNO429" s="45"/>
      <c r="QNP429" s="45"/>
      <c r="QNQ429" s="45"/>
      <c r="QNR429" s="45"/>
      <c r="QNS429" s="45"/>
      <c r="QNT429" s="45"/>
      <c r="QNU429" s="45"/>
      <c r="QNV429" s="45"/>
      <c r="QNW429" s="45"/>
      <c r="QNX429" s="45"/>
      <c r="QNY429" s="45"/>
      <c r="QNZ429" s="45"/>
      <c r="QOA429" s="45"/>
      <c r="QOB429" s="45"/>
      <c r="QOC429" s="45"/>
      <c r="QOD429" s="45"/>
      <c r="QOE429" s="45"/>
      <c r="QOF429" s="45"/>
      <c r="QOG429" s="45"/>
      <c r="QOH429" s="45"/>
      <c r="QOI429" s="45"/>
      <c r="QOJ429" s="45"/>
      <c r="QOK429" s="45"/>
      <c r="QOL429" s="45"/>
      <c r="QOM429" s="45"/>
      <c r="QON429" s="45"/>
      <c r="QOO429" s="45"/>
      <c r="QOP429" s="45"/>
      <c r="QOQ429" s="45"/>
      <c r="QOR429" s="45"/>
      <c r="QOS429" s="45"/>
      <c r="QOT429" s="45"/>
      <c r="QOU429" s="45"/>
      <c r="QOV429" s="45"/>
      <c r="QOW429" s="45"/>
      <c r="QOX429" s="45"/>
      <c r="QOY429" s="45"/>
      <c r="QOZ429" s="45"/>
      <c r="QPA429" s="45"/>
      <c r="QPB429" s="45"/>
      <c r="QPC429" s="45"/>
      <c r="QPD429" s="45"/>
      <c r="QPE429" s="45"/>
      <c r="QPF429" s="45"/>
      <c r="QPG429" s="45"/>
      <c r="QPH429" s="45"/>
      <c r="QPI429" s="45"/>
      <c r="QPJ429" s="45"/>
      <c r="QPK429" s="45"/>
      <c r="QPL429" s="45"/>
      <c r="QPM429" s="45"/>
      <c r="QPN429" s="45"/>
      <c r="QPO429" s="45"/>
      <c r="QPP429" s="45"/>
      <c r="QPQ429" s="45"/>
      <c r="QPR429" s="45"/>
      <c r="QPS429" s="45"/>
      <c r="QPT429" s="45"/>
      <c r="QPU429" s="45"/>
      <c r="QPV429" s="45"/>
      <c r="QPW429" s="45"/>
      <c r="QPX429" s="45"/>
      <c r="QPY429" s="45"/>
      <c r="QPZ429" s="45"/>
      <c r="QQA429" s="45"/>
      <c r="QQB429" s="45"/>
      <c r="QQC429" s="45"/>
      <c r="QQD429" s="45"/>
      <c r="QQE429" s="45"/>
      <c r="QQF429" s="45"/>
      <c r="QQG429" s="45"/>
      <c r="QQH429" s="45"/>
      <c r="QQI429" s="45"/>
      <c r="QQJ429" s="45"/>
      <c r="QQK429" s="45"/>
      <c r="QQL429" s="45"/>
      <c r="QQM429" s="45"/>
      <c r="QQN429" s="45"/>
      <c r="QQO429" s="45"/>
      <c r="QQP429" s="45"/>
      <c r="QQQ429" s="45"/>
      <c r="QQR429" s="45"/>
      <c r="QQS429" s="45"/>
      <c r="QQT429" s="45"/>
      <c r="QQU429" s="45"/>
      <c r="QQV429" s="45"/>
      <c r="QQW429" s="45"/>
      <c r="QQX429" s="45"/>
      <c r="QQY429" s="45"/>
      <c r="QQZ429" s="45"/>
      <c r="QRA429" s="45"/>
      <c r="QRB429" s="45"/>
      <c r="QRC429" s="45"/>
      <c r="QRD429" s="45"/>
      <c r="QRE429" s="45"/>
      <c r="QRF429" s="45"/>
      <c r="QRG429" s="45"/>
      <c r="QRH429" s="45"/>
      <c r="QRI429" s="45"/>
      <c r="QRJ429" s="45"/>
      <c r="QRK429" s="45"/>
      <c r="QRL429" s="45"/>
      <c r="QRM429" s="45"/>
      <c r="QRN429" s="45"/>
      <c r="QRO429" s="45"/>
      <c r="QRP429" s="45"/>
      <c r="QRQ429" s="45"/>
      <c r="QRR429" s="45"/>
      <c r="QRS429" s="45"/>
      <c r="QRT429" s="45"/>
      <c r="QRU429" s="45"/>
      <c r="QRV429" s="45"/>
      <c r="QRW429" s="45"/>
      <c r="QRX429" s="45"/>
      <c r="QRY429" s="45"/>
      <c r="QRZ429" s="45"/>
      <c r="QSA429" s="45"/>
      <c r="QSB429" s="45"/>
      <c r="QSC429" s="45"/>
      <c r="QSD429" s="45"/>
      <c r="QSE429" s="45"/>
      <c r="QSF429" s="45"/>
      <c r="QSG429" s="45"/>
      <c r="QSH429" s="45"/>
      <c r="QSI429" s="45"/>
      <c r="QSJ429" s="45"/>
      <c r="QSK429" s="45"/>
      <c r="QSL429" s="45"/>
      <c r="QSM429" s="45"/>
      <c r="QSN429" s="45"/>
      <c r="QSO429" s="45"/>
      <c r="QSP429" s="45"/>
      <c r="QSQ429" s="45"/>
      <c r="QSR429" s="45"/>
      <c r="QSS429" s="45"/>
      <c r="QST429" s="45"/>
      <c r="QSU429" s="45"/>
      <c r="QSV429" s="45"/>
      <c r="QSW429" s="45"/>
      <c r="QSX429" s="45"/>
      <c r="QSY429" s="45"/>
      <c r="QSZ429" s="45"/>
      <c r="QTA429" s="45"/>
      <c r="QTB429" s="45"/>
      <c r="QTC429" s="45"/>
      <c r="QTD429" s="45"/>
      <c r="QTE429" s="45"/>
      <c r="QTF429" s="45"/>
      <c r="QTG429" s="45"/>
      <c r="QTH429" s="45"/>
      <c r="QTI429" s="45"/>
      <c r="QTJ429" s="45"/>
      <c r="QTK429" s="45"/>
      <c r="QTL429" s="45"/>
      <c r="QTM429" s="45"/>
      <c r="QTN429" s="45"/>
      <c r="QTO429" s="45"/>
      <c r="QTP429" s="45"/>
      <c r="QTQ429" s="45"/>
      <c r="QTR429" s="45"/>
      <c r="QTS429" s="45"/>
      <c r="QTT429" s="45"/>
      <c r="QTU429" s="45"/>
      <c r="QTV429" s="45"/>
      <c r="QTW429" s="45"/>
      <c r="QTX429" s="45"/>
      <c r="QTY429" s="45"/>
      <c r="QTZ429" s="45"/>
      <c r="QUA429" s="45"/>
      <c r="QUB429" s="45"/>
      <c r="QUC429" s="45"/>
      <c r="QUD429" s="45"/>
      <c r="QUE429" s="45"/>
      <c r="QUF429" s="45"/>
      <c r="QUG429" s="45"/>
      <c r="QUH429" s="45"/>
      <c r="QUI429" s="45"/>
      <c r="QUJ429" s="45"/>
      <c r="QUK429" s="45"/>
      <c r="QUL429" s="45"/>
      <c r="QUM429" s="45"/>
      <c r="QUN429" s="45"/>
      <c r="QUO429" s="45"/>
      <c r="QUP429" s="45"/>
      <c r="QUQ429" s="45"/>
      <c r="QUR429" s="45"/>
      <c r="QUS429" s="45"/>
      <c r="QUT429" s="45"/>
      <c r="QUU429" s="45"/>
      <c r="QUV429" s="45"/>
      <c r="QUW429" s="45"/>
      <c r="QUX429" s="45"/>
      <c r="QUY429" s="45"/>
      <c r="QUZ429" s="45"/>
      <c r="QVA429" s="45"/>
      <c r="QVB429" s="45"/>
      <c r="QVC429" s="45"/>
      <c r="QVD429" s="45"/>
      <c r="QVE429" s="45"/>
      <c r="QVF429" s="45"/>
      <c r="QVG429" s="45"/>
      <c r="QVH429" s="45"/>
      <c r="QVI429" s="45"/>
      <c r="QVJ429" s="45"/>
      <c r="QVK429" s="45"/>
      <c r="QVL429" s="45"/>
      <c r="QVM429" s="45"/>
      <c r="QVN429" s="45"/>
      <c r="QVO429" s="45"/>
      <c r="QVP429" s="45"/>
      <c r="QVQ429" s="45"/>
      <c r="QVR429" s="45"/>
      <c r="QVS429" s="45"/>
      <c r="QVT429" s="45"/>
      <c r="QVU429" s="45"/>
      <c r="QVV429" s="45"/>
      <c r="QVW429" s="45"/>
      <c r="QVX429" s="45"/>
      <c r="QVY429" s="45"/>
      <c r="QVZ429" s="45"/>
      <c r="QWA429" s="45"/>
      <c r="QWB429" s="45"/>
      <c r="QWC429" s="45"/>
      <c r="QWD429" s="45"/>
      <c r="QWE429" s="45"/>
      <c r="QWF429" s="45"/>
      <c r="QWG429" s="45"/>
      <c r="QWH429" s="45"/>
      <c r="QWI429" s="45"/>
      <c r="QWJ429" s="45"/>
      <c r="QWK429" s="45"/>
      <c r="QWL429" s="45"/>
      <c r="QWM429" s="45"/>
      <c r="QWN429" s="45"/>
      <c r="QWO429" s="45"/>
      <c r="QWP429" s="45"/>
      <c r="QWQ429" s="45"/>
      <c r="QWR429" s="45"/>
      <c r="QWS429" s="45"/>
      <c r="QWT429" s="45"/>
      <c r="QWU429" s="45"/>
      <c r="QWV429" s="45"/>
      <c r="QWW429" s="45"/>
      <c r="QWX429" s="45"/>
      <c r="QWY429" s="45"/>
      <c r="QWZ429" s="45"/>
      <c r="QXA429" s="45"/>
      <c r="QXB429" s="45"/>
      <c r="QXC429" s="45"/>
      <c r="QXD429" s="45"/>
      <c r="QXE429" s="45"/>
      <c r="QXF429" s="45"/>
      <c r="QXG429" s="45"/>
      <c r="QXH429" s="45"/>
      <c r="QXI429" s="45"/>
      <c r="QXJ429" s="45"/>
      <c r="QXK429" s="45"/>
      <c r="QXL429" s="45"/>
      <c r="QXM429" s="45"/>
      <c r="QXN429" s="45"/>
      <c r="QXO429" s="45"/>
      <c r="QXP429" s="45"/>
      <c r="QXQ429" s="45"/>
      <c r="QXR429" s="45"/>
      <c r="QXS429" s="45"/>
      <c r="QXT429" s="45"/>
      <c r="QXU429" s="45"/>
      <c r="QXV429" s="45"/>
      <c r="QXW429" s="45"/>
      <c r="QXX429" s="45"/>
      <c r="QXY429" s="45"/>
      <c r="QXZ429" s="45"/>
      <c r="QYA429" s="45"/>
      <c r="QYB429" s="45"/>
      <c r="QYC429" s="45"/>
      <c r="QYD429" s="45"/>
      <c r="QYE429" s="45"/>
      <c r="QYF429" s="45"/>
      <c r="QYG429" s="45"/>
      <c r="QYH429" s="45"/>
      <c r="QYI429" s="45"/>
      <c r="QYJ429" s="45"/>
      <c r="QYK429" s="45"/>
      <c r="QYL429" s="45"/>
      <c r="QYM429" s="45"/>
      <c r="QYN429" s="45"/>
      <c r="QYO429" s="45"/>
      <c r="QYP429" s="45"/>
      <c r="QYQ429" s="45"/>
      <c r="QYR429" s="45"/>
      <c r="QYS429" s="45"/>
      <c r="QYT429" s="45"/>
      <c r="QYU429" s="45"/>
      <c r="QYV429" s="45"/>
      <c r="QYW429" s="45"/>
      <c r="QYX429" s="45"/>
      <c r="QYY429" s="45"/>
      <c r="QYZ429" s="45"/>
      <c r="QZA429" s="45"/>
      <c r="QZB429" s="45"/>
      <c r="QZC429" s="45"/>
      <c r="QZD429" s="45"/>
      <c r="QZE429" s="45"/>
      <c r="QZF429" s="45"/>
      <c r="QZG429" s="45"/>
      <c r="QZH429" s="45"/>
      <c r="QZI429" s="45"/>
      <c r="QZJ429" s="45"/>
      <c r="QZK429" s="45"/>
      <c r="QZL429" s="45"/>
      <c r="QZM429" s="45"/>
      <c r="QZN429" s="45"/>
      <c r="QZO429" s="45"/>
      <c r="QZP429" s="45"/>
      <c r="QZQ429" s="45"/>
      <c r="QZR429" s="45"/>
      <c r="QZS429" s="45"/>
      <c r="QZT429" s="45"/>
      <c r="QZU429" s="45"/>
      <c r="QZV429" s="45"/>
      <c r="QZW429" s="45"/>
      <c r="QZX429" s="45"/>
      <c r="QZY429" s="45"/>
      <c r="QZZ429" s="45"/>
      <c r="RAA429" s="45"/>
      <c r="RAB429" s="45"/>
      <c r="RAC429" s="45"/>
      <c r="RAD429" s="45"/>
      <c r="RAE429" s="45"/>
      <c r="RAF429" s="45"/>
      <c r="RAG429" s="45"/>
      <c r="RAH429" s="45"/>
      <c r="RAI429" s="45"/>
      <c r="RAJ429" s="45"/>
      <c r="RAK429" s="45"/>
      <c r="RAL429" s="45"/>
      <c r="RAM429" s="45"/>
      <c r="RAN429" s="45"/>
      <c r="RAO429" s="45"/>
      <c r="RAP429" s="45"/>
      <c r="RAQ429" s="45"/>
      <c r="RAR429" s="45"/>
      <c r="RAS429" s="45"/>
      <c r="RAT429" s="45"/>
      <c r="RAU429" s="45"/>
      <c r="RAV429" s="45"/>
      <c r="RAW429" s="45"/>
      <c r="RAX429" s="45"/>
      <c r="RAY429" s="45"/>
      <c r="RAZ429" s="45"/>
      <c r="RBA429" s="45"/>
      <c r="RBB429" s="45"/>
      <c r="RBC429" s="45"/>
      <c r="RBD429" s="45"/>
      <c r="RBE429" s="45"/>
      <c r="RBF429" s="45"/>
      <c r="RBG429" s="45"/>
      <c r="RBH429" s="45"/>
      <c r="RBI429" s="45"/>
      <c r="RBJ429" s="45"/>
      <c r="RBK429" s="45"/>
      <c r="RBL429" s="45"/>
      <c r="RBM429" s="45"/>
      <c r="RBN429" s="45"/>
      <c r="RBO429" s="45"/>
      <c r="RBP429" s="45"/>
      <c r="RBQ429" s="45"/>
      <c r="RBR429" s="45"/>
      <c r="RBS429" s="45"/>
      <c r="RBT429" s="45"/>
      <c r="RBU429" s="45"/>
      <c r="RBV429" s="45"/>
      <c r="RBW429" s="45"/>
      <c r="RBX429" s="45"/>
      <c r="RBY429" s="45"/>
      <c r="RBZ429" s="45"/>
      <c r="RCA429" s="45"/>
      <c r="RCB429" s="45"/>
      <c r="RCC429" s="45"/>
      <c r="RCD429" s="45"/>
      <c r="RCE429" s="45"/>
      <c r="RCF429" s="45"/>
      <c r="RCG429" s="45"/>
      <c r="RCH429" s="45"/>
      <c r="RCI429" s="45"/>
      <c r="RCJ429" s="45"/>
      <c r="RCK429" s="45"/>
      <c r="RCL429" s="45"/>
      <c r="RCM429" s="45"/>
      <c r="RCN429" s="45"/>
      <c r="RCO429" s="45"/>
      <c r="RCP429" s="45"/>
      <c r="RCQ429" s="45"/>
      <c r="RCR429" s="45"/>
      <c r="RCS429" s="45"/>
      <c r="RCT429" s="45"/>
      <c r="RCU429" s="45"/>
      <c r="RCV429" s="45"/>
      <c r="RCW429" s="45"/>
      <c r="RCX429" s="45"/>
      <c r="RCY429" s="45"/>
      <c r="RCZ429" s="45"/>
      <c r="RDA429" s="45"/>
      <c r="RDB429" s="45"/>
      <c r="RDC429" s="45"/>
      <c r="RDD429" s="45"/>
      <c r="RDE429" s="45"/>
      <c r="RDF429" s="45"/>
      <c r="RDG429" s="45"/>
      <c r="RDH429" s="45"/>
      <c r="RDI429" s="45"/>
      <c r="RDJ429" s="45"/>
      <c r="RDK429" s="45"/>
      <c r="RDL429" s="45"/>
      <c r="RDM429" s="45"/>
      <c r="RDN429" s="45"/>
      <c r="RDO429" s="45"/>
      <c r="RDP429" s="45"/>
      <c r="RDQ429" s="45"/>
      <c r="RDR429" s="45"/>
      <c r="RDS429" s="45"/>
      <c r="RDT429" s="45"/>
      <c r="RDU429" s="45"/>
      <c r="RDV429" s="45"/>
      <c r="RDW429" s="45"/>
      <c r="RDX429" s="45"/>
      <c r="RDY429" s="45"/>
      <c r="RDZ429" s="45"/>
      <c r="REA429" s="45"/>
      <c r="REB429" s="45"/>
      <c r="REC429" s="45"/>
      <c r="RED429" s="45"/>
      <c r="REE429" s="45"/>
      <c r="REF429" s="45"/>
      <c r="REG429" s="45"/>
      <c r="REH429" s="45"/>
      <c r="REI429" s="45"/>
      <c r="REJ429" s="45"/>
      <c r="REK429" s="45"/>
      <c r="REL429" s="45"/>
      <c r="REM429" s="45"/>
      <c r="REN429" s="45"/>
      <c r="REO429" s="45"/>
      <c r="REP429" s="45"/>
      <c r="REQ429" s="45"/>
      <c r="RER429" s="45"/>
      <c r="RES429" s="45"/>
      <c r="RET429" s="45"/>
      <c r="REU429" s="45"/>
      <c r="REV429" s="45"/>
      <c r="REW429" s="45"/>
      <c r="REX429" s="45"/>
      <c r="REY429" s="45"/>
      <c r="REZ429" s="45"/>
      <c r="RFA429" s="45"/>
      <c r="RFB429" s="45"/>
      <c r="RFC429" s="45"/>
      <c r="RFD429" s="45"/>
      <c r="RFE429" s="45"/>
      <c r="RFF429" s="45"/>
      <c r="RFG429" s="45"/>
      <c r="RFH429" s="45"/>
      <c r="RFI429" s="45"/>
      <c r="RFJ429" s="45"/>
      <c r="RFK429" s="45"/>
      <c r="RFL429" s="45"/>
      <c r="RFM429" s="45"/>
      <c r="RFN429" s="45"/>
      <c r="RFO429" s="45"/>
      <c r="RFP429" s="45"/>
      <c r="RFQ429" s="45"/>
      <c r="RFR429" s="45"/>
      <c r="RFS429" s="45"/>
      <c r="RFT429" s="45"/>
      <c r="RFU429" s="45"/>
      <c r="RFV429" s="45"/>
      <c r="RFW429" s="45"/>
      <c r="RFX429" s="45"/>
      <c r="RFY429" s="45"/>
      <c r="RFZ429" s="45"/>
      <c r="RGA429" s="45"/>
      <c r="RGB429" s="45"/>
      <c r="RGC429" s="45"/>
      <c r="RGD429" s="45"/>
      <c r="RGE429" s="45"/>
      <c r="RGF429" s="45"/>
      <c r="RGG429" s="45"/>
      <c r="RGH429" s="45"/>
      <c r="RGI429" s="45"/>
      <c r="RGJ429" s="45"/>
      <c r="RGK429" s="45"/>
      <c r="RGL429" s="45"/>
      <c r="RGM429" s="45"/>
      <c r="RGN429" s="45"/>
      <c r="RGO429" s="45"/>
      <c r="RGP429" s="45"/>
      <c r="RGQ429" s="45"/>
      <c r="RGR429" s="45"/>
      <c r="RGS429" s="45"/>
      <c r="RGT429" s="45"/>
      <c r="RGU429" s="45"/>
      <c r="RGV429" s="45"/>
      <c r="RGW429" s="45"/>
      <c r="RGX429" s="45"/>
      <c r="RGY429" s="45"/>
      <c r="RGZ429" s="45"/>
      <c r="RHA429" s="45"/>
      <c r="RHB429" s="45"/>
      <c r="RHC429" s="45"/>
      <c r="RHD429" s="45"/>
      <c r="RHE429" s="45"/>
      <c r="RHF429" s="45"/>
      <c r="RHG429" s="45"/>
      <c r="RHH429" s="45"/>
      <c r="RHI429" s="45"/>
      <c r="RHJ429" s="45"/>
      <c r="RHK429" s="45"/>
      <c r="RHL429" s="45"/>
      <c r="RHM429" s="45"/>
      <c r="RHN429" s="45"/>
      <c r="RHO429" s="45"/>
      <c r="RHP429" s="45"/>
      <c r="RHQ429" s="45"/>
      <c r="RHR429" s="45"/>
      <c r="RHS429" s="45"/>
      <c r="RHT429" s="45"/>
      <c r="RHU429" s="45"/>
      <c r="RHV429" s="45"/>
      <c r="RHW429" s="45"/>
      <c r="RHX429" s="45"/>
      <c r="RHY429" s="45"/>
      <c r="RHZ429" s="45"/>
      <c r="RIA429" s="45"/>
      <c r="RIB429" s="45"/>
      <c r="RIC429" s="45"/>
      <c r="RID429" s="45"/>
      <c r="RIE429" s="45"/>
      <c r="RIF429" s="45"/>
      <c r="RIG429" s="45"/>
      <c r="RIH429" s="45"/>
      <c r="RII429" s="45"/>
      <c r="RIJ429" s="45"/>
      <c r="RIK429" s="45"/>
      <c r="RIL429" s="45"/>
      <c r="RIM429" s="45"/>
      <c r="RIN429" s="45"/>
      <c r="RIO429" s="45"/>
      <c r="RIP429" s="45"/>
      <c r="RIQ429" s="45"/>
      <c r="RIR429" s="45"/>
      <c r="RIS429" s="45"/>
      <c r="RIT429" s="45"/>
      <c r="RIU429" s="45"/>
      <c r="RIV429" s="45"/>
      <c r="RIW429" s="45"/>
      <c r="RIX429" s="45"/>
      <c r="RIY429" s="45"/>
      <c r="RIZ429" s="45"/>
      <c r="RJA429" s="45"/>
      <c r="RJB429" s="45"/>
      <c r="RJC429" s="45"/>
      <c r="RJD429" s="45"/>
      <c r="RJE429" s="45"/>
      <c r="RJF429" s="45"/>
      <c r="RJG429" s="45"/>
      <c r="RJH429" s="45"/>
      <c r="RJI429" s="45"/>
      <c r="RJJ429" s="45"/>
      <c r="RJK429" s="45"/>
      <c r="RJL429" s="45"/>
      <c r="RJM429" s="45"/>
      <c r="RJN429" s="45"/>
      <c r="RJO429" s="45"/>
      <c r="RJP429" s="45"/>
      <c r="RJQ429" s="45"/>
      <c r="RJR429" s="45"/>
      <c r="RJS429" s="45"/>
      <c r="RJT429" s="45"/>
      <c r="RJU429" s="45"/>
      <c r="RJV429" s="45"/>
      <c r="RJW429" s="45"/>
      <c r="RJX429" s="45"/>
      <c r="RJY429" s="45"/>
      <c r="RJZ429" s="45"/>
      <c r="RKA429" s="45"/>
      <c r="RKB429" s="45"/>
      <c r="RKC429" s="45"/>
      <c r="RKD429" s="45"/>
      <c r="RKE429" s="45"/>
      <c r="RKF429" s="45"/>
      <c r="RKG429" s="45"/>
      <c r="RKH429" s="45"/>
      <c r="RKI429" s="45"/>
      <c r="RKJ429" s="45"/>
      <c r="RKK429" s="45"/>
      <c r="RKL429" s="45"/>
      <c r="RKM429" s="45"/>
      <c r="RKN429" s="45"/>
      <c r="RKO429" s="45"/>
      <c r="RKP429" s="45"/>
      <c r="RKQ429" s="45"/>
      <c r="RKR429" s="45"/>
      <c r="RKS429" s="45"/>
      <c r="RKT429" s="45"/>
      <c r="RKU429" s="45"/>
      <c r="RKV429" s="45"/>
      <c r="RKW429" s="45"/>
      <c r="RKX429" s="45"/>
      <c r="RKY429" s="45"/>
      <c r="RKZ429" s="45"/>
      <c r="RLA429" s="45"/>
      <c r="RLB429" s="45"/>
      <c r="RLC429" s="45"/>
      <c r="RLD429" s="45"/>
      <c r="RLE429" s="45"/>
      <c r="RLF429" s="45"/>
      <c r="RLG429" s="45"/>
      <c r="RLH429" s="45"/>
      <c r="RLI429" s="45"/>
      <c r="RLJ429" s="45"/>
      <c r="RLK429" s="45"/>
      <c r="RLL429" s="45"/>
      <c r="RLM429" s="45"/>
      <c r="RLN429" s="45"/>
      <c r="RLO429" s="45"/>
      <c r="RLP429" s="45"/>
      <c r="RLQ429" s="45"/>
      <c r="RLR429" s="45"/>
      <c r="RLS429" s="45"/>
      <c r="RLT429" s="45"/>
      <c r="RLU429" s="45"/>
      <c r="RLV429" s="45"/>
      <c r="RLW429" s="45"/>
      <c r="RLX429" s="45"/>
      <c r="RLY429" s="45"/>
      <c r="RLZ429" s="45"/>
      <c r="RMA429" s="45"/>
      <c r="RMB429" s="45"/>
      <c r="RMC429" s="45"/>
      <c r="RMD429" s="45"/>
      <c r="RME429" s="45"/>
      <c r="RMF429" s="45"/>
      <c r="RMG429" s="45"/>
      <c r="RMH429" s="45"/>
      <c r="RMI429" s="45"/>
      <c r="RMJ429" s="45"/>
      <c r="RMK429" s="45"/>
      <c r="RML429" s="45"/>
      <c r="RMM429" s="45"/>
      <c r="RMN429" s="45"/>
      <c r="RMO429" s="45"/>
      <c r="RMP429" s="45"/>
      <c r="RMQ429" s="45"/>
      <c r="RMR429" s="45"/>
      <c r="RMS429" s="45"/>
      <c r="RMT429" s="45"/>
      <c r="RMU429" s="45"/>
      <c r="RMV429" s="45"/>
      <c r="RMW429" s="45"/>
      <c r="RMX429" s="45"/>
      <c r="RMY429" s="45"/>
      <c r="RMZ429" s="45"/>
      <c r="RNA429" s="45"/>
      <c r="RNB429" s="45"/>
      <c r="RNC429" s="45"/>
      <c r="RND429" s="45"/>
      <c r="RNE429" s="45"/>
      <c r="RNF429" s="45"/>
      <c r="RNG429" s="45"/>
      <c r="RNH429" s="45"/>
      <c r="RNI429" s="45"/>
      <c r="RNJ429" s="45"/>
      <c r="RNK429" s="45"/>
      <c r="RNL429" s="45"/>
      <c r="RNM429" s="45"/>
      <c r="RNN429" s="45"/>
      <c r="RNO429" s="45"/>
      <c r="RNP429" s="45"/>
      <c r="RNQ429" s="45"/>
      <c r="RNR429" s="45"/>
      <c r="RNS429" s="45"/>
      <c r="RNT429" s="45"/>
      <c r="RNU429" s="45"/>
      <c r="RNV429" s="45"/>
      <c r="RNW429" s="45"/>
      <c r="RNX429" s="45"/>
      <c r="RNY429" s="45"/>
      <c r="RNZ429" s="45"/>
      <c r="ROA429" s="45"/>
      <c r="ROB429" s="45"/>
      <c r="ROC429" s="45"/>
      <c r="ROD429" s="45"/>
      <c r="ROE429" s="45"/>
      <c r="ROF429" s="45"/>
      <c r="ROG429" s="45"/>
      <c r="ROH429" s="45"/>
      <c r="ROI429" s="45"/>
      <c r="ROJ429" s="45"/>
      <c r="ROK429" s="45"/>
      <c r="ROL429" s="45"/>
      <c r="ROM429" s="45"/>
      <c r="RON429" s="45"/>
      <c r="ROO429" s="45"/>
      <c r="ROP429" s="45"/>
      <c r="ROQ429" s="45"/>
      <c r="ROR429" s="45"/>
      <c r="ROS429" s="45"/>
      <c r="ROT429" s="45"/>
      <c r="ROU429" s="45"/>
      <c r="ROV429" s="45"/>
      <c r="ROW429" s="45"/>
      <c r="ROX429" s="45"/>
      <c r="ROY429" s="45"/>
      <c r="ROZ429" s="45"/>
      <c r="RPA429" s="45"/>
      <c r="RPB429" s="45"/>
      <c r="RPC429" s="45"/>
      <c r="RPD429" s="45"/>
      <c r="RPE429" s="45"/>
      <c r="RPF429" s="45"/>
      <c r="RPG429" s="45"/>
      <c r="RPH429" s="45"/>
      <c r="RPI429" s="45"/>
      <c r="RPJ429" s="45"/>
      <c r="RPK429" s="45"/>
      <c r="RPL429" s="45"/>
      <c r="RPM429" s="45"/>
      <c r="RPN429" s="45"/>
      <c r="RPO429" s="45"/>
      <c r="RPP429" s="45"/>
      <c r="RPQ429" s="45"/>
      <c r="RPR429" s="45"/>
      <c r="RPS429" s="45"/>
      <c r="RPT429" s="45"/>
      <c r="RPU429" s="45"/>
      <c r="RPV429" s="45"/>
      <c r="RPW429" s="45"/>
      <c r="RPX429" s="45"/>
      <c r="RPY429" s="45"/>
      <c r="RPZ429" s="45"/>
      <c r="RQA429" s="45"/>
      <c r="RQB429" s="45"/>
      <c r="RQC429" s="45"/>
      <c r="RQD429" s="45"/>
      <c r="RQE429" s="45"/>
      <c r="RQF429" s="45"/>
      <c r="RQG429" s="45"/>
      <c r="RQH429" s="45"/>
      <c r="RQI429" s="45"/>
      <c r="RQJ429" s="45"/>
      <c r="RQK429" s="45"/>
      <c r="RQL429" s="45"/>
      <c r="RQM429" s="45"/>
      <c r="RQN429" s="45"/>
      <c r="RQO429" s="45"/>
      <c r="RQP429" s="45"/>
      <c r="RQQ429" s="45"/>
      <c r="RQR429" s="45"/>
      <c r="RQS429" s="45"/>
      <c r="RQT429" s="45"/>
      <c r="RQU429" s="45"/>
      <c r="RQV429" s="45"/>
      <c r="RQW429" s="45"/>
      <c r="RQX429" s="45"/>
      <c r="RQY429" s="45"/>
      <c r="RQZ429" s="45"/>
      <c r="RRA429" s="45"/>
      <c r="RRB429" s="45"/>
      <c r="RRC429" s="45"/>
      <c r="RRD429" s="45"/>
      <c r="RRE429" s="45"/>
      <c r="RRF429" s="45"/>
      <c r="RRG429" s="45"/>
      <c r="RRH429" s="45"/>
      <c r="RRI429" s="45"/>
      <c r="RRJ429" s="45"/>
      <c r="RRK429" s="45"/>
      <c r="RRL429" s="45"/>
      <c r="RRM429" s="45"/>
      <c r="RRN429" s="45"/>
      <c r="RRO429" s="45"/>
      <c r="RRP429" s="45"/>
      <c r="RRQ429" s="45"/>
      <c r="RRR429" s="45"/>
      <c r="RRS429" s="45"/>
      <c r="RRT429" s="45"/>
      <c r="RRU429" s="45"/>
      <c r="RRV429" s="45"/>
      <c r="RRW429" s="45"/>
      <c r="RRX429" s="45"/>
      <c r="RRY429" s="45"/>
      <c r="RRZ429" s="45"/>
      <c r="RSA429" s="45"/>
      <c r="RSB429" s="45"/>
      <c r="RSC429" s="45"/>
      <c r="RSD429" s="45"/>
      <c r="RSE429" s="45"/>
      <c r="RSF429" s="45"/>
      <c r="RSG429" s="45"/>
      <c r="RSH429" s="45"/>
      <c r="RSI429" s="45"/>
      <c r="RSJ429" s="45"/>
      <c r="RSK429" s="45"/>
      <c r="RSL429" s="45"/>
      <c r="RSM429" s="45"/>
      <c r="RSN429" s="45"/>
      <c r="RSO429" s="45"/>
      <c r="RSP429" s="45"/>
      <c r="RSQ429" s="45"/>
      <c r="RSR429" s="45"/>
      <c r="RSS429" s="45"/>
      <c r="RST429" s="45"/>
      <c r="RSU429" s="45"/>
      <c r="RSV429" s="45"/>
      <c r="RSW429" s="45"/>
      <c r="RSX429" s="45"/>
      <c r="RSY429" s="45"/>
      <c r="RSZ429" s="45"/>
      <c r="RTA429" s="45"/>
      <c r="RTB429" s="45"/>
      <c r="RTC429" s="45"/>
      <c r="RTD429" s="45"/>
      <c r="RTE429" s="45"/>
      <c r="RTF429" s="45"/>
      <c r="RTG429" s="45"/>
      <c r="RTH429" s="45"/>
      <c r="RTI429" s="45"/>
      <c r="RTJ429" s="45"/>
      <c r="RTK429" s="45"/>
      <c r="RTL429" s="45"/>
      <c r="RTM429" s="45"/>
      <c r="RTN429" s="45"/>
      <c r="RTO429" s="45"/>
      <c r="RTP429" s="45"/>
      <c r="RTQ429" s="45"/>
      <c r="RTR429" s="45"/>
      <c r="RTS429" s="45"/>
      <c r="RTT429" s="45"/>
      <c r="RTU429" s="45"/>
      <c r="RTV429" s="45"/>
      <c r="RTW429" s="45"/>
      <c r="RTX429" s="45"/>
      <c r="RTY429" s="45"/>
      <c r="RTZ429" s="45"/>
      <c r="RUA429" s="45"/>
      <c r="RUB429" s="45"/>
      <c r="RUC429" s="45"/>
      <c r="RUD429" s="45"/>
      <c r="RUE429" s="45"/>
      <c r="RUF429" s="45"/>
      <c r="RUG429" s="45"/>
      <c r="RUH429" s="45"/>
      <c r="RUI429" s="45"/>
      <c r="RUJ429" s="45"/>
      <c r="RUK429" s="45"/>
      <c r="RUL429" s="45"/>
      <c r="RUM429" s="45"/>
      <c r="RUN429" s="45"/>
      <c r="RUO429" s="45"/>
      <c r="RUP429" s="45"/>
      <c r="RUQ429" s="45"/>
      <c r="RUR429" s="45"/>
      <c r="RUS429" s="45"/>
      <c r="RUT429" s="45"/>
      <c r="RUU429" s="45"/>
      <c r="RUV429" s="45"/>
      <c r="RUW429" s="45"/>
      <c r="RUX429" s="45"/>
      <c r="RUY429" s="45"/>
      <c r="RUZ429" s="45"/>
      <c r="RVA429" s="45"/>
      <c r="RVB429" s="45"/>
      <c r="RVC429" s="45"/>
      <c r="RVD429" s="45"/>
      <c r="RVE429" s="45"/>
      <c r="RVF429" s="45"/>
      <c r="RVG429" s="45"/>
      <c r="RVH429" s="45"/>
      <c r="RVI429" s="45"/>
      <c r="RVJ429" s="45"/>
      <c r="RVK429" s="45"/>
      <c r="RVL429" s="45"/>
      <c r="RVM429" s="45"/>
      <c r="RVN429" s="45"/>
      <c r="RVO429" s="45"/>
      <c r="RVP429" s="45"/>
      <c r="RVQ429" s="45"/>
      <c r="RVR429" s="45"/>
      <c r="RVS429" s="45"/>
      <c r="RVT429" s="45"/>
      <c r="RVU429" s="45"/>
      <c r="RVV429" s="45"/>
      <c r="RVW429" s="45"/>
      <c r="RVX429" s="45"/>
      <c r="RVY429" s="45"/>
      <c r="RVZ429" s="45"/>
      <c r="RWA429" s="45"/>
      <c r="RWB429" s="45"/>
      <c r="RWC429" s="45"/>
      <c r="RWD429" s="45"/>
      <c r="RWE429" s="45"/>
      <c r="RWF429" s="45"/>
      <c r="RWG429" s="45"/>
      <c r="RWH429" s="45"/>
      <c r="RWI429" s="45"/>
      <c r="RWJ429" s="45"/>
      <c r="RWK429" s="45"/>
      <c r="RWL429" s="45"/>
      <c r="RWM429" s="45"/>
      <c r="RWN429" s="45"/>
      <c r="RWO429" s="45"/>
      <c r="RWP429" s="45"/>
      <c r="RWQ429" s="45"/>
      <c r="RWR429" s="45"/>
      <c r="RWS429" s="45"/>
      <c r="RWT429" s="45"/>
      <c r="RWU429" s="45"/>
      <c r="RWV429" s="45"/>
      <c r="RWW429" s="45"/>
      <c r="RWX429" s="45"/>
      <c r="RWY429" s="45"/>
      <c r="RWZ429" s="45"/>
      <c r="RXA429" s="45"/>
      <c r="RXB429" s="45"/>
      <c r="RXC429" s="45"/>
      <c r="RXD429" s="45"/>
      <c r="RXE429" s="45"/>
      <c r="RXF429" s="45"/>
      <c r="RXG429" s="45"/>
      <c r="RXH429" s="45"/>
      <c r="RXI429" s="45"/>
      <c r="RXJ429" s="45"/>
      <c r="RXK429" s="45"/>
      <c r="RXL429" s="45"/>
      <c r="RXM429" s="45"/>
      <c r="RXN429" s="45"/>
      <c r="RXO429" s="45"/>
      <c r="RXP429" s="45"/>
      <c r="RXQ429" s="45"/>
      <c r="RXR429" s="45"/>
      <c r="RXS429" s="45"/>
      <c r="RXT429" s="45"/>
      <c r="RXU429" s="45"/>
      <c r="RXV429" s="45"/>
      <c r="RXW429" s="45"/>
      <c r="RXX429" s="45"/>
      <c r="RXY429" s="45"/>
      <c r="RXZ429" s="45"/>
      <c r="RYA429" s="45"/>
      <c r="RYB429" s="45"/>
      <c r="RYC429" s="45"/>
      <c r="RYD429" s="45"/>
      <c r="RYE429" s="45"/>
      <c r="RYF429" s="45"/>
      <c r="RYG429" s="45"/>
      <c r="RYH429" s="45"/>
      <c r="RYI429" s="45"/>
      <c r="RYJ429" s="45"/>
      <c r="RYK429" s="45"/>
      <c r="RYL429" s="45"/>
      <c r="RYM429" s="45"/>
      <c r="RYN429" s="45"/>
      <c r="RYO429" s="45"/>
      <c r="RYP429" s="45"/>
      <c r="RYQ429" s="45"/>
      <c r="RYR429" s="45"/>
      <c r="RYS429" s="45"/>
      <c r="RYT429" s="45"/>
      <c r="RYU429" s="45"/>
      <c r="RYV429" s="45"/>
      <c r="RYW429" s="45"/>
      <c r="RYX429" s="45"/>
      <c r="RYY429" s="45"/>
      <c r="RYZ429" s="45"/>
      <c r="RZA429" s="45"/>
      <c r="RZB429" s="45"/>
      <c r="RZC429" s="45"/>
      <c r="RZD429" s="45"/>
      <c r="RZE429" s="45"/>
      <c r="RZF429" s="45"/>
      <c r="RZG429" s="45"/>
      <c r="RZH429" s="45"/>
      <c r="RZI429" s="45"/>
      <c r="RZJ429" s="45"/>
      <c r="RZK429" s="45"/>
      <c r="RZL429" s="45"/>
      <c r="RZM429" s="45"/>
      <c r="RZN429" s="45"/>
      <c r="RZO429" s="45"/>
      <c r="RZP429" s="45"/>
      <c r="RZQ429" s="45"/>
      <c r="RZR429" s="45"/>
      <c r="RZS429" s="45"/>
      <c r="RZT429" s="45"/>
      <c r="RZU429" s="45"/>
      <c r="RZV429" s="45"/>
      <c r="RZW429" s="45"/>
      <c r="RZX429" s="45"/>
      <c r="RZY429" s="45"/>
      <c r="RZZ429" s="45"/>
      <c r="SAA429" s="45"/>
      <c r="SAB429" s="45"/>
      <c r="SAC429" s="45"/>
      <c r="SAD429" s="45"/>
      <c r="SAE429" s="45"/>
      <c r="SAF429" s="45"/>
      <c r="SAG429" s="45"/>
      <c r="SAH429" s="45"/>
      <c r="SAI429" s="45"/>
      <c r="SAJ429" s="45"/>
      <c r="SAK429" s="45"/>
      <c r="SAL429" s="45"/>
      <c r="SAM429" s="45"/>
      <c r="SAN429" s="45"/>
      <c r="SAO429" s="45"/>
      <c r="SAP429" s="45"/>
      <c r="SAQ429" s="45"/>
      <c r="SAR429" s="45"/>
      <c r="SAS429" s="45"/>
      <c r="SAT429" s="45"/>
      <c r="SAU429" s="45"/>
      <c r="SAV429" s="45"/>
      <c r="SAW429" s="45"/>
      <c r="SAX429" s="45"/>
      <c r="SAY429" s="45"/>
      <c r="SAZ429" s="45"/>
      <c r="SBA429" s="45"/>
      <c r="SBB429" s="45"/>
      <c r="SBC429" s="45"/>
      <c r="SBD429" s="45"/>
      <c r="SBE429" s="45"/>
      <c r="SBF429" s="45"/>
      <c r="SBG429" s="45"/>
      <c r="SBH429" s="45"/>
      <c r="SBI429" s="45"/>
      <c r="SBJ429" s="45"/>
      <c r="SBK429" s="45"/>
      <c r="SBL429" s="45"/>
      <c r="SBM429" s="45"/>
      <c r="SBN429" s="45"/>
      <c r="SBO429" s="45"/>
      <c r="SBP429" s="45"/>
      <c r="SBQ429" s="45"/>
      <c r="SBR429" s="45"/>
      <c r="SBS429" s="45"/>
      <c r="SBT429" s="45"/>
      <c r="SBU429" s="45"/>
      <c r="SBV429" s="45"/>
      <c r="SBW429" s="45"/>
      <c r="SBX429" s="45"/>
      <c r="SBY429" s="45"/>
      <c r="SBZ429" s="45"/>
      <c r="SCA429" s="45"/>
      <c r="SCB429" s="45"/>
      <c r="SCC429" s="45"/>
      <c r="SCD429" s="45"/>
      <c r="SCE429" s="45"/>
      <c r="SCF429" s="45"/>
      <c r="SCG429" s="45"/>
      <c r="SCH429" s="45"/>
      <c r="SCI429" s="45"/>
      <c r="SCJ429" s="45"/>
      <c r="SCK429" s="45"/>
      <c r="SCL429" s="45"/>
      <c r="SCM429" s="45"/>
      <c r="SCN429" s="45"/>
      <c r="SCO429" s="45"/>
      <c r="SCP429" s="45"/>
      <c r="SCQ429" s="45"/>
      <c r="SCR429" s="45"/>
      <c r="SCS429" s="45"/>
      <c r="SCT429" s="45"/>
      <c r="SCU429" s="45"/>
      <c r="SCV429" s="45"/>
      <c r="SCW429" s="45"/>
      <c r="SCX429" s="45"/>
      <c r="SCY429" s="45"/>
      <c r="SCZ429" s="45"/>
      <c r="SDA429" s="45"/>
      <c r="SDB429" s="45"/>
      <c r="SDC429" s="45"/>
      <c r="SDD429" s="45"/>
      <c r="SDE429" s="45"/>
      <c r="SDF429" s="45"/>
      <c r="SDG429" s="45"/>
      <c r="SDH429" s="45"/>
      <c r="SDI429" s="45"/>
      <c r="SDJ429" s="45"/>
      <c r="SDK429" s="45"/>
      <c r="SDL429" s="45"/>
      <c r="SDM429" s="45"/>
      <c r="SDN429" s="45"/>
      <c r="SDO429" s="45"/>
      <c r="SDP429" s="45"/>
      <c r="SDQ429" s="45"/>
      <c r="SDR429" s="45"/>
      <c r="SDS429" s="45"/>
      <c r="SDT429" s="45"/>
      <c r="SDU429" s="45"/>
      <c r="SDV429" s="45"/>
      <c r="SDW429" s="45"/>
      <c r="SDX429" s="45"/>
      <c r="SDY429" s="45"/>
      <c r="SDZ429" s="45"/>
      <c r="SEA429" s="45"/>
      <c r="SEB429" s="45"/>
      <c r="SEC429" s="45"/>
      <c r="SED429" s="45"/>
      <c r="SEE429" s="45"/>
      <c r="SEF429" s="45"/>
      <c r="SEG429" s="45"/>
      <c r="SEH429" s="45"/>
      <c r="SEI429" s="45"/>
      <c r="SEJ429" s="45"/>
      <c r="SEK429" s="45"/>
      <c r="SEL429" s="45"/>
      <c r="SEM429" s="45"/>
      <c r="SEN429" s="45"/>
      <c r="SEO429" s="45"/>
      <c r="SEP429" s="45"/>
      <c r="SEQ429" s="45"/>
      <c r="SER429" s="45"/>
      <c r="SES429" s="45"/>
      <c r="SET429" s="45"/>
      <c r="SEU429" s="45"/>
      <c r="SEV429" s="45"/>
      <c r="SEW429" s="45"/>
      <c r="SEX429" s="45"/>
      <c r="SEY429" s="45"/>
      <c r="SEZ429" s="45"/>
      <c r="SFA429" s="45"/>
      <c r="SFB429" s="45"/>
      <c r="SFC429" s="45"/>
      <c r="SFD429" s="45"/>
      <c r="SFE429" s="45"/>
      <c r="SFF429" s="45"/>
      <c r="SFG429" s="45"/>
      <c r="SFH429" s="45"/>
      <c r="SFI429" s="45"/>
      <c r="SFJ429" s="45"/>
      <c r="SFK429" s="45"/>
      <c r="SFL429" s="45"/>
      <c r="SFM429" s="45"/>
      <c r="SFN429" s="45"/>
      <c r="SFO429" s="45"/>
      <c r="SFP429" s="45"/>
      <c r="SFQ429" s="45"/>
      <c r="SFR429" s="45"/>
      <c r="SFS429" s="45"/>
      <c r="SFT429" s="45"/>
      <c r="SFU429" s="45"/>
      <c r="SFV429" s="45"/>
      <c r="SFW429" s="45"/>
      <c r="SFX429" s="45"/>
      <c r="SFY429" s="45"/>
      <c r="SFZ429" s="45"/>
      <c r="SGA429" s="45"/>
      <c r="SGB429" s="45"/>
      <c r="SGC429" s="45"/>
      <c r="SGD429" s="45"/>
      <c r="SGE429" s="45"/>
      <c r="SGF429" s="45"/>
      <c r="SGG429" s="45"/>
      <c r="SGH429" s="45"/>
      <c r="SGI429" s="45"/>
      <c r="SGJ429" s="45"/>
      <c r="SGK429" s="45"/>
      <c r="SGL429" s="45"/>
      <c r="SGM429" s="45"/>
      <c r="SGN429" s="45"/>
      <c r="SGO429" s="45"/>
      <c r="SGP429" s="45"/>
      <c r="SGQ429" s="45"/>
      <c r="SGR429" s="45"/>
      <c r="SGS429" s="45"/>
      <c r="SGT429" s="45"/>
      <c r="SGU429" s="45"/>
      <c r="SGV429" s="45"/>
      <c r="SGW429" s="45"/>
      <c r="SGX429" s="45"/>
      <c r="SGY429" s="45"/>
      <c r="SGZ429" s="45"/>
      <c r="SHA429" s="45"/>
      <c r="SHB429" s="45"/>
      <c r="SHC429" s="45"/>
      <c r="SHD429" s="45"/>
      <c r="SHE429" s="45"/>
      <c r="SHF429" s="45"/>
      <c r="SHG429" s="45"/>
      <c r="SHH429" s="45"/>
      <c r="SHI429" s="45"/>
      <c r="SHJ429" s="45"/>
      <c r="SHK429" s="45"/>
      <c r="SHL429" s="45"/>
      <c r="SHM429" s="45"/>
      <c r="SHN429" s="45"/>
      <c r="SHO429" s="45"/>
      <c r="SHP429" s="45"/>
      <c r="SHQ429" s="45"/>
      <c r="SHR429" s="45"/>
      <c r="SHS429" s="45"/>
      <c r="SHT429" s="45"/>
      <c r="SHU429" s="45"/>
      <c r="SHV429" s="45"/>
      <c r="SHW429" s="45"/>
      <c r="SHX429" s="45"/>
      <c r="SHY429" s="45"/>
      <c r="SHZ429" s="45"/>
      <c r="SIA429" s="45"/>
      <c r="SIB429" s="45"/>
      <c r="SIC429" s="45"/>
      <c r="SID429" s="45"/>
      <c r="SIE429" s="45"/>
      <c r="SIF429" s="45"/>
      <c r="SIG429" s="45"/>
      <c r="SIH429" s="45"/>
      <c r="SII429" s="45"/>
      <c r="SIJ429" s="45"/>
      <c r="SIK429" s="45"/>
      <c r="SIL429" s="45"/>
      <c r="SIM429" s="45"/>
      <c r="SIN429" s="45"/>
      <c r="SIO429" s="45"/>
      <c r="SIP429" s="45"/>
      <c r="SIQ429" s="45"/>
      <c r="SIR429" s="45"/>
      <c r="SIS429" s="45"/>
      <c r="SIT429" s="45"/>
      <c r="SIU429" s="45"/>
      <c r="SIV429" s="45"/>
      <c r="SIW429" s="45"/>
      <c r="SIX429" s="45"/>
      <c r="SIY429" s="45"/>
      <c r="SIZ429" s="45"/>
      <c r="SJA429" s="45"/>
      <c r="SJB429" s="45"/>
      <c r="SJC429" s="45"/>
      <c r="SJD429" s="45"/>
      <c r="SJE429" s="45"/>
      <c r="SJF429" s="45"/>
      <c r="SJG429" s="45"/>
      <c r="SJH429" s="45"/>
      <c r="SJI429" s="45"/>
      <c r="SJJ429" s="45"/>
      <c r="SJK429" s="45"/>
      <c r="SJL429" s="45"/>
      <c r="SJM429" s="45"/>
      <c r="SJN429" s="45"/>
      <c r="SJO429" s="45"/>
      <c r="SJP429" s="45"/>
      <c r="SJQ429" s="45"/>
      <c r="SJR429" s="45"/>
      <c r="SJS429" s="45"/>
      <c r="SJT429" s="45"/>
      <c r="SJU429" s="45"/>
      <c r="SJV429" s="45"/>
      <c r="SJW429" s="45"/>
      <c r="SJX429" s="45"/>
      <c r="SJY429" s="45"/>
      <c r="SJZ429" s="45"/>
      <c r="SKA429" s="45"/>
      <c r="SKB429" s="45"/>
      <c r="SKC429" s="45"/>
      <c r="SKD429" s="45"/>
      <c r="SKE429" s="45"/>
      <c r="SKF429" s="45"/>
      <c r="SKG429" s="45"/>
      <c r="SKH429" s="45"/>
      <c r="SKI429" s="45"/>
      <c r="SKJ429" s="45"/>
      <c r="SKK429" s="45"/>
      <c r="SKL429" s="45"/>
      <c r="SKM429" s="45"/>
      <c r="SKN429" s="45"/>
      <c r="SKO429" s="45"/>
      <c r="SKP429" s="45"/>
      <c r="SKQ429" s="45"/>
      <c r="SKR429" s="45"/>
      <c r="SKS429" s="45"/>
      <c r="SKT429" s="45"/>
      <c r="SKU429" s="45"/>
      <c r="SKV429" s="45"/>
      <c r="SKW429" s="45"/>
      <c r="SKX429" s="45"/>
      <c r="SKY429" s="45"/>
      <c r="SKZ429" s="45"/>
      <c r="SLA429" s="45"/>
      <c r="SLB429" s="45"/>
      <c r="SLC429" s="45"/>
      <c r="SLD429" s="45"/>
      <c r="SLE429" s="45"/>
      <c r="SLF429" s="45"/>
      <c r="SLG429" s="45"/>
      <c r="SLH429" s="45"/>
      <c r="SLI429" s="45"/>
      <c r="SLJ429" s="45"/>
      <c r="SLK429" s="45"/>
      <c r="SLL429" s="45"/>
      <c r="SLM429" s="45"/>
      <c r="SLN429" s="45"/>
      <c r="SLO429" s="45"/>
      <c r="SLP429" s="45"/>
      <c r="SLQ429" s="45"/>
      <c r="SLR429" s="45"/>
      <c r="SLS429" s="45"/>
      <c r="SLT429" s="45"/>
      <c r="SLU429" s="45"/>
      <c r="SLV429" s="45"/>
      <c r="SLW429" s="45"/>
      <c r="SLX429" s="45"/>
      <c r="SLY429" s="45"/>
      <c r="SLZ429" s="45"/>
      <c r="SMA429" s="45"/>
      <c r="SMB429" s="45"/>
      <c r="SMC429" s="45"/>
      <c r="SMD429" s="45"/>
      <c r="SME429" s="45"/>
      <c r="SMF429" s="45"/>
      <c r="SMG429" s="45"/>
      <c r="SMH429" s="45"/>
      <c r="SMI429" s="45"/>
      <c r="SMJ429" s="45"/>
      <c r="SMK429" s="45"/>
      <c r="SML429" s="45"/>
      <c r="SMM429" s="45"/>
      <c r="SMN429" s="45"/>
      <c r="SMO429" s="45"/>
      <c r="SMP429" s="45"/>
      <c r="SMQ429" s="45"/>
      <c r="SMR429" s="45"/>
      <c r="SMS429" s="45"/>
      <c r="SMT429" s="45"/>
      <c r="SMU429" s="45"/>
      <c r="SMV429" s="45"/>
      <c r="SMW429" s="45"/>
      <c r="SMX429" s="45"/>
      <c r="SMY429" s="45"/>
      <c r="SMZ429" s="45"/>
      <c r="SNA429" s="45"/>
      <c r="SNB429" s="45"/>
      <c r="SNC429" s="45"/>
      <c r="SND429" s="45"/>
      <c r="SNE429" s="45"/>
      <c r="SNF429" s="45"/>
      <c r="SNG429" s="45"/>
      <c r="SNH429" s="45"/>
      <c r="SNI429" s="45"/>
      <c r="SNJ429" s="45"/>
      <c r="SNK429" s="45"/>
      <c r="SNL429" s="45"/>
      <c r="SNM429" s="45"/>
      <c r="SNN429" s="45"/>
      <c r="SNO429" s="45"/>
      <c r="SNP429" s="45"/>
      <c r="SNQ429" s="45"/>
      <c r="SNR429" s="45"/>
      <c r="SNS429" s="45"/>
      <c r="SNT429" s="45"/>
      <c r="SNU429" s="45"/>
      <c r="SNV429" s="45"/>
      <c r="SNW429" s="45"/>
      <c r="SNX429" s="45"/>
      <c r="SNY429" s="45"/>
      <c r="SNZ429" s="45"/>
      <c r="SOA429" s="45"/>
      <c r="SOB429" s="45"/>
      <c r="SOC429" s="45"/>
      <c r="SOD429" s="45"/>
      <c r="SOE429" s="45"/>
      <c r="SOF429" s="45"/>
      <c r="SOG429" s="45"/>
      <c r="SOH429" s="45"/>
      <c r="SOI429" s="45"/>
      <c r="SOJ429" s="45"/>
      <c r="SOK429" s="45"/>
      <c r="SOL429" s="45"/>
      <c r="SOM429" s="45"/>
      <c r="SON429" s="45"/>
      <c r="SOO429" s="45"/>
      <c r="SOP429" s="45"/>
      <c r="SOQ429" s="45"/>
      <c r="SOR429" s="45"/>
      <c r="SOS429" s="45"/>
      <c r="SOT429" s="45"/>
      <c r="SOU429" s="45"/>
      <c r="SOV429" s="45"/>
      <c r="SOW429" s="45"/>
      <c r="SOX429" s="45"/>
      <c r="SOY429" s="45"/>
      <c r="SOZ429" s="45"/>
      <c r="SPA429" s="45"/>
      <c r="SPB429" s="45"/>
      <c r="SPC429" s="45"/>
      <c r="SPD429" s="45"/>
      <c r="SPE429" s="45"/>
      <c r="SPF429" s="45"/>
      <c r="SPG429" s="45"/>
      <c r="SPH429" s="45"/>
      <c r="SPI429" s="45"/>
      <c r="SPJ429" s="45"/>
      <c r="SPK429" s="45"/>
      <c r="SPL429" s="45"/>
      <c r="SPM429" s="45"/>
      <c r="SPN429" s="45"/>
      <c r="SPO429" s="45"/>
      <c r="SPP429" s="45"/>
      <c r="SPQ429" s="45"/>
      <c r="SPR429" s="45"/>
      <c r="SPS429" s="45"/>
      <c r="SPT429" s="45"/>
      <c r="SPU429" s="45"/>
      <c r="SPV429" s="45"/>
      <c r="SPW429" s="45"/>
      <c r="SPX429" s="45"/>
      <c r="SPY429" s="45"/>
      <c r="SPZ429" s="45"/>
      <c r="SQA429" s="45"/>
      <c r="SQB429" s="45"/>
      <c r="SQC429" s="45"/>
      <c r="SQD429" s="45"/>
      <c r="SQE429" s="45"/>
      <c r="SQF429" s="45"/>
      <c r="SQG429" s="45"/>
      <c r="SQH429" s="45"/>
      <c r="SQI429" s="45"/>
      <c r="SQJ429" s="45"/>
      <c r="SQK429" s="45"/>
      <c r="SQL429" s="45"/>
      <c r="SQM429" s="45"/>
      <c r="SQN429" s="45"/>
      <c r="SQO429" s="45"/>
      <c r="SQP429" s="45"/>
      <c r="SQQ429" s="45"/>
      <c r="SQR429" s="45"/>
      <c r="SQS429" s="45"/>
      <c r="SQT429" s="45"/>
      <c r="SQU429" s="45"/>
      <c r="SQV429" s="45"/>
      <c r="SQW429" s="45"/>
      <c r="SQX429" s="45"/>
      <c r="SQY429" s="45"/>
      <c r="SQZ429" s="45"/>
      <c r="SRA429" s="45"/>
      <c r="SRB429" s="45"/>
      <c r="SRC429" s="45"/>
      <c r="SRD429" s="45"/>
      <c r="SRE429" s="45"/>
      <c r="SRF429" s="45"/>
      <c r="SRG429" s="45"/>
      <c r="SRH429" s="45"/>
      <c r="SRI429" s="45"/>
      <c r="SRJ429" s="45"/>
      <c r="SRK429" s="45"/>
      <c r="SRL429" s="45"/>
      <c r="SRM429" s="45"/>
      <c r="SRN429" s="45"/>
      <c r="SRO429" s="45"/>
      <c r="SRP429" s="45"/>
      <c r="SRQ429" s="45"/>
      <c r="SRR429" s="45"/>
      <c r="SRS429" s="45"/>
      <c r="SRT429" s="45"/>
      <c r="SRU429" s="45"/>
      <c r="SRV429" s="45"/>
      <c r="SRW429" s="45"/>
      <c r="SRX429" s="45"/>
      <c r="SRY429" s="45"/>
      <c r="SRZ429" s="45"/>
      <c r="SSA429" s="45"/>
      <c r="SSB429" s="45"/>
      <c r="SSC429" s="45"/>
      <c r="SSD429" s="45"/>
      <c r="SSE429" s="45"/>
      <c r="SSF429" s="45"/>
      <c r="SSG429" s="45"/>
      <c r="SSH429" s="45"/>
      <c r="SSI429" s="45"/>
      <c r="SSJ429" s="45"/>
      <c r="SSK429" s="45"/>
      <c r="SSL429" s="45"/>
      <c r="SSM429" s="45"/>
      <c r="SSN429" s="45"/>
      <c r="SSO429" s="45"/>
      <c r="SSP429" s="45"/>
      <c r="SSQ429" s="45"/>
      <c r="SSR429" s="45"/>
      <c r="SSS429" s="45"/>
      <c r="SST429" s="45"/>
      <c r="SSU429" s="45"/>
      <c r="SSV429" s="45"/>
      <c r="SSW429" s="45"/>
      <c r="SSX429" s="45"/>
      <c r="SSY429" s="45"/>
      <c r="SSZ429" s="45"/>
      <c r="STA429" s="45"/>
      <c r="STB429" s="45"/>
      <c r="STC429" s="45"/>
      <c r="STD429" s="45"/>
      <c r="STE429" s="45"/>
      <c r="STF429" s="45"/>
      <c r="STG429" s="45"/>
      <c r="STH429" s="45"/>
      <c r="STI429" s="45"/>
      <c r="STJ429" s="45"/>
      <c r="STK429" s="45"/>
      <c r="STL429" s="45"/>
      <c r="STM429" s="45"/>
      <c r="STN429" s="45"/>
      <c r="STO429" s="45"/>
      <c r="STP429" s="45"/>
      <c r="STQ429" s="45"/>
      <c r="STR429" s="45"/>
      <c r="STS429" s="45"/>
      <c r="STT429" s="45"/>
      <c r="STU429" s="45"/>
      <c r="STV429" s="45"/>
      <c r="STW429" s="45"/>
      <c r="STX429" s="45"/>
      <c r="STY429" s="45"/>
      <c r="STZ429" s="45"/>
      <c r="SUA429" s="45"/>
      <c r="SUB429" s="45"/>
      <c r="SUC429" s="45"/>
      <c r="SUD429" s="45"/>
      <c r="SUE429" s="45"/>
      <c r="SUF429" s="45"/>
      <c r="SUG429" s="45"/>
      <c r="SUH429" s="45"/>
      <c r="SUI429" s="45"/>
      <c r="SUJ429" s="45"/>
      <c r="SUK429" s="45"/>
      <c r="SUL429" s="45"/>
      <c r="SUM429" s="45"/>
      <c r="SUN429" s="45"/>
      <c r="SUO429" s="45"/>
      <c r="SUP429" s="45"/>
      <c r="SUQ429" s="45"/>
      <c r="SUR429" s="45"/>
      <c r="SUS429" s="45"/>
      <c r="SUT429" s="45"/>
      <c r="SUU429" s="45"/>
      <c r="SUV429" s="45"/>
      <c r="SUW429" s="45"/>
      <c r="SUX429" s="45"/>
      <c r="SUY429" s="45"/>
      <c r="SUZ429" s="45"/>
      <c r="SVA429" s="45"/>
      <c r="SVB429" s="45"/>
      <c r="SVC429" s="45"/>
      <c r="SVD429" s="45"/>
      <c r="SVE429" s="45"/>
      <c r="SVF429" s="45"/>
      <c r="SVG429" s="45"/>
      <c r="SVH429" s="45"/>
      <c r="SVI429" s="45"/>
      <c r="SVJ429" s="45"/>
      <c r="SVK429" s="45"/>
      <c r="SVL429" s="45"/>
      <c r="SVM429" s="45"/>
      <c r="SVN429" s="45"/>
      <c r="SVO429" s="45"/>
      <c r="SVP429" s="45"/>
      <c r="SVQ429" s="45"/>
      <c r="SVR429" s="45"/>
      <c r="SVS429" s="45"/>
      <c r="SVT429" s="45"/>
      <c r="SVU429" s="45"/>
      <c r="SVV429" s="45"/>
      <c r="SVW429" s="45"/>
      <c r="SVX429" s="45"/>
      <c r="SVY429" s="45"/>
      <c r="SVZ429" s="45"/>
      <c r="SWA429" s="45"/>
      <c r="SWB429" s="45"/>
      <c r="SWC429" s="45"/>
      <c r="SWD429" s="45"/>
      <c r="SWE429" s="45"/>
      <c r="SWF429" s="45"/>
      <c r="SWG429" s="45"/>
      <c r="SWH429" s="45"/>
      <c r="SWI429" s="45"/>
      <c r="SWJ429" s="45"/>
      <c r="SWK429" s="45"/>
      <c r="SWL429" s="45"/>
      <c r="SWM429" s="45"/>
      <c r="SWN429" s="45"/>
      <c r="SWO429" s="45"/>
      <c r="SWP429" s="45"/>
      <c r="SWQ429" s="45"/>
      <c r="SWR429" s="45"/>
      <c r="SWS429" s="45"/>
      <c r="SWT429" s="45"/>
      <c r="SWU429" s="45"/>
      <c r="SWV429" s="45"/>
      <c r="SWW429" s="45"/>
      <c r="SWX429" s="45"/>
      <c r="SWY429" s="45"/>
      <c r="SWZ429" s="45"/>
      <c r="SXA429" s="45"/>
      <c r="SXB429" s="45"/>
      <c r="SXC429" s="45"/>
      <c r="SXD429" s="45"/>
      <c r="SXE429" s="45"/>
      <c r="SXF429" s="45"/>
      <c r="SXG429" s="45"/>
      <c r="SXH429" s="45"/>
      <c r="SXI429" s="45"/>
      <c r="SXJ429" s="45"/>
      <c r="SXK429" s="45"/>
      <c r="SXL429" s="45"/>
      <c r="SXM429" s="45"/>
      <c r="SXN429" s="45"/>
      <c r="SXO429" s="45"/>
      <c r="SXP429" s="45"/>
      <c r="SXQ429" s="45"/>
      <c r="SXR429" s="45"/>
      <c r="SXS429" s="45"/>
      <c r="SXT429" s="45"/>
      <c r="SXU429" s="45"/>
      <c r="SXV429" s="45"/>
      <c r="SXW429" s="45"/>
      <c r="SXX429" s="45"/>
      <c r="SXY429" s="45"/>
      <c r="SXZ429" s="45"/>
      <c r="SYA429" s="45"/>
      <c r="SYB429" s="45"/>
      <c r="SYC429" s="45"/>
      <c r="SYD429" s="45"/>
      <c r="SYE429" s="45"/>
      <c r="SYF429" s="45"/>
      <c r="SYG429" s="45"/>
      <c r="SYH429" s="45"/>
      <c r="SYI429" s="45"/>
      <c r="SYJ429" s="45"/>
      <c r="SYK429" s="45"/>
      <c r="SYL429" s="45"/>
      <c r="SYM429" s="45"/>
      <c r="SYN429" s="45"/>
      <c r="SYO429" s="45"/>
      <c r="SYP429" s="45"/>
      <c r="SYQ429" s="45"/>
      <c r="SYR429" s="45"/>
      <c r="SYS429" s="45"/>
      <c r="SYT429" s="45"/>
      <c r="SYU429" s="45"/>
      <c r="SYV429" s="45"/>
      <c r="SYW429" s="45"/>
      <c r="SYX429" s="45"/>
      <c r="SYY429" s="45"/>
      <c r="SYZ429" s="45"/>
      <c r="SZA429" s="45"/>
      <c r="SZB429" s="45"/>
      <c r="SZC429" s="45"/>
      <c r="SZD429" s="45"/>
      <c r="SZE429" s="45"/>
      <c r="SZF429" s="45"/>
      <c r="SZG429" s="45"/>
      <c r="SZH429" s="45"/>
      <c r="SZI429" s="45"/>
      <c r="SZJ429" s="45"/>
      <c r="SZK429" s="45"/>
      <c r="SZL429" s="45"/>
      <c r="SZM429" s="45"/>
      <c r="SZN429" s="45"/>
      <c r="SZO429" s="45"/>
      <c r="SZP429" s="45"/>
      <c r="SZQ429" s="45"/>
      <c r="SZR429" s="45"/>
      <c r="SZS429" s="45"/>
      <c r="SZT429" s="45"/>
      <c r="SZU429" s="45"/>
      <c r="SZV429" s="45"/>
      <c r="SZW429" s="45"/>
      <c r="SZX429" s="45"/>
      <c r="SZY429" s="45"/>
      <c r="SZZ429" s="45"/>
      <c r="TAA429" s="45"/>
      <c r="TAB429" s="45"/>
      <c r="TAC429" s="45"/>
      <c r="TAD429" s="45"/>
      <c r="TAE429" s="45"/>
      <c r="TAF429" s="45"/>
      <c r="TAG429" s="45"/>
      <c r="TAH429" s="45"/>
      <c r="TAI429" s="45"/>
      <c r="TAJ429" s="45"/>
      <c r="TAK429" s="45"/>
      <c r="TAL429" s="45"/>
      <c r="TAM429" s="45"/>
      <c r="TAN429" s="45"/>
      <c r="TAO429" s="45"/>
      <c r="TAP429" s="45"/>
      <c r="TAQ429" s="45"/>
      <c r="TAR429" s="45"/>
      <c r="TAS429" s="45"/>
      <c r="TAT429" s="45"/>
      <c r="TAU429" s="45"/>
      <c r="TAV429" s="45"/>
      <c r="TAW429" s="45"/>
      <c r="TAX429" s="45"/>
      <c r="TAY429" s="45"/>
      <c r="TAZ429" s="45"/>
      <c r="TBA429" s="45"/>
      <c r="TBB429" s="45"/>
      <c r="TBC429" s="45"/>
      <c r="TBD429" s="45"/>
      <c r="TBE429" s="45"/>
      <c r="TBF429" s="45"/>
      <c r="TBG429" s="45"/>
      <c r="TBH429" s="45"/>
      <c r="TBI429" s="45"/>
      <c r="TBJ429" s="45"/>
      <c r="TBK429" s="45"/>
      <c r="TBL429" s="45"/>
      <c r="TBM429" s="45"/>
      <c r="TBN429" s="45"/>
      <c r="TBO429" s="45"/>
      <c r="TBP429" s="45"/>
      <c r="TBQ429" s="45"/>
      <c r="TBR429" s="45"/>
      <c r="TBS429" s="45"/>
      <c r="TBT429" s="45"/>
      <c r="TBU429" s="45"/>
      <c r="TBV429" s="45"/>
      <c r="TBW429" s="45"/>
      <c r="TBX429" s="45"/>
      <c r="TBY429" s="45"/>
      <c r="TBZ429" s="45"/>
      <c r="TCA429" s="45"/>
      <c r="TCB429" s="45"/>
      <c r="TCC429" s="45"/>
      <c r="TCD429" s="45"/>
      <c r="TCE429" s="45"/>
      <c r="TCF429" s="45"/>
      <c r="TCG429" s="45"/>
      <c r="TCH429" s="45"/>
      <c r="TCI429" s="45"/>
      <c r="TCJ429" s="45"/>
      <c r="TCK429" s="45"/>
      <c r="TCL429" s="45"/>
      <c r="TCM429" s="45"/>
      <c r="TCN429" s="45"/>
      <c r="TCO429" s="45"/>
      <c r="TCP429" s="45"/>
      <c r="TCQ429" s="45"/>
      <c r="TCR429" s="45"/>
      <c r="TCS429" s="45"/>
      <c r="TCT429" s="45"/>
      <c r="TCU429" s="45"/>
      <c r="TCV429" s="45"/>
      <c r="TCW429" s="45"/>
      <c r="TCX429" s="45"/>
      <c r="TCY429" s="45"/>
      <c r="TCZ429" s="45"/>
      <c r="TDA429" s="45"/>
      <c r="TDB429" s="45"/>
      <c r="TDC429" s="45"/>
      <c r="TDD429" s="45"/>
      <c r="TDE429" s="45"/>
      <c r="TDF429" s="45"/>
      <c r="TDG429" s="45"/>
      <c r="TDH429" s="45"/>
      <c r="TDI429" s="45"/>
      <c r="TDJ429" s="45"/>
      <c r="TDK429" s="45"/>
      <c r="TDL429" s="45"/>
      <c r="TDM429" s="45"/>
      <c r="TDN429" s="45"/>
      <c r="TDO429" s="45"/>
      <c r="TDP429" s="45"/>
      <c r="TDQ429" s="45"/>
      <c r="TDR429" s="45"/>
      <c r="TDS429" s="45"/>
      <c r="TDT429" s="45"/>
      <c r="TDU429" s="45"/>
      <c r="TDV429" s="45"/>
      <c r="TDW429" s="45"/>
      <c r="TDX429" s="45"/>
      <c r="TDY429" s="45"/>
      <c r="TDZ429" s="45"/>
      <c r="TEA429" s="45"/>
      <c r="TEB429" s="45"/>
      <c r="TEC429" s="45"/>
      <c r="TED429" s="45"/>
      <c r="TEE429" s="45"/>
      <c r="TEF429" s="45"/>
      <c r="TEG429" s="45"/>
      <c r="TEH429" s="45"/>
      <c r="TEI429" s="45"/>
      <c r="TEJ429" s="45"/>
      <c r="TEK429" s="45"/>
      <c r="TEL429" s="45"/>
      <c r="TEM429" s="45"/>
      <c r="TEN429" s="45"/>
      <c r="TEO429" s="45"/>
      <c r="TEP429" s="45"/>
      <c r="TEQ429" s="45"/>
      <c r="TER429" s="45"/>
      <c r="TES429" s="45"/>
      <c r="TET429" s="45"/>
      <c r="TEU429" s="45"/>
      <c r="TEV429" s="45"/>
      <c r="TEW429" s="45"/>
      <c r="TEX429" s="45"/>
      <c r="TEY429" s="45"/>
      <c r="TEZ429" s="45"/>
      <c r="TFA429" s="45"/>
      <c r="TFB429" s="45"/>
      <c r="TFC429" s="45"/>
      <c r="TFD429" s="45"/>
      <c r="TFE429" s="45"/>
      <c r="TFF429" s="45"/>
      <c r="TFG429" s="45"/>
      <c r="TFH429" s="45"/>
      <c r="TFI429" s="45"/>
      <c r="TFJ429" s="45"/>
      <c r="TFK429" s="45"/>
      <c r="TFL429" s="45"/>
      <c r="TFM429" s="45"/>
      <c r="TFN429" s="45"/>
      <c r="TFO429" s="45"/>
      <c r="TFP429" s="45"/>
      <c r="TFQ429" s="45"/>
      <c r="TFR429" s="45"/>
      <c r="TFS429" s="45"/>
      <c r="TFT429" s="45"/>
      <c r="TFU429" s="45"/>
      <c r="TFV429" s="45"/>
      <c r="TFW429" s="45"/>
      <c r="TFX429" s="45"/>
      <c r="TFY429" s="45"/>
      <c r="TFZ429" s="45"/>
      <c r="TGA429" s="45"/>
      <c r="TGB429" s="45"/>
      <c r="TGC429" s="45"/>
      <c r="TGD429" s="45"/>
      <c r="TGE429" s="45"/>
      <c r="TGF429" s="45"/>
      <c r="TGG429" s="45"/>
      <c r="TGH429" s="45"/>
      <c r="TGI429" s="45"/>
      <c r="TGJ429" s="45"/>
      <c r="TGK429" s="45"/>
      <c r="TGL429" s="45"/>
      <c r="TGM429" s="45"/>
      <c r="TGN429" s="45"/>
      <c r="TGO429" s="45"/>
      <c r="TGP429" s="45"/>
      <c r="TGQ429" s="45"/>
      <c r="TGR429" s="45"/>
      <c r="TGS429" s="45"/>
      <c r="TGT429" s="45"/>
      <c r="TGU429" s="45"/>
      <c r="TGV429" s="45"/>
      <c r="TGW429" s="45"/>
      <c r="TGX429" s="45"/>
      <c r="TGY429" s="45"/>
      <c r="TGZ429" s="45"/>
      <c r="THA429" s="45"/>
      <c r="THB429" s="45"/>
      <c r="THC429" s="45"/>
      <c r="THD429" s="45"/>
      <c r="THE429" s="45"/>
      <c r="THF429" s="45"/>
      <c r="THG429" s="45"/>
      <c r="THH429" s="45"/>
      <c r="THI429" s="45"/>
      <c r="THJ429" s="45"/>
      <c r="THK429" s="45"/>
      <c r="THL429" s="45"/>
      <c r="THM429" s="45"/>
      <c r="THN429" s="45"/>
      <c r="THO429" s="45"/>
      <c r="THP429" s="45"/>
      <c r="THQ429" s="45"/>
      <c r="THR429" s="45"/>
      <c r="THS429" s="45"/>
      <c r="THT429" s="45"/>
      <c r="THU429" s="45"/>
      <c r="THV429" s="45"/>
      <c r="THW429" s="45"/>
      <c r="THX429" s="45"/>
      <c r="THY429" s="45"/>
      <c r="THZ429" s="45"/>
      <c r="TIA429" s="45"/>
      <c r="TIB429" s="45"/>
      <c r="TIC429" s="45"/>
      <c r="TID429" s="45"/>
      <c r="TIE429" s="45"/>
      <c r="TIF429" s="45"/>
      <c r="TIG429" s="45"/>
      <c r="TIH429" s="45"/>
      <c r="TII429" s="45"/>
      <c r="TIJ429" s="45"/>
      <c r="TIK429" s="45"/>
      <c r="TIL429" s="45"/>
      <c r="TIM429" s="45"/>
      <c r="TIN429" s="45"/>
      <c r="TIO429" s="45"/>
      <c r="TIP429" s="45"/>
      <c r="TIQ429" s="45"/>
      <c r="TIR429" s="45"/>
      <c r="TIS429" s="45"/>
      <c r="TIT429" s="45"/>
      <c r="TIU429" s="45"/>
      <c r="TIV429" s="45"/>
      <c r="TIW429" s="45"/>
      <c r="TIX429" s="45"/>
      <c r="TIY429" s="45"/>
      <c r="TIZ429" s="45"/>
      <c r="TJA429" s="45"/>
      <c r="TJB429" s="45"/>
      <c r="TJC429" s="45"/>
      <c r="TJD429" s="45"/>
      <c r="TJE429" s="45"/>
      <c r="TJF429" s="45"/>
      <c r="TJG429" s="45"/>
      <c r="TJH429" s="45"/>
      <c r="TJI429" s="45"/>
      <c r="TJJ429" s="45"/>
      <c r="TJK429" s="45"/>
      <c r="TJL429" s="45"/>
      <c r="TJM429" s="45"/>
      <c r="TJN429" s="45"/>
      <c r="TJO429" s="45"/>
      <c r="TJP429" s="45"/>
      <c r="TJQ429" s="45"/>
      <c r="TJR429" s="45"/>
      <c r="TJS429" s="45"/>
      <c r="TJT429" s="45"/>
      <c r="TJU429" s="45"/>
      <c r="TJV429" s="45"/>
      <c r="TJW429" s="45"/>
      <c r="TJX429" s="45"/>
      <c r="TJY429" s="45"/>
      <c r="TJZ429" s="45"/>
      <c r="TKA429" s="45"/>
      <c r="TKB429" s="45"/>
      <c r="TKC429" s="45"/>
      <c r="TKD429" s="45"/>
      <c r="TKE429" s="45"/>
      <c r="TKF429" s="45"/>
      <c r="TKG429" s="45"/>
      <c r="TKH429" s="45"/>
      <c r="TKI429" s="45"/>
      <c r="TKJ429" s="45"/>
      <c r="TKK429" s="45"/>
      <c r="TKL429" s="45"/>
      <c r="TKM429" s="45"/>
      <c r="TKN429" s="45"/>
      <c r="TKO429" s="45"/>
      <c r="TKP429" s="45"/>
      <c r="TKQ429" s="45"/>
      <c r="TKR429" s="45"/>
      <c r="TKS429" s="45"/>
      <c r="TKT429" s="45"/>
      <c r="TKU429" s="45"/>
      <c r="TKV429" s="45"/>
      <c r="TKW429" s="45"/>
      <c r="TKX429" s="45"/>
      <c r="TKY429" s="45"/>
      <c r="TKZ429" s="45"/>
      <c r="TLA429" s="45"/>
      <c r="TLB429" s="45"/>
      <c r="TLC429" s="45"/>
      <c r="TLD429" s="45"/>
      <c r="TLE429" s="45"/>
      <c r="TLF429" s="45"/>
      <c r="TLG429" s="45"/>
      <c r="TLH429" s="45"/>
      <c r="TLI429" s="45"/>
      <c r="TLJ429" s="45"/>
      <c r="TLK429" s="45"/>
      <c r="TLL429" s="45"/>
      <c r="TLM429" s="45"/>
      <c r="TLN429" s="45"/>
      <c r="TLO429" s="45"/>
      <c r="TLP429" s="45"/>
      <c r="TLQ429" s="45"/>
      <c r="TLR429" s="45"/>
      <c r="TLS429" s="45"/>
      <c r="TLT429" s="45"/>
      <c r="TLU429" s="45"/>
      <c r="TLV429" s="45"/>
      <c r="TLW429" s="45"/>
      <c r="TLX429" s="45"/>
      <c r="TLY429" s="45"/>
      <c r="TLZ429" s="45"/>
      <c r="TMA429" s="45"/>
      <c r="TMB429" s="45"/>
      <c r="TMC429" s="45"/>
      <c r="TMD429" s="45"/>
      <c r="TME429" s="45"/>
      <c r="TMF429" s="45"/>
      <c r="TMG429" s="45"/>
      <c r="TMH429" s="45"/>
      <c r="TMI429" s="45"/>
      <c r="TMJ429" s="45"/>
      <c r="TMK429" s="45"/>
      <c r="TML429" s="45"/>
      <c r="TMM429" s="45"/>
      <c r="TMN429" s="45"/>
      <c r="TMO429" s="45"/>
      <c r="TMP429" s="45"/>
      <c r="TMQ429" s="45"/>
      <c r="TMR429" s="45"/>
      <c r="TMS429" s="45"/>
      <c r="TMT429" s="45"/>
      <c r="TMU429" s="45"/>
      <c r="TMV429" s="45"/>
      <c r="TMW429" s="45"/>
      <c r="TMX429" s="45"/>
      <c r="TMY429" s="45"/>
      <c r="TMZ429" s="45"/>
      <c r="TNA429" s="45"/>
      <c r="TNB429" s="45"/>
      <c r="TNC429" s="45"/>
      <c r="TND429" s="45"/>
      <c r="TNE429" s="45"/>
      <c r="TNF429" s="45"/>
      <c r="TNG429" s="45"/>
      <c r="TNH429" s="45"/>
      <c r="TNI429" s="45"/>
      <c r="TNJ429" s="45"/>
      <c r="TNK429" s="45"/>
      <c r="TNL429" s="45"/>
      <c r="TNM429" s="45"/>
      <c r="TNN429" s="45"/>
      <c r="TNO429" s="45"/>
      <c r="TNP429" s="45"/>
      <c r="TNQ429" s="45"/>
      <c r="TNR429" s="45"/>
      <c r="TNS429" s="45"/>
      <c r="TNT429" s="45"/>
      <c r="TNU429" s="45"/>
      <c r="TNV429" s="45"/>
      <c r="TNW429" s="45"/>
      <c r="TNX429" s="45"/>
      <c r="TNY429" s="45"/>
      <c r="TNZ429" s="45"/>
      <c r="TOA429" s="45"/>
      <c r="TOB429" s="45"/>
      <c r="TOC429" s="45"/>
      <c r="TOD429" s="45"/>
      <c r="TOE429" s="45"/>
      <c r="TOF429" s="45"/>
      <c r="TOG429" s="45"/>
      <c r="TOH429" s="45"/>
      <c r="TOI429" s="45"/>
      <c r="TOJ429" s="45"/>
      <c r="TOK429" s="45"/>
      <c r="TOL429" s="45"/>
      <c r="TOM429" s="45"/>
      <c r="TON429" s="45"/>
      <c r="TOO429" s="45"/>
      <c r="TOP429" s="45"/>
      <c r="TOQ429" s="45"/>
      <c r="TOR429" s="45"/>
      <c r="TOS429" s="45"/>
      <c r="TOT429" s="45"/>
      <c r="TOU429" s="45"/>
      <c r="TOV429" s="45"/>
      <c r="TOW429" s="45"/>
      <c r="TOX429" s="45"/>
      <c r="TOY429" s="45"/>
      <c r="TOZ429" s="45"/>
      <c r="TPA429" s="45"/>
      <c r="TPB429" s="45"/>
      <c r="TPC429" s="45"/>
      <c r="TPD429" s="45"/>
      <c r="TPE429" s="45"/>
      <c r="TPF429" s="45"/>
      <c r="TPG429" s="45"/>
      <c r="TPH429" s="45"/>
      <c r="TPI429" s="45"/>
      <c r="TPJ429" s="45"/>
      <c r="TPK429" s="45"/>
      <c r="TPL429" s="45"/>
      <c r="TPM429" s="45"/>
      <c r="TPN429" s="45"/>
      <c r="TPO429" s="45"/>
      <c r="TPP429" s="45"/>
      <c r="TPQ429" s="45"/>
      <c r="TPR429" s="45"/>
      <c r="TPS429" s="45"/>
      <c r="TPT429" s="45"/>
      <c r="TPU429" s="45"/>
      <c r="TPV429" s="45"/>
      <c r="TPW429" s="45"/>
      <c r="TPX429" s="45"/>
      <c r="TPY429" s="45"/>
      <c r="TPZ429" s="45"/>
      <c r="TQA429" s="45"/>
      <c r="TQB429" s="45"/>
      <c r="TQC429" s="45"/>
      <c r="TQD429" s="45"/>
      <c r="TQE429" s="45"/>
      <c r="TQF429" s="45"/>
      <c r="TQG429" s="45"/>
      <c r="TQH429" s="45"/>
      <c r="TQI429" s="45"/>
      <c r="TQJ429" s="45"/>
      <c r="TQK429" s="45"/>
      <c r="TQL429" s="45"/>
      <c r="TQM429" s="45"/>
      <c r="TQN429" s="45"/>
      <c r="TQO429" s="45"/>
      <c r="TQP429" s="45"/>
      <c r="TQQ429" s="45"/>
      <c r="TQR429" s="45"/>
      <c r="TQS429" s="45"/>
      <c r="TQT429" s="45"/>
      <c r="TQU429" s="45"/>
      <c r="TQV429" s="45"/>
      <c r="TQW429" s="45"/>
      <c r="TQX429" s="45"/>
      <c r="TQY429" s="45"/>
      <c r="TQZ429" s="45"/>
      <c r="TRA429" s="45"/>
      <c r="TRB429" s="45"/>
      <c r="TRC429" s="45"/>
      <c r="TRD429" s="45"/>
      <c r="TRE429" s="45"/>
      <c r="TRF429" s="45"/>
      <c r="TRG429" s="45"/>
      <c r="TRH429" s="45"/>
      <c r="TRI429" s="45"/>
      <c r="TRJ429" s="45"/>
      <c r="TRK429" s="45"/>
      <c r="TRL429" s="45"/>
      <c r="TRM429" s="45"/>
      <c r="TRN429" s="45"/>
      <c r="TRO429" s="45"/>
      <c r="TRP429" s="45"/>
      <c r="TRQ429" s="45"/>
      <c r="TRR429" s="45"/>
      <c r="TRS429" s="45"/>
      <c r="TRT429" s="45"/>
      <c r="TRU429" s="45"/>
      <c r="TRV429" s="45"/>
      <c r="TRW429" s="45"/>
      <c r="TRX429" s="45"/>
      <c r="TRY429" s="45"/>
      <c r="TRZ429" s="45"/>
      <c r="TSA429" s="45"/>
      <c r="TSB429" s="45"/>
      <c r="TSC429" s="45"/>
      <c r="TSD429" s="45"/>
      <c r="TSE429" s="45"/>
      <c r="TSF429" s="45"/>
      <c r="TSG429" s="45"/>
      <c r="TSH429" s="45"/>
      <c r="TSI429" s="45"/>
      <c r="TSJ429" s="45"/>
      <c r="TSK429" s="45"/>
      <c r="TSL429" s="45"/>
      <c r="TSM429" s="45"/>
      <c r="TSN429" s="45"/>
      <c r="TSO429" s="45"/>
      <c r="TSP429" s="45"/>
      <c r="TSQ429" s="45"/>
      <c r="TSR429" s="45"/>
      <c r="TSS429" s="45"/>
      <c r="TST429" s="45"/>
      <c r="TSU429" s="45"/>
      <c r="TSV429" s="45"/>
      <c r="TSW429" s="45"/>
      <c r="TSX429" s="45"/>
      <c r="TSY429" s="45"/>
      <c r="TSZ429" s="45"/>
      <c r="TTA429" s="45"/>
      <c r="TTB429" s="45"/>
      <c r="TTC429" s="45"/>
      <c r="TTD429" s="45"/>
      <c r="TTE429" s="45"/>
      <c r="TTF429" s="45"/>
      <c r="TTG429" s="45"/>
      <c r="TTH429" s="45"/>
      <c r="TTI429" s="45"/>
      <c r="TTJ429" s="45"/>
      <c r="TTK429" s="45"/>
      <c r="TTL429" s="45"/>
      <c r="TTM429" s="45"/>
      <c r="TTN429" s="45"/>
      <c r="TTO429" s="45"/>
      <c r="TTP429" s="45"/>
      <c r="TTQ429" s="45"/>
      <c r="TTR429" s="45"/>
      <c r="TTS429" s="45"/>
      <c r="TTT429" s="45"/>
      <c r="TTU429" s="45"/>
      <c r="TTV429" s="45"/>
      <c r="TTW429" s="45"/>
      <c r="TTX429" s="45"/>
      <c r="TTY429" s="45"/>
      <c r="TTZ429" s="45"/>
      <c r="TUA429" s="45"/>
      <c r="TUB429" s="45"/>
      <c r="TUC429" s="45"/>
      <c r="TUD429" s="45"/>
      <c r="TUE429" s="45"/>
      <c r="TUF429" s="45"/>
      <c r="TUG429" s="45"/>
      <c r="TUH429" s="45"/>
      <c r="TUI429" s="45"/>
      <c r="TUJ429" s="45"/>
      <c r="TUK429" s="45"/>
      <c r="TUL429" s="45"/>
      <c r="TUM429" s="45"/>
      <c r="TUN429" s="45"/>
      <c r="TUO429" s="45"/>
      <c r="TUP429" s="45"/>
      <c r="TUQ429" s="45"/>
      <c r="TUR429" s="45"/>
      <c r="TUS429" s="45"/>
      <c r="TUT429" s="45"/>
      <c r="TUU429" s="45"/>
      <c r="TUV429" s="45"/>
      <c r="TUW429" s="45"/>
      <c r="TUX429" s="45"/>
      <c r="TUY429" s="45"/>
      <c r="TUZ429" s="45"/>
      <c r="TVA429" s="45"/>
      <c r="TVB429" s="45"/>
      <c r="TVC429" s="45"/>
      <c r="TVD429" s="45"/>
      <c r="TVE429" s="45"/>
      <c r="TVF429" s="45"/>
      <c r="TVG429" s="45"/>
      <c r="TVH429" s="45"/>
      <c r="TVI429" s="45"/>
      <c r="TVJ429" s="45"/>
      <c r="TVK429" s="45"/>
      <c r="TVL429" s="45"/>
      <c r="TVM429" s="45"/>
      <c r="TVN429" s="45"/>
      <c r="TVO429" s="45"/>
      <c r="TVP429" s="45"/>
      <c r="TVQ429" s="45"/>
      <c r="TVR429" s="45"/>
      <c r="TVS429" s="45"/>
      <c r="TVT429" s="45"/>
      <c r="TVU429" s="45"/>
      <c r="TVV429" s="45"/>
      <c r="TVW429" s="45"/>
      <c r="TVX429" s="45"/>
      <c r="TVY429" s="45"/>
      <c r="TVZ429" s="45"/>
      <c r="TWA429" s="45"/>
      <c r="TWB429" s="45"/>
      <c r="TWC429" s="45"/>
      <c r="TWD429" s="45"/>
      <c r="TWE429" s="45"/>
      <c r="TWF429" s="45"/>
      <c r="TWG429" s="45"/>
      <c r="TWH429" s="45"/>
      <c r="TWI429" s="45"/>
      <c r="TWJ429" s="45"/>
      <c r="TWK429" s="45"/>
      <c r="TWL429" s="45"/>
      <c r="TWM429" s="45"/>
      <c r="TWN429" s="45"/>
      <c r="TWO429" s="45"/>
      <c r="TWP429" s="45"/>
      <c r="TWQ429" s="45"/>
      <c r="TWR429" s="45"/>
      <c r="TWS429" s="45"/>
      <c r="TWT429" s="45"/>
      <c r="TWU429" s="45"/>
      <c r="TWV429" s="45"/>
      <c r="TWW429" s="45"/>
      <c r="TWX429" s="45"/>
      <c r="TWY429" s="45"/>
      <c r="TWZ429" s="45"/>
      <c r="TXA429" s="45"/>
      <c r="TXB429" s="45"/>
      <c r="TXC429" s="45"/>
      <c r="TXD429" s="45"/>
      <c r="TXE429" s="45"/>
      <c r="TXF429" s="45"/>
      <c r="TXG429" s="45"/>
      <c r="TXH429" s="45"/>
      <c r="TXI429" s="45"/>
      <c r="TXJ429" s="45"/>
      <c r="TXK429" s="45"/>
      <c r="TXL429" s="45"/>
      <c r="TXM429" s="45"/>
      <c r="TXN429" s="45"/>
      <c r="TXO429" s="45"/>
      <c r="TXP429" s="45"/>
      <c r="TXQ429" s="45"/>
      <c r="TXR429" s="45"/>
      <c r="TXS429" s="45"/>
      <c r="TXT429" s="45"/>
      <c r="TXU429" s="45"/>
      <c r="TXV429" s="45"/>
      <c r="TXW429" s="45"/>
      <c r="TXX429" s="45"/>
      <c r="TXY429" s="45"/>
      <c r="TXZ429" s="45"/>
      <c r="TYA429" s="45"/>
      <c r="TYB429" s="45"/>
      <c r="TYC429" s="45"/>
      <c r="TYD429" s="45"/>
      <c r="TYE429" s="45"/>
      <c r="TYF429" s="45"/>
      <c r="TYG429" s="45"/>
      <c r="TYH429" s="45"/>
      <c r="TYI429" s="45"/>
      <c r="TYJ429" s="45"/>
      <c r="TYK429" s="45"/>
      <c r="TYL429" s="45"/>
      <c r="TYM429" s="45"/>
      <c r="TYN429" s="45"/>
      <c r="TYO429" s="45"/>
      <c r="TYP429" s="45"/>
      <c r="TYQ429" s="45"/>
      <c r="TYR429" s="45"/>
      <c r="TYS429" s="45"/>
      <c r="TYT429" s="45"/>
      <c r="TYU429" s="45"/>
      <c r="TYV429" s="45"/>
      <c r="TYW429" s="45"/>
      <c r="TYX429" s="45"/>
      <c r="TYY429" s="45"/>
      <c r="TYZ429" s="45"/>
      <c r="TZA429" s="45"/>
      <c r="TZB429" s="45"/>
      <c r="TZC429" s="45"/>
      <c r="TZD429" s="45"/>
      <c r="TZE429" s="45"/>
      <c r="TZF429" s="45"/>
      <c r="TZG429" s="45"/>
      <c r="TZH429" s="45"/>
      <c r="TZI429" s="45"/>
      <c r="TZJ429" s="45"/>
      <c r="TZK429" s="45"/>
      <c r="TZL429" s="45"/>
      <c r="TZM429" s="45"/>
      <c r="TZN429" s="45"/>
      <c r="TZO429" s="45"/>
      <c r="TZP429" s="45"/>
      <c r="TZQ429" s="45"/>
      <c r="TZR429" s="45"/>
      <c r="TZS429" s="45"/>
      <c r="TZT429" s="45"/>
      <c r="TZU429" s="45"/>
      <c r="TZV429" s="45"/>
      <c r="TZW429" s="45"/>
      <c r="TZX429" s="45"/>
      <c r="TZY429" s="45"/>
      <c r="TZZ429" s="45"/>
      <c r="UAA429" s="45"/>
      <c r="UAB429" s="45"/>
      <c r="UAC429" s="45"/>
      <c r="UAD429" s="45"/>
      <c r="UAE429" s="45"/>
      <c r="UAF429" s="45"/>
      <c r="UAG429" s="45"/>
      <c r="UAH429" s="45"/>
      <c r="UAI429" s="45"/>
      <c r="UAJ429" s="45"/>
      <c r="UAK429" s="45"/>
      <c r="UAL429" s="45"/>
      <c r="UAM429" s="45"/>
      <c r="UAN429" s="45"/>
      <c r="UAO429" s="45"/>
      <c r="UAP429" s="45"/>
      <c r="UAQ429" s="45"/>
      <c r="UAR429" s="45"/>
      <c r="UAS429" s="45"/>
      <c r="UAT429" s="45"/>
      <c r="UAU429" s="45"/>
      <c r="UAV429" s="45"/>
      <c r="UAW429" s="45"/>
      <c r="UAX429" s="45"/>
      <c r="UAY429" s="45"/>
      <c r="UAZ429" s="45"/>
      <c r="UBA429" s="45"/>
      <c r="UBB429" s="45"/>
      <c r="UBC429" s="45"/>
      <c r="UBD429" s="45"/>
      <c r="UBE429" s="45"/>
      <c r="UBF429" s="45"/>
      <c r="UBG429" s="45"/>
      <c r="UBH429" s="45"/>
      <c r="UBI429" s="45"/>
      <c r="UBJ429" s="45"/>
      <c r="UBK429" s="45"/>
      <c r="UBL429" s="45"/>
      <c r="UBM429" s="45"/>
      <c r="UBN429" s="45"/>
      <c r="UBO429" s="45"/>
      <c r="UBP429" s="45"/>
      <c r="UBQ429" s="45"/>
      <c r="UBR429" s="45"/>
      <c r="UBS429" s="45"/>
      <c r="UBT429" s="45"/>
      <c r="UBU429" s="45"/>
      <c r="UBV429" s="45"/>
      <c r="UBW429" s="45"/>
      <c r="UBX429" s="45"/>
      <c r="UBY429" s="45"/>
      <c r="UBZ429" s="45"/>
      <c r="UCA429" s="45"/>
      <c r="UCB429" s="45"/>
      <c r="UCC429" s="45"/>
      <c r="UCD429" s="45"/>
      <c r="UCE429" s="45"/>
      <c r="UCF429" s="45"/>
      <c r="UCG429" s="45"/>
      <c r="UCH429" s="45"/>
      <c r="UCI429" s="45"/>
      <c r="UCJ429" s="45"/>
      <c r="UCK429" s="45"/>
      <c r="UCL429" s="45"/>
      <c r="UCM429" s="45"/>
      <c r="UCN429" s="45"/>
      <c r="UCO429" s="45"/>
      <c r="UCP429" s="45"/>
      <c r="UCQ429" s="45"/>
      <c r="UCR429" s="45"/>
      <c r="UCS429" s="45"/>
      <c r="UCT429" s="45"/>
      <c r="UCU429" s="45"/>
      <c r="UCV429" s="45"/>
      <c r="UCW429" s="45"/>
      <c r="UCX429" s="45"/>
      <c r="UCY429" s="45"/>
      <c r="UCZ429" s="45"/>
      <c r="UDA429" s="45"/>
      <c r="UDB429" s="45"/>
      <c r="UDC429" s="45"/>
      <c r="UDD429" s="45"/>
      <c r="UDE429" s="45"/>
      <c r="UDF429" s="45"/>
      <c r="UDG429" s="45"/>
      <c r="UDH429" s="45"/>
      <c r="UDI429" s="45"/>
      <c r="UDJ429" s="45"/>
      <c r="UDK429" s="45"/>
      <c r="UDL429" s="45"/>
      <c r="UDM429" s="45"/>
      <c r="UDN429" s="45"/>
      <c r="UDO429" s="45"/>
      <c r="UDP429" s="45"/>
      <c r="UDQ429" s="45"/>
      <c r="UDR429" s="45"/>
      <c r="UDS429" s="45"/>
      <c r="UDT429" s="45"/>
      <c r="UDU429" s="45"/>
      <c r="UDV429" s="45"/>
      <c r="UDW429" s="45"/>
      <c r="UDX429" s="45"/>
      <c r="UDY429" s="45"/>
      <c r="UDZ429" s="45"/>
      <c r="UEA429" s="45"/>
      <c r="UEB429" s="45"/>
      <c r="UEC429" s="45"/>
      <c r="UED429" s="45"/>
      <c r="UEE429" s="45"/>
      <c r="UEF429" s="45"/>
      <c r="UEG429" s="45"/>
      <c r="UEH429" s="45"/>
      <c r="UEI429" s="45"/>
      <c r="UEJ429" s="45"/>
      <c r="UEK429" s="45"/>
      <c r="UEL429" s="45"/>
      <c r="UEM429" s="45"/>
      <c r="UEN429" s="45"/>
      <c r="UEO429" s="45"/>
      <c r="UEP429" s="45"/>
      <c r="UEQ429" s="45"/>
      <c r="UER429" s="45"/>
      <c r="UES429" s="45"/>
      <c r="UET429" s="45"/>
      <c r="UEU429" s="45"/>
      <c r="UEV429" s="45"/>
      <c r="UEW429" s="45"/>
      <c r="UEX429" s="45"/>
      <c r="UEY429" s="45"/>
      <c r="UEZ429" s="45"/>
      <c r="UFA429" s="45"/>
      <c r="UFB429" s="45"/>
      <c r="UFC429" s="45"/>
      <c r="UFD429" s="45"/>
      <c r="UFE429" s="45"/>
      <c r="UFF429" s="45"/>
      <c r="UFG429" s="45"/>
      <c r="UFH429" s="45"/>
      <c r="UFI429" s="45"/>
      <c r="UFJ429" s="45"/>
      <c r="UFK429" s="45"/>
      <c r="UFL429" s="45"/>
      <c r="UFM429" s="45"/>
      <c r="UFN429" s="45"/>
      <c r="UFO429" s="45"/>
      <c r="UFP429" s="45"/>
      <c r="UFQ429" s="45"/>
      <c r="UFR429" s="45"/>
      <c r="UFS429" s="45"/>
      <c r="UFT429" s="45"/>
      <c r="UFU429" s="45"/>
      <c r="UFV429" s="45"/>
      <c r="UFW429" s="45"/>
      <c r="UFX429" s="45"/>
      <c r="UFY429" s="45"/>
      <c r="UFZ429" s="45"/>
      <c r="UGA429" s="45"/>
      <c r="UGB429" s="45"/>
      <c r="UGC429" s="45"/>
      <c r="UGD429" s="45"/>
      <c r="UGE429" s="45"/>
      <c r="UGF429" s="45"/>
      <c r="UGG429" s="45"/>
      <c r="UGH429" s="45"/>
      <c r="UGI429" s="45"/>
      <c r="UGJ429" s="45"/>
      <c r="UGK429" s="45"/>
      <c r="UGL429" s="45"/>
      <c r="UGM429" s="45"/>
      <c r="UGN429" s="45"/>
      <c r="UGO429" s="45"/>
      <c r="UGP429" s="45"/>
      <c r="UGQ429" s="45"/>
      <c r="UGR429" s="45"/>
      <c r="UGS429" s="45"/>
      <c r="UGT429" s="45"/>
      <c r="UGU429" s="45"/>
      <c r="UGV429" s="45"/>
      <c r="UGW429" s="45"/>
      <c r="UGX429" s="45"/>
      <c r="UGY429" s="45"/>
      <c r="UGZ429" s="45"/>
      <c r="UHA429" s="45"/>
      <c r="UHB429" s="45"/>
      <c r="UHC429" s="45"/>
      <c r="UHD429" s="45"/>
      <c r="UHE429" s="45"/>
      <c r="UHF429" s="45"/>
      <c r="UHG429" s="45"/>
      <c r="UHH429" s="45"/>
      <c r="UHI429" s="45"/>
      <c r="UHJ429" s="45"/>
      <c r="UHK429" s="45"/>
      <c r="UHL429" s="45"/>
      <c r="UHM429" s="45"/>
      <c r="UHN429" s="45"/>
      <c r="UHO429" s="45"/>
      <c r="UHP429" s="45"/>
      <c r="UHQ429" s="45"/>
      <c r="UHR429" s="45"/>
      <c r="UHS429" s="45"/>
      <c r="UHT429" s="45"/>
      <c r="UHU429" s="45"/>
      <c r="UHV429" s="45"/>
      <c r="UHW429" s="45"/>
      <c r="UHX429" s="45"/>
      <c r="UHY429" s="45"/>
      <c r="UHZ429" s="45"/>
      <c r="UIA429" s="45"/>
      <c r="UIB429" s="45"/>
      <c r="UIC429" s="45"/>
      <c r="UID429" s="45"/>
      <c r="UIE429" s="45"/>
      <c r="UIF429" s="45"/>
      <c r="UIG429" s="45"/>
      <c r="UIH429" s="45"/>
      <c r="UII429" s="45"/>
      <c r="UIJ429" s="45"/>
      <c r="UIK429" s="45"/>
      <c r="UIL429" s="45"/>
      <c r="UIM429" s="45"/>
      <c r="UIN429" s="45"/>
      <c r="UIO429" s="45"/>
      <c r="UIP429" s="45"/>
      <c r="UIQ429" s="45"/>
      <c r="UIR429" s="45"/>
      <c r="UIS429" s="45"/>
      <c r="UIT429" s="45"/>
      <c r="UIU429" s="45"/>
      <c r="UIV429" s="45"/>
      <c r="UIW429" s="45"/>
      <c r="UIX429" s="45"/>
      <c r="UIY429" s="45"/>
      <c r="UIZ429" s="45"/>
      <c r="UJA429" s="45"/>
      <c r="UJB429" s="45"/>
      <c r="UJC429" s="45"/>
      <c r="UJD429" s="45"/>
      <c r="UJE429" s="45"/>
      <c r="UJF429" s="45"/>
      <c r="UJG429" s="45"/>
      <c r="UJH429" s="45"/>
      <c r="UJI429" s="45"/>
      <c r="UJJ429" s="45"/>
      <c r="UJK429" s="45"/>
      <c r="UJL429" s="45"/>
      <c r="UJM429" s="45"/>
      <c r="UJN429" s="45"/>
      <c r="UJO429" s="45"/>
      <c r="UJP429" s="45"/>
      <c r="UJQ429" s="45"/>
      <c r="UJR429" s="45"/>
      <c r="UJS429" s="45"/>
      <c r="UJT429" s="45"/>
      <c r="UJU429" s="45"/>
      <c r="UJV429" s="45"/>
      <c r="UJW429" s="45"/>
      <c r="UJX429" s="45"/>
      <c r="UJY429" s="45"/>
      <c r="UJZ429" s="45"/>
      <c r="UKA429" s="45"/>
      <c r="UKB429" s="45"/>
      <c r="UKC429" s="45"/>
      <c r="UKD429" s="45"/>
      <c r="UKE429" s="45"/>
      <c r="UKF429" s="45"/>
      <c r="UKG429" s="45"/>
      <c r="UKH429" s="45"/>
      <c r="UKI429" s="45"/>
      <c r="UKJ429" s="45"/>
      <c r="UKK429" s="45"/>
      <c r="UKL429" s="45"/>
      <c r="UKM429" s="45"/>
      <c r="UKN429" s="45"/>
      <c r="UKO429" s="45"/>
      <c r="UKP429" s="45"/>
      <c r="UKQ429" s="45"/>
      <c r="UKR429" s="45"/>
      <c r="UKS429" s="45"/>
      <c r="UKT429" s="45"/>
      <c r="UKU429" s="45"/>
      <c r="UKV429" s="45"/>
      <c r="UKW429" s="45"/>
      <c r="UKX429" s="45"/>
      <c r="UKY429" s="45"/>
      <c r="UKZ429" s="45"/>
      <c r="ULA429" s="45"/>
      <c r="ULB429" s="45"/>
      <c r="ULC429" s="45"/>
      <c r="ULD429" s="45"/>
      <c r="ULE429" s="45"/>
      <c r="ULF429" s="45"/>
      <c r="ULG429" s="45"/>
      <c r="ULH429" s="45"/>
      <c r="ULI429" s="45"/>
      <c r="ULJ429" s="45"/>
      <c r="ULK429" s="45"/>
      <c r="ULL429" s="45"/>
      <c r="ULM429" s="45"/>
      <c r="ULN429" s="45"/>
      <c r="ULO429" s="45"/>
      <c r="ULP429" s="45"/>
      <c r="ULQ429" s="45"/>
      <c r="ULR429" s="45"/>
      <c r="ULS429" s="45"/>
      <c r="ULT429" s="45"/>
      <c r="ULU429" s="45"/>
      <c r="ULV429" s="45"/>
      <c r="ULW429" s="45"/>
      <c r="ULX429" s="45"/>
      <c r="ULY429" s="45"/>
      <c r="ULZ429" s="45"/>
      <c r="UMA429" s="45"/>
      <c r="UMB429" s="45"/>
      <c r="UMC429" s="45"/>
      <c r="UMD429" s="45"/>
      <c r="UME429" s="45"/>
      <c r="UMF429" s="45"/>
      <c r="UMG429" s="45"/>
      <c r="UMH429" s="45"/>
      <c r="UMI429" s="45"/>
      <c r="UMJ429" s="45"/>
      <c r="UMK429" s="45"/>
      <c r="UML429" s="45"/>
      <c r="UMM429" s="45"/>
      <c r="UMN429" s="45"/>
      <c r="UMO429" s="45"/>
      <c r="UMP429" s="45"/>
      <c r="UMQ429" s="45"/>
      <c r="UMR429" s="45"/>
      <c r="UMS429" s="45"/>
      <c r="UMT429" s="45"/>
      <c r="UMU429" s="45"/>
      <c r="UMV429" s="45"/>
      <c r="UMW429" s="45"/>
      <c r="UMX429" s="45"/>
      <c r="UMY429" s="45"/>
      <c r="UMZ429" s="45"/>
      <c r="UNA429" s="45"/>
      <c r="UNB429" s="45"/>
      <c r="UNC429" s="45"/>
      <c r="UND429" s="45"/>
      <c r="UNE429" s="45"/>
      <c r="UNF429" s="45"/>
      <c r="UNG429" s="45"/>
      <c r="UNH429" s="45"/>
      <c r="UNI429" s="45"/>
      <c r="UNJ429" s="45"/>
      <c r="UNK429" s="45"/>
      <c r="UNL429" s="45"/>
      <c r="UNM429" s="45"/>
      <c r="UNN429" s="45"/>
      <c r="UNO429" s="45"/>
      <c r="UNP429" s="45"/>
      <c r="UNQ429" s="45"/>
      <c r="UNR429" s="45"/>
      <c r="UNS429" s="45"/>
      <c r="UNT429" s="45"/>
      <c r="UNU429" s="45"/>
      <c r="UNV429" s="45"/>
      <c r="UNW429" s="45"/>
      <c r="UNX429" s="45"/>
      <c r="UNY429" s="45"/>
      <c r="UNZ429" s="45"/>
      <c r="UOA429" s="45"/>
      <c r="UOB429" s="45"/>
      <c r="UOC429" s="45"/>
      <c r="UOD429" s="45"/>
      <c r="UOE429" s="45"/>
      <c r="UOF429" s="45"/>
      <c r="UOG429" s="45"/>
      <c r="UOH429" s="45"/>
      <c r="UOI429" s="45"/>
      <c r="UOJ429" s="45"/>
      <c r="UOK429" s="45"/>
      <c r="UOL429" s="45"/>
      <c r="UOM429" s="45"/>
      <c r="UON429" s="45"/>
      <c r="UOO429" s="45"/>
      <c r="UOP429" s="45"/>
      <c r="UOQ429" s="45"/>
      <c r="UOR429" s="45"/>
      <c r="UOS429" s="45"/>
      <c r="UOT429" s="45"/>
      <c r="UOU429" s="45"/>
      <c r="UOV429" s="45"/>
      <c r="UOW429" s="45"/>
      <c r="UOX429" s="45"/>
      <c r="UOY429" s="45"/>
      <c r="UOZ429" s="45"/>
      <c r="UPA429" s="45"/>
      <c r="UPB429" s="45"/>
      <c r="UPC429" s="45"/>
      <c r="UPD429" s="45"/>
      <c r="UPE429" s="45"/>
      <c r="UPF429" s="45"/>
      <c r="UPG429" s="45"/>
      <c r="UPH429" s="45"/>
      <c r="UPI429" s="45"/>
      <c r="UPJ429" s="45"/>
      <c r="UPK429" s="45"/>
      <c r="UPL429" s="45"/>
      <c r="UPM429" s="45"/>
      <c r="UPN429" s="45"/>
      <c r="UPO429" s="45"/>
      <c r="UPP429" s="45"/>
      <c r="UPQ429" s="45"/>
      <c r="UPR429" s="45"/>
      <c r="UPS429" s="45"/>
      <c r="UPT429" s="45"/>
      <c r="UPU429" s="45"/>
      <c r="UPV429" s="45"/>
      <c r="UPW429" s="45"/>
      <c r="UPX429" s="45"/>
      <c r="UPY429" s="45"/>
      <c r="UPZ429" s="45"/>
      <c r="UQA429" s="45"/>
      <c r="UQB429" s="45"/>
      <c r="UQC429" s="45"/>
      <c r="UQD429" s="45"/>
      <c r="UQE429" s="45"/>
      <c r="UQF429" s="45"/>
      <c r="UQG429" s="45"/>
      <c r="UQH429" s="45"/>
      <c r="UQI429" s="45"/>
      <c r="UQJ429" s="45"/>
      <c r="UQK429" s="45"/>
      <c r="UQL429" s="45"/>
      <c r="UQM429" s="45"/>
      <c r="UQN429" s="45"/>
      <c r="UQO429" s="45"/>
      <c r="UQP429" s="45"/>
      <c r="UQQ429" s="45"/>
      <c r="UQR429" s="45"/>
      <c r="UQS429" s="45"/>
      <c r="UQT429" s="45"/>
      <c r="UQU429" s="45"/>
      <c r="UQV429" s="45"/>
      <c r="UQW429" s="45"/>
      <c r="UQX429" s="45"/>
      <c r="UQY429" s="45"/>
      <c r="UQZ429" s="45"/>
      <c r="URA429" s="45"/>
      <c r="URB429" s="45"/>
      <c r="URC429" s="45"/>
      <c r="URD429" s="45"/>
      <c r="URE429" s="45"/>
      <c r="URF429" s="45"/>
      <c r="URG429" s="45"/>
      <c r="URH429" s="45"/>
      <c r="URI429" s="45"/>
      <c r="URJ429" s="45"/>
      <c r="URK429" s="45"/>
      <c r="URL429" s="45"/>
      <c r="URM429" s="45"/>
      <c r="URN429" s="45"/>
      <c r="URO429" s="45"/>
      <c r="URP429" s="45"/>
      <c r="URQ429" s="45"/>
      <c r="URR429" s="45"/>
      <c r="URS429" s="45"/>
      <c r="URT429" s="45"/>
      <c r="URU429" s="45"/>
      <c r="URV429" s="45"/>
      <c r="URW429" s="45"/>
      <c r="URX429" s="45"/>
      <c r="URY429" s="45"/>
      <c r="URZ429" s="45"/>
      <c r="USA429" s="45"/>
      <c r="USB429" s="45"/>
      <c r="USC429" s="45"/>
      <c r="USD429" s="45"/>
      <c r="USE429" s="45"/>
      <c r="USF429" s="45"/>
      <c r="USG429" s="45"/>
      <c r="USH429" s="45"/>
      <c r="USI429" s="45"/>
      <c r="USJ429" s="45"/>
      <c r="USK429" s="45"/>
      <c r="USL429" s="45"/>
      <c r="USM429" s="45"/>
      <c r="USN429" s="45"/>
      <c r="USO429" s="45"/>
      <c r="USP429" s="45"/>
      <c r="USQ429" s="45"/>
      <c r="USR429" s="45"/>
      <c r="USS429" s="45"/>
      <c r="UST429" s="45"/>
      <c r="USU429" s="45"/>
      <c r="USV429" s="45"/>
      <c r="USW429" s="45"/>
      <c r="USX429" s="45"/>
      <c r="USY429" s="45"/>
      <c r="USZ429" s="45"/>
      <c r="UTA429" s="45"/>
      <c r="UTB429" s="45"/>
      <c r="UTC429" s="45"/>
      <c r="UTD429" s="45"/>
      <c r="UTE429" s="45"/>
      <c r="UTF429" s="45"/>
      <c r="UTG429" s="45"/>
      <c r="UTH429" s="45"/>
      <c r="UTI429" s="45"/>
      <c r="UTJ429" s="45"/>
      <c r="UTK429" s="45"/>
      <c r="UTL429" s="45"/>
      <c r="UTM429" s="45"/>
      <c r="UTN429" s="45"/>
      <c r="UTO429" s="45"/>
      <c r="UTP429" s="45"/>
      <c r="UTQ429" s="45"/>
      <c r="UTR429" s="45"/>
      <c r="UTS429" s="45"/>
      <c r="UTT429" s="45"/>
      <c r="UTU429" s="45"/>
      <c r="UTV429" s="45"/>
      <c r="UTW429" s="45"/>
      <c r="UTX429" s="45"/>
      <c r="UTY429" s="45"/>
      <c r="UTZ429" s="45"/>
      <c r="UUA429" s="45"/>
      <c r="UUB429" s="45"/>
      <c r="UUC429" s="45"/>
      <c r="UUD429" s="45"/>
      <c r="UUE429" s="45"/>
      <c r="UUF429" s="45"/>
      <c r="UUG429" s="45"/>
      <c r="UUH429" s="45"/>
      <c r="UUI429" s="45"/>
      <c r="UUJ429" s="45"/>
      <c r="UUK429" s="45"/>
      <c r="UUL429" s="45"/>
      <c r="UUM429" s="45"/>
      <c r="UUN429" s="45"/>
      <c r="UUO429" s="45"/>
      <c r="UUP429" s="45"/>
      <c r="UUQ429" s="45"/>
      <c r="UUR429" s="45"/>
      <c r="UUS429" s="45"/>
      <c r="UUT429" s="45"/>
      <c r="UUU429" s="45"/>
      <c r="UUV429" s="45"/>
      <c r="UUW429" s="45"/>
      <c r="UUX429" s="45"/>
      <c r="UUY429" s="45"/>
      <c r="UUZ429" s="45"/>
      <c r="UVA429" s="45"/>
      <c r="UVB429" s="45"/>
      <c r="UVC429" s="45"/>
      <c r="UVD429" s="45"/>
      <c r="UVE429" s="45"/>
      <c r="UVF429" s="45"/>
      <c r="UVG429" s="45"/>
      <c r="UVH429" s="45"/>
      <c r="UVI429" s="45"/>
      <c r="UVJ429" s="45"/>
      <c r="UVK429" s="45"/>
      <c r="UVL429" s="45"/>
      <c r="UVM429" s="45"/>
      <c r="UVN429" s="45"/>
      <c r="UVO429" s="45"/>
      <c r="UVP429" s="45"/>
      <c r="UVQ429" s="45"/>
      <c r="UVR429" s="45"/>
      <c r="UVS429" s="45"/>
      <c r="UVT429" s="45"/>
      <c r="UVU429" s="45"/>
      <c r="UVV429" s="45"/>
      <c r="UVW429" s="45"/>
      <c r="UVX429" s="45"/>
      <c r="UVY429" s="45"/>
      <c r="UVZ429" s="45"/>
      <c r="UWA429" s="45"/>
      <c r="UWB429" s="45"/>
      <c r="UWC429" s="45"/>
      <c r="UWD429" s="45"/>
      <c r="UWE429" s="45"/>
      <c r="UWF429" s="45"/>
      <c r="UWG429" s="45"/>
      <c r="UWH429" s="45"/>
      <c r="UWI429" s="45"/>
      <c r="UWJ429" s="45"/>
      <c r="UWK429" s="45"/>
      <c r="UWL429" s="45"/>
      <c r="UWM429" s="45"/>
      <c r="UWN429" s="45"/>
      <c r="UWO429" s="45"/>
      <c r="UWP429" s="45"/>
      <c r="UWQ429" s="45"/>
      <c r="UWR429" s="45"/>
      <c r="UWS429" s="45"/>
      <c r="UWT429" s="45"/>
      <c r="UWU429" s="45"/>
      <c r="UWV429" s="45"/>
      <c r="UWW429" s="45"/>
      <c r="UWX429" s="45"/>
      <c r="UWY429" s="45"/>
      <c r="UWZ429" s="45"/>
      <c r="UXA429" s="45"/>
      <c r="UXB429" s="45"/>
      <c r="UXC429" s="45"/>
      <c r="UXD429" s="45"/>
      <c r="UXE429" s="45"/>
      <c r="UXF429" s="45"/>
      <c r="UXG429" s="45"/>
      <c r="UXH429" s="45"/>
      <c r="UXI429" s="45"/>
      <c r="UXJ429" s="45"/>
      <c r="UXK429" s="45"/>
      <c r="UXL429" s="45"/>
      <c r="UXM429" s="45"/>
      <c r="UXN429" s="45"/>
      <c r="UXO429" s="45"/>
      <c r="UXP429" s="45"/>
      <c r="UXQ429" s="45"/>
      <c r="UXR429" s="45"/>
      <c r="UXS429" s="45"/>
      <c r="UXT429" s="45"/>
      <c r="UXU429" s="45"/>
      <c r="UXV429" s="45"/>
      <c r="UXW429" s="45"/>
      <c r="UXX429" s="45"/>
      <c r="UXY429" s="45"/>
      <c r="UXZ429" s="45"/>
      <c r="UYA429" s="45"/>
      <c r="UYB429" s="45"/>
      <c r="UYC429" s="45"/>
      <c r="UYD429" s="45"/>
      <c r="UYE429" s="45"/>
      <c r="UYF429" s="45"/>
      <c r="UYG429" s="45"/>
      <c r="UYH429" s="45"/>
      <c r="UYI429" s="45"/>
      <c r="UYJ429" s="45"/>
      <c r="UYK429" s="45"/>
      <c r="UYL429" s="45"/>
      <c r="UYM429" s="45"/>
      <c r="UYN429" s="45"/>
      <c r="UYO429" s="45"/>
      <c r="UYP429" s="45"/>
      <c r="UYQ429" s="45"/>
      <c r="UYR429" s="45"/>
      <c r="UYS429" s="45"/>
      <c r="UYT429" s="45"/>
      <c r="UYU429" s="45"/>
      <c r="UYV429" s="45"/>
      <c r="UYW429" s="45"/>
      <c r="UYX429" s="45"/>
      <c r="UYY429" s="45"/>
      <c r="UYZ429" s="45"/>
      <c r="UZA429" s="45"/>
      <c r="UZB429" s="45"/>
      <c r="UZC429" s="45"/>
      <c r="UZD429" s="45"/>
      <c r="UZE429" s="45"/>
      <c r="UZF429" s="45"/>
      <c r="UZG429" s="45"/>
      <c r="UZH429" s="45"/>
      <c r="UZI429" s="45"/>
      <c r="UZJ429" s="45"/>
      <c r="UZK429" s="45"/>
      <c r="UZL429" s="45"/>
      <c r="UZM429" s="45"/>
      <c r="UZN429" s="45"/>
      <c r="UZO429" s="45"/>
      <c r="UZP429" s="45"/>
      <c r="UZQ429" s="45"/>
      <c r="UZR429" s="45"/>
      <c r="UZS429" s="45"/>
      <c r="UZT429" s="45"/>
      <c r="UZU429" s="45"/>
      <c r="UZV429" s="45"/>
      <c r="UZW429" s="45"/>
      <c r="UZX429" s="45"/>
      <c r="UZY429" s="45"/>
      <c r="UZZ429" s="45"/>
      <c r="VAA429" s="45"/>
      <c r="VAB429" s="45"/>
      <c r="VAC429" s="45"/>
      <c r="VAD429" s="45"/>
      <c r="VAE429" s="45"/>
      <c r="VAF429" s="45"/>
      <c r="VAG429" s="45"/>
      <c r="VAH429" s="45"/>
      <c r="VAI429" s="45"/>
      <c r="VAJ429" s="45"/>
      <c r="VAK429" s="45"/>
      <c r="VAL429" s="45"/>
      <c r="VAM429" s="45"/>
      <c r="VAN429" s="45"/>
      <c r="VAO429" s="45"/>
      <c r="VAP429" s="45"/>
      <c r="VAQ429" s="45"/>
      <c r="VAR429" s="45"/>
      <c r="VAS429" s="45"/>
      <c r="VAT429" s="45"/>
      <c r="VAU429" s="45"/>
      <c r="VAV429" s="45"/>
      <c r="VAW429" s="45"/>
      <c r="VAX429" s="45"/>
      <c r="VAY429" s="45"/>
      <c r="VAZ429" s="45"/>
      <c r="VBA429" s="45"/>
      <c r="VBB429" s="45"/>
      <c r="VBC429" s="45"/>
      <c r="VBD429" s="45"/>
      <c r="VBE429" s="45"/>
      <c r="VBF429" s="45"/>
      <c r="VBG429" s="45"/>
      <c r="VBH429" s="45"/>
      <c r="VBI429" s="45"/>
      <c r="VBJ429" s="45"/>
      <c r="VBK429" s="45"/>
      <c r="VBL429" s="45"/>
      <c r="VBM429" s="45"/>
      <c r="VBN429" s="45"/>
      <c r="VBO429" s="45"/>
      <c r="VBP429" s="45"/>
      <c r="VBQ429" s="45"/>
      <c r="VBR429" s="45"/>
      <c r="VBS429" s="45"/>
      <c r="VBT429" s="45"/>
      <c r="VBU429" s="45"/>
      <c r="VBV429" s="45"/>
      <c r="VBW429" s="45"/>
      <c r="VBX429" s="45"/>
      <c r="VBY429" s="45"/>
      <c r="VBZ429" s="45"/>
      <c r="VCA429" s="45"/>
      <c r="VCB429" s="45"/>
      <c r="VCC429" s="45"/>
      <c r="VCD429" s="45"/>
      <c r="VCE429" s="45"/>
      <c r="VCF429" s="45"/>
      <c r="VCG429" s="45"/>
      <c r="VCH429" s="45"/>
      <c r="VCI429" s="45"/>
      <c r="VCJ429" s="45"/>
      <c r="VCK429" s="45"/>
      <c r="VCL429" s="45"/>
      <c r="VCM429" s="45"/>
      <c r="VCN429" s="45"/>
      <c r="VCO429" s="45"/>
      <c r="VCP429" s="45"/>
      <c r="VCQ429" s="45"/>
      <c r="VCR429" s="45"/>
      <c r="VCS429" s="45"/>
      <c r="VCT429" s="45"/>
      <c r="VCU429" s="45"/>
      <c r="VCV429" s="45"/>
      <c r="VCW429" s="45"/>
      <c r="VCX429" s="45"/>
      <c r="VCY429" s="45"/>
      <c r="VCZ429" s="45"/>
      <c r="VDA429" s="45"/>
      <c r="VDB429" s="45"/>
      <c r="VDC429" s="45"/>
      <c r="VDD429" s="45"/>
      <c r="VDE429" s="45"/>
      <c r="VDF429" s="45"/>
      <c r="VDG429" s="45"/>
      <c r="VDH429" s="45"/>
      <c r="VDI429" s="45"/>
      <c r="VDJ429" s="45"/>
      <c r="VDK429" s="45"/>
      <c r="VDL429" s="45"/>
      <c r="VDM429" s="45"/>
      <c r="VDN429" s="45"/>
      <c r="VDO429" s="45"/>
      <c r="VDP429" s="45"/>
      <c r="VDQ429" s="45"/>
      <c r="VDR429" s="45"/>
      <c r="VDS429" s="45"/>
      <c r="VDT429" s="45"/>
      <c r="VDU429" s="45"/>
      <c r="VDV429" s="45"/>
      <c r="VDW429" s="45"/>
      <c r="VDX429" s="45"/>
      <c r="VDY429" s="45"/>
      <c r="VDZ429" s="45"/>
      <c r="VEA429" s="45"/>
      <c r="VEB429" s="45"/>
      <c r="VEC429" s="45"/>
      <c r="VED429" s="45"/>
      <c r="VEE429" s="45"/>
      <c r="VEF429" s="45"/>
      <c r="VEG429" s="45"/>
      <c r="VEH429" s="45"/>
      <c r="VEI429" s="45"/>
      <c r="VEJ429" s="45"/>
      <c r="VEK429" s="45"/>
      <c r="VEL429" s="45"/>
      <c r="VEM429" s="45"/>
      <c r="VEN429" s="45"/>
      <c r="VEO429" s="45"/>
      <c r="VEP429" s="45"/>
      <c r="VEQ429" s="45"/>
      <c r="VER429" s="45"/>
      <c r="VES429" s="45"/>
      <c r="VET429" s="45"/>
      <c r="VEU429" s="45"/>
      <c r="VEV429" s="45"/>
      <c r="VEW429" s="45"/>
      <c r="VEX429" s="45"/>
      <c r="VEY429" s="45"/>
      <c r="VEZ429" s="45"/>
      <c r="VFA429" s="45"/>
      <c r="VFB429" s="45"/>
      <c r="VFC429" s="45"/>
      <c r="VFD429" s="45"/>
      <c r="VFE429" s="45"/>
      <c r="VFF429" s="45"/>
      <c r="VFG429" s="45"/>
      <c r="VFH429" s="45"/>
      <c r="VFI429" s="45"/>
      <c r="VFJ429" s="45"/>
      <c r="VFK429" s="45"/>
      <c r="VFL429" s="45"/>
      <c r="VFM429" s="45"/>
      <c r="VFN429" s="45"/>
      <c r="VFO429" s="45"/>
      <c r="VFP429" s="45"/>
      <c r="VFQ429" s="45"/>
      <c r="VFR429" s="45"/>
      <c r="VFS429" s="45"/>
      <c r="VFT429" s="45"/>
      <c r="VFU429" s="45"/>
      <c r="VFV429" s="45"/>
      <c r="VFW429" s="45"/>
      <c r="VFX429" s="45"/>
      <c r="VFY429" s="45"/>
      <c r="VFZ429" s="45"/>
      <c r="VGA429" s="45"/>
      <c r="VGB429" s="45"/>
      <c r="VGC429" s="45"/>
      <c r="VGD429" s="45"/>
      <c r="VGE429" s="45"/>
      <c r="VGF429" s="45"/>
      <c r="VGG429" s="45"/>
      <c r="VGH429" s="45"/>
      <c r="VGI429" s="45"/>
      <c r="VGJ429" s="45"/>
      <c r="VGK429" s="45"/>
      <c r="VGL429" s="45"/>
      <c r="VGM429" s="45"/>
      <c r="VGN429" s="45"/>
      <c r="VGO429" s="45"/>
      <c r="VGP429" s="45"/>
      <c r="VGQ429" s="45"/>
      <c r="VGR429" s="45"/>
      <c r="VGS429" s="45"/>
      <c r="VGT429" s="45"/>
      <c r="VGU429" s="45"/>
      <c r="VGV429" s="45"/>
      <c r="VGW429" s="45"/>
      <c r="VGX429" s="45"/>
      <c r="VGY429" s="45"/>
      <c r="VGZ429" s="45"/>
      <c r="VHA429" s="45"/>
      <c r="VHB429" s="45"/>
      <c r="VHC429" s="45"/>
      <c r="VHD429" s="45"/>
      <c r="VHE429" s="45"/>
      <c r="VHF429" s="45"/>
      <c r="VHG429" s="45"/>
      <c r="VHH429" s="45"/>
      <c r="VHI429" s="45"/>
      <c r="VHJ429" s="45"/>
      <c r="VHK429" s="45"/>
      <c r="VHL429" s="45"/>
      <c r="VHM429" s="45"/>
      <c r="VHN429" s="45"/>
      <c r="VHO429" s="45"/>
      <c r="VHP429" s="45"/>
      <c r="VHQ429" s="45"/>
      <c r="VHR429" s="45"/>
      <c r="VHS429" s="45"/>
      <c r="VHT429" s="45"/>
      <c r="VHU429" s="45"/>
      <c r="VHV429" s="45"/>
      <c r="VHW429" s="45"/>
      <c r="VHX429" s="45"/>
      <c r="VHY429" s="45"/>
      <c r="VHZ429" s="45"/>
      <c r="VIA429" s="45"/>
      <c r="VIB429" s="45"/>
      <c r="VIC429" s="45"/>
      <c r="VID429" s="45"/>
      <c r="VIE429" s="45"/>
      <c r="VIF429" s="45"/>
      <c r="VIG429" s="45"/>
      <c r="VIH429" s="45"/>
      <c r="VII429" s="45"/>
      <c r="VIJ429" s="45"/>
      <c r="VIK429" s="45"/>
      <c r="VIL429" s="45"/>
      <c r="VIM429" s="45"/>
      <c r="VIN429" s="45"/>
      <c r="VIO429" s="45"/>
      <c r="VIP429" s="45"/>
      <c r="VIQ429" s="45"/>
      <c r="VIR429" s="45"/>
      <c r="VIS429" s="45"/>
      <c r="VIT429" s="45"/>
      <c r="VIU429" s="45"/>
      <c r="VIV429" s="45"/>
      <c r="VIW429" s="45"/>
      <c r="VIX429" s="45"/>
      <c r="VIY429" s="45"/>
      <c r="VIZ429" s="45"/>
      <c r="VJA429" s="45"/>
      <c r="VJB429" s="45"/>
      <c r="VJC429" s="45"/>
      <c r="VJD429" s="45"/>
      <c r="VJE429" s="45"/>
      <c r="VJF429" s="45"/>
      <c r="VJG429" s="45"/>
      <c r="VJH429" s="45"/>
      <c r="VJI429" s="45"/>
      <c r="VJJ429" s="45"/>
      <c r="VJK429" s="45"/>
      <c r="VJL429" s="45"/>
      <c r="VJM429" s="45"/>
      <c r="VJN429" s="45"/>
      <c r="VJO429" s="45"/>
      <c r="VJP429" s="45"/>
      <c r="VJQ429" s="45"/>
      <c r="VJR429" s="45"/>
      <c r="VJS429" s="45"/>
      <c r="VJT429" s="45"/>
      <c r="VJU429" s="45"/>
      <c r="VJV429" s="45"/>
      <c r="VJW429" s="45"/>
      <c r="VJX429" s="45"/>
      <c r="VJY429" s="45"/>
      <c r="VJZ429" s="45"/>
      <c r="VKA429" s="45"/>
      <c r="VKB429" s="45"/>
      <c r="VKC429" s="45"/>
      <c r="VKD429" s="45"/>
      <c r="VKE429" s="45"/>
      <c r="VKF429" s="45"/>
      <c r="VKG429" s="45"/>
      <c r="VKH429" s="45"/>
      <c r="VKI429" s="45"/>
      <c r="VKJ429" s="45"/>
      <c r="VKK429" s="45"/>
      <c r="VKL429" s="45"/>
      <c r="VKM429" s="45"/>
      <c r="VKN429" s="45"/>
      <c r="VKO429" s="45"/>
      <c r="VKP429" s="45"/>
      <c r="VKQ429" s="45"/>
      <c r="VKR429" s="45"/>
      <c r="VKS429" s="45"/>
      <c r="VKT429" s="45"/>
      <c r="VKU429" s="45"/>
      <c r="VKV429" s="45"/>
      <c r="VKW429" s="45"/>
      <c r="VKX429" s="45"/>
      <c r="VKY429" s="45"/>
      <c r="VKZ429" s="45"/>
      <c r="VLA429" s="45"/>
      <c r="VLB429" s="45"/>
      <c r="VLC429" s="45"/>
      <c r="VLD429" s="45"/>
      <c r="VLE429" s="45"/>
      <c r="VLF429" s="45"/>
      <c r="VLG429" s="45"/>
      <c r="VLH429" s="45"/>
      <c r="VLI429" s="45"/>
      <c r="VLJ429" s="45"/>
      <c r="VLK429" s="45"/>
      <c r="VLL429" s="45"/>
      <c r="VLM429" s="45"/>
      <c r="VLN429" s="45"/>
      <c r="VLO429" s="45"/>
      <c r="VLP429" s="45"/>
      <c r="VLQ429" s="45"/>
      <c r="VLR429" s="45"/>
      <c r="VLS429" s="45"/>
      <c r="VLT429" s="45"/>
      <c r="VLU429" s="45"/>
      <c r="VLV429" s="45"/>
      <c r="VLW429" s="45"/>
      <c r="VLX429" s="45"/>
      <c r="VLY429" s="45"/>
      <c r="VLZ429" s="45"/>
      <c r="VMA429" s="45"/>
      <c r="VMB429" s="45"/>
      <c r="VMC429" s="45"/>
      <c r="VMD429" s="45"/>
      <c r="VME429" s="45"/>
      <c r="VMF429" s="45"/>
      <c r="VMG429" s="45"/>
      <c r="VMH429" s="45"/>
      <c r="VMI429" s="45"/>
      <c r="VMJ429" s="45"/>
      <c r="VMK429" s="45"/>
      <c r="VML429" s="45"/>
      <c r="VMM429" s="45"/>
      <c r="VMN429" s="45"/>
      <c r="VMO429" s="45"/>
      <c r="VMP429" s="45"/>
      <c r="VMQ429" s="45"/>
      <c r="VMR429" s="45"/>
      <c r="VMS429" s="45"/>
      <c r="VMT429" s="45"/>
      <c r="VMU429" s="45"/>
      <c r="VMV429" s="45"/>
      <c r="VMW429" s="45"/>
      <c r="VMX429" s="45"/>
      <c r="VMY429" s="45"/>
      <c r="VMZ429" s="45"/>
      <c r="VNA429" s="45"/>
      <c r="VNB429" s="45"/>
      <c r="VNC429" s="45"/>
      <c r="VND429" s="45"/>
      <c r="VNE429" s="45"/>
      <c r="VNF429" s="45"/>
      <c r="VNG429" s="45"/>
      <c r="VNH429" s="45"/>
      <c r="VNI429" s="45"/>
      <c r="VNJ429" s="45"/>
      <c r="VNK429" s="45"/>
      <c r="VNL429" s="45"/>
      <c r="VNM429" s="45"/>
      <c r="VNN429" s="45"/>
      <c r="VNO429" s="45"/>
      <c r="VNP429" s="45"/>
      <c r="VNQ429" s="45"/>
      <c r="VNR429" s="45"/>
      <c r="VNS429" s="45"/>
      <c r="VNT429" s="45"/>
      <c r="VNU429" s="45"/>
      <c r="VNV429" s="45"/>
      <c r="VNW429" s="45"/>
      <c r="VNX429" s="45"/>
      <c r="VNY429" s="45"/>
      <c r="VNZ429" s="45"/>
      <c r="VOA429" s="45"/>
      <c r="VOB429" s="45"/>
      <c r="VOC429" s="45"/>
      <c r="VOD429" s="45"/>
      <c r="VOE429" s="45"/>
      <c r="VOF429" s="45"/>
      <c r="VOG429" s="45"/>
      <c r="VOH429" s="45"/>
      <c r="VOI429" s="45"/>
      <c r="VOJ429" s="45"/>
      <c r="VOK429" s="45"/>
      <c r="VOL429" s="45"/>
      <c r="VOM429" s="45"/>
      <c r="VON429" s="45"/>
      <c r="VOO429" s="45"/>
      <c r="VOP429" s="45"/>
      <c r="VOQ429" s="45"/>
      <c r="VOR429" s="45"/>
      <c r="VOS429" s="45"/>
      <c r="VOT429" s="45"/>
      <c r="VOU429" s="45"/>
      <c r="VOV429" s="45"/>
      <c r="VOW429" s="45"/>
      <c r="VOX429" s="45"/>
      <c r="VOY429" s="45"/>
      <c r="VOZ429" s="45"/>
      <c r="VPA429" s="45"/>
      <c r="VPB429" s="45"/>
      <c r="VPC429" s="45"/>
      <c r="VPD429" s="45"/>
      <c r="VPE429" s="45"/>
      <c r="VPF429" s="45"/>
      <c r="VPG429" s="45"/>
      <c r="VPH429" s="45"/>
      <c r="VPI429" s="45"/>
      <c r="VPJ429" s="45"/>
      <c r="VPK429" s="45"/>
      <c r="VPL429" s="45"/>
      <c r="VPM429" s="45"/>
      <c r="VPN429" s="45"/>
      <c r="VPO429" s="45"/>
      <c r="VPP429" s="45"/>
      <c r="VPQ429" s="45"/>
      <c r="VPR429" s="45"/>
      <c r="VPS429" s="45"/>
      <c r="VPT429" s="45"/>
      <c r="VPU429" s="45"/>
      <c r="VPV429" s="45"/>
      <c r="VPW429" s="45"/>
      <c r="VPX429" s="45"/>
      <c r="VPY429" s="45"/>
      <c r="VPZ429" s="45"/>
      <c r="VQA429" s="45"/>
      <c r="VQB429" s="45"/>
      <c r="VQC429" s="45"/>
      <c r="VQD429" s="45"/>
      <c r="VQE429" s="45"/>
      <c r="VQF429" s="45"/>
      <c r="VQG429" s="45"/>
      <c r="VQH429" s="45"/>
      <c r="VQI429" s="45"/>
      <c r="VQJ429" s="45"/>
      <c r="VQK429" s="45"/>
      <c r="VQL429" s="45"/>
      <c r="VQM429" s="45"/>
      <c r="VQN429" s="45"/>
      <c r="VQO429" s="45"/>
      <c r="VQP429" s="45"/>
      <c r="VQQ429" s="45"/>
      <c r="VQR429" s="45"/>
      <c r="VQS429" s="45"/>
      <c r="VQT429" s="45"/>
      <c r="VQU429" s="45"/>
      <c r="VQV429" s="45"/>
      <c r="VQW429" s="45"/>
      <c r="VQX429" s="45"/>
      <c r="VQY429" s="45"/>
      <c r="VQZ429" s="45"/>
      <c r="VRA429" s="45"/>
      <c r="VRB429" s="45"/>
      <c r="VRC429" s="45"/>
      <c r="VRD429" s="45"/>
      <c r="VRE429" s="45"/>
      <c r="VRF429" s="45"/>
      <c r="VRG429" s="45"/>
      <c r="VRH429" s="45"/>
      <c r="VRI429" s="45"/>
      <c r="VRJ429" s="45"/>
      <c r="VRK429" s="45"/>
      <c r="VRL429" s="45"/>
      <c r="VRM429" s="45"/>
      <c r="VRN429" s="45"/>
      <c r="VRO429" s="45"/>
      <c r="VRP429" s="45"/>
      <c r="VRQ429" s="45"/>
      <c r="VRR429" s="45"/>
      <c r="VRS429" s="45"/>
      <c r="VRT429" s="45"/>
      <c r="VRU429" s="45"/>
      <c r="VRV429" s="45"/>
      <c r="VRW429" s="45"/>
      <c r="VRX429" s="45"/>
      <c r="VRY429" s="45"/>
      <c r="VRZ429" s="45"/>
      <c r="VSA429" s="45"/>
      <c r="VSB429" s="45"/>
      <c r="VSC429" s="45"/>
      <c r="VSD429" s="45"/>
      <c r="VSE429" s="45"/>
      <c r="VSF429" s="45"/>
      <c r="VSG429" s="45"/>
      <c r="VSH429" s="45"/>
      <c r="VSI429" s="45"/>
      <c r="VSJ429" s="45"/>
      <c r="VSK429" s="45"/>
      <c r="VSL429" s="45"/>
      <c r="VSM429" s="45"/>
      <c r="VSN429" s="45"/>
      <c r="VSO429" s="45"/>
      <c r="VSP429" s="45"/>
      <c r="VSQ429" s="45"/>
      <c r="VSR429" s="45"/>
      <c r="VSS429" s="45"/>
      <c r="VST429" s="45"/>
      <c r="VSU429" s="45"/>
      <c r="VSV429" s="45"/>
      <c r="VSW429" s="45"/>
      <c r="VSX429" s="45"/>
      <c r="VSY429" s="45"/>
      <c r="VSZ429" s="45"/>
      <c r="VTA429" s="45"/>
      <c r="VTB429" s="45"/>
      <c r="VTC429" s="45"/>
      <c r="VTD429" s="45"/>
      <c r="VTE429" s="45"/>
      <c r="VTF429" s="45"/>
      <c r="VTG429" s="45"/>
      <c r="VTH429" s="45"/>
      <c r="VTI429" s="45"/>
      <c r="VTJ429" s="45"/>
      <c r="VTK429" s="45"/>
      <c r="VTL429" s="45"/>
      <c r="VTM429" s="45"/>
      <c r="VTN429" s="45"/>
      <c r="VTO429" s="45"/>
      <c r="VTP429" s="45"/>
      <c r="VTQ429" s="45"/>
      <c r="VTR429" s="45"/>
      <c r="VTS429" s="45"/>
      <c r="VTT429" s="45"/>
      <c r="VTU429" s="45"/>
      <c r="VTV429" s="45"/>
      <c r="VTW429" s="45"/>
      <c r="VTX429" s="45"/>
      <c r="VTY429" s="45"/>
      <c r="VTZ429" s="45"/>
      <c r="VUA429" s="45"/>
      <c r="VUB429" s="45"/>
      <c r="VUC429" s="45"/>
      <c r="VUD429" s="45"/>
      <c r="VUE429" s="45"/>
      <c r="VUF429" s="45"/>
      <c r="VUG429" s="45"/>
      <c r="VUH429" s="45"/>
      <c r="VUI429" s="45"/>
      <c r="VUJ429" s="45"/>
      <c r="VUK429" s="45"/>
      <c r="VUL429" s="45"/>
      <c r="VUM429" s="45"/>
      <c r="VUN429" s="45"/>
      <c r="VUO429" s="45"/>
      <c r="VUP429" s="45"/>
      <c r="VUQ429" s="45"/>
      <c r="VUR429" s="45"/>
      <c r="VUS429" s="45"/>
      <c r="VUT429" s="45"/>
      <c r="VUU429" s="45"/>
      <c r="VUV429" s="45"/>
      <c r="VUW429" s="45"/>
      <c r="VUX429" s="45"/>
      <c r="VUY429" s="45"/>
      <c r="VUZ429" s="45"/>
      <c r="VVA429" s="45"/>
      <c r="VVB429" s="45"/>
      <c r="VVC429" s="45"/>
      <c r="VVD429" s="45"/>
      <c r="VVE429" s="45"/>
      <c r="VVF429" s="45"/>
      <c r="VVG429" s="45"/>
      <c r="VVH429" s="45"/>
      <c r="VVI429" s="45"/>
      <c r="VVJ429" s="45"/>
      <c r="VVK429" s="45"/>
      <c r="VVL429" s="45"/>
      <c r="VVM429" s="45"/>
      <c r="VVN429" s="45"/>
      <c r="VVO429" s="45"/>
      <c r="VVP429" s="45"/>
      <c r="VVQ429" s="45"/>
      <c r="VVR429" s="45"/>
      <c r="VVS429" s="45"/>
      <c r="VVT429" s="45"/>
      <c r="VVU429" s="45"/>
      <c r="VVV429" s="45"/>
      <c r="VVW429" s="45"/>
      <c r="VVX429" s="45"/>
      <c r="VVY429" s="45"/>
      <c r="VVZ429" s="45"/>
      <c r="VWA429" s="45"/>
      <c r="VWB429" s="45"/>
      <c r="VWC429" s="45"/>
      <c r="VWD429" s="45"/>
      <c r="VWE429" s="45"/>
      <c r="VWF429" s="45"/>
      <c r="VWG429" s="45"/>
      <c r="VWH429" s="45"/>
      <c r="VWI429" s="45"/>
      <c r="VWJ429" s="45"/>
      <c r="VWK429" s="45"/>
      <c r="VWL429" s="45"/>
      <c r="VWM429" s="45"/>
      <c r="VWN429" s="45"/>
      <c r="VWO429" s="45"/>
      <c r="VWP429" s="45"/>
      <c r="VWQ429" s="45"/>
      <c r="VWR429" s="45"/>
      <c r="VWS429" s="45"/>
      <c r="VWT429" s="45"/>
      <c r="VWU429" s="45"/>
      <c r="VWV429" s="45"/>
      <c r="VWW429" s="45"/>
      <c r="VWX429" s="45"/>
      <c r="VWY429" s="45"/>
      <c r="VWZ429" s="45"/>
      <c r="VXA429" s="45"/>
      <c r="VXB429" s="45"/>
      <c r="VXC429" s="45"/>
      <c r="VXD429" s="45"/>
      <c r="VXE429" s="45"/>
      <c r="VXF429" s="45"/>
      <c r="VXG429" s="45"/>
      <c r="VXH429" s="45"/>
      <c r="VXI429" s="45"/>
      <c r="VXJ429" s="45"/>
      <c r="VXK429" s="45"/>
      <c r="VXL429" s="45"/>
      <c r="VXM429" s="45"/>
      <c r="VXN429" s="45"/>
      <c r="VXO429" s="45"/>
      <c r="VXP429" s="45"/>
      <c r="VXQ429" s="45"/>
      <c r="VXR429" s="45"/>
      <c r="VXS429" s="45"/>
      <c r="VXT429" s="45"/>
      <c r="VXU429" s="45"/>
      <c r="VXV429" s="45"/>
      <c r="VXW429" s="45"/>
      <c r="VXX429" s="45"/>
      <c r="VXY429" s="45"/>
      <c r="VXZ429" s="45"/>
      <c r="VYA429" s="45"/>
      <c r="VYB429" s="45"/>
      <c r="VYC429" s="45"/>
      <c r="VYD429" s="45"/>
      <c r="VYE429" s="45"/>
      <c r="VYF429" s="45"/>
      <c r="VYG429" s="45"/>
      <c r="VYH429" s="45"/>
      <c r="VYI429" s="45"/>
      <c r="VYJ429" s="45"/>
      <c r="VYK429" s="45"/>
      <c r="VYL429" s="45"/>
      <c r="VYM429" s="45"/>
      <c r="VYN429" s="45"/>
      <c r="VYO429" s="45"/>
      <c r="VYP429" s="45"/>
      <c r="VYQ429" s="45"/>
      <c r="VYR429" s="45"/>
      <c r="VYS429" s="45"/>
      <c r="VYT429" s="45"/>
      <c r="VYU429" s="45"/>
      <c r="VYV429" s="45"/>
      <c r="VYW429" s="45"/>
      <c r="VYX429" s="45"/>
      <c r="VYY429" s="45"/>
      <c r="VYZ429" s="45"/>
      <c r="VZA429" s="45"/>
      <c r="VZB429" s="45"/>
      <c r="VZC429" s="45"/>
      <c r="VZD429" s="45"/>
      <c r="VZE429" s="45"/>
      <c r="VZF429" s="45"/>
      <c r="VZG429" s="45"/>
      <c r="VZH429" s="45"/>
      <c r="VZI429" s="45"/>
      <c r="VZJ429" s="45"/>
      <c r="VZK429" s="45"/>
      <c r="VZL429" s="45"/>
      <c r="VZM429" s="45"/>
      <c r="VZN429" s="45"/>
      <c r="VZO429" s="45"/>
      <c r="VZP429" s="45"/>
      <c r="VZQ429" s="45"/>
      <c r="VZR429" s="45"/>
      <c r="VZS429" s="45"/>
      <c r="VZT429" s="45"/>
      <c r="VZU429" s="45"/>
      <c r="VZV429" s="45"/>
      <c r="VZW429" s="45"/>
      <c r="VZX429" s="45"/>
      <c r="VZY429" s="45"/>
      <c r="VZZ429" s="45"/>
      <c r="WAA429" s="45"/>
      <c r="WAB429" s="45"/>
      <c r="WAC429" s="45"/>
      <c r="WAD429" s="45"/>
      <c r="WAE429" s="45"/>
      <c r="WAF429" s="45"/>
      <c r="WAG429" s="45"/>
      <c r="WAH429" s="45"/>
      <c r="WAI429" s="45"/>
      <c r="WAJ429" s="45"/>
      <c r="WAK429" s="45"/>
      <c r="WAL429" s="45"/>
      <c r="WAM429" s="45"/>
      <c r="WAN429" s="45"/>
      <c r="WAO429" s="45"/>
      <c r="WAP429" s="45"/>
      <c r="WAQ429" s="45"/>
      <c r="WAR429" s="45"/>
      <c r="WAS429" s="45"/>
      <c r="WAT429" s="45"/>
      <c r="WAU429" s="45"/>
      <c r="WAV429" s="45"/>
      <c r="WAW429" s="45"/>
      <c r="WAX429" s="45"/>
      <c r="WAY429" s="45"/>
      <c r="WAZ429" s="45"/>
      <c r="WBA429" s="45"/>
      <c r="WBB429" s="45"/>
      <c r="WBC429" s="45"/>
      <c r="WBD429" s="45"/>
      <c r="WBE429" s="45"/>
      <c r="WBF429" s="45"/>
      <c r="WBG429" s="45"/>
      <c r="WBH429" s="45"/>
      <c r="WBI429" s="45"/>
      <c r="WBJ429" s="45"/>
      <c r="WBK429" s="45"/>
      <c r="WBL429" s="45"/>
      <c r="WBM429" s="45"/>
      <c r="WBN429" s="45"/>
      <c r="WBO429" s="45"/>
      <c r="WBP429" s="45"/>
      <c r="WBQ429" s="45"/>
      <c r="WBR429" s="45"/>
      <c r="WBS429" s="45"/>
      <c r="WBT429" s="45"/>
      <c r="WBU429" s="45"/>
      <c r="WBV429" s="45"/>
      <c r="WBW429" s="45"/>
      <c r="WBX429" s="45"/>
      <c r="WBY429" s="45"/>
      <c r="WBZ429" s="45"/>
      <c r="WCA429" s="45"/>
      <c r="WCB429" s="45"/>
      <c r="WCC429" s="45"/>
      <c r="WCD429" s="45"/>
      <c r="WCE429" s="45"/>
      <c r="WCF429" s="45"/>
      <c r="WCG429" s="45"/>
      <c r="WCH429" s="45"/>
      <c r="WCI429" s="45"/>
      <c r="WCJ429" s="45"/>
      <c r="WCK429" s="45"/>
      <c r="WCL429" s="45"/>
      <c r="WCM429" s="45"/>
      <c r="WCN429" s="45"/>
      <c r="WCO429" s="45"/>
      <c r="WCP429" s="45"/>
      <c r="WCQ429" s="45"/>
      <c r="WCR429" s="45"/>
      <c r="WCS429" s="45"/>
      <c r="WCT429" s="45"/>
      <c r="WCU429" s="45"/>
      <c r="WCV429" s="45"/>
      <c r="WCW429" s="45"/>
      <c r="WCX429" s="45"/>
      <c r="WCY429" s="45"/>
      <c r="WCZ429" s="45"/>
      <c r="WDA429" s="45"/>
      <c r="WDB429" s="45"/>
      <c r="WDC429" s="45"/>
      <c r="WDD429" s="45"/>
      <c r="WDE429" s="45"/>
      <c r="WDF429" s="45"/>
      <c r="WDG429" s="45"/>
      <c r="WDH429" s="45"/>
      <c r="WDI429" s="45"/>
      <c r="WDJ429" s="45"/>
      <c r="WDK429" s="45"/>
      <c r="WDL429" s="45"/>
      <c r="WDM429" s="45"/>
      <c r="WDN429" s="45"/>
      <c r="WDO429" s="45"/>
      <c r="WDP429" s="45"/>
      <c r="WDQ429" s="45"/>
      <c r="WDR429" s="45"/>
      <c r="WDS429" s="45"/>
      <c r="WDT429" s="45"/>
      <c r="WDU429" s="45"/>
      <c r="WDV429" s="45"/>
      <c r="WDW429" s="45"/>
      <c r="WDX429" s="45"/>
      <c r="WDY429" s="45"/>
      <c r="WDZ429" s="45"/>
      <c r="WEA429" s="45"/>
      <c r="WEB429" s="45"/>
      <c r="WEC429" s="45"/>
      <c r="WED429" s="45"/>
      <c r="WEE429" s="45"/>
      <c r="WEF429" s="45"/>
      <c r="WEG429" s="45"/>
      <c r="WEH429" s="45"/>
      <c r="WEI429" s="45"/>
      <c r="WEJ429" s="45"/>
      <c r="WEK429" s="45"/>
      <c r="WEL429" s="45"/>
      <c r="WEM429" s="45"/>
      <c r="WEN429" s="45"/>
      <c r="WEO429" s="45"/>
      <c r="WEP429" s="45"/>
      <c r="WEQ429" s="45"/>
      <c r="WER429" s="45"/>
      <c r="WES429" s="45"/>
      <c r="WET429" s="45"/>
      <c r="WEU429" s="45"/>
      <c r="WEV429" s="45"/>
      <c r="WEW429" s="45"/>
      <c r="WEX429" s="45"/>
      <c r="WEY429" s="45"/>
      <c r="WEZ429" s="45"/>
      <c r="WFA429" s="45"/>
      <c r="WFB429" s="45"/>
      <c r="WFC429" s="45"/>
      <c r="WFD429" s="45"/>
      <c r="WFE429" s="45"/>
      <c r="WFF429" s="45"/>
      <c r="WFG429" s="45"/>
      <c r="WFH429" s="45"/>
      <c r="WFI429" s="45"/>
      <c r="WFJ429" s="45"/>
      <c r="WFK429" s="45"/>
      <c r="WFL429" s="45"/>
      <c r="WFM429" s="45"/>
      <c r="WFN429" s="45"/>
      <c r="WFO429" s="45"/>
      <c r="WFP429" s="45"/>
      <c r="WFQ429" s="45"/>
      <c r="WFR429" s="45"/>
      <c r="WFS429" s="45"/>
      <c r="WFT429" s="45"/>
      <c r="WFU429" s="45"/>
      <c r="WFV429" s="45"/>
      <c r="WFW429" s="45"/>
      <c r="WFX429" s="45"/>
      <c r="WFY429" s="45"/>
      <c r="WFZ429" s="45"/>
      <c r="WGA429" s="45"/>
      <c r="WGB429" s="45"/>
      <c r="WGC429" s="45"/>
      <c r="WGD429" s="45"/>
      <c r="WGE429" s="45"/>
      <c r="WGF429" s="45"/>
      <c r="WGG429" s="45"/>
      <c r="WGH429" s="45"/>
      <c r="WGI429" s="45"/>
      <c r="WGJ429" s="45"/>
      <c r="WGK429" s="45"/>
      <c r="WGL429" s="45"/>
      <c r="WGM429" s="45"/>
      <c r="WGN429" s="45"/>
      <c r="WGO429" s="45"/>
      <c r="WGP429" s="45"/>
      <c r="WGQ429" s="45"/>
      <c r="WGR429" s="45"/>
      <c r="WGS429" s="45"/>
      <c r="WGT429" s="45"/>
      <c r="WGU429" s="45"/>
      <c r="WGV429" s="45"/>
      <c r="WGW429" s="45"/>
      <c r="WGX429" s="45"/>
      <c r="WGY429" s="45"/>
      <c r="WGZ429" s="45"/>
      <c r="WHA429" s="45"/>
      <c r="WHB429" s="45"/>
      <c r="WHC429" s="45"/>
      <c r="WHD429" s="45"/>
      <c r="WHE429" s="45"/>
      <c r="WHF429" s="45"/>
      <c r="WHG429" s="45"/>
      <c r="WHH429" s="45"/>
      <c r="WHI429" s="45"/>
      <c r="WHJ429" s="45"/>
      <c r="WHK429" s="45"/>
      <c r="WHL429" s="45"/>
      <c r="WHM429" s="45"/>
      <c r="WHN429" s="45"/>
      <c r="WHO429" s="45"/>
      <c r="WHP429" s="45"/>
      <c r="WHQ429" s="45"/>
      <c r="WHR429" s="45"/>
      <c r="WHS429" s="45"/>
      <c r="WHT429" s="45"/>
      <c r="WHU429" s="45"/>
      <c r="WHV429" s="45"/>
      <c r="WHW429" s="45"/>
      <c r="WHX429" s="45"/>
      <c r="WHY429" s="45"/>
      <c r="WHZ429" s="45"/>
      <c r="WIA429" s="45"/>
      <c r="WIB429" s="45"/>
      <c r="WIC429" s="45"/>
      <c r="WID429" s="45"/>
      <c r="WIE429" s="45"/>
      <c r="WIF429" s="45"/>
      <c r="WIG429" s="45"/>
      <c r="WIH429" s="45"/>
      <c r="WII429" s="45"/>
      <c r="WIJ429" s="45"/>
      <c r="WIK429" s="45"/>
      <c r="WIL429" s="45"/>
      <c r="WIM429" s="45"/>
      <c r="WIN429" s="45"/>
      <c r="WIO429" s="45"/>
      <c r="WIP429" s="45"/>
      <c r="WIQ429" s="45"/>
      <c r="WIR429" s="45"/>
      <c r="WIS429" s="45"/>
      <c r="WIT429" s="45"/>
      <c r="WIU429" s="45"/>
      <c r="WIV429" s="45"/>
      <c r="WIW429" s="45"/>
      <c r="WIX429" s="45"/>
      <c r="WIY429" s="45"/>
      <c r="WIZ429" s="45"/>
      <c r="WJA429" s="45"/>
      <c r="WJB429" s="45"/>
      <c r="WJC429" s="45"/>
      <c r="WJD429" s="45"/>
      <c r="WJE429" s="45"/>
      <c r="WJF429" s="45"/>
      <c r="WJG429" s="45"/>
      <c r="WJH429" s="45"/>
      <c r="WJI429" s="45"/>
      <c r="WJJ429" s="45"/>
      <c r="WJK429" s="45"/>
      <c r="WJL429" s="45"/>
      <c r="WJM429" s="45"/>
      <c r="WJN429" s="45"/>
      <c r="WJO429" s="45"/>
      <c r="WJP429" s="45"/>
      <c r="WJQ429" s="45"/>
      <c r="WJR429" s="45"/>
      <c r="WJS429" s="45"/>
      <c r="WJT429" s="45"/>
      <c r="WJU429" s="45"/>
      <c r="WJV429" s="45"/>
      <c r="WJW429" s="45"/>
      <c r="WJX429" s="45"/>
      <c r="WJY429" s="45"/>
      <c r="WJZ429" s="45"/>
      <c r="WKA429" s="45"/>
      <c r="WKB429" s="45"/>
      <c r="WKC429" s="45"/>
      <c r="WKD429" s="45"/>
      <c r="WKE429" s="45"/>
      <c r="WKF429" s="45"/>
      <c r="WKG429" s="45"/>
      <c r="WKH429" s="45"/>
      <c r="WKI429" s="45"/>
      <c r="WKJ429" s="45"/>
      <c r="WKK429" s="45"/>
      <c r="WKL429" s="45"/>
      <c r="WKM429" s="45"/>
      <c r="WKN429" s="45"/>
      <c r="WKO429" s="45"/>
      <c r="WKP429" s="45"/>
      <c r="WKQ429" s="45"/>
      <c r="WKR429" s="45"/>
      <c r="WKS429" s="45"/>
      <c r="WKT429" s="45"/>
      <c r="WKU429" s="45"/>
      <c r="WKV429" s="45"/>
      <c r="WKW429" s="45"/>
      <c r="WKX429" s="45"/>
      <c r="WKY429" s="45"/>
      <c r="WKZ429" s="45"/>
      <c r="WLA429" s="45"/>
      <c r="WLB429" s="45"/>
      <c r="WLC429" s="45"/>
      <c r="WLD429" s="45"/>
      <c r="WLE429" s="45"/>
      <c r="WLF429" s="45"/>
      <c r="WLG429" s="45"/>
      <c r="WLH429" s="45"/>
      <c r="WLI429" s="45"/>
      <c r="WLJ429" s="45"/>
      <c r="WLK429" s="45"/>
      <c r="WLL429" s="45"/>
      <c r="WLM429" s="45"/>
      <c r="WLN429" s="45"/>
      <c r="WLO429" s="45"/>
      <c r="WLP429" s="45"/>
      <c r="WLQ429" s="45"/>
      <c r="WLR429" s="45"/>
      <c r="WLS429" s="45"/>
      <c r="WLT429" s="45"/>
      <c r="WLU429" s="45"/>
      <c r="WLV429" s="45"/>
      <c r="WLW429" s="45"/>
      <c r="WLX429" s="45"/>
      <c r="WLY429" s="45"/>
      <c r="WLZ429" s="45"/>
      <c r="WMA429" s="45"/>
      <c r="WMB429" s="45"/>
      <c r="WMC429" s="45"/>
      <c r="WMD429" s="45"/>
      <c r="WME429" s="45"/>
      <c r="WMF429" s="45"/>
      <c r="WMG429" s="45"/>
      <c r="WMH429" s="45"/>
      <c r="WMI429" s="45"/>
      <c r="WMJ429" s="45"/>
      <c r="WMK429" s="45"/>
      <c r="WML429" s="45"/>
      <c r="WMM429" s="45"/>
      <c r="WMN429" s="45"/>
      <c r="WMO429" s="45"/>
      <c r="WMP429" s="45"/>
      <c r="WMQ429" s="45"/>
      <c r="WMR429" s="45"/>
      <c r="WMS429" s="45"/>
      <c r="WMT429" s="45"/>
      <c r="WMU429" s="45"/>
      <c r="WMV429" s="45"/>
      <c r="WMW429" s="45"/>
      <c r="WMX429" s="45"/>
      <c r="WMY429" s="45"/>
      <c r="WMZ429" s="45"/>
      <c r="WNA429" s="45"/>
      <c r="WNB429" s="45"/>
      <c r="WNC429" s="45"/>
      <c r="WND429" s="45"/>
      <c r="WNE429" s="45"/>
      <c r="WNF429" s="45"/>
      <c r="WNG429" s="45"/>
      <c r="WNH429" s="45"/>
      <c r="WNI429" s="45"/>
      <c r="WNJ429" s="45"/>
      <c r="WNK429" s="45"/>
      <c r="WNL429" s="45"/>
      <c r="WNM429" s="45"/>
      <c r="WNN429" s="45"/>
      <c r="WNO429" s="45"/>
      <c r="WNP429" s="45"/>
      <c r="WNQ429" s="45"/>
      <c r="WNR429" s="45"/>
      <c r="WNS429" s="45"/>
      <c r="WNT429" s="45"/>
      <c r="WNU429" s="45"/>
      <c r="WNV429" s="45"/>
      <c r="WNW429" s="45"/>
      <c r="WNX429" s="45"/>
      <c r="WNY429" s="45"/>
      <c r="WNZ429" s="45"/>
      <c r="WOA429" s="45"/>
      <c r="WOB429" s="45"/>
      <c r="WOC429" s="45"/>
      <c r="WOD429" s="45"/>
      <c r="WOE429" s="45"/>
      <c r="WOF429" s="45"/>
      <c r="WOG429" s="45"/>
      <c r="WOH429" s="45"/>
      <c r="WOI429" s="45"/>
      <c r="WOJ429" s="45"/>
      <c r="WOK429" s="45"/>
      <c r="WOL429" s="45"/>
      <c r="WOM429" s="45"/>
      <c r="WON429" s="45"/>
      <c r="WOO429" s="45"/>
      <c r="WOP429" s="45"/>
      <c r="WOQ429" s="45"/>
      <c r="WOR429" s="45"/>
      <c r="WOS429" s="45"/>
      <c r="WOT429" s="45"/>
      <c r="WOU429" s="45"/>
      <c r="WOV429" s="45"/>
      <c r="WOW429" s="45"/>
      <c r="WOX429" s="45"/>
      <c r="WOY429" s="45"/>
      <c r="WOZ429" s="45"/>
      <c r="WPA429" s="45"/>
      <c r="WPB429" s="45"/>
      <c r="WPC429" s="45"/>
      <c r="WPD429" s="45"/>
      <c r="WPE429" s="45"/>
      <c r="WPF429" s="45"/>
      <c r="WPG429" s="45"/>
      <c r="WPH429" s="45"/>
      <c r="WPI429" s="45"/>
      <c r="WPJ429" s="45"/>
      <c r="WPK429" s="45"/>
      <c r="WPL429" s="45"/>
      <c r="WPM429" s="45"/>
      <c r="WPN429" s="45"/>
      <c r="WPO429" s="45"/>
      <c r="WPP429" s="45"/>
      <c r="WPQ429" s="45"/>
      <c r="WPR429" s="45"/>
      <c r="WPS429" s="45"/>
      <c r="WPT429" s="45"/>
      <c r="WPU429" s="45"/>
      <c r="WPV429" s="45"/>
      <c r="WPW429" s="45"/>
      <c r="WPX429" s="45"/>
      <c r="WPY429" s="45"/>
      <c r="WPZ429" s="45"/>
      <c r="WQA429" s="45"/>
      <c r="WQB429" s="45"/>
      <c r="WQC429" s="45"/>
      <c r="WQD429" s="45"/>
      <c r="WQE429" s="45"/>
      <c r="WQF429" s="45"/>
      <c r="WQG429" s="45"/>
      <c r="WQH429" s="45"/>
      <c r="WQI429" s="45"/>
      <c r="WQJ429" s="45"/>
      <c r="WQK429" s="45"/>
      <c r="WQL429" s="45"/>
      <c r="WQM429" s="45"/>
      <c r="WQN429" s="45"/>
      <c r="WQO429" s="45"/>
      <c r="WQP429" s="45"/>
      <c r="WQQ429" s="45"/>
      <c r="WQR429" s="45"/>
      <c r="WQS429" s="45"/>
      <c r="WQT429" s="45"/>
      <c r="WQU429" s="45"/>
      <c r="WQV429" s="45"/>
      <c r="WQW429" s="45"/>
      <c r="WQX429" s="45"/>
      <c r="WQY429" s="45"/>
      <c r="WQZ429" s="45"/>
      <c r="WRA429" s="45"/>
      <c r="WRB429" s="45"/>
      <c r="WRC429" s="45"/>
      <c r="WRD429" s="45"/>
      <c r="WRE429" s="45"/>
      <c r="WRF429" s="45"/>
      <c r="WRG429" s="45"/>
      <c r="WRH429" s="45"/>
      <c r="WRI429" s="45"/>
      <c r="WRJ429" s="45"/>
      <c r="WRK429" s="45"/>
      <c r="WRL429" s="45"/>
      <c r="WRM429" s="45"/>
      <c r="WRN429" s="45"/>
      <c r="WRO429" s="45"/>
      <c r="WRP429" s="45"/>
      <c r="WRQ429" s="45"/>
      <c r="WRR429" s="45"/>
      <c r="WRS429" s="45"/>
      <c r="WRT429" s="45"/>
      <c r="WRU429" s="45"/>
      <c r="WRV429" s="45"/>
      <c r="WRW429" s="45"/>
      <c r="WRX429" s="45"/>
      <c r="WRY429" s="45"/>
      <c r="WRZ429" s="45"/>
      <c r="WSA429" s="45"/>
      <c r="WSB429" s="45"/>
      <c r="WSC429" s="45"/>
      <c r="WSD429" s="45"/>
      <c r="WSE429" s="45"/>
      <c r="WSF429" s="45"/>
      <c r="WSG429" s="45"/>
      <c r="WSH429" s="45"/>
      <c r="WSI429" s="45"/>
      <c r="WSJ429" s="45"/>
      <c r="WSK429" s="45"/>
      <c r="WSL429" s="45"/>
      <c r="WSM429" s="45"/>
      <c r="WSN429" s="45"/>
      <c r="WSO429" s="45"/>
      <c r="WSP429" s="45"/>
      <c r="WSQ429" s="45"/>
      <c r="WSR429" s="45"/>
      <c r="WSS429" s="45"/>
      <c r="WST429" s="45"/>
      <c r="WSU429" s="45"/>
      <c r="WSV429" s="45"/>
      <c r="WSW429" s="45"/>
      <c r="WSX429" s="45"/>
      <c r="WSY429" s="45"/>
      <c r="WSZ429" s="45"/>
      <c r="WTA429" s="45"/>
      <c r="WTB429" s="45"/>
      <c r="WTC429" s="45"/>
      <c r="WTD429" s="45"/>
      <c r="WTE429" s="45"/>
      <c r="WTF429" s="45"/>
      <c r="WTG429" s="45"/>
      <c r="WTH429" s="45"/>
      <c r="WTI429" s="45"/>
      <c r="WTJ429" s="45"/>
      <c r="WTK429" s="45"/>
      <c r="WTL429" s="45"/>
      <c r="WTM429" s="45"/>
      <c r="WTN429" s="45"/>
      <c r="WTO429" s="45"/>
      <c r="WTP429" s="45"/>
      <c r="WTQ429" s="45"/>
      <c r="WTR429" s="45"/>
      <c r="WTS429" s="45"/>
      <c r="WTT429" s="45"/>
      <c r="WTU429" s="45"/>
      <c r="WTV429" s="45"/>
      <c r="WTW429" s="45"/>
      <c r="WTX429" s="45"/>
      <c r="WTY429" s="45"/>
      <c r="WTZ429" s="45"/>
      <c r="WUA429" s="45"/>
      <c r="WUB429" s="45"/>
      <c r="WUC429" s="45"/>
      <c r="WUD429" s="45"/>
      <c r="WUE429" s="45"/>
      <c r="WUF429" s="45"/>
      <c r="WUG429" s="45"/>
      <c r="WUH429" s="45"/>
      <c r="WUI429" s="45"/>
      <c r="WUJ429" s="45"/>
      <c r="WUK429" s="45"/>
      <c r="WUL429" s="45"/>
      <c r="WUM429" s="45"/>
      <c r="WUN429" s="45"/>
      <c r="WUO429" s="45"/>
      <c r="WUP429" s="45"/>
      <c r="WUQ429" s="45"/>
      <c r="WUR429" s="45"/>
      <c r="WUS429" s="45"/>
      <c r="WUT429" s="45"/>
      <c r="WUU429" s="45"/>
      <c r="WUV429" s="45"/>
      <c r="WUW429" s="45"/>
      <c r="WUX429" s="45"/>
      <c r="WUY429" s="45"/>
      <c r="WUZ429" s="45"/>
      <c r="WVA429" s="45"/>
      <c r="WVB429" s="45"/>
      <c r="WVC429" s="45"/>
      <c r="WVD429" s="45"/>
      <c r="WVE429" s="45"/>
      <c r="WVF429" s="45"/>
      <c r="WVG429" s="45"/>
      <c r="WVH429" s="45"/>
      <c r="WVI429" s="45"/>
      <c r="WVJ429" s="45"/>
      <c r="WVK429" s="45"/>
      <c r="WVL429" s="45"/>
      <c r="WVM429" s="45"/>
      <c r="WVN429" s="45"/>
      <c r="WVO429" s="45"/>
      <c r="WVP429" s="45"/>
      <c r="WVQ429" s="45"/>
      <c r="WVR429" s="45"/>
      <c r="WVS429" s="45"/>
      <c r="WVT429" s="45"/>
      <c r="WVU429" s="45"/>
      <c r="WVV429" s="45"/>
      <c r="WVW429" s="45"/>
      <c r="WVX429" s="45"/>
      <c r="WVY429" s="45"/>
      <c r="WVZ429" s="45"/>
      <c r="WWA429" s="45"/>
      <c r="WWB429" s="45"/>
      <c r="WWC429" s="45"/>
      <c r="WWD429" s="45"/>
      <c r="WWE429" s="45"/>
      <c r="WWF429" s="45"/>
      <c r="WWG429" s="45"/>
      <c r="WWH429" s="45"/>
      <c r="WWI429" s="45"/>
      <c r="WWJ429" s="45"/>
      <c r="WWK429" s="45"/>
      <c r="WWL429" s="45"/>
      <c r="WWM429" s="45"/>
      <c r="WWN429" s="45"/>
      <c r="WWO429" s="45"/>
      <c r="WWP429" s="45"/>
      <c r="WWQ429" s="45"/>
      <c r="WWR429" s="45"/>
      <c r="WWS429" s="45"/>
      <c r="WWT429" s="45"/>
      <c r="WWU429" s="45"/>
      <c r="WWV429" s="45"/>
      <c r="WWW429" s="45"/>
      <c r="WWX429" s="45"/>
      <c r="WWY429" s="45"/>
      <c r="WWZ429" s="45"/>
      <c r="WXA429" s="45"/>
      <c r="WXB429" s="45"/>
      <c r="WXC429" s="45"/>
      <c r="WXD429" s="45"/>
      <c r="WXE429" s="45"/>
      <c r="WXF429" s="45"/>
      <c r="WXG429" s="45"/>
      <c r="WXH429" s="45"/>
      <c r="WXI429" s="45"/>
      <c r="WXJ429" s="45"/>
      <c r="WXK429" s="45"/>
      <c r="WXL429" s="45"/>
      <c r="WXM429" s="45"/>
      <c r="WXN429" s="45"/>
      <c r="WXO429" s="45"/>
      <c r="WXP429" s="45"/>
      <c r="WXQ429" s="45"/>
      <c r="WXR429" s="45"/>
      <c r="WXS429" s="45"/>
      <c r="WXT429" s="45"/>
      <c r="WXU429" s="45"/>
      <c r="WXV429" s="45"/>
      <c r="WXW429" s="45"/>
      <c r="WXX429" s="45"/>
      <c r="WXY429" s="45"/>
      <c r="WXZ429" s="45"/>
      <c r="WYA429" s="45"/>
      <c r="WYB429" s="45"/>
      <c r="WYC429" s="45"/>
      <c r="WYD429" s="45"/>
      <c r="WYE429" s="45"/>
      <c r="WYF429" s="45"/>
      <c r="WYG429" s="45"/>
      <c r="WYH429" s="45"/>
      <c r="WYI429" s="45"/>
      <c r="WYJ429" s="45"/>
      <c r="WYK429" s="45"/>
      <c r="WYL429" s="45"/>
      <c r="WYM429" s="45"/>
      <c r="WYN429" s="45"/>
      <c r="WYO429" s="45"/>
      <c r="WYP429" s="45"/>
      <c r="WYQ429" s="45"/>
      <c r="WYR429" s="45"/>
      <c r="WYS429" s="45"/>
      <c r="WYT429" s="45"/>
      <c r="WYU429" s="45"/>
      <c r="WYV429" s="45"/>
      <c r="WYW429" s="45"/>
      <c r="WYX429" s="45"/>
      <c r="WYY429" s="45"/>
      <c r="WYZ429" s="45"/>
      <c r="WZA429" s="45"/>
      <c r="WZB429" s="45"/>
      <c r="WZC429" s="45"/>
      <c r="WZD429" s="45"/>
      <c r="WZE429" s="45"/>
      <c r="WZF429" s="45"/>
      <c r="WZG429" s="45"/>
      <c r="WZH429" s="45"/>
      <c r="WZI429" s="45"/>
      <c r="WZJ429" s="45"/>
      <c r="WZK429" s="45"/>
      <c r="WZL429" s="45"/>
      <c r="WZM429" s="45"/>
      <c r="WZN429" s="45"/>
      <c r="WZO429" s="45"/>
      <c r="WZP429" s="45"/>
      <c r="WZQ429" s="45"/>
      <c r="WZR429" s="45"/>
      <c r="WZS429" s="45"/>
      <c r="WZT429" s="45"/>
      <c r="WZU429" s="45"/>
      <c r="WZV429" s="45"/>
      <c r="WZW429" s="45"/>
      <c r="WZX429" s="45"/>
      <c r="WZY429" s="45"/>
      <c r="WZZ429" s="45"/>
      <c r="XAA429" s="45"/>
      <c r="XAB429" s="45"/>
      <c r="XAC429" s="45"/>
      <c r="XAD429" s="45"/>
      <c r="XAE429" s="45"/>
      <c r="XAF429" s="45"/>
      <c r="XAG429" s="45"/>
      <c r="XAH429" s="45"/>
      <c r="XAI429" s="45"/>
      <c r="XAJ429" s="45"/>
      <c r="XAK429" s="45"/>
      <c r="XAL429" s="45"/>
      <c r="XAM429" s="45"/>
      <c r="XAN429" s="45"/>
      <c r="XAO429" s="45"/>
      <c r="XAP429" s="45"/>
      <c r="XAQ429" s="45"/>
      <c r="XAR429" s="45"/>
      <c r="XAS429" s="45"/>
      <c r="XAT429" s="45"/>
      <c r="XAU429" s="45"/>
      <c r="XAV429" s="45"/>
      <c r="XAW429" s="45"/>
      <c r="XAX429" s="45"/>
      <c r="XAY429" s="45"/>
      <c r="XAZ429" s="45"/>
      <c r="XBA429" s="45"/>
      <c r="XBB429" s="45"/>
      <c r="XBC429" s="45"/>
      <c r="XBD429" s="45"/>
      <c r="XBE429" s="45"/>
      <c r="XBF429" s="45"/>
      <c r="XBG429" s="45"/>
      <c r="XBH429" s="45"/>
      <c r="XBI429" s="45"/>
      <c r="XBJ429" s="45"/>
      <c r="XBK429" s="45"/>
      <c r="XBL429" s="45"/>
      <c r="XBM429" s="45"/>
      <c r="XBN429" s="45"/>
      <c r="XBO429" s="45"/>
      <c r="XBP429" s="45"/>
      <c r="XBQ429" s="45"/>
      <c r="XBR429" s="45"/>
      <c r="XBS429" s="45"/>
      <c r="XBT429" s="45"/>
      <c r="XBU429" s="45"/>
      <c r="XBV429" s="45"/>
      <c r="XBW429" s="45"/>
      <c r="XBX429" s="45"/>
      <c r="XBY429" s="45"/>
      <c r="XBZ429" s="45"/>
      <c r="XCA429" s="45"/>
      <c r="XCB429" s="45"/>
      <c r="XCC429" s="45"/>
      <c r="XCD429" s="45"/>
      <c r="XCE429" s="45"/>
      <c r="XCF429" s="45"/>
      <c r="XCG429" s="45"/>
      <c r="XCH429" s="45"/>
      <c r="XCI429" s="45"/>
      <c r="XCJ429" s="45"/>
      <c r="XCK429" s="45"/>
      <c r="XCL429" s="45"/>
      <c r="XCM429" s="45"/>
      <c r="XCN429" s="45"/>
      <c r="XCO429" s="45"/>
      <c r="XCP429" s="45"/>
      <c r="XCQ429" s="45"/>
      <c r="XCR429" s="45"/>
      <c r="XCS429" s="45"/>
      <c r="XCT429" s="45"/>
      <c r="XCU429" s="45"/>
      <c r="XCV429" s="45"/>
      <c r="XCW429" s="45"/>
      <c r="XCX429" s="45"/>
      <c r="XCY429" s="45"/>
      <c r="XCZ429" s="45"/>
      <c r="XDA429" s="45"/>
      <c r="XDB429" s="45"/>
      <c r="XDC429" s="45"/>
      <c r="XDD429" s="45"/>
      <c r="XDE429" s="45"/>
      <c r="XDF429" s="45"/>
      <c r="XDG429" s="45"/>
      <c r="XDH429" s="45"/>
      <c r="XDI429" s="45"/>
      <c r="XDJ429" s="45"/>
      <c r="XDK429" s="45"/>
      <c r="XDL429" s="45"/>
      <c r="XDM429" s="45"/>
      <c r="XDN429" s="45"/>
      <c r="XDO429" s="45"/>
      <c r="XDP429" s="45"/>
      <c r="XDQ429" s="45"/>
      <c r="XDR429" s="45"/>
      <c r="XDS429" s="45"/>
      <c r="XDT429" s="45"/>
      <c r="XDU429" s="45"/>
      <c r="XDV429" s="45"/>
      <c r="XDW429" s="45"/>
      <c r="XDX429" s="45"/>
      <c r="XDY429" s="45"/>
      <c r="XDZ429" s="45"/>
      <c r="XEA429" s="45"/>
      <c r="XEB429" s="45"/>
      <c r="XEC429" s="45"/>
      <c r="XED429" s="45"/>
      <c r="XEE429" s="45"/>
      <c r="XEF429" s="45"/>
      <c r="XEG429" s="45"/>
      <c r="XEH429" s="45"/>
      <c r="XEI429" s="45"/>
      <c r="XEJ429" s="45"/>
      <c r="XEK429" s="45"/>
      <c r="XEL429" s="45"/>
      <c r="XEM429" s="45"/>
      <c r="XEN429" s="45"/>
      <c r="XEO429" s="45"/>
      <c r="XEP429" s="45"/>
      <c r="XEQ429" s="45"/>
      <c r="XER429" s="45"/>
      <c r="XES429" s="45"/>
      <c r="XET429" s="45"/>
      <c r="XEU429" s="45"/>
      <c r="XEV429" s="45"/>
      <c r="XEW429" s="45"/>
      <c r="XEX429" s="45"/>
      <c r="XEY429" s="45"/>
      <c r="XEZ429" s="45"/>
      <c r="XFA429" s="45"/>
    </row>
    <row r="430" spans="1:16381" s="23" customFormat="1" ht="27" x14ac:dyDescent="0.15">
      <c r="A430" s="50"/>
      <c r="B430" s="53" t="s">
        <v>41</v>
      </c>
      <c r="C430" s="95" t="s">
        <v>108</v>
      </c>
      <c r="D430" s="95" t="s">
        <v>109</v>
      </c>
      <c r="E430" s="95" t="s">
        <v>642</v>
      </c>
      <c r="F430" s="95" t="s">
        <v>643</v>
      </c>
      <c r="G430" s="95" t="s">
        <v>941</v>
      </c>
      <c r="H430" s="219">
        <v>66039924</v>
      </c>
      <c r="I430" s="95" t="s">
        <v>57</v>
      </c>
      <c r="J430" s="91" t="s">
        <v>46</v>
      </c>
      <c r="K430" s="62" t="s">
        <v>940</v>
      </c>
      <c r="L430" s="31" t="s">
        <v>319</v>
      </c>
      <c r="M430" s="32" t="str">
        <f>G430</f>
        <v>Prestar los servicios de soporte, administración y almacenamiento en la nube de los backups de información institucional.</v>
      </c>
      <c r="N430" s="33">
        <v>9</v>
      </c>
      <c r="O430" s="33">
        <v>9</v>
      </c>
      <c r="P430" s="34">
        <v>3</v>
      </c>
      <c r="Q430" s="82" t="s">
        <v>49</v>
      </c>
      <c r="R430" s="82" t="s">
        <v>601</v>
      </c>
      <c r="S430" s="143" t="s">
        <v>50</v>
      </c>
      <c r="T430" s="213">
        <f>H430</f>
        <v>66039924</v>
      </c>
      <c r="U430" s="212">
        <f>T430</f>
        <v>66039924</v>
      </c>
      <c r="V430" s="145" t="s">
        <v>51</v>
      </c>
      <c r="W430" s="37" t="s">
        <v>52</v>
      </c>
      <c r="X430" s="38" t="s">
        <v>53</v>
      </c>
      <c r="Y430" s="39" t="s">
        <v>54</v>
      </c>
      <c r="Z430" s="40" t="s">
        <v>41</v>
      </c>
      <c r="AA430" s="36" t="s">
        <v>55</v>
      </c>
      <c r="AB430" s="41" t="s">
        <v>56</v>
      </c>
      <c r="AC430" s="37" t="s">
        <v>51</v>
      </c>
      <c r="AD430" s="37" t="s">
        <v>57</v>
      </c>
      <c r="AE430" s="42" t="s">
        <v>58</v>
      </c>
      <c r="AF430" s="42" t="s">
        <v>59</v>
      </c>
      <c r="AG430" s="42" t="s">
        <v>60</v>
      </c>
      <c r="AH430" s="42" t="s">
        <v>61</v>
      </c>
      <c r="AI430" s="42" t="s">
        <v>61</v>
      </c>
      <c r="AJ430" s="42" t="s">
        <v>61</v>
      </c>
      <c r="AK430" s="9"/>
      <c r="AL430" s="9"/>
      <c r="AM430" s="9"/>
      <c r="AN430" s="9"/>
      <c r="AO430" s="9"/>
      <c r="AP430" s="9"/>
      <c r="AQ430" s="9"/>
      <c r="AR430" s="9"/>
      <c r="AS430" s="9"/>
      <c r="AT430" s="9"/>
      <c r="AU430" s="9"/>
      <c r="AV430" s="9"/>
      <c r="AW430" s="9"/>
      <c r="AX430" s="9"/>
      <c r="AY430" s="9"/>
      <c r="AZ430" s="9"/>
      <c r="BA430" s="9"/>
      <c r="BB430" s="9"/>
      <c r="BC430" s="9"/>
      <c r="BD430" s="9"/>
      <c r="BE430" s="9"/>
      <c r="BF430" s="9"/>
      <c r="BG430" s="9"/>
      <c r="BH430" s="9"/>
      <c r="BI430" s="9"/>
      <c r="BJ430" s="9"/>
      <c r="BK430" s="9"/>
      <c r="BL430" s="9"/>
      <c r="BM430" s="9"/>
      <c r="BN430" s="9"/>
      <c r="BO430" s="9"/>
      <c r="BP430" s="9"/>
      <c r="BQ430" s="9"/>
      <c r="BR430" s="9"/>
      <c r="BS430" s="9"/>
      <c r="BT430" s="9"/>
      <c r="BU430" s="9"/>
      <c r="BV430" s="9"/>
      <c r="BW430" s="9"/>
      <c r="BX430" s="9"/>
      <c r="BY430" s="9"/>
      <c r="BZ430" s="9"/>
      <c r="CA430" s="9"/>
      <c r="CB430" s="9"/>
      <c r="CC430" s="9"/>
      <c r="CD430" s="9"/>
      <c r="CE430" s="9"/>
      <c r="CF430" s="9"/>
      <c r="CG430" s="9"/>
      <c r="CH430" s="9"/>
      <c r="CI430" s="9"/>
      <c r="CJ430" s="9"/>
      <c r="CK430" s="9"/>
      <c r="CL430" s="9"/>
      <c r="CM430" s="9"/>
      <c r="CN430" s="9"/>
      <c r="CO430" s="9"/>
      <c r="CP430" s="9"/>
      <c r="CQ430" s="9"/>
      <c r="CR430" s="9"/>
      <c r="CS430" s="9"/>
      <c r="CT430" s="9"/>
      <c r="CU430" s="9"/>
      <c r="CV430" s="9"/>
      <c r="CW430" s="9"/>
      <c r="CX430" s="9"/>
      <c r="CY430" s="9"/>
      <c r="CZ430" s="9"/>
      <c r="DA430" s="9"/>
      <c r="DB430" s="9"/>
      <c r="DC430" s="9"/>
      <c r="DD430" s="9"/>
      <c r="DE430" s="9"/>
      <c r="DF430" s="9"/>
      <c r="DG430" s="9"/>
      <c r="DH430" s="9"/>
      <c r="DI430" s="9"/>
      <c r="DJ430" s="9"/>
      <c r="DK430" s="9"/>
      <c r="DL430" s="9"/>
      <c r="DM430" s="9"/>
      <c r="DN430" s="9"/>
      <c r="DO430" s="9"/>
      <c r="DP430" s="9"/>
      <c r="DQ430" s="9"/>
      <c r="DR430" s="9"/>
      <c r="DS430" s="9"/>
      <c r="DT430" s="9"/>
      <c r="DU430" s="9"/>
      <c r="DV430" s="9"/>
      <c r="DW430" s="9"/>
      <c r="DX430" s="9"/>
      <c r="DY430" s="9"/>
      <c r="DZ430" s="9"/>
      <c r="EA430" s="9"/>
      <c r="EB430" s="9"/>
      <c r="EC430" s="9"/>
      <c r="ED430" s="9"/>
      <c r="EE430" s="9"/>
      <c r="EF430" s="9"/>
      <c r="EG430" s="9"/>
      <c r="EH430" s="9"/>
      <c r="EI430" s="9"/>
      <c r="EJ430" s="9"/>
      <c r="EK430" s="9"/>
      <c r="EL430" s="9"/>
      <c r="EM430" s="9"/>
      <c r="EN430" s="9"/>
      <c r="EO430" s="9"/>
      <c r="EP430" s="9"/>
      <c r="EQ430" s="9"/>
      <c r="ER430" s="9"/>
      <c r="ES430" s="9"/>
      <c r="ET430" s="9"/>
      <c r="EU430" s="9"/>
      <c r="EV430" s="9"/>
      <c r="EW430" s="9"/>
      <c r="EX430" s="9"/>
      <c r="EY430" s="9"/>
      <c r="EZ430" s="9"/>
      <c r="FA430" s="9"/>
      <c r="FB430" s="9"/>
      <c r="FC430" s="9"/>
      <c r="FD430" s="9"/>
      <c r="FE430" s="9"/>
      <c r="FF430" s="9"/>
      <c r="FG430" s="9"/>
      <c r="FH430" s="9"/>
      <c r="FI430" s="9"/>
      <c r="FJ430" s="9"/>
      <c r="FK430" s="9"/>
      <c r="FL430" s="9"/>
      <c r="FM430" s="9"/>
      <c r="FN430" s="9"/>
      <c r="FO430" s="9"/>
      <c r="FP430" s="9"/>
      <c r="FQ430" s="9"/>
      <c r="FR430" s="9"/>
      <c r="FS430" s="9"/>
      <c r="FT430" s="9"/>
      <c r="FU430" s="9"/>
      <c r="FV430" s="9"/>
      <c r="FW430" s="9"/>
      <c r="FX430" s="9"/>
      <c r="FY430" s="9"/>
      <c r="FZ430" s="9"/>
      <c r="GA430" s="9"/>
      <c r="GB430" s="9"/>
      <c r="GC430" s="9"/>
      <c r="GD430" s="9"/>
      <c r="GE430" s="9"/>
      <c r="GF430" s="9"/>
      <c r="GG430" s="9"/>
      <c r="GH430" s="9"/>
      <c r="GI430" s="9"/>
      <c r="GJ430" s="9"/>
      <c r="GK430" s="9"/>
      <c r="GL430" s="9"/>
      <c r="GM430" s="9"/>
      <c r="GN430" s="9"/>
      <c r="GO430" s="9"/>
      <c r="GP430" s="9"/>
      <c r="GQ430" s="9"/>
      <c r="GR430" s="9"/>
      <c r="GS430" s="9"/>
      <c r="GT430" s="9"/>
      <c r="GU430" s="9"/>
      <c r="GV430" s="9"/>
      <c r="GW430" s="9"/>
      <c r="GX430" s="9"/>
      <c r="GY430" s="9"/>
      <c r="GZ430" s="9"/>
      <c r="HA430" s="9"/>
      <c r="HB430" s="9"/>
      <c r="HC430" s="9"/>
      <c r="HD430" s="9"/>
      <c r="HE430" s="9"/>
      <c r="HF430" s="9"/>
      <c r="HG430" s="9"/>
      <c r="HH430" s="9"/>
      <c r="HI430" s="9"/>
      <c r="HJ430" s="9"/>
      <c r="HK430" s="9"/>
      <c r="HL430" s="9"/>
      <c r="HM430" s="9"/>
      <c r="HN430" s="9"/>
      <c r="HO430" s="9"/>
      <c r="HP430" s="9"/>
      <c r="HQ430" s="9"/>
      <c r="HR430" s="9"/>
      <c r="HS430" s="9"/>
      <c r="HT430" s="9"/>
      <c r="HU430" s="9"/>
      <c r="HV430" s="9"/>
      <c r="HW430" s="9"/>
      <c r="HX430" s="9"/>
      <c r="HY430" s="9"/>
      <c r="HZ430" s="9"/>
      <c r="IA430" s="9"/>
      <c r="IB430" s="9"/>
      <c r="IC430" s="9"/>
      <c r="ID430" s="9"/>
      <c r="IE430" s="9"/>
      <c r="IF430" s="9"/>
      <c r="IG430" s="9"/>
      <c r="IH430" s="9"/>
      <c r="II430" s="9"/>
      <c r="IJ430" s="9"/>
      <c r="IK430" s="9"/>
      <c r="IL430" s="9"/>
      <c r="IM430" s="9"/>
      <c r="IN430" s="9"/>
      <c r="IO430" s="9"/>
      <c r="IP430" s="9"/>
      <c r="IQ430" s="9"/>
      <c r="IR430" s="9"/>
      <c r="IS430" s="9"/>
      <c r="IT430" s="9"/>
      <c r="IU430" s="9"/>
      <c r="IV430" s="9"/>
      <c r="IW430" s="9"/>
      <c r="IX430" s="9"/>
      <c r="IY430" s="9"/>
      <c r="IZ430" s="9"/>
      <c r="JA430" s="9"/>
      <c r="JB430" s="9"/>
      <c r="JC430" s="9"/>
      <c r="JD430" s="9"/>
      <c r="JE430" s="9"/>
      <c r="JF430" s="9"/>
      <c r="JG430" s="9"/>
      <c r="JH430" s="9"/>
      <c r="JI430" s="9"/>
      <c r="JJ430" s="9"/>
      <c r="JK430" s="9"/>
      <c r="JL430" s="9"/>
      <c r="JM430" s="9"/>
      <c r="JN430" s="9"/>
      <c r="JO430" s="9"/>
      <c r="JP430" s="9"/>
      <c r="JQ430" s="9"/>
      <c r="JR430" s="9"/>
      <c r="JS430" s="9"/>
      <c r="JT430" s="9"/>
      <c r="JU430" s="9"/>
      <c r="JV430" s="9"/>
      <c r="JW430" s="9"/>
      <c r="JX430" s="9"/>
      <c r="JY430" s="9"/>
      <c r="JZ430" s="9"/>
      <c r="KA430" s="9"/>
      <c r="KB430" s="9"/>
      <c r="KC430" s="9"/>
      <c r="KD430" s="9"/>
      <c r="KE430" s="9"/>
      <c r="KF430" s="9"/>
      <c r="KG430" s="9"/>
      <c r="KH430" s="9"/>
      <c r="KI430" s="9"/>
      <c r="KJ430" s="9"/>
      <c r="KK430" s="9"/>
      <c r="KL430" s="9"/>
      <c r="KM430" s="9"/>
      <c r="KN430" s="9"/>
      <c r="KO430" s="9"/>
      <c r="KP430" s="9"/>
      <c r="KQ430" s="9"/>
      <c r="KR430" s="9"/>
      <c r="KS430" s="9"/>
      <c r="KT430" s="9"/>
      <c r="KU430" s="9"/>
      <c r="KV430" s="9"/>
      <c r="KW430" s="9"/>
      <c r="KX430" s="9"/>
      <c r="KY430" s="9"/>
      <c r="KZ430" s="9"/>
      <c r="LA430" s="9"/>
      <c r="LB430" s="9"/>
      <c r="LC430" s="9"/>
      <c r="LD430" s="9"/>
      <c r="LE430" s="9"/>
      <c r="LF430" s="9"/>
      <c r="LG430" s="9"/>
      <c r="LH430" s="9"/>
      <c r="LI430" s="9"/>
      <c r="LJ430" s="9"/>
      <c r="LK430" s="9"/>
      <c r="LL430" s="9"/>
      <c r="LM430" s="9"/>
      <c r="LN430" s="9"/>
      <c r="LO430" s="9"/>
      <c r="LP430" s="9"/>
      <c r="LQ430" s="9"/>
      <c r="LR430" s="9"/>
      <c r="LS430" s="9"/>
      <c r="LT430" s="9"/>
      <c r="LU430" s="9"/>
      <c r="LV430" s="9"/>
      <c r="LW430" s="9"/>
      <c r="LX430" s="9"/>
      <c r="LY430" s="9"/>
      <c r="LZ430" s="9"/>
      <c r="MA430" s="9"/>
      <c r="MB430" s="9"/>
      <c r="MC430" s="9"/>
      <c r="MD430" s="9"/>
      <c r="ME430" s="9"/>
      <c r="MF430" s="9"/>
      <c r="MG430" s="9"/>
      <c r="MH430" s="9"/>
      <c r="MI430" s="9"/>
      <c r="MJ430" s="9"/>
      <c r="MK430" s="9"/>
      <c r="ML430" s="9"/>
      <c r="MM430" s="9"/>
      <c r="MN430" s="9"/>
      <c r="MO430" s="9"/>
      <c r="MP430" s="9"/>
      <c r="MQ430" s="9"/>
      <c r="MR430" s="9"/>
      <c r="MS430" s="9"/>
      <c r="MT430" s="9"/>
      <c r="MU430" s="9"/>
      <c r="MV430" s="9"/>
      <c r="MW430" s="9"/>
      <c r="MX430" s="9"/>
      <c r="MY430" s="9"/>
      <c r="MZ430" s="9"/>
      <c r="NA430" s="9"/>
      <c r="NB430" s="9"/>
      <c r="NC430" s="9"/>
      <c r="ND430" s="9"/>
      <c r="NE430" s="9"/>
      <c r="NF430" s="9"/>
      <c r="NG430" s="9"/>
      <c r="NH430" s="9"/>
      <c r="NI430" s="9"/>
      <c r="NJ430" s="9"/>
      <c r="NK430" s="9"/>
      <c r="NL430" s="9"/>
      <c r="NM430" s="9"/>
      <c r="NN430" s="9"/>
      <c r="NO430" s="9"/>
      <c r="NP430" s="9"/>
      <c r="NQ430" s="9"/>
      <c r="NR430" s="9"/>
      <c r="NS430" s="9"/>
      <c r="NT430" s="9"/>
      <c r="NU430" s="9"/>
      <c r="NV430" s="9"/>
      <c r="NW430" s="9"/>
      <c r="NX430" s="9"/>
      <c r="NY430" s="9"/>
      <c r="NZ430" s="9"/>
      <c r="OA430" s="9"/>
      <c r="OB430" s="9"/>
      <c r="OC430" s="9"/>
      <c r="OD430" s="9"/>
      <c r="OE430" s="9"/>
      <c r="OF430" s="9"/>
      <c r="OG430" s="9"/>
      <c r="OH430" s="9"/>
      <c r="OI430" s="9"/>
      <c r="OJ430" s="9"/>
      <c r="OK430" s="9"/>
      <c r="OL430" s="9"/>
      <c r="OM430" s="9"/>
      <c r="ON430" s="9"/>
      <c r="OO430" s="9"/>
      <c r="OP430" s="9"/>
      <c r="OQ430" s="9"/>
      <c r="OR430" s="9"/>
      <c r="OS430" s="9"/>
      <c r="OT430" s="9"/>
      <c r="OU430" s="9"/>
      <c r="OV430" s="9"/>
      <c r="OW430" s="9"/>
      <c r="OX430" s="9"/>
      <c r="OY430" s="9"/>
      <c r="OZ430" s="9"/>
      <c r="PA430" s="9"/>
      <c r="PB430" s="9"/>
      <c r="PC430" s="9"/>
      <c r="PD430" s="9"/>
      <c r="PE430" s="9"/>
      <c r="PF430" s="9"/>
      <c r="PG430" s="9"/>
      <c r="PH430" s="9"/>
      <c r="PI430" s="9"/>
      <c r="PJ430" s="9"/>
      <c r="PK430" s="9"/>
      <c r="PL430" s="9"/>
      <c r="PM430" s="9"/>
      <c r="PN430" s="9"/>
      <c r="PO430" s="9"/>
      <c r="PP430" s="9"/>
      <c r="PQ430" s="9"/>
      <c r="PR430" s="9"/>
      <c r="PS430" s="9"/>
      <c r="PT430" s="9"/>
      <c r="PU430" s="9"/>
      <c r="PV430" s="9"/>
      <c r="PW430" s="9"/>
      <c r="PX430" s="9"/>
      <c r="PY430" s="9"/>
      <c r="PZ430" s="9"/>
      <c r="QA430" s="9"/>
      <c r="QB430" s="9"/>
      <c r="QC430" s="9"/>
      <c r="QD430" s="9"/>
      <c r="QE430" s="9"/>
      <c r="QF430" s="9"/>
      <c r="QG430" s="9"/>
      <c r="QH430" s="9"/>
      <c r="QI430" s="9"/>
      <c r="QJ430" s="9"/>
      <c r="QK430" s="9"/>
      <c r="QL430" s="9"/>
      <c r="QM430" s="9"/>
      <c r="QN430" s="9"/>
      <c r="QO430" s="9"/>
      <c r="QP430" s="9"/>
      <c r="QQ430" s="9"/>
      <c r="QR430" s="9"/>
      <c r="QS430" s="9"/>
      <c r="QT430" s="9"/>
      <c r="QU430" s="9"/>
      <c r="QV430" s="9"/>
      <c r="QW430" s="9"/>
      <c r="QX430" s="9"/>
      <c r="QY430" s="9"/>
      <c r="QZ430" s="9"/>
      <c r="RA430" s="9"/>
      <c r="RB430" s="9"/>
      <c r="RC430" s="9"/>
      <c r="RD430" s="9"/>
      <c r="RE430" s="9"/>
      <c r="RF430" s="9"/>
      <c r="RG430" s="9"/>
      <c r="RH430" s="9"/>
      <c r="RI430" s="9"/>
      <c r="RJ430" s="9"/>
      <c r="RK430" s="9"/>
      <c r="RL430" s="9"/>
      <c r="RM430" s="9"/>
      <c r="RN430" s="9"/>
      <c r="RO430" s="9"/>
      <c r="RP430" s="9"/>
      <c r="RQ430" s="9"/>
      <c r="RR430" s="9"/>
      <c r="RS430" s="9"/>
      <c r="RT430" s="9"/>
      <c r="RU430" s="9"/>
      <c r="RV430" s="9"/>
      <c r="RW430" s="9"/>
      <c r="RX430" s="9"/>
      <c r="RY430" s="9"/>
      <c r="RZ430" s="9"/>
      <c r="SA430" s="9"/>
      <c r="SB430" s="9"/>
      <c r="SC430" s="9"/>
      <c r="SD430" s="9"/>
      <c r="SE430" s="9"/>
      <c r="SF430" s="9"/>
      <c r="SG430" s="9"/>
      <c r="SH430" s="9"/>
      <c r="SI430" s="9"/>
      <c r="SJ430" s="9"/>
      <c r="SK430" s="9"/>
      <c r="SL430" s="9"/>
      <c r="SM430" s="9"/>
      <c r="SN430" s="9"/>
      <c r="SO430" s="9"/>
      <c r="SP430" s="9"/>
      <c r="SQ430" s="9"/>
      <c r="SR430" s="9"/>
      <c r="SS430" s="9"/>
      <c r="ST430" s="9"/>
      <c r="SU430" s="9"/>
      <c r="SV430" s="9"/>
      <c r="SW430" s="9"/>
      <c r="SX430" s="9"/>
      <c r="SY430" s="9"/>
      <c r="SZ430" s="9"/>
      <c r="TA430" s="9"/>
      <c r="TB430" s="9"/>
      <c r="TC430" s="9"/>
      <c r="TD430" s="9"/>
      <c r="TE430" s="9"/>
      <c r="TF430" s="9"/>
      <c r="TG430" s="9"/>
      <c r="TH430" s="9"/>
      <c r="TI430" s="9"/>
      <c r="TJ430" s="9"/>
      <c r="TK430" s="9"/>
      <c r="TL430" s="9"/>
      <c r="TM430" s="9"/>
      <c r="TN430" s="9"/>
      <c r="TO430" s="9"/>
      <c r="TP430" s="9"/>
      <c r="TQ430" s="9"/>
      <c r="TR430" s="9"/>
      <c r="TS430" s="9"/>
      <c r="TT430" s="9"/>
      <c r="TU430" s="9"/>
      <c r="TV430" s="9"/>
      <c r="TW430" s="9"/>
      <c r="TX430" s="9"/>
      <c r="TY430" s="9"/>
      <c r="TZ430" s="9"/>
      <c r="UA430" s="9"/>
      <c r="UB430" s="9"/>
      <c r="UC430" s="9"/>
      <c r="UD430" s="9"/>
      <c r="UE430" s="9"/>
      <c r="UF430" s="9"/>
      <c r="UG430" s="9"/>
      <c r="UH430" s="9"/>
      <c r="UI430" s="9"/>
      <c r="UJ430" s="9"/>
      <c r="UK430" s="9"/>
      <c r="UL430" s="9"/>
      <c r="UM430" s="9"/>
      <c r="UN430" s="9"/>
      <c r="UO430" s="9"/>
      <c r="UP430" s="9"/>
      <c r="UQ430" s="9"/>
      <c r="UR430" s="9"/>
      <c r="US430" s="9"/>
      <c r="UT430" s="9"/>
      <c r="UU430" s="9"/>
      <c r="UV430" s="9"/>
      <c r="UW430" s="9"/>
      <c r="UX430" s="9"/>
      <c r="UY430" s="9"/>
      <c r="UZ430" s="9"/>
      <c r="VA430" s="9"/>
      <c r="VB430" s="9"/>
      <c r="VC430" s="9"/>
      <c r="VD430" s="9"/>
      <c r="VE430" s="9"/>
      <c r="VF430" s="9"/>
      <c r="VG430" s="9"/>
      <c r="VH430" s="9"/>
      <c r="VI430" s="9"/>
      <c r="VJ430" s="9"/>
      <c r="VK430" s="9"/>
      <c r="VL430" s="9"/>
      <c r="VM430" s="9"/>
      <c r="VN430" s="9"/>
      <c r="VO430" s="9"/>
      <c r="VP430" s="9"/>
      <c r="VQ430" s="9"/>
      <c r="VR430" s="9"/>
      <c r="VS430" s="9"/>
      <c r="VT430" s="9"/>
      <c r="VU430" s="9"/>
      <c r="VV430" s="9"/>
      <c r="VW430" s="9"/>
      <c r="VX430" s="9"/>
      <c r="VY430" s="9"/>
      <c r="VZ430" s="9"/>
      <c r="WA430" s="9"/>
      <c r="WB430" s="9"/>
      <c r="WC430" s="9"/>
      <c r="WD430" s="9"/>
      <c r="WE430" s="9"/>
      <c r="WF430" s="9"/>
      <c r="WG430" s="9"/>
      <c r="WH430" s="9"/>
      <c r="WI430" s="9"/>
      <c r="WJ430" s="9"/>
      <c r="WK430" s="9"/>
      <c r="WL430" s="9"/>
      <c r="WM430" s="9"/>
      <c r="WN430" s="9"/>
      <c r="WO430" s="9"/>
      <c r="WP430" s="9"/>
      <c r="WQ430" s="9"/>
      <c r="WR430" s="9"/>
      <c r="WS430" s="9"/>
      <c r="WT430" s="9"/>
      <c r="WU430" s="9"/>
      <c r="WV430" s="9"/>
      <c r="WW430" s="9"/>
      <c r="WX430" s="9"/>
      <c r="WY430" s="9"/>
      <c r="WZ430" s="9"/>
      <c r="XA430" s="9"/>
      <c r="XB430" s="9"/>
      <c r="XC430" s="9"/>
      <c r="XD430" s="9"/>
      <c r="XE430" s="9"/>
      <c r="XF430" s="9"/>
      <c r="XG430" s="9"/>
      <c r="XH430" s="9"/>
      <c r="XI430" s="9"/>
      <c r="XJ430" s="9"/>
      <c r="XK430" s="9"/>
      <c r="XL430" s="9"/>
      <c r="XM430" s="9"/>
      <c r="XN430" s="9"/>
      <c r="XO430" s="9"/>
      <c r="XP430" s="9"/>
      <c r="XQ430" s="9"/>
      <c r="XR430" s="9"/>
      <c r="XS430" s="9"/>
      <c r="XT430" s="9"/>
      <c r="XU430" s="9"/>
      <c r="XV430" s="9"/>
      <c r="XW430" s="9"/>
      <c r="XX430" s="9"/>
      <c r="XY430" s="9"/>
      <c r="XZ430" s="9"/>
      <c r="YA430" s="9"/>
      <c r="YB430" s="9"/>
      <c r="YC430" s="9"/>
      <c r="YD430" s="9"/>
      <c r="YE430" s="9"/>
      <c r="YF430" s="9"/>
      <c r="YG430" s="9"/>
      <c r="YH430" s="9"/>
      <c r="YI430" s="9"/>
      <c r="YJ430" s="9"/>
      <c r="YK430" s="9"/>
      <c r="YL430" s="9"/>
      <c r="YM430" s="9"/>
      <c r="YN430" s="9"/>
      <c r="YO430" s="9"/>
      <c r="YP430" s="9"/>
      <c r="YQ430" s="9"/>
      <c r="YR430" s="9"/>
      <c r="YS430" s="9"/>
      <c r="YT430" s="9"/>
      <c r="YU430" s="9"/>
      <c r="YV430" s="9"/>
      <c r="YW430" s="9"/>
      <c r="YX430" s="9"/>
      <c r="YY430" s="9"/>
      <c r="YZ430" s="9"/>
      <c r="ZA430" s="9"/>
      <c r="ZB430" s="9"/>
      <c r="ZC430" s="9"/>
      <c r="ZD430" s="9"/>
      <c r="ZE430" s="9"/>
      <c r="ZF430" s="9"/>
      <c r="ZG430" s="9"/>
      <c r="ZH430" s="9"/>
      <c r="ZI430" s="9"/>
      <c r="ZJ430" s="9"/>
      <c r="ZK430" s="9"/>
      <c r="ZL430" s="9"/>
      <c r="ZM430" s="9"/>
      <c r="ZN430" s="9"/>
      <c r="ZO430" s="9"/>
      <c r="ZP430" s="9"/>
      <c r="ZQ430" s="9"/>
      <c r="ZR430" s="9"/>
      <c r="ZS430" s="9"/>
      <c r="ZT430" s="9"/>
      <c r="ZU430" s="9"/>
      <c r="ZV430" s="9"/>
      <c r="ZW430" s="9"/>
      <c r="ZX430" s="9"/>
      <c r="ZY430" s="9"/>
      <c r="ZZ430" s="9"/>
      <c r="AAA430" s="9"/>
      <c r="AAB430" s="9"/>
      <c r="AAC430" s="9"/>
      <c r="AAD430" s="9"/>
      <c r="AAE430" s="9"/>
      <c r="AAF430" s="9"/>
      <c r="AAG430" s="9"/>
      <c r="AAH430" s="9"/>
      <c r="AAI430" s="9"/>
      <c r="AAJ430" s="9"/>
      <c r="AAK430" s="9"/>
      <c r="AAL430" s="9"/>
      <c r="AAM430" s="9"/>
      <c r="AAN430" s="9"/>
      <c r="AAO430" s="9"/>
      <c r="AAP430" s="9"/>
      <c r="AAQ430" s="9"/>
      <c r="AAR430" s="9"/>
      <c r="AAS430" s="9"/>
      <c r="AAT430" s="9"/>
      <c r="AAU430" s="9"/>
      <c r="AAV430" s="9"/>
      <c r="AAW430" s="9"/>
      <c r="AAX430" s="9"/>
      <c r="AAY430" s="9"/>
      <c r="AAZ430" s="9"/>
      <c r="ABA430" s="9"/>
      <c r="ABB430" s="9"/>
      <c r="ABC430" s="9"/>
      <c r="ABD430" s="9"/>
      <c r="ABE430" s="9"/>
      <c r="ABF430" s="9"/>
      <c r="ABG430" s="9"/>
      <c r="ABH430" s="9"/>
      <c r="ABI430" s="9"/>
      <c r="ABJ430" s="9"/>
      <c r="ABK430" s="9"/>
      <c r="ABL430" s="9"/>
      <c r="ABM430" s="9"/>
      <c r="ABN430" s="9"/>
      <c r="ABO430" s="9"/>
      <c r="ABP430" s="9"/>
      <c r="ABQ430" s="9"/>
      <c r="ABR430" s="9"/>
      <c r="ABS430" s="9"/>
      <c r="ABT430" s="9"/>
      <c r="ABU430" s="9"/>
      <c r="ABV430" s="9"/>
      <c r="ABW430" s="9"/>
      <c r="ABX430" s="9"/>
      <c r="ABY430" s="9"/>
      <c r="ABZ430" s="9"/>
      <c r="ACA430" s="9"/>
      <c r="ACB430" s="9"/>
      <c r="ACC430" s="9"/>
      <c r="ACD430" s="9"/>
      <c r="ACE430" s="9"/>
      <c r="ACF430" s="9"/>
      <c r="ACG430" s="9"/>
      <c r="ACH430" s="9"/>
      <c r="ACI430" s="9"/>
      <c r="ACJ430" s="9"/>
      <c r="ACK430" s="9"/>
      <c r="ACL430" s="9"/>
      <c r="ACM430" s="9"/>
      <c r="ACN430" s="9"/>
      <c r="ACO430" s="9"/>
      <c r="ACP430" s="9"/>
      <c r="ACQ430" s="9"/>
      <c r="ACR430" s="9"/>
      <c r="ACS430" s="9"/>
      <c r="ACT430" s="9"/>
      <c r="ACU430" s="9"/>
      <c r="ACV430" s="9"/>
      <c r="ACW430" s="9"/>
      <c r="ACX430" s="9"/>
      <c r="ACY430" s="9"/>
      <c r="ACZ430" s="9"/>
      <c r="ADA430" s="9"/>
      <c r="ADB430" s="9"/>
      <c r="ADC430" s="9"/>
      <c r="ADD430" s="9"/>
      <c r="ADE430" s="9"/>
      <c r="ADF430" s="9"/>
      <c r="ADG430" s="9"/>
      <c r="ADH430" s="9"/>
      <c r="ADI430" s="9"/>
      <c r="ADJ430" s="9"/>
      <c r="ADK430" s="9"/>
      <c r="ADL430" s="9"/>
      <c r="ADM430" s="9"/>
      <c r="ADN430" s="9"/>
      <c r="ADO430" s="9"/>
      <c r="ADP430" s="9"/>
      <c r="ADQ430" s="9"/>
      <c r="ADR430" s="9"/>
      <c r="ADS430" s="9"/>
      <c r="ADT430" s="9"/>
      <c r="ADU430" s="9"/>
      <c r="ADV430" s="9"/>
      <c r="ADW430" s="9"/>
      <c r="ADX430" s="9"/>
      <c r="ADY430" s="9"/>
      <c r="ADZ430" s="9"/>
      <c r="AEA430" s="9"/>
      <c r="AEB430" s="9"/>
      <c r="AEC430" s="9"/>
      <c r="AED430" s="9"/>
      <c r="AEE430" s="9"/>
      <c r="AEF430" s="9"/>
      <c r="AEG430" s="9"/>
      <c r="AEH430" s="9"/>
      <c r="AEI430" s="9"/>
      <c r="AEJ430" s="9"/>
      <c r="AEK430" s="9"/>
      <c r="AEL430" s="9"/>
      <c r="AEM430" s="9"/>
      <c r="AEN430" s="9"/>
      <c r="AEO430" s="9"/>
      <c r="AEP430" s="9"/>
      <c r="AEQ430" s="9"/>
      <c r="AER430" s="9"/>
      <c r="AES430" s="9"/>
      <c r="AET430" s="9"/>
      <c r="AEU430" s="9"/>
      <c r="AEV430" s="9"/>
      <c r="AEW430" s="9"/>
      <c r="AEX430" s="9"/>
      <c r="AEY430" s="9"/>
      <c r="AEZ430" s="9"/>
      <c r="AFA430" s="9"/>
      <c r="AFB430" s="9"/>
      <c r="AFC430" s="9"/>
      <c r="AFD430" s="9"/>
      <c r="AFE430" s="9"/>
      <c r="AFF430" s="9"/>
      <c r="AFG430" s="9"/>
      <c r="AFH430" s="9"/>
      <c r="AFI430" s="9"/>
      <c r="AFJ430" s="9"/>
      <c r="AFK430" s="9"/>
      <c r="AFL430" s="9"/>
      <c r="AFM430" s="9"/>
      <c r="AFN430" s="9"/>
      <c r="AFO430" s="9"/>
      <c r="AFP430" s="9"/>
      <c r="AFQ430" s="9"/>
      <c r="AFR430" s="9"/>
      <c r="AFS430" s="9"/>
      <c r="AFT430" s="9"/>
      <c r="AFU430" s="9"/>
      <c r="AFV430" s="9"/>
      <c r="AFW430" s="9"/>
      <c r="AFX430" s="9"/>
      <c r="AFY430" s="9"/>
      <c r="AFZ430" s="9"/>
      <c r="AGA430" s="9"/>
      <c r="AGB430" s="9"/>
      <c r="AGC430" s="9"/>
      <c r="AGD430" s="9"/>
      <c r="AGE430" s="9"/>
      <c r="AGF430" s="9"/>
      <c r="AGG430" s="9"/>
      <c r="AGH430" s="9"/>
      <c r="AGI430" s="9"/>
      <c r="AGJ430" s="9"/>
      <c r="AGK430" s="9"/>
      <c r="AGL430" s="9"/>
      <c r="AGM430" s="9"/>
      <c r="AGN430" s="9"/>
      <c r="AGO430" s="9"/>
      <c r="AGP430" s="9"/>
      <c r="AGQ430" s="9"/>
      <c r="AGR430" s="9"/>
      <c r="AGS430" s="9"/>
      <c r="AGT430" s="9"/>
      <c r="AGU430" s="9"/>
      <c r="AGV430" s="9"/>
      <c r="AGW430" s="9"/>
      <c r="AGX430" s="9"/>
      <c r="AGY430" s="9"/>
      <c r="AGZ430" s="9"/>
      <c r="AHA430" s="9"/>
      <c r="AHB430" s="9"/>
      <c r="AHC430" s="9"/>
      <c r="AHD430" s="9"/>
      <c r="AHE430" s="9"/>
      <c r="AHF430" s="9"/>
      <c r="AHG430" s="9"/>
      <c r="AHH430" s="9"/>
      <c r="AHI430" s="9"/>
      <c r="AHJ430" s="9"/>
      <c r="AHK430" s="9"/>
      <c r="AHL430" s="9"/>
      <c r="AHM430" s="9"/>
      <c r="AHN430" s="9"/>
      <c r="AHO430" s="9"/>
      <c r="AHP430" s="9"/>
      <c r="AHQ430" s="9"/>
      <c r="AHR430" s="9"/>
      <c r="AHS430" s="9"/>
      <c r="AHT430" s="9"/>
      <c r="AHU430" s="9"/>
      <c r="AHV430" s="9"/>
      <c r="AHW430" s="9"/>
      <c r="AHX430" s="9"/>
      <c r="AHY430" s="9"/>
      <c r="AHZ430" s="9"/>
      <c r="AIA430" s="9"/>
      <c r="AIB430" s="9"/>
      <c r="AIC430" s="9"/>
      <c r="AID430" s="9"/>
      <c r="AIE430" s="9"/>
      <c r="AIF430" s="9"/>
      <c r="AIG430" s="9"/>
      <c r="AIH430" s="9"/>
      <c r="AII430" s="9"/>
      <c r="AIJ430" s="9"/>
      <c r="AIK430" s="9"/>
      <c r="AIL430" s="9"/>
      <c r="AIM430" s="9"/>
      <c r="AIN430" s="9"/>
      <c r="AIO430" s="9"/>
      <c r="AIP430" s="9"/>
      <c r="AIQ430" s="9"/>
      <c r="AIR430" s="9"/>
      <c r="AIS430" s="9"/>
      <c r="AIT430" s="9"/>
      <c r="AIU430" s="9"/>
      <c r="AIV430" s="9"/>
      <c r="AIW430" s="9"/>
      <c r="AIX430" s="9"/>
      <c r="AIY430" s="9"/>
      <c r="AIZ430" s="9"/>
      <c r="AJA430" s="9"/>
      <c r="AJB430" s="9"/>
      <c r="AJC430" s="9"/>
      <c r="AJD430" s="9"/>
      <c r="AJE430" s="9"/>
      <c r="AJF430" s="9"/>
      <c r="AJG430" s="9"/>
      <c r="AJH430" s="9"/>
      <c r="AJI430" s="9"/>
      <c r="AJJ430" s="9"/>
      <c r="AJK430" s="9"/>
      <c r="AJL430" s="9"/>
      <c r="AJM430" s="9"/>
      <c r="AJN430" s="9"/>
      <c r="AJO430" s="9"/>
      <c r="AJP430" s="9"/>
      <c r="AJQ430" s="9"/>
      <c r="AJR430" s="9"/>
      <c r="AJS430" s="9"/>
      <c r="AJT430" s="9"/>
      <c r="AJU430" s="9"/>
      <c r="AJV430" s="9"/>
      <c r="AJW430" s="9"/>
      <c r="AJX430" s="9"/>
      <c r="AJY430" s="9"/>
      <c r="AJZ430" s="9"/>
      <c r="AKA430" s="9"/>
      <c r="AKB430" s="9"/>
      <c r="AKC430" s="9"/>
      <c r="AKD430" s="9"/>
      <c r="AKE430" s="9"/>
      <c r="AKF430" s="9"/>
      <c r="AKG430" s="9"/>
      <c r="AKH430" s="9"/>
      <c r="AKI430" s="9"/>
      <c r="AKJ430" s="9"/>
      <c r="AKK430" s="9"/>
      <c r="AKL430" s="9"/>
      <c r="AKM430" s="9"/>
      <c r="AKN430" s="9"/>
      <c r="AKO430" s="9"/>
      <c r="AKP430" s="9"/>
      <c r="AKQ430" s="9"/>
      <c r="AKR430" s="9"/>
      <c r="AKS430" s="9"/>
      <c r="AKT430" s="9"/>
      <c r="AKU430" s="9"/>
      <c r="AKV430" s="9"/>
      <c r="AKW430" s="9"/>
      <c r="AKX430" s="9"/>
      <c r="AKY430" s="9"/>
      <c r="AKZ430" s="9"/>
      <c r="ALA430" s="9"/>
      <c r="ALB430" s="9"/>
      <c r="ALC430" s="9"/>
      <c r="ALD430" s="9"/>
      <c r="ALE430" s="9"/>
      <c r="ALF430" s="9"/>
      <c r="ALG430" s="9"/>
      <c r="ALH430" s="9"/>
      <c r="ALI430" s="9"/>
      <c r="ALJ430" s="9"/>
      <c r="ALK430" s="9"/>
      <c r="ALL430" s="9"/>
      <c r="ALM430" s="9"/>
      <c r="ALN430" s="9"/>
      <c r="ALO430" s="9"/>
      <c r="ALP430" s="9"/>
      <c r="ALQ430" s="9"/>
      <c r="ALR430" s="9"/>
      <c r="ALS430" s="9"/>
      <c r="ALT430" s="9"/>
      <c r="ALU430" s="9"/>
      <c r="ALV430" s="9"/>
      <c r="ALW430" s="9"/>
      <c r="ALX430" s="9"/>
      <c r="ALY430" s="9"/>
      <c r="ALZ430" s="9"/>
      <c r="AMA430" s="9"/>
      <c r="AMB430" s="9"/>
      <c r="AMC430" s="9"/>
      <c r="AMD430" s="9"/>
      <c r="AME430" s="9"/>
      <c r="AMF430" s="9"/>
      <c r="AMG430" s="9"/>
      <c r="AMH430" s="9"/>
      <c r="AMI430" s="9"/>
      <c r="AMJ430" s="9"/>
      <c r="AMK430" s="9"/>
      <c r="AML430" s="9"/>
      <c r="AMM430" s="9"/>
      <c r="AMN430" s="9"/>
      <c r="AMO430" s="9"/>
      <c r="AMP430" s="9"/>
      <c r="AMQ430" s="9"/>
      <c r="AMR430" s="9"/>
      <c r="AMS430" s="9"/>
      <c r="AMT430" s="9"/>
      <c r="AMU430" s="9"/>
      <c r="AMV430" s="9"/>
      <c r="AMW430" s="9"/>
      <c r="AMX430" s="9"/>
      <c r="AMY430" s="9"/>
      <c r="AMZ430" s="9"/>
      <c r="ANA430" s="9"/>
      <c r="ANB430" s="9"/>
      <c r="ANC430" s="9"/>
      <c r="AND430" s="9"/>
      <c r="ANE430" s="9"/>
      <c r="ANF430" s="9"/>
      <c r="ANG430" s="9"/>
      <c r="ANH430" s="9"/>
      <c r="ANI430" s="9"/>
      <c r="ANJ430" s="9"/>
      <c r="ANK430" s="9"/>
      <c r="ANL430" s="9"/>
      <c r="ANM430" s="9"/>
      <c r="ANN430" s="9"/>
      <c r="ANO430" s="9"/>
      <c r="ANP430" s="9"/>
      <c r="ANQ430" s="9"/>
      <c r="ANR430" s="9"/>
      <c r="ANS430" s="9"/>
      <c r="ANT430" s="9"/>
      <c r="ANU430" s="9"/>
      <c r="ANV430" s="9"/>
      <c r="ANW430" s="9"/>
      <c r="ANX430" s="9"/>
      <c r="ANY430" s="9"/>
      <c r="ANZ430" s="9"/>
      <c r="AOA430" s="9"/>
      <c r="AOB430" s="9"/>
      <c r="AOC430" s="9"/>
      <c r="AOD430" s="9"/>
      <c r="AOE430" s="9"/>
      <c r="AOF430" s="9"/>
      <c r="AOG430" s="9"/>
      <c r="AOH430" s="9"/>
      <c r="AOI430" s="9"/>
      <c r="AOJ430" s="9"/>
      <c r="AOK430" s="9"/>
      <c r="AOL430" s="9"/>
      <c r="AOM430" s="9"/>
      <c r="AON430" s="9"/>
      <c r="AOO430" s="9"/>
      <c r="AOP430" s="9"/>
      <c r="AOQ430" s="9"/>
      <c r="AOR430" s="9"/>
      <c r="AOS430" s="9"/>
      <c r="AOT430" s="9"/>
      <c r="AOU430" s="9"/>
      <c r="AOV430" s="9"/>
      <c r="AOW430" s="9"/>
      <c r="AOX430" s="9"/>
      <c r="AOY430" s="9"/>
      <c r="AOZ430" s="9"/>
      <c r="APA430" s="9"/>
      <c r="APB430" s="9"/>
      <c r="APC430" s="9"/>
      <c r="APD430" s="9"/>
      <c r="APE430" s="9"/>
      <c r="APF430" s="9"/>
      <c r="APG430" s="9"/>
      <c r="APH430" s="9"/>
      <c r="API430" s="9"/>
      <c r="APJ430" s="9"/>
      <c r="APK430" s="9"/>
      <c r="APL430" s="9"/>
      <c r="APM430" s="9"/>
      <c r="APN430" s="9"/>
      <c r="APO430" s="9"/>
      <c r="APP430" s="9"/>
      <c r="APQ430" s="9"/>
      <c r="APR430" s="9"/>
      <c r="APS430" s="9"/>
      <c r="APT430" s="9"/>
      <c r="APU430" s="9"/>
      <c r="APV430" s="9"/>
      <c r="APW430" s="9"/>
      <c r="APX430" s="9"/>
      <c r="APY430" s="9"/>
      <c r="APZ430" s="9"/>
      <c r="AQA430" s="9"/>
      <c r="AQB430" s="9"/>
      <c r="AQC430" s="9"/>
      <c r="AQD430" s="9"/>
      <c r="AQE430" s="9"/>
      <c r="AQF430" s="9"/>
      <c r="AQG430" s="9"/>
      <c r="AQH430" s="9"/>
      <c r="AQI430" s="9"/>
      <c r="AQJ430" s="9"/>
      <c r="AQK430" s="9"/>
      <c r="AQL430" s="9"/>
      <c r="AQM430" s="9"/>
      <c r="AQN430" s="9"/>
      <c r="AQO430" s="9"/>
      <c r="AQP430" s="9"/>
      <c r="AQQ430" s="9"/>
      <c r="AQR430" s="9"/>
      <c r="AQS430" s="9"/>
      <c r="AQT430" s="9"/>
      <c r="AQU430" s="9"/>
      <c r="AQV430" s="9"/>
      <c r="AQW430" s="9"/>
      <c r="AQX430" s="9"/>
      <c r="AQY430" s="9"/>
      <c r="AQZ430" s="9"/>
      <c r="ARA430" s="9"/>
      <c r="ARB430" s="9"/>
      <c r="ARC430" s="9"/>
      <c r="ARD430" s="9"/>
      <c r="ARE430" s="9"/>
      <c r="ARF430" s="9"/>
      <c r="ARG430" s="9"/>
      <c r="ARH430" s="9"/>
      <c r="ARI430" s="9"/>
      <c r="ARJ430" s="9"/>
      <c r="ARK430" s="9"/>
      <c r="ARL430" s="9"/>
      <c r="ARM430" s="9"/>
      <c r="ARN430" s="9"/>
      <c r="ARO430" s="9"/>
      <c r="ARP430" s="9"/>
      <c r="ARQ430" s="9"/>
      <c r="ARR430" s="9"/>
      <c r="ARS430" s="9"/>
      <c r="ART430" s="9"/>
      <c r="ARU430" s="9"/>
      <c r="ARV430" s="9"/>
      <c r="ARW430" s="9"/>
      <c r="ARX430" s="9"/>
      <c r="ARY430" s="9"/>
      <c r="ARZ430" s="9"/>
      <c r="ASA430" s="9"/>
      <c r="ASB430" s="9"/>
      <c r="ASC430" s="9"/>
      <c r="ASD430" s="9"/>
      <c r="ASE430" s="9"/>
      <c r="ASF430" s="9"/>
      <c r="ASG430" s="9"/>
      <c r="ASH430" s="9"/>
      <c r="ASI430" s="9"/>
      <c r="ASJ430" s="9"/>
      <c r="ASK430" s="9"/>
      <c r="ASL430" s="9"/>
      <c r="ASM430" s="9"/>
      <c r="ASN430" s="9"/>
      <c r="ASO430" s="9"/>
      <c r="ASP430" s="9"/>
      <c r="ASQ430" s="9"/>
      <c r="ASR430" s="9"/>
      <c r="ASS430" s="9"/>
      <c r="AST430" s="9"/>
      <c r="ASU430" s="9"/>
      <c r="ASV430" s="9"/>
      <c r="ASW430" s="9"/>
      <c r="ASX430" s="9"/>
      <c r="ASY430" s="9"/>
      <c r="ASZ430" s="9"/>
      <c r="ATA430" s="9"/>
      <c r="ATB430" s="9"/>
      <c r="ATC430" s="9"/>
      <c r="ATD430" s="9"/>
      <c r="ATE430" s="9"/>
      <c r="ATF430" s="9"/>
      <c r="ATG430" s="9"/>
      <c r="ATH430" s="9"/>
      <c r="ATI430" s="9"/>
      <c r="ATJ430" s="9"/>
      <c r="ATK430" s="9"/>
      <c r="ATL430" s="9"/>
      <c r="ATM430" s="9"/>
      <c r="ATN430" s="9"/>
      <c r="ATO430" s="9"/>
      <c r="ATP430" s="9"/>
      <c r="ATQ430" s="9"/>
      <c r="ATR430" s="9"/>
      <c r="ATS430" s="9"/>
      <c r="ATT430" s="9"/>
      <c r="ATU430" s="9"/>
      <c r="ATV430" s="9"/>
      <c r="ATW430" s="9"/>
      <c r="ATX430" s="9"/>
      <c r="ATY430" s="9"/>
      <c r="ATZ430" s="9"/>
      <c r="AUA430" s="9"/>
      <c r="AUB430" s="9"/>
      <c r="AUC430" s="9"/>
      <c r="AUD430" s="9"/>
      <c r="AUE430" s="9"/>
      <c r="AUF430" s="9"/>
      <c r="AUG430" s="9"/>
      <c r="AUH430" s="9"/>
      <c r="AUI430" s="9"/>
      <c r="AUJ430" s="9"/>
      <c r="AUK430" s="9"/>
      <c r="AUL430" s="9"/>
      <c r="AUM430" s="9"/>
      <c r="AUN430" s="9"/>
      <c r="AUO430" s="9"/>
      <c r="AUP430" s="9"/>
      <c r="AUQ430" s="9"/>
      <c r="AUR430" s="9"/>
      <c r="AUS430" s="9"/>
      <c r="AUT430" s="9"/>
      <c r="AUU430" s="9"/>
      <c r="AUV430" s="9"/>
      <c r="AUW430" s="9"/>
      <c r="AUX430" s="9"/>
      <c r="AUY430" s="9"/>
      <c r="AUZ430" s="9"/>
      <c r="AVA430" s="9"/>
      <c r="AVB430" s="9"/>
      <c r="AVC430" s="9"/>
      <c r="AVD430" s="9"/>
      <c r="AVE430" s="9"/>
      <c r="AVF430" s="9"/>
      <c r="AVG430" s="9"/>
      <c r="AVH430" s="9"/>
      <c r="AVI430" s="9"/>
      <c r="AVJ430" s="9"/>
      <c r="AVK430" s="9"/>
      <c r="AVL430" s="9"/>
      <c r="AVM430" s="9"/>
      <c r="AVN430" s="9"/>
      <c r="AVO430" s="9"/>
      <c r="AVP430" s="9"/>
      <c r="AVQ430" s="9"/>
      <c r="AVR430" s="9"/>
      <c r="AVS430" s="9"/>
      <c r="AVT430" s="9"/>
      <c r="AVU430" s="9"/>
      <c r="AVV430" s="9"/>
      <c r="AVW430" s="9"/>
      <c r="AVX430" s="9"/>
      <c r="AVY430" s="9"/>
      <c r="AVZ430" s="9"/>
      <c r="AWA430" s="9"/>
      <c r="AWB430" s="9"/>
      <c r="AWC430" s="9"/>
      <c r="AWD430" s="9"/>
      <c r="AWE430" s="9"/>
      <c r="AWF430" s="9"/>
      <c r="AWG430" s="9"/>
      <c r="AWH430" s="9"/>
      <c r="AWI430" s="9"/>
      <c r="AWJ430" s="9"/>
      <c r="AWK430" s="9"/>
      <c r="AWL430" s="9"/>
      <c r="AWM430" s="9"/>
      <c r="AWN430" s="9"/>
      <c r="AWO430" s="9"/>
      <c r="AWP430" s="9"/>
      <c r="AWQ430" s="9"/>
      <c r="AWR430" s="9"/>
      <c r="AWS430" s="9"/>
      <c r="AWT430" s="9"/>
      <c r="AWU430" s="9"/>
      <c r="AWV430" s="9"/>
      <c r="AWW430" s="9"/>
      <c r="AWX430" s="9"/>
      <c r="AWY430" s="9"/>
      <c r="AWZ430" s="9"/>
      <c r="AXA430" s="9"/>
      <c r="AXB430" s="9"/>
      <c r="AXC430" s="9"/>
      <c r="AXD430" s="9"/>
      <c r="AXE430" s="9"/>
      <c r="AXF430" s="9"/>
      <c r="AXG430" s="9"/>
      <c r="AXH430" s="9"/>
      <c r="AXI430" s="9"/>
      <c r="AXJ430" s="9"/>
      <c r="AXK430" s="9"/>
      <c r="AXL430" s="9"/>
      <c r="AXM430" s="9"/>
      <c r="AXN430" s="9"/>
      <c r="AXO430" s="9"/>
      <c r="AXP430" s="9"/>
      <c r="AXQ430" s="9"/>
      <c r="AXR430" s="9"/>
      <c r="AXS430" s="9"/>
      <c r="AXT430" s="9"/>
      <c r="AXU430" s="9"/>
      <c r="AXV430" s="9"/>
      <c r="AXW430" s="9"/>
      <c r="AXX430" s="9"/>
      <c r="AXY430" s="9"/>
      <c r="AXZ430" s="9"/>
      <c r="AYA430" s="9"/>
      <c r="AYB430" s="9"/>
      <c r="AYC430" s="9"/>
      <c r="AYD430" s="9"/>
      <c r="AYE430" s="9"/>
      <c r="AYF430" s="9"/>
      <c r="AYG430" s="9"/>
      <c r="AYH430" s="9"/>
      <c r="AYI430" s="9"/>
      <c r="AYJ430" s="9"/>
      <c r="AYK430" s="9"/>
      <c r="AYL430" s="9"/>
      <c r="AYM430" s="9"/>
      <c r="AYN430" s="9"/>
      <c r="AYO430" s="9"/>
      <c r="AYP430" s="9"/>
      <c r="AYQ430" s="9"/>
      <c r="AYR430" s="9"/>
      <c r="AYS430" s="9"/>
      <c r="AYT430" s="9"/>
      <c r="AYU430" s="9"/>
      <c r="AYV430" s="9"/>
      <c r="AYW430" s="9"/>
      <c r="AYX430" s="9"/>
      <c r="AYY430" s="9"/>
      <c r="AYZ430" s="9"/>
      <c r="AZA430" s="9"/>
      <c r="AZB430" s="9"/>
      <c r="AZC430" s="9"/>
      <c r="AZD430" s="9"/>
      <c r="AZE430" s="9"/>
      <c r="AZF430" s="9"/>
      <c r="AZG430" s="9"/>
      <c r="AZH430" s="9"/>
      <c r="AZI430" s="9"/>
      <c r="AZJ430" s="9"/>
      <c r="AZK430" s="9"/>
      <c r="AZL430" s="9"/>
      <c r="AZM430" s="9"/>
      <c r="AZN430" s="9"/>
      <c r="AZO430" s="9"/>
      <c r="AZP430" s="9"/>
      <c r="AZQ430" s="9"/>
      <c r="AZR430" s="9"/>
      <c r="AZS430" s="9"/>
      <c r="AZT430" s="9"/>
      <c r="AZU430" s="9"/>
      <c r="AZV430" s="9"/>
      <c r="AZW430" s="9"/>
      <c r="AZX430" s="9"/>
      <c r="AZY430" s="9"/>
      <c r="AZZ430" s="9"/>
      <c r="BAA430" s="9"/>
      <c r="BAB430" s="9"/>
      <c r="BAC430" s="9"/>
      <c r="BAD430" s="9"/>
      <c r="BAE430" s="9"/>
      <c r="BAF430" s="9"/>
      <c r="BAG430" s="9"/>
      <c r="BAH430" s="9"/>
      <c r="BAI430" s="9"/>
      <c r="BAJ430" s="9"/>
      <c r="BAK430" s="9"/>
      <c r="BAL430" s="9"/>
      <c r="BAM430" s="9"/>
      <c r="BAN430" s="9"/>
      <c r="BAO430" s="9"/>
      <c r="BAP430" s="9"/>
      <c r="BAQ430" s="9"/>
      <c r="BAR430" s="9"/>
      <c r="BAS430" s="9"/>
      <c r="BAT430" s="9"/>
      <c r="BAU430" s="9"/>
      <c r="BAV430" s="9"/>
      <c r="BAW430" s="9"/>
      <c r="BAX430" s="9"/>
      <c r="BAY430" s="9"/>
      <c r="BAZ430" s="9"/>
      <c r="BBA430" s="9"/>
      <c r="BBB430" s="9"/>
      <c r="BBC430" s="9"/>
      <c r="BBD430" s="9"/>
      <c r="BBE430" s="9"/>
      <c r="BBF430" s="9"/>
      <c r="BBG430" s="9"/>
      <c r="BBH430" s="9"/>
      <c r="BBI430" s="9"/>
      <c r="BBJ430" s="9"/>
      <c r="BBK430" s="9"/>
      <c r="BBL430" s="9"/>
      <c r="BBM430" s="9"/>
      <c r="BBN430" s="9"/>
      <c r="BBO430" s="9"/>
      <c r="BBP430" s="9"/>
      <c r="BBQ430" s="9"/>
      <c r="BBR430" s="9"/>
      <c r="BBS430" s="9"/>
      <c r="BBT430" s="9"/>
      <c r="BBU430" s="9"/>
      <c r="BBV430" s="9"/>
      <c r="BBW430" s="9"/>
      <c r="BBX430" s="9"/>
      <c r="BBY430" s="9"/>
      <c r="BBZ430" s="9"/>
      <c r="BCA430" s="9"/>
      <c r="BCB430" s="9"/>
      <c r="BCC430" s="9"/>
      <c r="BCD430" s="9"/>
      <c r="BCE430" s="9"/>
      <c r="BCF430" s="9"/>
      <c r="BCG430" s="9"/>
      <c r="BCH430" s="9"/>
      <c r="BCI430" s="9"/>
      <c r="BCJ430" s="9"/>
      <c r="BCK430" s="9"/>
      <c r="BCL430" s="9"/>
      <c r="BCM430" s="9"/>
      <c r="BCN430" s="9"/>
      <c r="BCO430" s="9"/>
      <c r="BCP430" s="9"/>
      <c r="BCQ430" s="9"/>
      <c r="BCR430" s="9"/>
      <c r="BCS430" s="9"/>
      <c r="BCT430" s="9"/>
      <c r="BCU430" s="9"/>
      <c r="BCV430" s="9"/>
      <c r="BCW430" s="9"/>
      <c r="BCX430" s="9"/>
      <c r="BCY430" s="9"/>
      <c r="BCZ430" s="9"/>
      <c r="BDA430" s="9"/>
      <c r="BDB430" s="9"/>
      <c r="BDC430" s="9"/>
      <c r="BDD430" s="9"/>
      <c r="BDE430" s="9"/>
      <c r="BDF430" s="9"/>
      <c r="BDG430" s="9"/>
      <c r="BDH430" s="9"/>
      <c r="BDI430" s="9"/>
      <c r="BDJ430" s="9"/>
      <c r="BDK430" s="9"/>
      <c r="BDL430" s="9"/>
      <c r="BDM430" s="9"/>
      <c r="BDN430" s="9"/>
      <c r="BDO430" s="9"/>
      <c r="BDP430" s="9"/>
      <c r="BDQ430" s="9"/>
      <c r="BDR430" s="9"/>
      <c r="BDS430" s="9"/>
      <c r="BDT430" s="9"/>
      <c r="BDU430" s="9"/>
      <c r="BDV430" s="9"/>
      <c r="BDW430" s="9"/>
      <c r="BDX430" s="9"/>
      <c r="BDY430" s="9"/>
      <c r="BDZ430" s="9"/>
      <c r="BEA430" s="9"/>
      <c r="BEB430" s="9"/>
      <c r="BEC430" s="9"/>
      <c r="BED430" s="9"/>
      <c r="BEE430" s="9"/>
      <c r="BEF430" s="9"/>
      <c r="BEG430" s="9"/>
      <c r="BEH430" s="9"/>
      <c r="BEI430" s="9"/>
      <c r="BEJ430" s="9"/>
      <c r="BEK430" s="9"/>
      <c r="BEL430" s="9"/>
      <c r="BEM430" s="9"/>
      <c r="BEN430" s="9"/>
      <c r="BEO430" s="9"/>
      <c r="BEP430" s="9"/>
      <c r="BEQ430" s="9"/>
      <c r="BER430" s="9"/>
      <c r="BES430" s="9"/>
      <c r="BET430" s="9"/>
      <c r="BEU430" s="9"/>
      <c r="BEV430" s="9"/>
      <c r="BEW430" s="9"/>
      <c r="BEX430" s="9"/>
      <c r="BEY430" s="9"/>
      <c r="BEZ430" s="9"/>
      <c r="BFA430" s="9"/>
      <c r="BFB430" s="9"/>
      <c r="BFC430" s="9"/>
      <c r="BFD430" s="9"/>
      <c r="BFE430" s="9"/>
      <c r="BFF430" s="9"/>
      <c r="BFG430" s="9"/>
      <c r="BFH430" s="9"/>
      <c r="BFI430" s="9"/>
      <c r="BFJ430" s="9"/>
      <c r="BFK430" s="9"/>
      <c r="BFL430" s="9"/>
      <c r="BFM430" s="9"/>
      <c r="BFN430" s="9"/>
      <c r="BFO430" s="9"/>
      <c r="BFP430" s="9"/>
      <c r="BFQ430" s="9"/>
      <c r="BFR430" s="9"/>
      <c r="BFS430" s="9"/>
      <c r="BFT430" s="9"/>
      <c r="BFU430" s="9"/>
      <c r="BFV430" s="9"/>
      <c r="BFW430" s="9"/>
      <c r="BFX430" s="9"/>
      <c r="BFY430" s="9"/>
      <c r="BFZ430" s="9"/>
      <c r="BGA430" s="9"/>
      <c r="BGB430" s="9"/>
      <c r="BGC430" s="9"/>
      <c r="BGD430" s="9"/>
      <c r="BGE430" s="9"/>
      <c r="BGF430" s="9"/>
      <c r="BGG430" s="9"/>
      <c r="BGH430" s="9"/>
      <c r="BGI430" s="9"/>
      <c r="BGJ430" s="9"/>
      <c r="BGK430" s="9"/>
      <c r="BGL430" s="9"/>
      <c r="BGM430" s="9"/>
      <c r="BGN430" s="9"/>
      <c r="BGO430" s="9"/>
      <c r="BGP430" s="9"/>
      <c r="BGQ430" s="9"/>
      <c r="BGR430" s="9"/>
      <c r="BGS430" s="9"/>
      <c r="BGT430" s="9"/>
      <c r="BGU430" s="9"/>
      <c r="BGV430" s="9"/>
      <c r="BGW430" s="9"/>
      <c r="BGX430" s="9"/>
      <c r="BGY430" s="9"/>
      <c r="BGZ430" s="9"/>
      <c r="BHA430" s="9"/>
      <c r="BHB430" s="9"/>
      <c r="BHC430" s="9"/>
      <c r="BHD430" s="9"/>
      <c r="BHE430" s="9"/>
      <c r="BHF430" s="9"/>
      <c r="BHG430" s="9"/>
      <c r="BHH430" s="9"/>
      <c r="BHI430" s="9"/>
      <c r="BHJ430" s="9"/>
      <c r="BHK430" s="9"/>
      <c r="BHL430" s="9"/>
      <c r="BHM430" s="9"/>
      <c r="BHN430" s="9"/>
      <c r="BHO430" s="9"/>
      <c r="BHP430" s="9"/>
      <c r="BHQ430" s="9"/>
      <c r="BHR430" s="9"/>
      <c r="BHS430" s="9"/>
      <c r="BHT430" s="9"/>
      <c r="BHU430" s="9"/>
      <c r="BHV430" s="9"/>
      <c r="BHW430" s="9"/>
      <c r="BHX430" s="9"/>
      <c r="BHY430" s="9"/>
      <c r="BHZ430" s="9"/>
      <c r="BIA430" s="9"/>
      <c r="BIB430" s="9"/>
      <c r="BIC430" s="9"/>
      <c r="BID430" s="9"/>
      <c r="BIE430" s="9"/>
      <c r="BIF430" s="9"/>
      <c r="BIG430" s="9"/>
      <c r="BIH430" s="9"/>
      <c r="BII430" s="9"/>
      <c r="BIJ430" s="9"/>
      <c r="BIK430" s="9"/>
      <c r="BIL430" s="9"/>
      <c r="BIM430" s="9"/>
      <c r="BIN430" s="9"/>
      <c r="BIO430" s="9"/>
      <c r="BIP430" s="9"/>
      <c r="BIQ430" s="9"/>
      <c r="BIR430" s="9"/>
      <c r="BIS430" s="9"/>
      <c r="BIT430" s="9"/>
      <c r="BIU430" s="9"/>
      <c r="BIV430" s="9"/>
      <c r="BIW430" s="9"/>
      <c r="BIX430" s="9"/>
      <c r="BIY430" s="9"/>
      <c r="BIZ430" s="9"/>
      <c r="BJA430" s="9"/>
      <c r="BJB430" s="9"/>
      <c r="BJC430" s="9"/>
      <c r="BJD430" s="9"/>
      <c r="BJE430" s="9"/>
      <c r="BJF430" s="9"/>
      <c r="BJG430" s="9"/>
      <c r="BJH430" s="9"/>
      <c r="BJI430" s="9"/>
      <c r="BJJ430" s="9"/>
      <c r="BJK430" s="9"/>
      <c r="BJL430" s="9"/>
      <c r="BJM430" s="9"/>
      <c r="BJN430" s="9"/>
      <c r="BJO430" s="9"/>
      <c r="BJP430" s="9"/>
      <c r="BJQ430" s="9"/>
      <c r="BJR430" s="9"/>
      <c r="BJS430" s="9"/>
      <c r="BJT430" s="9"/>
      <c r="BJU430" s="9"/>
      <c r="BJV430" s="9"/>
      <c r="BJW430" s="9"/>
      <c r="BJX430" s="9"/>
      <c r="BJY430" s="9"/>
      <c r="BJZ430" s="9"/>
      <c r="BKA430" s="9"/>
      <c r="BKB430" s="9"/>
      <c r="BKC430" s="9"/>
      <c r="BKD430" s="9"/>
      <c r="BKE430" s="9"/>
      <c r="BKF430" s="9"/>
      <c r="BKG430" s="9"/>
      <c r="BKH430" s="9"/>
      <c r="BKI430" s="9"/>
      <c r="BKJ430" s="9"/>
      <c r="BKK430" s="9"/>
      <c r="BKL430" s="9"/>
      <c r="BKM430" s="9"/>
      <c r="BKN430" s="9"/>
      <c r="BKO430" s="9"/>
      <c r="BKP430" s="9"/>
      <c r="BKQ430" s="9"/>
      <c r="BKR430" s="9"/>
      <c r="BKS430" s="9"/>
      <c r="BKT430" s="9"/>
      <c r="BKU430" s="9"/>
      <c r="BKV430" s="9"/>
      <c r="BKW430" s="9"/>
      <c r="BKX430" s="9"/>
      <c r="BKY430" s="9"/>
      <c r="BKZ430" s="9"/>
      <c r="BLA430" s="9"/>
      <c r="BLB430" s="9"/>
      <c r="BLC430" s="9"/>
      <c r="BLD430" s="9"/>
      <c r="BLE430" s="9"/>
      <c r="BLF430" s="9"/>
      <c r="BLG430" s="9"/>
      <c r="BLH430" s="9"/>
      <c r="BLI430" s="9"/>
      <c r="BLJ430" s="9"/>
      <c r="BLK430" s="9"/>
      <c r="BLL430" s="9"/>
      <c r="BLM430" s="9"/>
      <c r="BLN430" s="9"/>
      <c r="BLO430" s="9"/>
      <c r="BLP430" s="9"/>
      <c r="BLQ430" s="9"/>
      <c r="BLR430" s="9"/>
      <c r="BLS430" s="9"/>
      <c r="BLT430" s="9"/>
      <c r="BLU430" s="9"/>
      <c r="BLV430" s="9"/>
      <c r="BLW430" s="9"/>
      <c r="BLX430" s="9"/>
      <c r="BLY430" s="9"/>
      <c r="BLZ430" s="9"/>
      <c r="BMA430" s="9"/>
      <c r="BMB430" s="9"/>
      <c r="BMC430" s="9"/>
      <c r="BMD430" s="9"/>
      <c r="BME430" s="9"/>
      <c r="BMF430" s="9"/>
      <c r="BMG430" s="9"/>
      <c r="BMH430" s="9"/>
      <c r="BMI430" s="9"/>
      <c r="BMJ430" s="9"/>
      <c r="BMK430" s="9"/>
      <c r="BML430" s="9"/>
      <c r="BMM430" s="9"/>
      <c r="BMN430" s="9"/>
      <c r="BMO430" s="9"/>
      <c r="BMP430" s="9"/>
      <c r="BMQ430" s="9"/>
      <c r="BMR430" s="9"/>
      <c r="BMS430" s="9"/>
      <c r="BMT430" s="9"/>
      <c r="BMU430" s="9"/>
      <c r="BMV430" s="9"/>
      <c r="BMW430" s="9"/>
      <c r="BMX430" s="9"/>
      <c r="BMY430" s="9"/>
      <c r="BMZ430" s="9"/>
      <c r="BNA430" s="9"/>
      <c r="BNB430" s="9"/>
      <c r="BNC430" s="9"/>
      <c r="BND430" s="9"/>
      <c r="BNE430" s="9"/>
      <c r="BNF430" s="9"/>
      <c r="BNG430" s="9"/>
      <c r="BNH430" s="9"/>
      <c r="BNI430" s="9"/>
      <c r="BNJ430" s="9"/>
      <c r="BNK430" s="9"/>
      <c r="BNL430" s="9"/>
      <c r="BNM430" s="9"/>
      <c r="BNN430" s="9"/>
      <c r="BNO430" s="9"/>
      <c r="BNP430" s="9"/>
      <c r="BNQ430" s="9"/>
      <c r="BNR430" s="9"/>
      <c r="BNS430" s="9"/>
      <c r="BNT430" s="9"/>
      <c r="BNU430" s="9"/>
      <c r="BNV430" s="9"/>
      <c r="BNW430" s="9"/>
      <c r="BNX430" s="9"/>
      <c r="BNY430" s="9"/>
      <c r="BNZ430" s="9"/>
      <c r="BOA430" s="9"/>
      <c r="BOB430" s="9"/>
      <c r="BOC430" s="9"/>
      <c r="BOD430" s="9"/>
      <c r="BOE430" s="9"/>
      <c r="BOF430" s="9"/>
      <c r="BOG430" s="9"/>
      <c r="BOH430" s="9"/>
      <c r="BOI430" s="9"/>
      <c r="BOJ430" s="9"/>
      <c r="BOK430" s="9"/>
      <c r="BOL430" s="9"/>
      <c r="BOM430" s="9"/>
      <c r="BON430" s="9"/>
      <c r="BOO430" s="9"/>
      <c r="BOP430" s="9"/>
      <c r="BOQ430" s="9"/>
      <c r="BOR430" s="9"/>
      <c r="BOS430" s="9"/>
      <c r="BOT430" s="9"/>
      <c r="BOU430" s="9"/>
      <c r="BOV430" s="9"/>
      <c r="BOW430" s="9"/>
      <c r="BOX430" s="9"/>
      <c r="BOY430" s="9"/>
      <c r="BOZ430" s="9"/>
      <c r="BPA430" s="9"/>
      <c r="BPB430" s="9"/>
      <c r="BPC430" s="9"/>
      <c r="BPD430" s="9"/>
      <c r="BPE430" s="9"/>
      <c r="BPF430" s="9"/>
      <c r="BPG430" s="9"/>
      <c r="BPH430" s="9"/>
      <c r="BPI430" s="9"/>
      <c r="BPJ430" s="9"/>
      <c r="BPK430" s="9"/>
      <c r="BPL430" s="9"/>
      <c r="BPM430" s="9"/>
      <c r="BPN430" s="9"/>
      <c r="BPO430" s="9"/>
      <c r="BPP430" s="9"/>
      <c r="BPQ430" s="9"/>
      <c r="BPR430" s="9"/>
      <c r="BPS430" s="9"/>
      <c r="BPT430" s="9"/>
      <c r="BPU430" s="9"/>
      <c r="BPV430" s="9"/>
      <c r="BPW430" s="9"/>
      <c r="BPX430" s="9"/>
      <c r="BPY430" s="9"/>
      <c r="BPZ430" s="9"/>
      <c r="BQA430" s="9"/>
      <c r="BQB430" s="9"/>
      <c r="BQC430" s="9"/>
      <c r="BQD430" s="9"/>
      <c r="BQE430" s="9"/>
      <c r="BQF430" s="9"/>
      <c r="BQG430" s="9"/>
      <c r="BQH430" s="9"/>
      <c r="BQI430" s="9"/>
      <c r="BQJ430" s="9"/>
      <c r="BQK430" s="9"/>
      <c r="BQL430" s="9"/>
      <c r="BQM430" s="9"/>
      <c r="BQN430" s="9"/>
      <c r="BQO430" s="9"/>
      <c r="BQP430" s="9"/>
      <c r="BQQ430" s="9"/>
      <c r="BQR430" s="9"/>
      <c r="BQS430" s="9"/>
      <c r="BQT430" s="9"/>
      <c r="BQU430" s="9"/>
      <c r="BQV430" s="9"/>
      <c r="BQW430" s="9"/>
      <c r="BQX430" s="9"/>
      <c r="BQY430" s="9"/>
      <c r="BQZ430" s="9"/>
      <c r="BRA430" s="9"/>
      <c r="BRB430" s="9"/>
      <c r="BRC430" s="9"/>
      <c r="BRD430" s="9"/>
      <c r="BRE430" s="9"/>
      <c r="BRF430" s="9"/>
      <c r="BRG430" s="9"/>
      <c r="BRH430" s="9"/>
      <c r="BRI430" s="9"/>
      <c r="BRJ430" s="9"/>
      <c r="BRK430" s="9"/>
      <c r="BRL430" s="9"/>
      <c r="BRM430" s="9"/>
      <c r="BRN430" s="9"/>
      <c r="BRO430" s="9"/>
      <c r="BRP430" s="9"/>
      <c r="BRQ430" s="9"/>
      <c r="BRR430" s="9"/>
      <c r="BRS430" s="9"/>
      <c r="BRT430" s="9"/>
      <c r="BRU430" s="9"/>
      <c r="BRV430" s="9"/>
      <c r="BRW430" s="9"/>
      <c r="BRX430" s="9"/>
      <c r="BRY430" s="9"/>
      <c r="BRZ430" s="9"/>
      <c r="BSA430" s="9"/>
      <c r="BSB430" s="9"/>
      <c r="BSC430" s="9"/>
      <c r="BSD430" s="9"/>
      <c r="BSE430" s="9"/>
      <c r="BSF430" s="9"/>
      <c r="BSG430" s="9"/>
      <c r="BSH430" s="9"/>
      <c r="BSI430" s="9"/>
      <c r="BSJ430" s="9"/>
      <c r="BSK430" s="9"/>
      <c r="BSL430" s="9"/>
      <c r="BSM430" s="9"/>
      <c r="BSN430" s="9"/>
      <c r="BSO430" s="9"/>
      <c r="BSP430" s="9"/>
      <c r="BSQ430" s="9"/>
      <c r="BSR430" s="9"/>
      <c r="BSS430" s="9"/>
      <c r="BST430" s="9"/>
      <c r="BSU430" s="9"/>
      <c r="BSV430" s="9"/>
      <c r="BSW430" s="9"/>
      <c r="BSX430" s="9"/>
      <c r="BSY430" s="9"/>
      <c r="BSZ430" s="9"/>
      <c r="BTA430" s="9"/>
      <c r="BTB430" s="9"/>
      <c r="BTC430" s="9"/>
      <c r="BTD430" s="9"/>
      <c r="BTE430" s="9"/>
      <c r="BTF430" s="9"/>
      <c r="BTG430" s="9"/>
      <c r="BTH430" s="9"/>
      <c r="BTI430" s="9"/>
      <c r="BTJ430" s="9"/>
      <c r="BTK430" s="9"/>
      <c r="BTL430" s="9"/>
      <c r="BTM430" s="9"/>
      <c r="BTN430" s="9"/>
      <c r="BTO430" s="9"/>
      <c r="BTP430" s="9"/>
      <c r="BTQ430" s="9"/>
      <c r="BTR430" s="9"/>
      <c r="BTS430" s="9"/>
      <c r="BTT430" s="9"/>
      <c r="BTU430" s="9"/>
      <c r="BTV430" s="9"/>
      <c r="BTW430" s="9"/>
      <c r="BTX430" s="9"/>
      <c r="BTY430" s="9"/>
      <c r="BTZ430" s="9"/>
      <c r="BUA430" s="9"/>
      <c r="BUB430" s="9"/>
      <c r="BUC430" s="9"/>
      <c r="BUD430" s="9"/>
      <c r="BUE430" s="9"/>
      <c r="BUF430" s="9"/>
      <c r="BUG430" s="9"/>
      <c r="BUH430" s="9"/>
      <c r="BUI430" s="9"/>
      <c r="BUJ430" s="9"/>
      <c r="BUK430" s="9"/>
      <c r="BUL430" s="9"/>
      <c r="BUM430" s="9"/>
      <c r="BUN430" s="9"/>
      <c r="BUO430" s="9"/>
      <c r="BUP430" s="9"/>
      <c r="BUQ430" s="9"/>
      <c r="BUR430" s="9"/>
      <c r="BUS430" s="9"/>
      <c r="BUT430" s="9"/>
      <c r="BUU430" s="9"/>
      <c r="BUV430" s="9"/>
      <c r="BUW430" s="9"/>
      <c r="BUX430" s="9"/>
      <c r="BUY430" s="9"/>
      <c r="BUZ430" s="9"/>
      <c r="BVA430" s="9"/>
      <c r="BVB430" s="9"/>
      <c r="BVC430" s="9"/>
      <c r="BVD430" s="9"/>
      <c r="BVE430" s="9"/>
      <c r="BVF430" s="9"/>
      <c r="BVG430" s="9"/>
      <c r="BVH430" s="9"/>
      <c r="BVI430" s="9"/>
      <c r="BVJ430" s="9"/>
      <c r="BVK430" s="9"/>
      <c r="BVL430" s="9"/>
      <c r="BVM430" s="9"/>
      <c r="BVN430" s="9"/>
      <c r="BVO430" s="9"/>
      <c r="BVP430" s="9"/>
      <c r="BVQ430" s="9"/>
      <c r="BVR430" s="9"/>
      <c r="BVS430" s="9"/>
      <c r="BVT430" s="9"/>
      <c r="BVU430" s="9"/>
      <c r="BVV430" s="9"/>
      <c r="BVW430" s="9"/>
      <c r="BVX430" s="9"/>
      <c r="BVY430" s="9"/>
      <c r="BVZ430" s="9"/>
      <c r="BWA430" s="9"/>
      <c r="BWB430" s="9"/>
      <c r="BWC430" s="9"/>
      <c r="BWD430" s="9"/>
      <c r="BWE430" s="9"/>
      <c r="BWF430" s="9"/>
      <c r="BWG430" s="9"/>
      <c r="BWH430" s="9"/>
      <c r="BWI430" s="9"/>
      <c r="BWJ430" s="9"/>
      <c r="BWK430" s="9"/>
      <c r="BWL430" s="9"/>
      <c r="BWM430" s="9"/>
      <c r="BWN430" s="9"/>
      <c r="BWO430" s="9"/>
      <c r="BWP430" s="9"/>
      <c r="BWQ430" s="9"/>
      <c r="BWR430" s="9"/>
      <c r="BWS430" s="9"/>
      <c r="BWT430" s="9"/>
      <c r="BWU430" s="9"/>
      <c r="BWV430" s="9"/>
      <c r="BWW430" s="9"/>
      <c r="BWX430" s="9"/>
      <c r="BWY430" s="9"/>
      <c r="BWZ430" s="9"/>
      <c r="BXA430" s="9"/>
      <c r="BXB430" s="9"/>
      <c r="BXC430" s="9"/>
      <c r="BXD430" s="9"/>
      <c r="BXE430" s="9"/>
      <c r="BXF430" s="9"/>
      <c r="BXG430" s="9"/>
      <c r="BXH430" s="9"/>
      <c r="BXI430" s="9"/>
      <c r="BXJ430" s="9"/>
      <c r="BXK430" s="9"/>
      <c r="BXL430" s="9"/>
      <c r="BXM430" s="9"/>
      <c r="BXN430" s="9"/>
      <c r="BXO430" s="9"/>
      <c r="BXP430" s="9"/>
      <c r="BXQ430" s="9"/>
      <c r="BXR430" s="9"/>
      <c r="BXS430" s="9"/>
      <c r="BXT430" s="9"/>
      <c r="BXU430" s="9"/>
      <c r="BXV430" s="9"/>
      <c r="BXW430" s="9"/>
      <c r="BXX430" s="9"/>
      <c r="BXY430" s="9"/>
      <c r="BXZ430" s="9"/>
      <c r="BYA430" s="9"/>
      <c r="BYB430" s="9"/>
      <c r="BYC430" s="9"/>
      <c r="BYD430" s="9"/>
      <c r="BYE430" s="9"/>
      <c r="BYF430" s="9"/>
      <c r="BYG430" s="9"/>
      <c r="BYH430" s="9"/>
      <c r="BYI430" s="9"/>
      <c r="BYJ430" s="9"/>
      <c r="BYK430" s="9"/>
      <c r="BYL430" s="9"/>
      <c r="BYM430" s="9"/>
      <c r="BYN430" s="9"/>
      <c r="BYO430" s="9"/>
      <c r="BYP430" s="9"/>
      <c r="BYQ430" s="9"/>
      <c r="BYR430" s="9"/>
      <c r="BYS430" s="9"/>
      <c r="BYT430" s="9"/>
      <c r="BYU430" s="9"/>
      <c r="BYV430" s="9"/>
      <c r="BYW430" s="9"/>
      <c r="BYX430" s="9"/>
      <c r="BYY430" s="9"/>
      <c r="BYZ430" s="9"/>
      <c r="BZA430" s="9"/>
      <c r="BZB430" s="9"/>
      <c r="BZC430" s="9"/>
      <c r="BZD430" s="9"/>
      <c r="BZE430" s="9"/>
      <c r="BZF430" s="9"/>
      <c r="BZG430" s="9"/>
      <c r="BZH430" s="9"/>
      <c r="BZI430" s="9"/>
      <c r="BZJ430" s="9"/>
      <c r="BZK430" s="9"/>
      <c r="BZL430" s="9"/>
      <c r="BZM430" s="9"/>
      <c r="BZN430" s="9"/>
      <c r="BZO430" s="9"/>
      <c r="BZP430" s="9"/>
      <c r="BZQ430" s="9"/>
      <c r="BZR430" s="9"/>
      <c r="BZS430" s="9"/>
      <c r="BZT430" s="9"/>
      <c r="BZU430" s="9"/>
      <c r="BZV430" s="9"/>
      <c r="BZW430" s="9"/>
      <c r="BZX430" s="9"/>
      <c r="BZY430" s="9"/>
      <c r="BZZ430" s="9"/>
      <c r="CAA430" s="9"/>
      <c r="CAB430" s="9"/>
      <c r="CAC430" s="9"/>
      <c r="CAD430" s="9"/>
      <c r="CAE430" s="9"/>
      <c r="CAF430" s="9"/>
      <c r="CAG430" s="9"/>
      <c r="CAH430" s="9"/>
      <c r="CAI430" s="9"/>
      <c r="CAJ430" s="9"/>
      <c r="CAK430" s="9"/>
      <c r="CAL430" s="9"/>
      <c r="CAM430" s="9"/>
      <c r="CAN430" s="9"/>
      <c r="CAO430" s="9"/>
      <c r="CAP430" s="9"/>
      <c r="CAQ430" s="9"/>
      <c r="CAR430" s="9"/>
      <c r="CAS430" s="9"/>
      <c r="CAT430" s="9"/>
      <c r="CAU430" s="9"/>
      <c r="CAV430" s="9"/>
      <c r="CAW430" s="9"/>
      <c r="CAX430" s="9"/>
      <c r="CAY430" s="9"/>
      <c r="CAZ430" s="9"/>
      <c r="CBA430" s="9"/>
      <c r="CBB430" s="9"/>
      <c r="CBC430" s="9"/>
      <c r="CBD430" s="9"/>
      <c r="CBE430" s="9"/>
      <c r="CBF430" s="9"/>
      <c r="CBG430" s="9"/>
      <c r="CBH430" s="9"/>
      <c r="CBI430" s="9"/>
      <c r="CBJ430" s="9"/>
      <c r="CBK430" s="9"/>
      <c r="CBL430" s="9"/>
      <c r="CBM430" s="9"/>
      <c r="CBN430" s="9"/>
      <c r="CBO430" s="9"/>
      <c r="CBP430" s="9"/>
      <c r="CBQ430" s="9"/>
      <c r="CBR430" s="9"/>
      <c r="CBS430" s="9"/>
      <c r="CBT430" s="9"/>
      <c r="CBU430" s="9"/>
      <c r="CBV430" s="9"/>
      <c r="CBW430" s="9"/>
      <c r="CBX430" s="9"/>
      <c r="CBY430" s="9"/>
      <c r="CBZ430" s="9"/>
      <c r="CCA430" s="9"/>
      <c r="CCB430" s="9"/>
      <c r="CCC430" s="9"/>
      <c r="CCD430" s="9"/>
      <c r="CCE430" s="9"/>
      <c r="CCF430" s="9"/>
      <c r="CCG430" s="9"/>
      <c r="CCH430" s="9"/>
      <c r="CCI430" s="9"/>
      <c r="CCJ430" s="9"/>
      <c r="CCK430" s="9"/>
      <c r="CCL430" s="9"/>
      <c r="CCM430" s="9"/>
      <c r="CCN430" s="9"/>
      <c r="CCO430" s="9"/>
      <c r="CCP430" s="9"/>
      <c r="CCQ430" s="9"/>
      <c r="CCR430" s="9"/>
      <c r="CCS430" s="9"/>
      <c r="CCT430" s="9"/>
      <c r="CCU430" s="9"/>
      <c r="CCV430" s="9"/>
      <c r="CCW430" s="9"/>
      <c r="CCX430" s="9"/>
      <c r="CCY430" s="9"/>
      <c r="CCZ430" s="9"/>
      <c r="CDA430" s="9"/>
      <c r="CDB430" s="9"/>
      <c r="CDC430" s="9"/>
      <c r="CDD430" s="9"/>
      <c r="CDE430" s="9"/>
      <c r="CDF430" s="9"/>
      <c r="CDG430" s="9"/>
      <c r="CDH430" s="9"/>
      <c r="CDI430" s="9"/>
      <c r="CDJ430" s="9"/>
      <c r="CDK430" s="9"/>
      <c r="CDL430" s="9"/>
      <c r="CDM430" s="9"/>
      <c r="CDN430" s="9"/>
      <c r="CDO430" s="9"/>
      <c r="CDP430" s="9"/>
      <c r="CDQ430" s="9"/>
      <c r="CDR430" s="9"/>
      <c r="CDS430" s="9"/>
      <c r="CDT430" s="9"/>
      <c r="CDU430" s="9"/>
      <c r="CDV430" s="9"/>
      <c r="CDW430" s="9"/>
      <c r="CDX430" s="9"/>
      <c r="CDY430" s="9"/>
      <c r="CDZ430" s="9"/>
      <c r="CEA430" s="9"/>
      <c r="CEB430" s="9"/>
      <c r="CEC430" s="9"/>
      <c r="CED430" s="9"/>
      <c r="CEE430" s="9"/>
      <c r="CEF430" s="9"/>
      <c r="CEG430" s="9"/>
      <c r="CEH430" s="9"/>
      <c r="CEI430" s="9"/>
      <c r="CEJ430" s="9"/>
      <c r="CEK430" s="9"/>
      <c r="CEL430" s="9"/>
      <c r="CEM430" s="9"/>
      <c r="CEN430" s="9"/>
      <c r="CEO430" s="9"/>
      <c r="CEP430" s="9"/>
      <c r="CEQ430" s="9"/>
      <c r="CER430" s="9"/>
      <c r="CES430" s="9"/>
      <c r="CET430" s="9"/>
      <c r="CEU430" s="9"/>
      <c r="CEV430" s="9"/>
      <c r="CEW430" s="9"/>
      <c r="CEX430" s="9"/>
      <c r="CEY430" s="9"/>
      <c r="CEZ430" s="9"/>
      <c r="CFA430" s="9"/>
      <c r="CFB430" s="9"/>
      <c r="CFC430" s="9"/>
      <c r="CFD430" s="9"/>
      <c r="CFE430" s="9"/>
      <c r="CFF430" s="9"/>
      <c r="CFG430" s="9"/>
      <c r="CFH430" s="9"/>
      <c r="CFI430" s="9"/>
      <c r="CFJ430" s="9"/>
      <c r="CFK430" s="9"/>
      <c r="CFL430" s="9"/>
      <c r="CFM430" s="9"/>
      <c r="CFN430" s="9"/>
      <c r="CFO430" s="9"/>
      <c r="CFP430" s="9"/>
      <c r="CFQ430" s="9"/>
      <c r="CFR430" s="9"/>
      <c r="CFS430" s="9"/>
      <c r="CFT430" s="9"/>
      <c r="CFU430" s="9"/>
      <c r="CFV430" s="9"/>
      <c r="CFW430" s="9"/>
      <c r="CFX430" s="9"/>
      <c r="CFY430" s="9"/>
      <c r="CFZ430" s="9"/>
      <c r="CGA430" s="9"/>
      <c r="CGB430" s="9"/>
      <c r="CGC430" s="9"/>
      <c r="CGD430" s="9"/>
      <c r="CGE430" s="9"/>
      <c r="CGF430" s="9"/>
      <c r="CGG430" s="9"/>
      <c r="CGH430" s="9"/>
      <c r="CGI430" s="9"/>
      <c r="CGJ430" s="9"/>
      <c r="CGK430" s="9"/>
      <c r="CGL430" s="9"/>
      <c r="CGM430" s="9"/>
      <c r="CGN430" s="9"/>
      <c r="CGO430" s="9"/>
      <c r="CGP430" s="9"/>
      <c r="CGQ430" s="9"/>
      <c r="CGR430" s="9"/>
      <c r="CGS430" s="9"/>
      <c r="CGT430" s="9"/>
      <c r="CGU430" s="9"/>
      <c r="CGV430" s="9"/>
      <c r="CGW430" s="9"/>
      <c r="CGX430" s="9"/>
      <c r="CGY430" s="9"/>
      <c r="CGZ430" s="9"/>
      <c r="CHA430" s="9"/>
      <c r="CHB430" s="9"/>
      <c r="CHC430" s="9"/>
      <c r="CHD430" s="9"/>
      <c r="CHE430" s="9"/>
      <c r="CHF430" s="9"/>
      <c r="CHG430" s="9"/>
      <c r="CHH430" s="9"/>
      <c r="CHI430" s="9"/>
      <c r="CHJ430" s="9"/>
      <c r="CHK430" s="9"/>
      <c r="CHL430" s="9"/>
      <c r="CHM430" s="9"/>
      <c r="CHN430" s="9"/>
      <c r="CHO430" s="9"/>
      <c r="CHP430" s="9"/>
      <c r="CHQ430" s="9"/>
      <c r="CHR430" s="9"/>
      <c r="CHS430" s="9"/>
      <c r="CHT430" s="9"/>
      <c r="CHU430" s="9"/>
      <c r="CHV430" s="9"/>
      <c r="CHW430" s="9"/>
      <c r="CHX430" s="9"/>
      <c r="CHY430" s="9"/>
      <c r="CHZ430" s="9"/>
      <c r="CIA430" s="9"/>
      <c r="CIB430" s="9"/>
      <c r="CIC430" s="9"/>
      <c r="CID430" s="9"/>
      <c r="CIE430" s="9"/>
      <c r="CIF430" s="9"/>
      <c r="CIG430" s="9"/>
      <c r="CIH430" s="9"/>
      <c r="CII430" s="9"/>
      <c r="CIJ430" s="9"/>
      <c r="CIK430" s="9"/>
      <c r="CIL430" s="9"/>
      <c r="CIM430" s="9"/>
      <c r="CIN430" s="9"/>
      <c r="CIO430" s="9"/>
      <c r="CIP430" s="9"/>
      <c r="CIQ430" s="9"/>
      <c r="CIR430" s="9"/>
      <c r="CIS430" s="9"/>
      <c r="CIT430" s="9"/>
      <c r="CIU430" s="9"/>
      <c r="CIV430" s="9"/>
      <c r="CIW430" s="9"/>
      <c r="CIX430" s="9"/>
      <c r="CIY430" s="9"/>
      <c r="CIZ430" s="9"/>
      <c r="CJA430" s="9"/>
      <c r="CJB430" s="9"/>
      <c r="CJC430" s="9"/>
      <c r="CJD430" s="9"/>
      <c r="CJE430" s="9"/>
      <c r="CJF430" s="9"/>
      <c r="CJG430" s="9"/>
      <c r="CJH430" s="9"/>
      <c r="CJI430" s="9"/>
      <c r="CJJ430" s="9"/>
      <c r="CJK430" s="9"/>
      <c r="CJL430" s="9"/>
      <c r="CJM430" s="9"/>
      <c r="CJN430" s="9"/>
      <c r="CJO430" s="9"/>
      <c r="CJP430" s="9"/>
      <c r="CJQ430" s="9"/>
      <c r="CJR430" s="9"/>
      <c r="CJS430" s="9"/>
      <c r="CJT430" s="9"/>
      <c r="CJU430" s="9"/>
      <c r="CJV430" s="9"/>
      <c r="CJW430" s="9"/>
      <c r="CJX430" s="9"/>
      <c r="CJY430" s="9"/>
      <c r="CJZ430" s="9"/>
      <c r="CKA430" s="9"/>
      <c r="CKB430" s="9"/>
      <c r="CKC430" s="9"/>
      <c r="CKD430" s="9"/>
      <c r="CKE430" s="9"/>
      <c r="CKF430" s="9"/>
      <c r="CKG430" s="9"/>
      <c r="CKH430" s="9"/>
      <c r="CKI430" s="9"/>
      <c r="CKJ430" s="9"/>
      <c r="CKK430" s="9"/>
      <c r="CKL430" s="9"/>
      <c r="CKM430" s="9"/>
      <c r="CKN430" s="9"/>
      <c r="CKO430" s="9"/>
      <c r="CKP430" s="9"/>
      <c r="CKQ430" s="9"/>
      <c r="CKR430" s="9"/>
      <c r="CKS430" s="9"/>
      <c r="CKT430" s="9"/>
      <c r="CKU430" s="9"/>
      <c r="CKV430" s="9"/>
      <c r="CKW430" s="9"/>
      <c r="CKX430" s="9"/>
      <c r="CKY430" s="9"/>
      <c r="CKZ430" s="9"/>
      <c r="CLA430" s="9"/>
      <c r="CLB430" s="9"/>
      <c r="CLC430" s="9"/>
      <c r="CLD430" s="9"/>
      <c r="CLE430" s="9"/>
      <c r="CLF430" s="9"/>
      <c r="CLG430" s="9"/>
      <c r="CLH430" s="9"/>
      <c r="CLI430" s="9"/>
      <c r="CLJ430" s="9"/>
      <c r="CLK430" s="9"/>
      <c r="CLL430" s="9"/>
      <c r="CLM430" s="9"/>
      <c r="CLN430" s="9"/>
      <c r="CLO430" s="9"/>
      <c r="CLP430" s="9"/>
      <c r="CLQ430" s="9"/>
      <c r="CLR430" s="9"/>
      <c r="CLS430" s="9"/>
      <c r="CLT430" s="9"/>
      <c r="CLU430" s="9"/>
      <c r="CLV430" s="9"/>
      <c r="CLW430" s="9"/>
      <c r="CLX430" s="9"/>
      <c r="CLY430" s="9"/>
      <c r="CLZ430" s="9"/>
      <c r="CMA430" s="9"/>
      <c r="CMB430" s="9"/>
      <c r="CMC430" s="9"/>
      <c r="CMD430" s="9"/>
      <c r="CME430" s="9"/>
      <c r="CMF430" s="9"/>
      <c r="CMG430" s="9"/>
      <c r="CMH430" s="9"/>
      <c r="CMI430" s="9"/>
      <c r="CMJ430" s="9"/>
      <c r="CMK430" s="9"/>
      <c r="CML430" s="9"/>
      <c r="CMM430" s="9"/>
      <c r="CMN430" s="9"/>
      <c r="CMO430" s="9"/>
      <c r="CMP430" s="9"/>
      <c r="CMQ430" s="9"/>
      <c r="CMR430" s="9"/>
      <c r="CMS430" s="9"/>
      <c r="CMT430" s="9"/>
      <c r="CMU430" s="9"/>
      <c r="CMV430" s="9"/>
      <c r="CMW430" s="9"/>
      <c r="CMX430" s="9"/>
      <c r="CMY430" s="9"/>
      <c r="CMZ430" s="9"/>
      <c r="CNA430" s="9"/>
      <c r="CNB430" s="9"/>
      <c r="CNC430" s="9"/>
      <c r="CND430" s="9"/>
      <c r="CNE430" s="9"/>
      <c r="CNF430" s="9"/>
      <c r="CNG430" s="9"/>
      <c r="CNH430" s="9"/>
      <c r="CNI430" s="9"/>
      <c r="CNJ430" s="9"/>
      <c r="CNK430" s="9"/>
      <c r="CNL430" s="9"/>
      <c r="CNM430" s="9"/>
      <c r="CNN430" s="9"/>
      <c r="CNO430" s="9"/>
      <c r="CNP430" s="9"/>
      <c r="CNQ430" s="9"/>
      <c r="CNR430" s="9"/>
      <c r="CNS430" s="9"/>
      <c r="CNT430" s="9"/>
      <c r="CNU430" s="9"/>
      <c r="CNV430" s="9"/>
      <c r="CNW430" s="9"/>
      <c r="CNX430" s="9"/>
      <c r="CNY430" s="9"/>
      <c r="CNZ430" s="9"/>
      <c r="COA430" s="9"/>
      <c r="COB430" s="9"/>
      <c r="COC430" s="9"/>
      <c r="COD430" s="9"/>
      <c r="COE430" s="9"/>
      <c r="COF430" s="9"/>
      <c r="COG430" s="9"/>
      <c r="COH430" s="9"/>
      <c r="COI430" s="9"/>
      <c r="COJ430" s="9"/>
      <c r="COK430" s="9"/>
      <c r="COL430" s="9"/>
      <c r="COM430" s="9"/>
      <c r="CON430" s="9"/>
      <c r="COO430" s="9"/>
      <c r="COP430" s="9"/>
      <c r="COQ430" s="9"/>
      <c r="COR430" s="9"/>
      <c r="COS430" s="9"/>
      <c r="COT430" s="9"/>
      <c r="COU430" s="9"/>
      <c r="COV430" s="9"/>
      <c r="COW430" s="9"/>
      <c r="COX430" s="9"/>
      <c r="COY430" s="9"/>
      <c r="COZ430" s="9"/>
      <c r="CPA430" s="9"/>
      <c r="CPB430" s="9"/>
      <c r="CPC430" s="9"/>
      <c r="CPD430" s="9"/>
      <c r="CPE430" s="9"/>
      <c r="CPF430" s="9"/>
      <c r="CPG430" s="9"/>
      <c r="CPH430" s="9"/>
      <c r="CPI430" s="9"/>
      <c r="CPJ430" s="9"/>
      <c r="CPK430" s="9"/>
      <c r="CPL430" s="9"/>
      <c r="CPM430" s="9"/>
      <c r="CPN430" s="9"/>
      <c r="CPO430" s="9"/>
      <c r="CPP430" s="9"/>
      <c r="CPQ430" s="9"/>
      <c r="CPR430" s="9"/>
      <c r="CPS430" s="9"/>
      <c r="CPT430" s="9"/>
      <c r="CPU430" s="9"/>
      <c r="CPV430" s="9"/>
      <c r="CPW430" s="9"/>
      <c r="CPX430" s="9"/>
      <c r="CPY430" s="9"/>
      <c r="CPZ430" s="9"/>
      <c r="CQA430" s="9"/>
      <c r="CQB430" s="9"/>
      <c r="CQC430" s="9"/>
      <c r="CQD430" s="9"/>
      <c r="CQE430" s="9"/>
      <c r="CQF430" s="9"/>
      <c r="CQG430" s="9"/>
      <c r="CQH430" s="9"/>
      <c r="CQI430" s="9"/>
      <c r="CQJ430" s="9"/>
      <c r="CQK430" s="9"/>
      <c r="CQL430" s="9"/>
      <c r="CQM430" s="9"/>
      <c r="CQN430" s="9"/>
      <c r="CQO430" s="9"/>
      <c r="CQP430" s="9"/>
      <c r="CQQ430" s="9"/>
      <c r="CQR430" s="9"/>
      <c r="CQS430" s="9"/>
      <c r="CQT430" s="9"/>
      <c r="CQU430" s="9"/>
      <c r="CQV430" s="9"/>
      <c r="CQW430" s="9"/>
      <c r="CQX430" s="9"/>
      <c r="CQY430" s="9"/>
      <c r="CQZ430" s="9"/>
      <c r="CRA430" s="9"/>
      <c r="CRB430" s="9"/>
      <c r="CRC430" s="9"/>
      <c r="CRD430" s="9"/>
      <c r="CRE430" s="9"/>
      <c r="CRF430" s="9"/>
      <c r="CRG430" s="9"/>
      <c r="CRH430" s="9"/>
      <c r="CRI430" s="9"/>
      <c r="CRJ430" s="9"/>
      <c r="CRK430" s="9"/>
      <c r="CRL430" s="9"/>
      <c r="CRM430" s="9"/>
      <c r="CRN430" s="9"/>
      <c r="CRO430" s="9"/>
      <c r="CRP430" s="9"/>
      <c r="CRQ430" s="9"/>
      <c r="CRR430" s="9"/>
      <c r="CRS430" s="9"/>
      <c r="CRT430" s="9"/>
      <c r="CRU430" s="9"/>
      <c r="CRV430" s="9"/>
      <c r="CRW430" s="9"/>
      <c r="CRX430" s="9"/>
      <c r="CRY430" s="9"/>
      <c r="CRZ430" s="9"/>
      <c r="CSA430" s="9"/>
      <c r="CSB430" s="9"/>
      <c r="CSC430" s="9"/>
      <c r="CSD430" s="9"/>
      <c r="CSE430" s="9"/>
      <c r="CSF430" s="9"/>
      <c r="CSG430" s="9"/>
      <c r="CSH430" s="9"/>
      <c r="CSI430" s="9"/>
      <c r="CSJ430" s="9"/>
      <c r="CSK430" s="9"/>
      <c r="CSL430" s="9"/>
      <c r="CSM430" s="9"/>
      <c r="CSN430" s="9"/>
      <c r="CSO430" s="9"/>
      <c r="CSP430" s="9"/>
      <c r="CSQ430" s="9"/>
      <c r="CSR430" s="9"/>
      <c r="CSS430" s="9"/>
      <c r="CST430" s="9"/>
      <c r="CSU430" s="9"/>
      <c r="CSV430" s="9"/>
      <c r="CSW430" s="9"/>
      <c r="CSX430" s="9"/>
      <c r="CSY430" s="9"/>
      <c r="CSZ430" s="9"/>
      <c r="CTA430" s="9"/>
      <c r="CTB430" s="9"/>
      <c r="CTC430" s="9"/>
      <c r="CTD430" s="9"/>
      <c r="CTE430" s="9"/>
      <c r="CTF430" s="9"/>
      <c r="CTG430" s="9"/>
      <c r="CTH430" s="9"/>
      <c r="CTI430" s="9"/>
      <c r="CTJ430" s="9"/>
      <c r="CTK430" s="9"/>
      <c r="CTL430" s="9"/>
      <c r="CTM430" s="9"/>
      <c r="CTN430" s="9"/>
      <c r="CTO430" s="9"/>
      <c r="CTP430" s="9"/>
      <c r="CTQ430" s="9"/>
      <c r="CTR430" s="9"/>
      <c r="CTS430" s="9"/>
      <c r="CTT430" s="9"/>
      <c r="CTU430" s="9"/>
      <c r="CTV430" s="9"/>
      <c r="CTW430" s="9"/>
      <c r="CTX430" s="9"/>
      <c r="CTY430" s="9"/>
      <c r="CTZ430" s="9"/>
      <c r="CUA430" s="9"/>
      <c r="CUB430" s="9"/>
      <c r="CUC430" s="9"/>
      <c r="CUD430" s="9"/>
      <c r="CUE430" s="9"/>
      <c r="CUF430" s="9"/>
      <c r="CUG430" s="9"/>
      <c r="CUH430" s="9"/>
      <c r="CUI430" s="9"/>
      <c r="CUJ430" s="9"/>
      <c r="CUK430" s="9"/>
      <c r="CUL430" s="9"/>
      <c r="CUM430" s="9"/>
      <c r="CUN430" s="9"/>
      <c r="CUO430" s="9"/>
      <c r="CUP430" s="9"/>
      <c r="CUQ430" s="9"/>
      <c r="CUR430" s="9"/>
      <c r="CUS430" s="9"/>
      <c r="CUT430" s="9"/>
      <c r="CUU430" s="9"/>
      <c r="CUV430" s="9"/>
      <c r="CUW430" s="9"/>
      <c r="CUX430" s="9"/>
      <c r="CUY430" s="9"/>
      <c r="CUZ430" s="9"/>
      <c r="CVA430" s="9"/>
      <c r="CVB430" s="9"/>
      <c r="CVC430" s="9"/>
      <c r="CVD430" s="9"/>
      <c r="CVE430" s="9"/>
      <c r="CVF430" s="9"/>
      <c r="CVG430" s="9"/>
      <c r="CVH430" s="9"/>
      <c r="CVI430" s="9"/>
      <c r="CVJ430" s="9"/>
      <c r="CVK430" s="9"/>
      <c r="CVL430" s="9"/>
      <c r="CVM430" s="9"/>
      <c r="CVN430" s="9"/>
      <c r="CVO430" s="9"/>
      <c r="CVP430" s="9"/>
      <c r="CVQ430" s="9"/>
      <c r="CVR430" s="9"/>
      <c r="CVS430" s="9"/>
      <c r="CVT430" s="9"/>
      <c r="CVU430" s="9"/>
      <c r="CVV430" s="9"/>
      <c r="CVW430" s="9"/>
      <c r="CVX430" s="9"/>
      <c r="CVY430" s="9"/>
      <c r="CVZ430" s="9"/>
      <c r="CWA430" s="9"/>
      <c r="CWB430" s="9"/>
      <c r="CWC430" s="9"/>
      <c r="CWD430" s="9"/>
      <c r="CWE430" s="9"/>
      <c r="CWF430" s="9"/>
      <c r="CWG430" s="9"/>
      <c r="CWH430" s="9"/>
      <c r="CWI430" s="9"/>
      <c r="CWJ430" s="9"/>
      <c r="CWK430" s="9"/>
      <c r="CWL430" s="9"/>
      <c r="CWM430" s="9"/>
      <c r="CWN430" s="9"/>
      <c r="CWO430" s="9"/>
      <c r="CWP430" s="9"/>
      <c r="CWQ430" s="9"/>
      <c r="CWR430" s="9"/>
      <c r="CWS430" s="9"/>
      <c r="CWT430" s="9"/>
      <c r="CWU430" s="9"/>
      <c r="CWV430" s="9"/>
      <c r="CWW430" s="9"/>
      <c r="CWX430" s="9"/>
      <c r="CWY430" s="9"/>
      <c r="CWZ430" s="9"/>
      <c r="CXA430" s="9"/>
      <c r="CXB430" s="9"/>
      <c r="CXC430" s="9"/>
      <c r="CXD430" s="9"/>
      <c r="CXE430" s="9"/>
      <c r="CXF430" s="9"/>
      <c r="CXG430" s="9"/>
      <c r="CXH430" s="9"/>
      <c r="CXI430" s="9"/>
      <c r="CXJ430" s="9"/>
      <c r="CXK430" s="9"/>
      <c r="CXL430" s="9"/>
      <c r="CXM430" s="9"/>
      <c r="CXN430" s="9"/>
      <c r="CXO430" s="9"/>
      <c r="CXP430" s="9"/>
      <c r="CXQ430" s="9"/>
      <c r="CXR430" s="9"/>
      <c r="CXS430" s="9"/>
      <c r="CXT430" s="9"/>
      <c r="CXU430" s="9"/>
      <c r="CXV430" s="9"/>
      <c r="CXW430" s="9"/>
      <c r="CXX430" s="9"/>
      <c r="CXY430" s="9"/>
      <c r="CXZ430" s="9"/>
      <c r="CYA430" s="9"/>
      <c r="CYB430" s="9"/>
      <c r="CYC430" s="9"/>
      <c r="CYD430" s="9"/>
      <c r="CYE430" s="9"/>
      <c r="CYF430" s="9"/>
      <c r="CYG430" s="9"/>
      <c r="CYH430" s="9"/>
      <c r="CYI430" s="9"/>
      <c r="CYJ430" s="9"/>
      <c r="CYK430" s="9"/>
      <c r="CYL430" s="9"/>
      <c r="CYM430" s="9"/>
      <c r="CYN430" s="9"/>
      <c r="CYO430" s="9"/>
      <c r="CYP430" s="9"/>
      <c r="CYQ430" s="9"/>
      <c r="CYR430" s="9"/>
      <c r="CYS430" s="9"/>
      <c r="CYT430" s="9"/>
      <c r="CYU430" s="9"/>
      <c r="CYV430" s="9"/>
      <c r="CYW430" s="9"/>
      <c r="CYX430" s="9"/>
      <c r="CYY430" s="9"/>
      <c r="CYZ430" s="9"/>
      <c r="CZA430" s="9"/>
      <c r="CZB430" s="9"/>
      <c r="CZC430" s="9"/>
      <c r="CZD430" s="9"/>
      <c r="CZE430" s="9"/>
      <c r="CZF430" s="9"/>
      <c r="CZG430" s="9"/>
      <c r="CZH430" s="9"/>
      <c r="CZI430" s="9"/>
      <c r="CZJ430" s="9"/>
      <c r="CZK430" s="9"/>
      <c r="CZL430" s="9"/>
      <c r="CZM430" s="9"/>
      <c r="CZN430" s="9"/>
      <c r="CZO430" s="9"/>
      <c r="CZP430" s="9"/>
      <c r="CZQ430" s="9"/>
      <c r="CZR430" s="9"/>
      <c r="CZS430" s="9"/>
      <c r="CZT430" s="9"/>
      <c r="CZU430" s="9"/>
      <c r="CZV430" s="9"/>
      <c r="CZW430" s="9"/>
      <c r="CZX430" s="9"/>
      <c r="CZY430" s="9"/>
      <c r="CZZ430" s="9"/>
      <c r="DAA430" s="9"/>
      <c r="DAB430" s="9"/>
      <c r="DAC430" s="9"/>
      <c r="DAD430" s="9"/>
      <c r="DAE430" s="9"/>
      <c r="DAF430" s="9"/>
      <c r="DAG430" s="9"/>
      <c r="DAH430" s="9"/>
      <c r="DAI430" s="9"/>
      <c r="DAJ430" s="9"/>
      <c r="DAK430" s="9"/>
      <c r="DAL430" s="9"/>
      <c r="DAM430" s="9"/>
      <c r="DAN430" s="9"/>
      <c r="DAO430" s="9"/>
      <c r="DAP430" s="9"/>
      <c r="DAQ430" s="9"/>
      <c r="DAR430" s="9"/>
      <c r="DAS430" s="9"/>
      <c r="DAT430" s="9"/>
      <c r="DAU430" s="9"/>
      <c r="DAV430" s="9"/>
      <c r="DAW430" s="9"/>
      <c r="DAX430" s="9"/>
      <c r="DAY430" s="9"/>
      <c r="DAZ430" s="9"/>
      <c r="DBA430" s="9"/>
      <c r="DBB430" s="9"/>
      <c r="DBC430" s="9"/>
      <c r="DBD430" s="9"/>
      <c r="DBE430" s="9"/>
      <c r="DBF430" s="9"/>
      <c r="DBG430" s="9"/>
      <c r="DBH430" s="9"/>
      <c r="DBI430" s="9"/>
      <c r="DBJ430" s="9"/>
      <c r="DBK430" s="9"/>
      <c r="DBL430" s="9"/>
      <c r="DBM430" s="9"/>
      <c r="DBN430" s="9"/>
      <c r="DBO430" s="9"/>
      <c r="DBP430" s="9"/>
      <c r="DBQ430" s="9"/>
      <c r="DBR430" s="9"/>
      <c r="DBS430" s="9"/>
      <c r="DBT430" s="9"/>
      <c r="DBU430" s="9"/>
      <c r="DBV430" s="9"/>
      <c r="DBW430" s="9"/>
      <c r="DBX430" s="9"/>
      <c r="DBY430" s="9"/>
      <c r="DBZ430" s="9"/>
      <c r="DCA430" s="9"/>
      <c r="DCB430" s="9"/>
      <c r="DCC430" s="9"/>
      <c r="DCD430" s="9"/>
      <c r="DCE430" s="9"/>
      <c r="DCF430" s="9"/>
      <c r="DCG430" s="9"/>
      <c r="DCH430" s="9"/>
      <c r="DCI430" s="9"/>
      <c r="DCJ430" s="9"/>
      <c r="DCK430" s="9"/>
      <c r="DCL430" s="9"/>
      <c r="DCM430" s="9"/>
      <c r="DCN430" s="9"/>
      <c r="DCO430" s="9"/>
      <c r="DCP430" s="9"/>
      <c r="DCQ430" s="9"/>
      <c r="DCR430" s="9"/>
      <c r="DCS430" s="9"/>
      <c r="DCT430" s="9"/>
      <c r="DCU430" s="9"/>
      <c r="DCV430" s="9"/>
      <c r="DCW430" s="9"/>
      <c r="DCX430" s="9"/>
      <c r="DCY430" s="9"/>
      <c r="DCZ430" s="9"/>
      <c r="DDA430" s="9"/>
      <c r="DDB430" s="9"/>
      <c r="DDC430" s="9"/>
      <c r="DDD430" s="9"/>
      <c r="DDE430" s="9"/>
      <c r="DDF430" s="9"/>
      <c r="DDG430" s="9"/>
      <c r="DDH430" s="9"/>
      <c r="DDI430" s="9"/>
      <c r="DDJ430" s="9"/>
      <c r="DDK430" s="9"/>
      <c r="DDL430" s="9"/>
      <c r="DDM430" s="9"/>
      <c r="DDN430" s="9"/>
      <c r="DDO430" s="9"/>
      <c r="DDP430" s="9"/>
      <c r="DDQ430" s="9"/>
      <c r="DDR430" s="9"/>
      <c r="DDS430" s="9"/>
      <c r="DDT430" s="9"/>
      <c r="DDU430" s="9"/>
      <c r="DDV430" s="9"/>
      <c r="DDW430" s="9"/>
      <c r="DDX430" s="9"/>
      <c r="DDY430" s="9"/>
      <c r="DDZ430" s="9"/>
      <c r="DEA430" s="9"/>
      <c r="DEB430" s="9"/>
      <c r="DEC430" s="9"/>
      <c r="DED430" s="9"/>
      <c r="DEE430" s="9"/>
      <c r="DEF430" s="9"/>
      <c r="DEG430" s="9"/>
      <c r="DEH430" s="9"/>
      <c r="DEI430" s="9"/>
      <c r="DEJ430" s="9"/>
      <c r="DEK430" s="9"/>
      <c r="DEL430" s="9"/>
      <c r="DEM430" s="9"/>
      <c r="DEN430" s="9"/>
      <c r="DEO430" s="9"/>
      <c r="DEP430" s="9"/>
      <c r="DEQ430" s="9"/>
      <c r="DER430" s="9"/>
      <c r="DES430" s="9"/>
      <c r="DET430" s="9"/>
      <c r="DEU430" s="9"/>
      <c r="DEV430" s="9"/>
      <c r="DEW430" s="9"/>
      <c r="DEX430" s="9"/>
      <c r="DEY430" s="9"/>
      <c r="DEZ430" s="9"/>
      <c r="DFA430" s="9"/>
      <c r="DFB430" s="9"/>
      <c r="DFC430" s="9"/>
      <c r="DFD430" s="9"/>
      <c r="DFE430" s="9"/>
      <c r="DFF430" s="9"/>
      <c r="DFG430" s="9"/>
      <c r="DFH430" s="9"/>
      <c r="DFI430" s="9"/>
      <c r="DFJ430" s="9"/>
      <c r="DFK430" s="9"/>
      <c r="DFL430" s="9"/>
      <c r="DFM430" s="9"/>
      <c r="DFN430" s="9"/>
      <c r="DFO430" s="9"/>
      <c r="DFP430" s="9"/>
      <c r="DFQ430" s="9"/>
      <c r="DFR430" s="9"/>
      <c r="DFS430" s="9"/>
      <c r="DFT430" s="9"/>
      <c r="DFU430" s="9"/>
      <c r="DFV430" s="9"/>
      <c r="DFW430" s="9"/>
      <c r="DFX430" s="9"/>
      <c r="DFY430" s="9"/>
      <c r="DFZ430" s="9"/>
      <c r="DGA430" s="9"/>
      <c r="DGB430" s="9"/>
      <c r="DGC430" s="9"/>
      <c r="DGD430" s="9"/>
      <c r="DGE430" s="9"/>
      <c r="DGF430" s="9"/>
      <c r="DGG430" s="9"/>
      <c r="DGH430" s="9"/>
      <c r="DGI430" s="9"/>
      <c r="DGJ430" s="9"/>
      <c r="DGK430" s="9"/>
      <c r="DGL430" s="9"/>
      <c r="DGM430" s="9"/>
      <c r="DGN430" s="9"/>
      <c r="DGO430" s="9"/>
      <c r="DGP430" s="9"/>
      <c r="DGQ430" s="9"/>
      <c r="DGR430" s="9"/>
      <c r="DGS430" s="9"/>
      <c r="DGT430" s="9"/>
      <c r="DGU430" s="9"/>
      <c r="DGV430" s="9"/>
      <c r="DGW430" s="9"/>
      <c r="DGX430" s="9"/>
      <c r="DGY430" s="9"/>
      <c r="DGZ430" s="9"/>
      <c r="DHA430" s="9"/>
      <c r="DHB430" s="9"/>
      <c r="DHC430" s="9"/>
      <c r="DHD430" s="9"/>
      <c r="DHE430" s="9"/>
      <c r="DHF430" s="9"/>
      <c r="DHG430" s="9"/>
      <c r="DHH430" s="9"/>
      <c r="DHI430" s="9"/>
      <c r="DHJ430" s="9"/>
      <c r="DHK430" s="9"/>
      <c r="DHL430" s="9"/>
      <c r="DHM430" s="9"/>
      <c r="DHN430" s="9"/>
      <c r="DHO430" s="9"/>
      <c r="DHP430" s="9"/>
      <c r="DHQ430" s="9"/>
      <c r="DHR430" s="9"/>
      <c r="DHS430" s="9"/>
      <c r="DHT430" s="9"/>
      <c r="DHU430" s="9"/>
      <c r="DHV430" s="9"/>
      <c r="DHW430" s="9"/>
      <c r="DHX430" s="9"/>
      <c r="DHY430" s="9"/>
      <c r="DHZ430" s="9"/>
      <c r="DIA430" s="9"/>
      <c r="DIB430" s="9"/>
      <c r="DIC430" s="9"/>
      <c r="DID430" s="9"/>
      <c r="DIE430" s="9"/>
      <c r="DIF430" s="9"/>
      <c r="DIG430" s="9"/>
      <c r="DIH430" s="9"/>
      <c r="DII430" s="9"/>
      <c r="DIJ430" s="9"/>
      <c r="DIK430" s="9"/>
      <c r="DIL430" s="9"/>
      <c r="DIM430" s="9"/>
      <c r="DIN430" s="9"/>
      <c r="DIO430" s="9"/>
      <c r="DIP430" s="9"/>
      <c r="DIQ430" s="9"/>
      <c r="DIR430" s="9"/>
      <c r="DIS430" s="9"/>
      <c r="DIT430" s="9"/>
      <c r="DIU430" s="9"/>
      <c r="DIV430" s="9"/>
      <c r="DIW430" s="9"/>
      <c r="DIX430" s="9"/>
      <c r="DIY430" s="9"/>
      <c r="DIZ430" s="9"/>
      <c r="DJA430" s="9"/>
      <c r="DJB430" s="9"/>
      <c r="DJC430" s="9"/>
      <c r="DJD430" s="9"/>
      <c r="DJE430" s="9"/>
      <c r="DJF430" s="9"/>
      <c r="DJG430" s="9"/>
      <c r="DJH430" s="9"/>
      <c r="DJI430" s="9"/>
      <c r="DJJ430" s="9"/>
      <c r="DJK430" s="9"/>
      <c r="DJL430" s="9"/>
      <c r="DJM430" s="9"/>
      <c r="DJN430" s="9"/>
      <c r="DJO430" s="9"/>
      <c r="DJP430" s="9"/>
      <c r="DJQ430" s="9"/>
      <c r="DJR430" s="9"/>
      <c r="DJS430" s="9"/>
      <c r="DJT430" s="9"/>
      <c r="DJU430" s="9"/>
      <c r="DJV430" s="9"/>
      <c r="DJW430" s="9"/>
      <c r="DJX430" s="9"/>
      <c r="DJY430" s="9"/>
      <c r="DJZ430" s="9"/>
      <c r="DKA430" s="9"/>
      <c r="DKB430" s="9"/>
      <c r="DKC430" s="9"/>
      <c r="DKD430" s="9"/>
      <c r="DKE430" s="9"/>
      <c r="DKF430" s="9"/>
      <c r="DKG430" s="9"/>
      <c r="DKH430" s="9"/>
      <c r="DKI430" s="9"/>
      <c r="DKJ430" s="9"/>
      <c r="DKK430" s="9"/>
      <c r="DKL430" s="9"/>
      <c r="DKM430" s="9"/>
      <c r="DKN430" s="9"/>
      <c r="DKO430" s="9"/>
      <c r="DKP430" s="9"/>
      <c r="DKQ430" s="9"/>
      <c r="DKR430" s="9"/>
      <c r="DKS430" s="9"/>
      <c r="DKT430" s="9"/>
      <c r="DKU430" s="9"/>
      <c r="DKV430" s="9"/>
      <c r="DKW430" s="9"/>
      <c r="DKX430" s="9"/>
      <c r="DKY430" s="9"/>
      <c r="DKZ430" s="9"/>
      <c r="DLA430" s="9"/>
      <c r="DLB430" s="9"/>
      <c r="DLC430" s="9"/>
      <c r="DLD430" s="9"/>
      <c r="DLE430" s="9"/>
      <c r="DLF430" s="9"/>
      <c r="DLG430" s="9"/>
      <c r="DLH430" s="9"/>
      <c r="DLI430" s="9"/>
      <c r="DLJ430" s="9"/>
      <c r="DLK430" s="9"/>
      <c r="DLL430" s="9"/>
      <c r="DLM430" s="9"/>
      <c r="DLN430" s="9"/>
      <c r="DLO430" s="9"/>
      <c r="DLP430" s="9"/>
      <c r="DLQ430" s="9"/>
      <c r="DLR430" s="9"/>
      <c r="DLS430" s="9"/>
      <c r="DLT430" s="9"/>
      <c r="DLU430" s="9"/>
      <c r="DLV430" s="9"/>
      <c r="DLW430" s="9"/>
      <c r="DLX430" s="9"/>
      <c r="DLY430" s="9"/>
      <c r="DLZ430" s="9"/>
      <c r="DMA430" s="9"/>
      <c r="DMB430" s="9"/>
      <c r="DMC430" s="9"/>
      <c r="DMD430" s="9"/>
      <c r="DME430" s="9"/>
      <c r="DMF430" s="9"/>
      <c r="DMG430" s="9"/>
      <c r="DMH430" s="9"/>
      <c r="DMI430" s="9"/>
      <c r="DMJ430" s="9"/>
      <c r="DMK430" s="9"/>
      <c r="DML430" s="9"/>
      <c r="DMM430" s="9"/>
      <c r="DMN430" s="9"/>
      <c r="DMO430" s="9"/>
      <c r="DMP430" s="9"/>
      <c r="DMQ430" s="9"/>
      <c r="DMR430" s="9"/>
      <c r="DMS430" s="9"/>
      <c r="DMT430" s="9"/>
      <c r="DMU430" s="9"/>
      <c r="DMV430" s="9"/>
      <c r="DMW430" s="9"/>
      <c r="DMX430" s="9"/>
      <c r="DMY430" s="9"/>
      <c r="DMZ430" s="9"/>
      <c r="DNA430" s="9"/>
      <c r="DNB430" s="9"/>
      <c r="DNC430" s="9"/>
      <c r="DND430" s="9"/>
      <c r="DNE430" s="9"/>
      <c r="DNF430" s="9"/>
      <c r="DNG430" s="9"/>
      <c r="DNH430" s="9"/>
      <c r="DNI430" s="9"/>
      <c r="DNJ430" s="9"/>
      <c r="DNK430" s="9"/>
      <c r="DNL430" s="9"/>
      <c r="DNM430" s="9"/>
      <c r="DNN430" s="9"/>
      <c r="DNO430" s="9"/>
      <c r="DNP430" s="9"/>
      <c r="DNQ430" s="9"/>
      <c r="DNR430" s="9"/>
      <c r="DNS430" s="9"/>
      <c r="DNT430" s="9"/>
      <c r="DNU430" s="9"/>
      <c r="DNV430" s="9"/>
      <c r="DNW430" s="9"/>
      <c r="DNX430" s="9"/>
      <c r="DNY430" s="9"/>
      <c r="DNZ430" s="9"/>
      <c r="DOA430" s="9"/>
      <c r="DOB430" s="9"/>
      <c r="DOC430" s="9"/>
      <c r="DOD430" s="9"/>
      <c r="DOE430" s="9"/>
      <c r="DOF430" s="9"/>
      <c r="DOG430" s="9"/>
      <c r="DOH430" s="9"/>
      <c r="DOI430" s="9"/>
      <c r="DOJ430" s="9"/>
      <c r="DOK430" s="9"/>
      <c r="DOL430" s="9"/>
      <c r="DOM430" s="9"/>
      <c r="DON430" s="9"/>
      <c r="DOO430" s="9"/>
      <c r="DOP430" s="9"/>
      <c r="DOQ430" s="9"/>
      <c r="DOR430" s="9"/>
      <c r="DOS430" s="9"/>
      <c r="DOT430" s="9"/>
      <c r="DOU430" s="9"/>
      <c r="DOV430" s="9"/>
      <c r="DOW430" s="9"/>
      <c r="DOX430" s="9"/>
      <c r="DOY430" s="9"/>
      <c r="DOZ430" s="9"/>
      <c r="DPA430" s="9"/>
      <c r="DPB430" s="9"/>
      <c r="DPC430" s="9"/>
      <c r="DPD430" s="9"/>
      <c r="DPE430" s="9"/>
      <c r="DPF430" s="9"/>
      <c r="DPG430" s="9"/>
      <c r="DPH430" s="9"/>
      <c r="DPI430" s="9"/>
      <c r="DPJ430" s="9"/>
      <c r="DPK430" s="9"/>
      <c r="DPL430" s="9"/>
      <c r="DPM430" s="9"/>
      <c r="DPN430" s="9"/>
      <c r="DPO430" s="9"/>
      <c r="DPP430" s="9"/>
      <c r="DPQ430" s="9"/>
      <c r="DPR430" s="9"/>
      <c r="DPS430" s="9"/>
      <c r="DPT430" s="9"/>
      <c r="DPU430" s="9"/>
      <c r="DPV430" s="9"/>
      <c r="DPW430" s="9"/>
      <c r="DPX430" s="9"/>
      <c r="DPY430" s="9"/>
      <c r="DPZ430" s="9"/>
      <c r="DQA430" s="9"/>
      <c r="DQB430" s="9"/>
      <c r="DQC430" s="9"/>
      <c r="DQD430" s="9"/>
      <c r="DQE430" s="9"/>
      <c r="DQF430" s="9"/>
      <c r="DQG430" s="9"/>
      <c r="DQH430" s="9"/>
      <c r="DQI430" s="9"/>
      <c r="DQJ430" s="9"/>
      <c r="DQK430" s="9"/>
      <c r="DQL430" s="9"/>
      <c r="DQM430" s="9"/>
      <c r="DQN430" s="9"/>
      <c r="DQO430" s="9"/>
      <c r="DQP430" s="9"/>
      <c r="DQQ430" s="9"/>
      <c r="DQR430" s="9"/>
      <c r="DQS430" s="9"/>
      <c r="DQT430" s="9"/>
      <c r="DQU430" s="9"/>
      <c r="DQV430" s="9"/>
      <c r="DQW430" s="9"/>
      <c r="DQX430" s="9"/>
      <c r="DQY430" s="9"/>
      <c r="DQZ430" s="9"/>
      <c r="DRA430" s="9"/>
      <c r="DRB430" s="9"/>
      <c r="DRC430" s="9"/>
      <c r="DRD430" s="9"/>
      <c r="DRE430" s="9"/>
      <c r="DRF430" s="9"/>
      <c r="DRG430" s="9"/>
      <c r="DRH430" s="9"/>
      <c r="DRI430" s="9"/>
      <c r="DRJ430" s="9"/>
      <c r="DRK430" s="9"/>
      <c r="DRL430" s="9"/>
      <c r="DRM430" s="9"/>
      <c r="DRN430" s="9"/>
      <c r="DRO430" s="9"/>
      <c r="DRP430" s="9"/>
      <c r="DRQ430" s="9"/>
      <c r="DRR430" s="9"/>
      <c r="DRS430" s="9"/>
      <c r="DRT430" s="9"/>
      <c r="DRU430" s="9"/>
      <c r="DRV430" s="9"/>
      <c r="DRW430" s="9"/>
      <c r="DRX430" s="9"/>
      <c r="DRY430" s="9"/>
      <c r="DRZ430" s="9"/>
      <c r="DSA430" s="9"/>
      <c r="DSB430" s="9"/>
      <c r="DSC430" s="9"/>
      <c r="DSD430" s="9"/>
      <c r="DSE430" s="9"/>
      <c r="DSF430" s="9"/>
      <c r="DSG430" s="9"/>
      <c r="DSH430" s="9"/>
      <c r="DSI430" s="9"/>
      <c r="DSJ430" s="9"/>
      <c r="DSK430" s="9"/>
      <c r="DSL430" s="9"/>
      <c r="DSM430" s="9"/>
      <c r="DSN430" s="9"/>
      <c r="DSO430" s="9"/>
      <c r="DSP430" s="9"/>
      <c r="DSQ430" s="9"/>
      <c r="DSR430" s="9"/>
      <c r="DSS430" s="9"/>
      <c r="DST430" s="9"/>
      <c r="DSU430" s="9"/>
      <c r="DSV430" s="9"/>
      <c r="DSW430" s="9"/>
      <c r="DSX430" s="9"/>
      <c r="DSY430" s="9"/>
      <c r="DSZ430" s="9"/>
      <c r="DTA430" s="9"/>
      <c r="DTB430" s="9"/>
      <c r="DTC430" s="9"/>
      <c r="DTD430" s="9"/>
      <c r="DTE430" s="9"/>
      <c r="DTF430" s="9"/>
      <c r="DTG430" s="9"/>
      <c r="DTH430" s="9"/>
      <c r="DTI430" s="9"/>
      <c r="DTJ430" s="9"/>
      <c r="DTK430" s="9"/>
      <c r="DTL430" s="9"/>
      <c r="DTM430" s="9"/>
      <c r="DTN430" s="9"/>
      <c r="DTO430" s="9"/>
      <c r="DTP430" s="9"/>
      <c r="DTQ430" s="9"/>
      <c r="DTR430" s="9"/>
      <c r="DTS430" s="9"/>
      <c r="DTT430" s="9"/>
      <c r="DTU430" s="9"/>
      <c r="DTV430" s="9"/>
      <c r="DTW430" s="9"/>
      <c r="DTX430" s="9"/>
      <c r="DTY430" s="9"/>
      <c r="DTZ430" s="9"/>
      <c r="DUA430" s="9"/>
      <c r="DUB430" s="9"/>
      <c r="DUC430" s="9"/>
      <c r="DUD430" s="9"/>
      <c r="DUE430" s="9"/>
      <c r="DUF430" s="9"/>
      <c r="DUG430" s="9"/>
      <c r="DUH430" s="9"/>
      <c r="DUI430" s="9"/>
      <c r="DUJ430" s="9"/>
      <c r="DUK430" s="9"/>
      <c r="DUL430" s="9"/>
      <c r="DUM430" s="9"/>
      <c r="DUN430" s="9"/>
      <c r="DUO430" s="9"/>
      <c r="DUP430" s="9"/>
      <c r="DUQ430" s="9"/>
      <c r="DUR430" s="9"/>
      <c r="DUS430" s="9"/>
      <c r="DUT430" s="9"/>
      <c r="DUU430" s="9"/>
      <c r="DUV430" s="9"/>
      <c r="DUW430" s="9"/>
      <c r="DUX430" s="9"/>
      <c r="DUY430" s="9"/>
      <c r="DUZ430" s="9"/>
      <c r="DVA430" s="9"/>
      <c r="DVB430" s="9"/>
      <c r="DVC430" s="9"/>
      <c r="DVD430" s="9"/>
      <c r="DVE430" s="9"/>
      <c r="DVF430" s="9"/>
      <c r="DVG430" s="9"/>
      <c r="DVH430" s="9"/>
      <c r="DVI430" s="9"/>
      <c r="DVJ430" s="9"/>
      <c r="DVK430" s="9"/>
      <c r="DVL430" s="9"/>
      <c r="DVM430" s="9"/>
      <c r="DVN430" s="9"/>
      <c r="DVO430" s="9"/>
      <c r="DVP430" s="9"/>
      <c r="DVQ430" s="9"/>
      <c r="DVR430" s="9"/>
      <c r="DVS430" s="9"/>
      <c r="DVT430" s="9"/>
      <c r="DVU430" s="9"/>
      <c r="DVV430" s="9"/>
      <c r="DVW430" s="9"/>
      <c r="DVX430" s="9"/>
      <c r="DVY430" s="9"/>
      <c r="DVZ430" s="9"/>
      <c r="DWA430" s="9"/>
      <c r="DWB430" s="9"/>
      <c r="DWC430" s="9"/>
      <c r="DWD430" s="9"/>
      <c r="DWE430" s="9"/>
      <c r="DWF430" s="9"/>
      <c r="DWG430" s="9"/>
      <c r="DWH430" s="9"/>
      <c r="DWI430" s="9"/>
      <c r="DWJ430" s="9"/>
      <c r="DWK430" s="9"/>
      <c r="DWL430" s="9"/>
      <c r="DWM430" s="9"/>
      <c r="DWN430" s="9"/>
      <c r="DWO430" s="9"/>
      <c r="DWP430" s="9"/>
      <c r="DWQ430" s="9"/>
      <c r="DWR430" s="9"/>
      <c r="DWS430" s="9"/>
      <c r="DWT430" s="9"/>
      <c r="DWU430" s="9"/>
      <c r="DWV430" s="9"/>
      <c r="DWW430" s="9"/>
      <c r="DWX430" s="9"/>
      <c r="DWY430" s="9"/>
      <c r="DWZ430" s="9"/>
      <c r="DXA430" s="9"/>
      <c r="DXB430" s="9"/>
      <c r="DXC430" s="9"/>
      <c r="DXD430" s="9"/>
      <c r="DXE430" s="9"/>
      <c r="DXF430" s="9"/>
      <c r="DXG430" s="9"/>
      <c r="DXH430" s="9"/>
      <c r="DXI430" s="9"/>
      <c r="DXJ430" s="9"/>
      <c r="DXK430" s="9"/>
      <c r="DXL430" s="9"/>
      <c r="DXM430" s="9"/>
      <c r="DXN430" s="9"/>
      <c r="DXO430" s="9"/>
      <c r="DXP430" s="9"/>
      <c r="DXQ430" s="9"/>
      <c r="DXR430" s="9"/>
      <c r="DXS430" s="9"/>
      <c r="DXT430" s="9"/>
      <c r="DXU430" s="9"/>
      <c r="DXV430" s="9"/>
      <c r="DXW430" s="9"/>
      <c r="DXX430" s="9"/>
      <c r="DXY430" s="9"/>
      <c r="DXZ430" s="9"/>
      <c r="DYA430" s="9"/>
      <c r="DYB430" s="9"/>
      <c r="DYC430" s="9"/>
      <c r="DYD430" s="9"/>
      <c r="DYE430" s="9"/>
      <c r="DYF430" s="9"/>
      <c r="DYG430" s="9"/>
      <c r="DYH430" s="9"/>
      <c r="DYI430" s="9"/>
      <c r="DYJ430" s="9"/>
      <c r="DYK430" s="9"/>
      <c r="DYL430" s="9"/>
      <c r="DYM430" s="9"/>
      <c r="DYN430" s="9"/>
      <c r="DYO430" s="9"/>
      <c r="DYP430" s="9"/>
      <c r="DYQ430" s="9"/>
      <c r="DYR430" s="9"/>
      <c r="DYS430" s="9"/>
      <c r="DYT430" s="9"/>
      <c r="DYU430" s="9"/>
      <c r="DYV430" s="9"/>
      <c r="DYW430" s="9"/>
      <c r="DYX430" s="9"/>
      <c r="DYY430" s="9"/>
      <c r="DYZ430" s="9"/>
      <c r="DZA430" s="9"/>
      <c r="DZB430" s="9"/>
      <c r="DZC430" s="9"/>
      <c r="DZD430" s="9"/>
      <c r="DZE430" s="9"/>
      <c r="DZF430" s="9"/>
      <c r="DZG430" s="9"/>
      <c r="DZH430" s="9"/>
      <c r="DZI430" s="9"/>
      <c r="DZJ430" s="9"/>
      <c r="DZK430" s="9"/>
      <c r="DZL430" s="9"/>
      <c r="DZM430" s="9"/>
      <c r="DZN430" s="9"/>
      <c r="DZO430" s="9"/>
      <c r="DZP430" s="9"/>
      <c r="DZQ430" s="9"/>
      <c r="DZR430" s="9"/>
      <c r="DZS430" s="9"/>
      <c r="DZT430" s="9"/>
      <c r="DZU430" s="9"/>
      <c r="DZV430" s="9"/>
      <c r="DZW430" s="9"/>
      <c r="DZX430" s="9"/>
      <c r="DZY430" s="9"/>
      <c r="DZZ430" s="9"/>
      <c r="EAA430" s="9"/>
      <c r="EAB430" s="9"/>
      <c r="EAC430" s="9"/>
      <c r="EAD430" s="9"/>
      <c r="EAE430" s="9"/>
      <c r="EAF430" s="9"/>
      <c r="EAG430" s="9"/>
      <c r="EAH430" s="9"/>
      <c r="EAI430" s="9"/>
      <c r="EAJ430" s="9"/>
      <c r="EAK430" s="9"/>
      <c r="EAL430" s="9"/>
      <c r="EAM430" s="9"/>
      <c r="EAN430" s="9"/>
      <c r="EAO430" s="9"/>
      <c r="EAP430" s="9"/>
      <c r="EAQ430" s="9"/>
      <c r="EAR430" s="9"/>
      <c r="EAS430" s="9"/>
      <c r="EAT430" s="9"/>
      <c r="EAU430" s="9"/>
      <c r="EAV430" s="9"/>
      <c r="EAW430" s="9"/>
      <c r="EAX430" s="9"/>
      <c r="EAY430" s="9"/>
      <c r="EAZ430" s="9"/>
      <c r="EBA430" s="9"/>
      <c r="EBB430" s="9"/>
      <c r="EBC430" s="9"/>
      <c r="EBD430" s="9"/>
      <c r="EBE430" s="9"/>
      <c r="EBF430" s="9"/>
      <c r="EBG430" s="9"/>
      <c r="EBH430" s="9"/>
      <c r="EBI430" s="9"/>
      <c r="EBJ430" s="9"/>
      <c r="EBK430" s="9"/>
      <c r="EBL430" s="9"/>
      <c r="EBM430" s="9"/>
      <c r="EBN430" s="9"/>
      <c r="EBO430" s="9"/>
      <c r="EBP430" s="9"/>
      <c r="EBQ430" s="9"/>
      <c r="EBR430" s="9"/>
      <c r="EBS430" s="9"/>
      <c r="EBT430" s="9"/>
      <c r="EBU430" s="9"/>
      <c r="EBV430" s="9"/>
      <c r="EBW430" s="9"/>
      <c r="EBX430" s="9"/>
      <c r="EBY430" s="9"/>
      <c r="EBZ430" s="9"/>
      <c r="ECA430" s="9"/>
      <c r="ECB430" s="9"/>
      <c r="ECC430" s="9"/>
      <c r="ECD430" s="9"/>
      <c r="ECE430" s="9"/>
      <c r="ECF430" s="9"/>
      <c r="ECG430" s="9"/>
      <c r="ECH430" s="9"/>
      <c r="ECI430" s="9"/>
      <c r="ECJ430" s="9"/>
      <c r="ECK430" s="9"/>
      <c r="ECL430" s="9"/>
      <c r="ECM430" s="9"/>
      <c r="ECN430" s="9"/>
      <c r="ECO430" s="9"/>
      <c r="ECP430" s="9"/>
      <c r="ECQ430" s="9"/>
      <c r="ECR430" s="9"/>
      <c r="ECS430" s="9"/>
      <c r="ECT430" s="9"/>
      <c r="ECU430" s="9"/>
      <c r="ECV430" s="9"/>
      <c r="ECW430" s="9"/>
      <c r="ECX430" s="9"/>
      <c r="ECY430" s="9"/>
      <c r="ECZ430" s="9"/>
      <c r="EDA430" s="9"/>
      <c r="EDB430" s="9"/>
      <c r="EDC430" s="9"/>
      <c r="EDD430" s="9"/>
      <c r="EDE430" s="9"/>
      <c r="EDF430" s="9"/>
      <c r="EDG430" s="9"/>
      <c r="EDH430" s="9"/>
      <c r="EDI430" s="9"/>
      <c r="EDJ430" s="9"/>
      <c r="EDK430" s="9"/>
      <c r="EDL430" s="9"/>
      <c r="EDM430" s="9"/>
      <c r="EDN430" s="9"/>
      <c r="EDO430" s="9"/>
      <c r="EDP430" s="9"/>
      <c r="EDQ430" s="9"/>
      <c r="EDR430" s="9"/>
      <c r="EDS430" s="9"/>
      <c r="EDT430" s="9"/>
      <c r="EDU430" s="9"/>
      <c r="EDV430" s="9"/>
      <c r="EDW430" s="9"/>
      <c r="EDX430" s="9"/>
      <c r="EDY430" s="9"/>
      <c r="EDZ430" s="9"/>
      <c r="EEA430" s="9"/>
      <c r="EEB430" s="9"/>
      <c r="EEC430" s="9"/>
      <c r="EED430" s="9"/>
      <c r="EEE430" s="9"/>
      <c r="EEF430" s="9"/>
      <c r="EEG430" s="9"/>
      <c r="EEH430" s="9"/>
      <c r="EEI430" s="9"/>
      <c r="EEJ430" s="9"/>
      <c r="EEK430" s="9"/>
      <c r="EEL430" s="9"/>
      <c r="EEM430" s="9"/>
      <c r="EEN430" s="9"/>
      <c r="EEO430" s="9"/>
      <c r="EEP430" s="9"/>
      <c r="EEQ430" s="9"/>
      <c r="EER430" s="9"/>
      <c r="EES430" s="9"/>
      <c r="EET430" s="9"/>
      <c r="EEU430" s="9"/>
      <c r="EEV430" s="9"/>
      <c r="EEW430" s="9"/>
      <c r="EEX430" s="9"/>
      <c r="EEY430" s="9"/>
      <c r="EEZ430" s="9"/>
      <c r="EFA430" s="9"/>
      <c r="EFB430" s="9"/>
      <c r="EFC430" s="9"/>
      <c r="EFD430" s="9"/>
      <c r="EFE430" s="9"/>
      <c r="EFF430" s="9"/>
      <c r="EFG430" s="9"/>
      <c r="EFH430" s="9"/>
      <c r="EFI430" s="9"/>
      <c r="EFJ430" s="9"/>
      <c r="EFK430" s="9"/>
      <c r="EFL430" s="9"/>
      <c r="EFM430" s="9"/>
      <c r="EFN430" s="9"/>
      <c r="EFO430" s="9"/>
      <c r="EFP430" s="9"/>
      <c r="EFQ430" s="9"/>
      <c r="EFR430" s="9"/>
      <c r="EFS430" s="9"/>
      <c r="EFT430" s="9"/>
      <c r="EFU430" s="9"/>
      <c r="EFV430" s="9"/>
      <c r="EFW430" s="9"/>
      <c r="EFX430" s="9"/>
      <c r="EFY430" s="9"/>
      <c r="EFZ430" s="9"/>
      <c r="EGA430" s="9"/>
      <c r="EGB430" s="9"/>
      <c r="EGC430" s="9"/>
      <c r="EGD430" s="9"/>
      <c r="EGE430" s="9"/>
      <c r="EGF430" s="9"/>
      <c r="EGG430" s="9"/>
      <c r="EGH430" s="9"/>
      <c r="EGI430" s="9"/>
      <c r="EGJ430" s="9"/>
      <c r="EGK430" s="9"/>
      <c r="EGL430" s="9"/>
      <c r="EGM430" s="9"/>
      <c r="EGN430" s="9"/>
      <c r="EGO430" s="9"/>
      <c r="EGP430" s="9"/>
      <c r="EGQ430" s="9"/>
      <c r="EGR430" s="9"/>
      <c r="EGS430" s="9"/>
      <c r="EGT430" s="9"/>
      <c r="EGU430" s="9"/>
      <c r="EGV430" s="9"/>
      <c r="EGW430" s="9"/>
      <c r="EGX430" s="9"/>
      <c r="EGY430" s="9"/>
      <c r="EGZ430" s="9"/>
      <c r="EHA430" s="9"/>
      <c r="EHB430" s="9"/>
      <c r="EHC430" s="9"/>
      <c r="EHD430" s="9"/>
      <c r="EHE430" s="9"/>
      <c r="EHF430" s="9"/>
      <c r="EHG430" s="9"/>
      <c r="EHH430" s="9"/>
      <c r="EHI430" s="9"/>
      <c r="EHJ430" s="9"/>
      <c r="EHK430" s="9"/>
      <c r="EHL430" s="9"/>
      <c r="EHM430" s="9"/>
      <c r="EHN430" s="9"/>
      <c r="EHO430" s="9"/>
      <c r="EHP430" s="9"/>
      <c r="EHQ430" s="9"/>
      <c r="EHR430" s="9"/>
      <c r="EHS430" s="9"/>
      <c r="EHT430" s="9"/>
      <c r="EHU430" s="9"/>
      <c r="EHV430" s="9"/>
      <c r="EHW430" s="9"/>
      <c r="EHX430" s="9"/>
      <c r="EHY430" s="9"/>
      <c r="EHZ430" s="9"/>
      <c r="EIA430" s="9"/>
      <c r="EIB430" s="9"/>
      <c r="EIC430" s="9"/>
      <c r="EID430" s="9"/>
      <c r="EIE430" s="9"/>
      <c r="EIF430" s="9"/>
      <c r="EIG430" s="9"/>
      <c r="EIH430" s="9"/>
      <c r="EII430" s="9"/>
      <c r="EIJ430" s="9"/>
      <c r="EIK430" s="9"/>
      <c r="EIL430" s="9"/>
      <c r="EIM430" s="9"/>
      <c r="EIN430" s="9"/>
      <c r="EIO430" s="9"/>
      <c r="EIP430" s="9"/>
      <c r="EIQ430" s="9"/>
      <c r="EIR430" s="9"/>
      <c r="EIS430" s="9"/>
      <c r="EIT430" s="9"/>
      <c r="EIU430" s="9"/>
      <c r="EIV430" s="9"/>
      <c r="EIW430" s="9"/>
      <c r="EIX430" s="9"/>
      <c r="EIY430" s="9"/>
      <c r="EIZ430" s="9"/>
      <c r="EJA430" s="9"/>
      <c r="EJB430" s="9"/>
      <c r="EJC430" s="9"/>
      <c r="EJD430" s="9"/>
      <c r="EJE430" s="9"/>
      <c r="EJF430" s="9"/>
      <c r="EJG430" s="9"/>
      <c r="EJH430" s="9"/>
      <c r="EJI430" s="9"/>
      <c r="EJJ430" s="9"/>
      <c r="EJK430" s="9"/>
      <c r="EJL430" s="9"/>
      <c r="EJM430" s="9"/>
      <c r="EJN430" s="9"/>
      <c r="EJO430" s="9"/>
      <c r="EJP430" s="9"/>
      <c r="EJQ430" s="9"/>
      <c r="EJR430" s="9"/>
      <c r="EJS430" s="9"/>
      <c r="EJT430" s="9"/>
      <c r="EJU430" s="9"/>
      <c r="EJV430" s="9"/>
      <c r="EJW430" s="9"/>
      <c r="EJX430" s="9"/>
      <c r="EJY430" s="9"/>
      <c r="EJZ430" s="9"/>
      <c r="EKA430" s="9"/>
      <c r="EKB430" s="9"/>
      <c r="EKC430" s="9"/>
      <c r="EKD430" s="9"/>
      <c r="EKE430" s="9"/>
      <c r="EKF430" s="9"/>
      <c r="EKG430" s="9"/>
      <c r="EKH430" s="9"/>
      <c r="EKI430" s="9"/>
      <c r="EKJ430" s="9"/>
      <c r="EKK430" s="9"/>
      <c r="EKL430" s="9"/>
      <c r="EKM430" s="9"/>
      <c r="EKN430" s="9"/>
      <c r="EKO430" s="9"/>
      <c r="EKP430" s="9"/>
      <c r="EKQ430" s="9"/>
      <c r="EKR430" s="9"/>
      <c r="EKS430" s="9"/>
      <c r="EKT430" s="9"/>
      <c r="EKU430" s="9"/>
      <c r="EKV430" s="9"/>
      <c r="EKW430" s="9"/>
      <c r="EKX430" s="9"/>
      <c r="EKY430" s="9"/>
      <c r="EKZ430" s="9"/>
      <c r="ELA430" s="9"/>
      <c r="ELB430" s="9"/>
      <c r="ELC430" s="9"/>
      <c r="ELD430" s="9"/>
      <c r="ELE430" s="9"/>
      <c r="ELF430" s="9"/>
      <c r="ELG430" s="9"/>
      <c r="ELH430" s="9"/>
      <c r="ELI430" s="9"/>
      <c r="ELJ430" s="9"/>
      <c r="ELK430" s="9"/>
      <c r="ELL430" s="9"/>
      <c r="ELM430" s="9"/>
      <c r="ELN430" s="9"/>
      <c r="ELO430" s="9"/>
      <c r="ELP430" s="9"/>
      <c r="ELQ430" s="9"/>
      <c r="ELR430" s="9"/>
      <c r="ELS430" s="9"/>
      <c r="ELT430" s="9"/>
      <c r="ELU430" s="9"/>
      <c r="ELV430" s="9"/>
      <c r="ELW430" s="9"/>
      <c r="ELX430" s="9"/>
      <c r="ELY430" s="9"/>
      <c r="ELZ430" s="9"/>
      <c r="EMA430" s="9"/>
      <c r="EMB430" s="9"/>
      <c r="EMC430" s="9"/>
      <c r="EMD430" s="9"/>
      <c r="EME430" s="9"/>
      <c r="EMF430" s="9"/>
      <c r="EMG430" s="9"/>
      <c r="EMH430" s="9"/>
      <c r="EMI430" s="9"/>
      <c r="EMJ430" s="9"/>
      <c r="EMK430" s="9"/>
      <c r="EML430" s="9"/>
      <c r="EMM430" s="9"/>
      <c r="EMN430" s="9"/>
      <c r="EMO430" s="9"/>
      <c r="EMP430" s="9"/>
      <c r="EMQ430" s="9"/>
      <c r="EMR430" s="9"/>
      <c r="EMS430" s="9"/>
      <c r="EMT430" s="9"/>
      <c r="EMU430" s="9"/>
      <c r="EMV430" s="9"/>
      <c r="EMW430" s="9"/>
      <c r="EMX430" s="9"/>
      <c r="EMY430" s="9"/>
      <c r="EMZ430" s="9"/>
      <c r="ENA430" s="9"/>
      <c r="ENB430" s="9"/>
      <c r="ENC430" s="9"/>
      <c r="END430" s="9"/>
      <c r="ENE430" s="9"/>
      <c r="ENF430" s="9"/>
      <c r="ENG430" s="9"/>
      <c r="ENH430" s="9"/>
      <c r="ENI430" s="9"/>
      <c r="ENJ430" s="9"/>
      <c r="ENK430" s="9"/>
      <c r="ENL430" s="9"/>
      <c r="ENM430" s="9"/>
      <c r="ENN430" s="9"/>
      <c r="ENO430" s="9"/>
      <c r="ENP430" s="9"/>
      <c r="ENQ430" s="9"/>
      <c r="ENR430" s="9"/>
      <c r="ENS430" s="9"/>
      <c r="ENT430" s="9"/>
      <c r="ENU430" s="9"/>
      <c r="ENV430" s="9"/>
      <c r="ENW430" s="9"/>
      <c r="ENX430" s="9"/>
      <c r="ENY430" s="9"/>
      <c r="ENZ430" s="9"/>
      <c r="EOA430" s="9"/>
      <c r="EOB430" s="9"/>
      <c r="EOC430" s="9"/>
      <c r="EOD430" s="9"/>
      <c r="EOE430" s="9"/>
      <c r="EOF430" s="9"/>
      <c r="EOG430" s="9"/>
      <c r="EOH430" s="9"/>
      <c r="EOI430" s="9"/>
      <c r="EOJ430" s="9"/>
      <c r="EOK430" s="9"/>
      <c r="EOL430" s="9"/>
      <c r="EOM430" s="9"/>
      <c r="EON430" s="9"/>
      <c r="EOO430" s="9"/>
      <c r="EOP430" s="9"/>
      <c r="EOQ430" s="9"/>
      <c r="EOR430" s="9"/>
      <c r="EOS430" s="9"/>
      <c r="EOT430" s="9"/>
      <c r="EOU430" s="9"/>
      <c r="EOV430" s="9"/>
      <c r="EOW430" s="9"/>
      <c r="EOX430" s="9"/>
      <c r="EOY430" s="9"/>
      <c r="EOZ430" s="9"/>
      <c r="EPA430" s="9"/>
      <c r="EPB430" s="9"/>
      <c r="EPC430" s="9"/>
      <c r="EPD430" s="9"/>
      <c r="EPE430" s="9"/>
      <c r="EPF430" s="9"/>
      <c r="EPG430" s="9"/>
      <c r="EPH430" s="9"/>
      <c r="EPI430" s="9"/>
      <c r="EPJ430" s="9"/>
      <c r="EPK430" s="9"/>
      <c r="EPL430" s="9"/>
      <c r="EPM430" s="9"/>
      <c r="EPN430" s="9"/>
      <c r="EPO430" s="9"/>
      <c r="EPP430" s="9"/>
      <c r="EPQ430" s="9"/>
      <c r="EPR430" s="9"/>
      <c r="EPS430" s="9"/>
      <c r="EPT430" s="9"/>
      <c r="EPU430" s="9"/>
      <c r="EPV430" s="9"/>
      <c r="EPW430" s="9"/>
      <c r="EPX430" s="9"/>
      <c r="EPY430" s="9"/>
      <c r="EPZ430" s="9"/>
      <c r="EQA430" s="9"/>
      <c r="EQB430" s="9"/>
      <c r="EQC430" s="9"/>
      <c r="EQD430" s="9"/>
      <c r="EQE430" s="9"/>
      <c r="EQF430" s="9"/>
      <c r="EQG430" s="9"/>
      <c r="EQH430" s="9"/>
      <c r="EQI430" s="9"/>
      <c r="EQJ430" s="9"/>
      <c r="EQK430" s="9"/>
      <c r="EQL430" s="9"/>
      <c r="EQM430" s="9"/>
      <c r="EQN430" s="9"/>
      <c r="EQO430" s="9"/>
      <c r="EQP430" s="9"/>
      <c r="EQQ430" s="9"/>
      <c r="EQR430" s="9"/>
      <c r="EQS430" s="9"/>
      <c r="EQT430" s="9"/>
      <c r="EQU430" s="9"/>
      <c r="EQV430" s="9"/>
      <c r="EQW430" s="9"/>
      <c r="EQX430" s="9"/>
      <c r="EQY430" s="9"/>
      <c r="EQZ430" s="9"/>
      <c r="ERA430" s="9"/>
      <c r="ERB430" s="9"/>
      <c r="ERC430" s="9"/>
      <c r="ERD430" s="9"/>
      <c r="ERE430" s="9"/>
      <c r="ERF430" s="9"/>
      <c r="ERG430" s="9"/>
      <c r="ERH430" s="9"/>
      <c r="ERI430" s="9"/>
      <c r="ERJ430" s="9"/>
      <c r="ERK430" s="9"/>
      <c r="ERL430" s="9"/>
      <c r="ERM430" s="9"/>
      <c r="ERN430" s="9"/>
      <c r="ERO430" s="9"/>
      <c r="ERP430" s="9"/>
      <c r="ERQ430" s="9"/>
      <c r="ERR430" s="9"/>
      <c r="ERS430" s="9"/>
      <c r="ERT430" s="9"/>
      <c r="ERU430" s="9"/>
      <c r="ERV430" s="9"/>
      <c r="ERW430" s="9"/>
      <c r="ERX430" s="9"/>
      <c r="ERY430" s="9"/>
      <c r="ERZ430" s="9"/>
      <c r="ESA430" s="9"/>
      <c r="ESB430" s="9"/>
      <c r="ESC430" s="9"/>
      <c r="ESD430" s="9"/>
      <c r="ESE430" s="9"/>
      <c r="ESF430" s="9"/>
      <c r="ESG430" s="9"/>
      <c r="ESH430" s="9"/>
      <c r="ESI430" s="9"/>
      <c r="ESJ430" s="9"/>
      <c r="ESK430" s="9"/>
      <c r="ESL430" s="9"/>
      <c r="ESM430" s="9"/>
      <c r="ESN430" s="9"/>
      <c r="ESO430" s="9"/>
      <c r="ESP430" s="9"/>
      <c r="ESQ430" s="9"/>
      <c r="ESR430" s="9"/>
      <c r="ESS430" s="9"/>
      <c r="EST430" s="9"/>
      <c r="ESU430" s="9"/>
      <c r="ESV430" s="9"/>
      <c r="ESW430" s="9"/>
      <c r="ESX430" s="9"/>
      <c r="ESY430" s="9"/>
      <c r="ESZ430" s="9"/>
      <c r="ETA430" s="9"/>
      <c r="ETB430" s="9"/>
      <c r="ETC430" s="9"/>
      <c r="ETD430" s="9"/>
      <c r="ETE430" s="9"/>
      <c r="ETF430" s="9"/>
      <c r="ETG430" s="9"/>
      <c r="ETH430" s="9"/>
      <c r="ETI430" s="9"/>
      <c r="ETJ430" s="9"/>
      <c r="ETK430" s="9"/>
      <c r="ETL430" s="9"/>
      <c r="ETM430" s="9"/>
      <c r="ETN430" s="9"/>
      <c r="ETO430" s="9"/>
      <c r="ETP430" s="9"/>
      <c r="ETQ430" s="9"/>
      <c r="ETR430" s="9"/>
      <c r="ETS430" s="9"/>
      <c r="ETT430" s="9"/>
      <c r="ETU430" s="9"/>
      <c r="ETV430" s="9"/>
      <c r="ETW430" s="9"/>
      <c r="ETX430" s="9"/>
      <c r="ETY430" s="9"/>
      <c r="ETZ430" s="9"/>
      <c r="EUA430" s="9"/>
      <c r="EUB430" s="9"/>
      <c r="EUC430" s="9"/>
      <c r="EUD430" s="9"/>
      <c r="EUE430" s="9"/>
      <c r="EUF430" s="9"/>
      <c r="EUG430" s="9"/>
      <c r="EUH430" s="9"/>
      <c r="EUI430" s="9"/>
      <c r="EUJ430" s="9"/>
      <c r="EUK430" s="9"/>
      <c r="EUL430" s="9"/>
      <c r="EUM430" s="9"/>
      <c r="EUN430" s="9"/>
      <c r="EUO430" s="9"/>
      <c r="EUP430" s="9"/>
      <c r="EUQ430" s="9"/>
      <c r="EUR430" s="9"/>
      <c r="EUS430" s="9"/>
      <c r="EUT430" s="9"/>
      <c r="EUU430" s="9"/>
      <c r="EUV430" s="9"/>
      <c r="EUW430" s="9"/>
      <c r="EUX430" s="9"/>
      <c r="EUY430" s="9"/>
      <c r="EUZ430" s="9"/>
      <c r="EVA430" s="9"/>
      <c r="EVB430" s="9"/>
      <c r="EVC430" s="9"/>
      <c r="EVD430" s="9"/>
      <c r="EVE430" s="9"/>
      <c r="EVF430" s="9"/>
      <c r="EVG430" s="9"/>
      <c r="EVH430" s="9"/>
      <c r="EVI430" s="9"/>
      <c r="EVJ430" s="9"/>
      <c r="EVK430" s="9"/>
      <c r="EVL430" s="9"/>
      <c r="EVM430" s="9"/>
      <c r="EVN430" s="9"/>
      <c r="EVO430" s="9"/>
      <c r="EVP430" s="9"/>
      <c r="EVQ430" s="9"/>
      <c r="EVR430" s="9"/>
      <c r="EVS430" s="9"/>
      <c r="EVT430" s="9"/>
      <c r="EVU430" s="9"/>
      <c r="EVV430" s="9"/>
      <c r="EVW430" s="9"/>
      <c r="EVX430" s="9"/>
      <c r="EVY430" s="9"/>
      <c r="EVZ430" s="9"/>
      <c r="EWA430" s="9"/>
      <c r="EWB430" s="9"/>
      <c r="EWC430" s="9"/>
      <c r="EWD430" s="9"/>
      <c r="EWE430" s="9"/>
      <c r="EWF430" s="9"/>
      <c r="EWG430" s="9"/>
      <c r="EWH430" s="9"/>
      <c r="EWI430" s="9"/>
      <c r="EWJ430" s="9"/>
      <c r="EWK430" s="9"/>
      <c r="EWL430" s="9"/>
      <c r="EWM430" s="9"/>
      <c r="EWN430" s="9"/>
      <c r="EWO430" s="9"/>
      <c r="EWP430" s="9"/>
      <c r="EWQ430" s="9"/>
      <c r="EWR430" s="9"/>
      <c r="EWS430" s="9"/>
      <c r="EWT430" s="9"/>
      <c r="EWU430" s="9"/>
      <c r="EWV430" s="9"/>
      <c r="EWW430" s="9"/>
      <c r="EWX430" s="9"/>
      <c r="EWY430" s="9"/>
      <c r="EWZ430" s="9"/>
      <c r="EXA430" s="9"/>
      <c r="EXB430" s="9"/>
      <c r="EXC430" s="9"/>
      <c r="EXD430" s="9"/>
      <c r="EXE430" s="9"/>
      <c r="EXF430" s="9"/>
      <c r="EXG430" s="9"/>
      <c r="EXH430" s="9"/>
      <c r="EXI430" s="9"/>
      <c r="EXJ430" s="9"/>
      <c r="EXK430" s="9"/>
      <c r="EXL430" s="9"/>
      <c r="EXM430" s="9"/>
      <c r="EXN430" s="9"/>
      <c r="EXO430" s="9"/>
      <c r="EXP430" s="9"/>
      <c r="EXQ430" s="9"/>
      <c r="EXR430" s="9"/>
      <c r="EXS430" s="9"/>
      <c r="EXT430" s="9"/>
      <c r="EXU430" s="9"/>
      <c r="EXV430" s="9"/>
      <c r="EXW430" s="9"/>
      <c r="EXX430" s="9"/>
      <c r="EXY430" s="9"/>
      <c r="EXZ430" s="9"/>
      <c r="EYA430" s="9"/>
      <c r="EYB430" s="9"/>
      <c r="EYC430" s="9"/>
      <c r="EYD430" s="9"/>
      <c r="EYE430" s="9"/>
      <c r="EYF430" s="9"/>
      <c r="EYG430" s="9"/>
      <c r="EYH430" s="9"/>
      <c r="EYI430" s="9"/>
      <c r="EYJ430" s="9"/>
      <c r="EYK430" s="9"/>
      <c r="EYL430" s="9"/>
      <c r="EYM430" s="9"/>
      <c r="EYN430" s="9"/>
      <c r="EYO430" s="9"/>
      <c r="EYP430" s="9"/>
      <c r="EYQ430" s="9"/>
      <c r="EYR430" s="9"/>
      <c r="EYS430" s="9"/>
      <c r="EYT430" s="9"/>
      <c r="EYU430" s="9"/>
      <c r="EYV430" s="9"/>
      <c r="EYW430" s="9"/>
      <c r="EYX430" s="9"/>
      <c r="EYY430" s="9"/>
      <c r="EYZ430" s="9"/>
      <c r="EZA430" s="9"/>
      <c r="EZB430" s="9"/>
      <c r="EZC430" s="9"/>
      <c r="EZD430" s="9"/>
      <c r="EZE430" s="9"/>
      <c r="EZF430" s="9"/>
      <c r="EZG430" s="9"/>
      <c r="EZH430" s="9"/>
      <c r="EZI430" s="9"/>
      <c r="EZJ430" s="9"/>
      <c r="EZK430" s="9"/>
      <c r="EZL430" s="9"/>
      <c r="EZM430" s="9"/>
      <c r="EZN430" s="9"/>
      <c r="EZO430" s="9"/>
      <c r="EZP430" s="9"/>
      <c r="EZQ430" s="9"/>
      <c r="EZR430" s="9"/>
      <c r="EZS430" s="9"/>
      <c r="EZT430" s="9"/>
      <c r="EZU430" s="9"/>
      <c r="EZV430" s="9"/>
      <c r="EZW430" s="9"/>
      <c r="EZX430" s="9"/>
      <c r="EZY430" s="9"/>
      <c r="EZZ430" s="9"/>
      <c r="FAA430" s="9"/>
      <c r="FAB430" s="9"/>
      <c r="FAC430" s="9"/>
      <c r="FAD430" s="9"/>
      <c r="FAE430" s="9"/>
      <c r="FAF430" s="9"/>
      <c r="FAG430" s="9"/>
      <c r="FAH430" s="9"/>
      <c r="FAI430" s="9"/>
      <c r="FAJ430" s="9"/>
      <c r="FAK430" s="9"/>
      <c r="FAL430" s="9"/>
      <c r="FAM430" s="9"/>
      <c r="FAN430" s="9"/>
      <c r="FAO430" s="9"/>
      <c r="FAP430" s="9"/>
      <c r="FAQ430" s="9"/>
      <c r="FAR430" s="9"/>
      <c r="FAS430" s="9"/>
      <c r="FAT430" s="9"/>
      <c r="FAU430" s="9"/>
      <c r="FAV430" s="9"/>
      <c r="FAW430" s="9"/>
      <c r="FAX430" s="9"/>
      <c r="FAY430" s="9"/>
      <c r="FAZ430" s="9"/>
      <c r="FBA430" s="9"/>
      <c r="FBB430" s="9"/>
      <c r="FBC430" s="9"/>
      <c r="FBD430" s="9"/>
      <c r="FBE430" s="9"/>
      <c r="FBF430" s="9"/>
      <c r="FBG430" s="9"/>
      <c r="FBH430" s="9"/>
      <c r="FBI430" s="9"/>
      <c r="FBJ430" s="9"/>
      <c r="FBK430" s="9"/>
      <c r="FBL430" s="9"/>
      <c r="FBM430" s="9"/>
      <c r="FBN430" s="9"/>
      <c r="FBO430" s="9"/>
      <c r="FBP430" s="9"/>
      <c r="FBQ430" s="9"/>
      <c r="FBR430" s="9"/>
      <c r="FBS430" s="9"/>
      <c r="FBT430" s="9"/>
      <c r="FBU430" s="9"/>
      <c r="FBV430" s="9"/>
      <c r="FBW430" s="9"/>
      <c r="FBX430" s="9"/>
      <c r="FBY430" s="9"/>
      <c r="FBZ430" s="9"/>
      <c r="FCA430" s="9"/>
      <c r="FCB430" s="9"/>
      <c r="FCC430" s="9"/>
      <c r="FCD430" s="9"/>
      <c r="FCE430" s="9"/>
      <c r="FCF430" s="9"/>
      <c r="FCG430" s="9"/>
      <c r="FCH430" s="9"/>
      <c r="FCI430" s="9"/>
      <c r="FCJ430" s="9"/>
      <c r="FCK430" s="9"/>
      <c r="FCL430" s="9"/>
      <c r="FCM430" s="9"/>
      <c r="FCN430" s="9"/>
      <c r="FCO430" s="9"/>
      <c r="FCP430" s="9"/>
      <c r="FCQ430" s="9"/>
      <c r="FCR430" s="9"/>
      <c r="FCS430" s="9"/>
      <c r="FCT430" s="9"/>
      <c r="FCU430" s="9"/>
      <c r="FCV430" s="9"/>
      <c r="FCW430" s="9"/>
      <c r="FCX430" s="9"/>
      <c r="FCY430" s="9"/>
      <c r="FCZ430" s="9"/>
      <c r="FDA430" s="9"/>
      <c r="FDB430" s="9"/>
      <c r="FDC430" s="9"/>
      <c r="FDD430" s="9"/>
      <c r="FDE430" s="9"/>
      <c r="FDF430" s="9"/>
      <c r="FDG430" s="9"/>
      <c r="FDH430" s="9"/>
      <c r="FDI430" s="9"/>
      <c r="FDJ430" s="9"/>
      <c r="FDK430" s="9"/>
      <c r="FDL430" s="9"/>
      <c r="FDM430" s="9"/>
      <c r="FDN430" s="9"/>
      <c r="FDO430" s="9"/>
      <c r="FDP430" s="9"/>
      <c r="FDQ430" s="9"/>
      <c r="FDR430" s="9"/>
      <c r="FDS430" s="9"/>
      <c r="FDT430" s="9"/>
      <c r="FDU430" s="9"/>
      <c r="FDV430" s="9"/>
      <c r="FDW430" s="9"/>
      <c r="FDX430" s="9"/>
      <c r="FDY430" s="9"/>
      <c r="FDZ430" s="9"/>
      <c r="FEA430" s="9"/>
      <c r="FEB430" s="9"/>
      <c r="FEC430" s="9"/>
      <c r="FED430" s="9"/>
      <c r="FEE430" s="9"/>
      <c r="FEF430" s="9"/>
      <c r="FEG430" s="9"/>
      <c r="FEH430" s="9"/>
      <c r="FEI430" s="9"/>
      <c r="FEJ430" s="9"/>
      <c r="FEK430" s="9"/>
      <c r="FEL430" s="9"/>
      <c r="FEM430" s="9"/>
      <c r="FEN430" s="9"/>
      <c r="FEO430" s="9"/>
      <c r="FEP430" s="9"/>
      <c r="FEQ430" s="9"/>
      <c r="FER430" s="9"/>
      <c r="FES430" s="9"/>
      <c r="FET430" s="9"/>
      <c r="FEU430" s="9"/>
      <c r="FEV430" s="9"/>
      <c r="FEW430" s="9"/>
      <c r="FEX430" s="9"/>
      <c r="FEY430" s="9"/>
      <c r="FEZ430" s="9"/>
      <c r="FFA430" s="9"/>
      <c r="FFB430" s="9"/>
      <c r="FFC430" s="9"/>
      <c r="FFD430" s="9"/>
      <c r="FFE430" s="9"/>
      <c r="FFF430" s="9"/>
      <c r="FFG430" s="9"/>
      <c r="FFH430" s="9"/>
      <c r="FFI430" s="9"/>
      <c r="FFJ430" s="9"/>
      <c r="FFK430" s="9"/>
      <c r="FFL430" s="9"/>
      <c r="FFM430" s="9"/>
      <c r="FFN430" s="9"/>
      <c r="FFO430" s="9"/>
      <c r="FFP430" s="9"/>
      <c r="FFQ430" s="9"/>
      <c r="FFR430" s="9"/>
      <c r="FFS430" s="9"/>
      <c r="FFT430" s="9"/>
      <c r="FFU430" s="9"/>
      <c r="FFV430" s="9"/>
      <c r="FFW430" s="9"/>
      <c r="FFX430" s="9"/>
      <c r="FFY430" s="9"/>
      <c r="FFZ430" s="9"/>
      <c r="FGA430" s="9"/>
      <c r="FGB430" s="9"/>
      <c r="FGC430" s="9"/>
      <c r="FGD430" s="9"/>
      <c r="FGE430" s="9"/>
      <c r="FGF430" s="9"/>
      <c r="FGG430" s="9"/>
      <c r="FGH430" s="9"/>
      <c r="FGI430" s="9"/>
      <c r="FGJ430" s="9"/>
      <c r="FGK430" s="9"/>
      <c r="FGL430" s="9"/>
      <c r="FGM430" s="9"/>
      <c r="FGN430" s="9"/>
      <c r="FGO430" s="9"/>
      <c r="FGP430" s="9"/>
      <c r="FGQ430" s="9"/>
      <c r="FGR430" s="9"/>
      <c r="FGS430" s="9"/>
      <c r="FGT430" s="9"/>
      <c r="FGU430" s="9"/>
      <c r="FGV430" s="9"/>
      <c r="FGW430" s="9"/>
      <c r="FGX430" s="9"/>
      <c r="FGY430" s="9"/>
      <c r="FGZ430" s="9"/>
      <c r="FHA430" s="9"/>
      <c r="FHB430" s="9"/>
      <c r="FHC430" s="9"/>
      <c r="FHD430" s="9"/>
      <c r="FHE430" s="9"/>
      <c r="FHF430" s="9"/>
      <c r="FHG430" s="9"/>
      <c r="FHH430" s="9"/>
      <c r="FHI430" s="9"/>
      <c r="FHJ430" s="9"/>
      <c r="FHK430" s="9"/>
      <c r="FHL430" s="9"/>
      <c r="FHM430" s="9"/>
      <c r="FHN430" s="9"/>
      <c r="FHO430" s="9"/>
      <c r="FHP430" s="9"/>
      <c r="FHQ430" s="9"/>
      <c r="FHR430" s="9"/>
      <c r="FHS430" s="9"/>
      <c r="FHT430" s="9"/>
      <c r="FHU430" s="9"/>
      <c r="FHV430" s="9"/>
      <c r="FHW430" s="9"/>
      <c r="FHX430" s="9"/>
      <c r="FHY430" s="9"/>
      <c r="FHZ430" s="9"/>
      <c r="FIA430" s="9"/>
      <c r="FIB430" s="9"/>
      <c r="FIC430" s="9"/>
      <c r="FID430" s="9"/>
      <c r="FIE430" s="9"/>
      <c r="FIF430" s="9"/>
      <c r="FIG430" s="9"/>
      <c r="FIH430" s="9"/>
      <c r="FII430" s="9"/>
      <c r="FIJ430" s="9"/>
      <c r="FIK430" s="9"/>
      <c r="FIL430" s="9"/>
      <c r="FIM430" s="9"/>
      <c r="FIN430" s="9"/>
      <c r="FIO430" s="9"/>
      <c r="FIP430" s="9"/>
      <c r="FIQ430" s="9"/>
      <c r="FIR430" s="9"/>
      <c r="FIS430" s="9"/>
      <c r="FIT430" s="9"/>
      <c r="FIU430" s="9"/>
      <c r="FIV430" s="9"/>
      <c r="FIW430" s="9"/>
      <c r="FIX430" s="9"/>
      <c r="FIY430" s="9"/>
      <c r="FIZ430" s="9"/>
      <c r="FJA430" s="9"/>
      <c r="FJB430" s="9"/>
      <c r="FJC430" s="9"/>
      <c r="FJD430" s="9"/>
      <c r="FJE430" s="9"/>
      <c r="FJF430" s="9"/>
      <c r="FJG430" s="9"/>
      <c r="FJH430" s="9"/>
      <c r="FJI430" s="9"/>
      <c r="FJJ430" s="9"/>
      <c r="FJK430" s="9"/>
      <c r="FJL430" s="9"/>
      <c r="FJM430" s="9"/>
      <c r="FJN430" s="9"/>
      <c r="FJO430" s="9"/>
      <c r="FJP430" s="9"/>
      <c r="FJQ430" s="9"/>
      <c r="FJR430" s="9"/>
      <c r="FJS430" s="9"/>
      <c r="FJT430" s="9"/>
      <c r="FJU430" s="9"/>
      <c r="FJV430" s="9"/>
      <c r="FJW430" s="9"/>
      <c r="FJX430" s="9"/>
      <c r="FJY430" s="9"/>
      <c r="FJZ430" s="9"/>
      <c r="FKA430" s="9"/>
      <c r="FKB430" s="9"/>
      <c r="FKC430" s="9"/>
      <c r="FKD430" s="9"/>
      <c r="FKE430" s="9"/>
      <c r="FKF430" s="9"/>
      <c r="FKG430" s="9"/>
      <c r="FKH430" s="9"/>
      <c r="FKI430" s="9"/>
      <c r="FKJ430" s="9"/>
      <c r="FKK430" s="9"/>
      <c r="FKL430" s="9"/>
      <c r="FKM430" s="9"/>
      <c r="FKN430" s="9"/>
      <c r="FKO430" s="9"/>
      <c r="FKP430" s="9"/>
      <c r="FKQ430" s="9"/>
      <c r="FKR430" s="9"/>
      <c r="FKS430" s="9"/>
      <c r="FKT430" s="9"/>
      <c r="FKU430" s="9"/>
      <c r="FKV430" s="9"/>
      <c r="FKW430" s="9"/>
      <c r="FKX430" s="9"/>
      <c r="FKY430" s="9"/>
      <c r="FKZ430" s="9"/>
      <c r="FLA430" s="9"/>
      <c r="FLB430" s="9"/>
      <c r="FLC430" s="9"/>
      <c r="FLD430" s="9"/>
      <c r="FLE430" s="9"/>
      <c r="FLF430" s="9"/>
      <c r="FLG430" s="9"/>
      <c r="FLH430" s="9"/>
      <c r="FLI430" s="9"/>
      <c r="FLJ430" s="9"/>
      <c r="FLK430" s="9"/>
      <c r="FLL430" s="9"/>
      <c r="FLM430" s="9"/>
      <c r="FLN430" s="9"/>
      <c r="FLO430" s="9"/>
      <c r="FLP430" s="9"/>
      <c r="FLQ430" s="9"/>
      <c r="FLR430" s="9"/>
      <c r="FLS430" s="9"/>
      <c r="FLT430" s="9"/>
      <c r="FLU430" s="9"/>
      <c r="FLV430" s="9"/>
      <c r="FLW430" s="9"/>
      <c r="FLX430" s="9"/>
      <c r="FLY430" s="9"/>
      <c r="FLZ430" s="9"/>
      <c r="FMA430" s="9"/>
      <c r="FMB430" s="9"/>
      <c r="FMC430" s="9"/>
      <c r="FMD430" s="9"/>
      <c r="FME430" s="9"/>
      <c r="FMF430" s="9"/>
      <c r="FMG430" s="9"/>
      <c r="FMH430" s="9"/>
      <c r="FMI430" s="9"/>
      <c r="FMJ430" s="9"/>
      <c r="FMK430" s="9"/>
      <c r="FML430" s="9"/>
      <c r="FMM430" s="9"/>
      <c r="FMN430" s="9"/>
      <c r="FMO430" s="9"/>
      <c r="FMP430" s="9"/>
      <c r="FMQ430" s="9"/>
      <c r="FMR430" s="9"/>
      <c r="FMS430" s="9"/>
      <c r="FMT430" s="9"/>
      <c r="FMU430" s="9"/>
      <c r="FMV430" s="9"/>
      <c r="FMW430" s="9"/>
      <c r="FMX430" s="9"/>
      <c r="FMY430" s="9"/>
      <c r="FMZ430" s="9"/>
      <c r="FNA430" s="9"/>
      <c r="FNB430" s="9"/>
      <c r="FNC430" s="9"/>
      <c r="FND430" s="9"/>
      <c r="FNE430" s="9"/>
      <c r="FNF430" s="9"/>
      <c r="FNG430" s="9"/>
      <c r="FNH430" s="9"/>
      <c r="FNI430" s="9"/>
      <c r="FNJ430" s="9"/>
      <c r="FNK430" s="9"/>
      <c r="FNL430" s="9"/>
      <c r="FNM430" s="9"/>
      <c r="FNN430" s="9"/>
      <c r="FNO430" s="9"/>
      <c r="FNP430" s="9"/>
      <c r="FNQ430" s="9"/>
      <c r="FNR430" s="9"/>
      <c r="FNS430" s="9"/>
      <c r="FNT430" s="9"/>
      <c r="FNU430" s="9"/>
      <c r="FNV430" s="9"/>
      <c r="FNW430" s="9"/>
      <c r="FNX430" s="9"/>
      <c r="FNY430" s="9"/>
      <c r="FNZ430" s="9"/>
      <c r="FOA430" s="9"/>
      <c r="FOB430" s="9"/>
      <c r="FOC430" s="9"/>
      <c r="FOD430" s="9"/>
      <c r="FOE430" s="9"/>
      <c r="FOF430" s="9"/>
      <c r="FOG430" s="9"/>
      <c r="FOH430" s="9"/>
      <c r="FOI430" s="9"/>
      <c r="FOJ430" s="9"/>
      <c r="FOK430" s="9"/>
      <c r="FOL430" s="9"/>
      <c r="FOM430" s="9"/>
      <c r="FON430" s="9"/>
      <c r="FOO430" s="9"/>
      <c r="FOP430" s="9"/>
      <c r="FOQ430" s="9"/>
      <c r="FOR430" s="9"/>
      <c r="FOS430" s="9"/>
      <c r="FOT430" s="9"/>
      <c r="FOU430" s="9"/>
      <c r="FOV430" s="9"/>
      <c r="FOW430" s="9"/>
      <c r="FOX430" s="9"/>
      <c r="FOY430" s="9"/>
      <c r="FOZ430" s="9"/>
      <c r="FPA430" s="9"/>
      <c r="FPB430" s="9"/>
      <c r="FPC430" s="9"/>
      <c r="FPD430" s="9"/>
      <c r="FPE430" s="9"/>
      <c r="FPF430" s="9"/>
      <c r="FPG430" s="9"/>
      <c r="FPH430" s="9"/>
      <c r="FPI430" s="9"/>
      <c r="FPJ430" s="9"/>
      <c r="FPK430" s="9"/>
      <c r="FPL430" s="9"/>
      <c r="FPM430" s="9"/>
      <c r="FPN430" s="9"/>
      <c r="FPO430" s="9"/>
      <c r="FPP430" s="9"/>
      <c r="FPQ430" s="9"/>
      <c r="FPR430" s="9"/>
      <c r="FPS430" s="9"/>
      <c r="FPT430" s="9"/>
      <c r="FPU430" s="9"/>
      <c r="FPV430" s="9"/>
      <c r="FPW430" s="9"/>
      <c r="FPX430" s="9"/>
      <c r="FPY430" s="9"/>
      <c r="FPZ430" s="9"/>
      <c r="FQA430" s="9"/>
      <c r="FQB430" s="9"/>
      <c r="FQC430" s="9"/>
      <c r="FQD430" s="9"/>
      <c r="FQE430" s="9"/>
      <c r="FQF430" s="9"/>
      <c r="FQG430" s="9"/>
      <c r="FQH430" s="9"/>
      <c r="FQI430" s="9"/>
      <c r="FQJ430" s="9"/>
      <c r="FQK430" s="9"/>
      <c r="FQL430" s="9"/>
      <c r="FQM430" s="9"/>
      <c r="FQN430" s="9"/>
      <c r="FQO430" s="9"/>
      <c r="FQP430" s="9"/>
      <c r="FQQ430" s="9"/>
      <c r="FQR430" s="9"/>
      <c r="FQS430" s="9"/>
      <c r="FQT430" s="9"/>
      <c r="FQU430" s="9"/>
      <c r="FQV430" s="9"/>
      <c r="FQW430" s="9"/>
      <c r="FQX430" s="9"/>
      <c r="FQY430" s="9"/>
      <c r="FQZ430" s="9"/>
      <c r="FRA430" s="9"/>
      <c r="FRB430" s="9"/>
      <c r="FRC430" s="9"/>
      <c r="FRD430" s="9"/>
      <c r="FRE430" s="9"/>
      <c r="FRF430" s="9"/>
      <c r="FRG430" s="9"/>
      <c r="FRH430" s="9"/>
      <c r="FRI430" s="9"/>
      <c r="FRJ430" s="9"/>
      <c r="FRK430" s="9"/>
      <c r="FRL430" s="9"/>
      <c r="FRM430" s="9"/>
      <c r="FRN430" s="9"/>
      <c r="FRO430" s="9"/>
      <c r="FRP430" s="9"/>
      <c r="FRQ430" s="9"/>
      <c r="FRR430" s="9"/>
      <c r="FRS430" s="9"/>
      <c r="FRT430" s="9"/>
      <c r="FRU430" s="9"/>
      <c r="FRV430" s="9"/>
      <c r="FRW430" s="9"/>
      <c r="FRX430" s="9"/>
      <c r="FRY430" s="9"/>
      <c r="FRZ430" s="9"/>
      <c r="FSA430" s="9"/>
      <c r="FSB430" s="9"/>
      <c r="FSC430" s="9"/>
      <c r="FSD430" s="9"/>
      <c r="FSE430" s="9"/>
      <c r="FSF430" s="9"/>
      <c r="FSG430" s="9"/>
      <c r="FSH430" s="9"/>
      <c r="FSI430" s="9"/>
      <c r="FSJ430" s="9"/>
      <c r="FSK430" s="9"/>
      <c r="FSL430" s="9"/>
      <c r="FSM430" s="9"/>
      <c r="FSN430" s="9"/>
      <c r="FSO430" s="9"/>
      <c r="FSP430" s="9"/>
      <c r="FSQ430" s="9"/>
      <c r="FSR430" s="9"/>
      <c r="FSS430" s="9"/>
      <c r="FST430" s="9"/>
      <c r="FSU430" s="9"/>
      <c r="FSV430" s="9"/>
      <c r="FSW430" s="9"/>
      <c r="FSX430" s="9"/>
      <c r="FSY430" s="9"/>
      <c r="FSZ430" s="9"/>
      <c r="FTA430" s="9"/>
      <c r="FTB430" s="9"/>
      <c r="FTC430" s="9"/>
      <c r="FTD430" s="9"/>
      <c r="FTE430" s="9"/>
      <c r="FTF430" s="9"/>
      <c r="FTG430" s="9"/>
      <c r="FTH430" s="9"/>
      <c r="FTI430" s="9"/>
      <c r="FTJ430" s="9"/>
      <c r="FTK430" s="9"/>
      <c r="FTL430" s="9"/>
      <c r="FTM430" s="9"/>
      <c r="FTN430" s="9"/>
      <c r="FTO430" s="9"/>
      <c r="FTP430" s="9"/>
      <c r="FTQ430" s="9"/>
      <c r="FTR430" s="9"/>
      <c r="FTS430" s="9"/>
      <c r="FTT430" s="9"/>
      <c r="FTU430" s="9"/>
      <c r="FTV430" s="9"/>
      <c r="FTW430" s="9"/>
      <c r="FTX430" s="9"/>
      <c r="FTY430" s="9"/>
      <c r="FTZ430" s="9"/>
      <c r="FUA430" s="9"/>
      <c r="FUB430" s="9"/>
      <c r="FUC430" s="9"/>
      <c r="FUD430" s="9"/>
      <c r="FUE430" s="9"/>
      <c r="FUF430" s="9"/>
      <c r="FUG430" s="9"/>
      <c r="FUH430" s="9"/>
      <c r="FUI430" s="9"/>
      <c r="FUJ430" s="9"/>
      <c r="FUK430" s="9"/>
      <c r="FUL430" s="9"/>
      <c r="FUM430" s="9"/>
      <c r="FUN430" s="9"/>
      <c r="FUO430" s="9"/>
      <c r="FUP430" s="9"/>
      <c r="FUQ430" s="9"/>
      <c r="FUR430" s="9"/>
      <c r="FUS430" s="9"/>
      <c r="FUT430" s="9"/>
      <c r="FUU430" s="9"/>
      <c r="FUV430" s="9"/>
      <c r="FUW430" s="9"/>
      <c r="FUX430" s="9"/>
      <c r="FUY430" s="9"/>
      <c r="FUZ430" s="9"/>
      <c r="FVA430" s="9"/>
      <c r="FVB430" s="9"/>
      <c r="FVC430" s="9"/>
      <c r="FVD430" s="9"/>
      <c r="FVE430" s="9"/>
      <c r="FVF430" s="9"/>
      <c r="FVG430" s="9"/>
      <c r="FVH430" s="9"/>
      <c r="FVI430" s="9"/>
      <c r="FVJ430" s="9"/>
      <c r="FVK430" s="9"/>
      <c r="FVL430" s="9"/>
      <c r="FVM430" s="9"/>
      <c r="FVN430" s="9"/>
      <c r="FVO430" s="9"/>
      <c r="FVP430" s="9"/>
      <c r="FVQ430" s="9"/>
      <c r="FVR430" s="9"/>
      <c r="FVS430" s="9"/>
      <c r="FVT430" s="9"/>
      <c r="FVU430" s="9"/>
      <c r="FVV430" s="9"/>
      <c r="FVW430" s="9"/>
      <c r="FVX430" s="9"/>
      <c r="FVY430" s="9"/>
      <c r="FVZ430" s="9"/>
      <c r="FWA430" s="9"/>
      <c r="FWB430" s="9"/>
      <c r="FWC430" s="9"/>
      <c r="FWD430" s="9"/>
      <c r="FWE430" s="9"/>
      <c r="FWF430" s="9"/>
      <c r="FWG430" s="9"/>
      <c r="FWH430" s="9"/>
      <c r="FWI430" s="9"/>
      <c r="FWJ430" s="9"/>
      <c r="FWK430" s="9"/>
      <c r="FWL430" s="9"/>
      <c r="FWM430" s="9"/>
      <c r="FWN430" s="9"/>
      <c r="FWO430" s="9"/>
      <c r="FWP430" s="9"/>
      <c r="FWQ430" s="9"/>
      <c r="FWR430" s="9"/>
      <c r="FWS430" s="9"/>
      <c r="FWT430" s="9"/>
      <c r="FWU430" s="9"/>
      <c r="FWV430" s="9"/>
      <c r="FWW430" s="9"/>
      <c r="FWX430" s="9"/>
      <c r="FWY430" s="9"/>
      <c r="FWZ430" s="9"/>
      <c r="FXA430" s="9"/>
      <c r="FXB430" s="9"/>
      <c r="FXC430" s="9"/>
      <c r="FXD430" s="9"/>
      <c r="FXE430" s="9"/>
      <c r="FXF430" s="9"/>
      <c r="FXG430" s="9"/>
      <c r="FXH430" s="9"/>
      <c r="FXI430" s="9"/>
      <c r="FXJ430" s="9"/>
      <c r="FXK430" s="9"/>
      <c r="FXL430" s="9"/>
      <c r="FXM430" s="9"/>
      <c r="FXN430" s="9"/>
      <c r="FXO430" s="9"/>
      <c r="FXP430" s="9"/>
      <c r="FXQ430" s="9"/>
      <c r="FXR430" s="9"/>
      <c r="FXS430" s="9"/>
      <c r="FXT430" s="9"/>
      <c r="FXU430" s="9"/>
      <c r="FXV430" s="9"/>
      <c r="FXW430" s="9"/>
      <c r="FXX430" s="9"/>
      <c r="FXY430" s="9"/>
      <c r="FXZ430" s="9"/>
      <c r="FYA430" s="9"/>
      <c r="FYB430" s="9"/>
      <c r="FYC430" s="9"/>
      <c r="FYD430" s="9"/>
      <c r="FYE430" s="9"/>
      <c r="FYF430" s="9"/>
      <c r="FYG430" s="9"/>
      <c r="FYH430" s="9"/>
      <c r="FYI430" s="9"/>
      <c r="FYJ430" s="9"/>
      <c r="FYK430" s="9"/>
      <c r="FYL430" s="9"/>
      <c r="FYM430" s="9"/>
      <c r="FYN430" s="9"/>
      <c r="FYO430" s="9"/>
      <c r="FYP430" s="9"/>
      <c r="FYQ430" s="9"/>
      <c r="FYR430" s="9"/>
      <c r="FYS430" s="9"/>
      <c r="FYT430" s="9"/>
      <c r="FYU430" s="9"/>
      <c r="FYV430" s="9"/>
      <c r="FYW430" s="9"/>
      <c r="FYX430" s="9"/>
      <c r="FYY430" s="9"/>
      <c r="FYZ430" s="9"/>
      <c r="FZA430" s="9"/>
      <c r="FZB430" s="9"/>
      <c r="FZC430" s="9"/>
      <c r="FZD430" s="9"/>
      <c r="FZE430" s="9"/>
      <c r="FZF430" s="9"/>
      <c r="FZG430" s="9"/>
      <c r="FZH430" s="9"/>
      <c r="FZI430" s="9"/>
      <c r="FZJ430" s="9"/>
      <c r="FZK430" s="9"/>
      <c r="FZL430" s="9"/>
      <c r="FZM430" s="9"/>
      <c r="FZN430" s="9"/>
      <c r="FZO430" s="9"/>
      <c r="FZP430" s="9"/>
      <c r="FZQ430" s="9"/>
      <c r="FZR430" s="9"/>
      <c r="FZS430" s="9"/>
      <c r="FZT430" s="9"/>
      <c r="FZU430" s="9"/>
      <c r="FZV430" s="9"/>
      <c r="FZW430" s="9"/>
      <c r="FZX430" s="9"/>
      <c r="FZY430" s="9"/>
      <c r="FZZ430" s="9"/>
      <c r="GAA430" s="9"/>
      <c r="GAB430" s="9"/>
      <c r="GAC430" s="9"/>
      <c r="GAD430" s="9"/>
      <c r="GAE430" s="9"/>
      <c r="GAF430" s="9"/>
      <c r="GAG430" s="9"/>
      <c r="GAH430" s="9"/>
      <c r="GAI430" s="9"/>
      <c r="GAJ430" s="9"/>
      <c r="GAK430" s="9"/>
      <c r="GAL430" s="9"/>
      <c r="GAM430" s="9"/>
      <c r="GAN430" s="9"/>
      <c r="GAO430" s="9"/>
      <c r="GAP430" s="9"/>
      <c r="GAQ430" s="9"/>
      <c r="GAR430" s="9"/>
      <c r="GAS430" s="9"/>
      <c r="GAT430" s="9"/>
      <c r="GAU430" s="9"/>
      <c r="GAV430" s="9"/>
      <c r="GAW430" s="9"/>
      <c r="GAX430" s="9"/>
      <c r="GAY430" s="9"/>
      <c r="GAZ430" s="9"/>
      <c r="GBA430" s="9"/>
      <c r="GBB430" s="9"/>
      <c r="GBC430" s="9"/>
      <c r="GBD430" s="9"/>
      <c r="GBE430" s="9"/>
      <c r="GBF430" s="9"/>
      <c r="GBG430" s="9"/>
      <c r="GBH430" s="9"/>
      <c r="GBI430" s="9"/>
      <c r="GBJ430" s="9"/>
      <c r="GBK430" s="9"/>
      <c r="GBL430" s="9"/>
      <c r="GBM430" s="9"/>
      <c r="GBN430" s="9"/>
      <c r="GBO430" s="9"/>
      <c r="GBP430" s="9"/>
      <c r="GBQ430" s="9"/>
      <c r="GBR430" s="9"/>
      <c r="GBS430" s="9"/>
      <c r="GBT430" s="9"/>
      <c r="GBU430" s="9"/>
      <c r="GBV430" s="9"/>
      <c r="GBW430" s="9"/>
      <c r="GBX430" s="9"/>
      <c r="GBY430" s="9"/>
      <c r="GBZ430" s="9"/>
      <c r="GCA430" s="9"/>
      <c r="GCB430" s="9"/>
      <c r="GCC430" s="9"/>
      <c r="GCD430" s="9"/>
      <c r="GCE430" s="9"/>
      <c r="GCF430" s="9"/>
      <c r="GCG430" s="9"/>
      <c r="GCH430" s="9"/>
      <c r="GCI430" s="9"/>
      <c r="GCJ430" s="9"/>
      <c r="GCK430" s="9"/>
      <c r="GCL430" s="9"/>
      <c r="GCM430" s="9"/>
      <c r="GCN430" s="9"/>
      <c r="GCO430" s="9"/>
      <c r="GCP430" s="9"/>
      <c r="GCQ430" s="9"/>
      <c r="GCR430" s="9"/>
      <c r="GCS430" s="9"/>
      <c r="GCT430" s="9"/>
      <c r="GCU430" s="9"/>
      <c r="GCV430" s="9"/>
      <c r="GCW430" s="9"/>
      <c r="GCX430" s="9"/>
      <c r="GCY430" s="9"/>
      <c r="GCZ430" s="9"/>
      <c r="GDA430" s="9"/>
      <c r="GDB430" s="9"/>
      <c r="GDC430" s="9"/>
      <c r="GDD430" s="9"/>
      <c r="GDE430" s="9"/>
      <c r="GDF430" s="9"/>
      <c r="GDG430" s="9"/>
      <c r="GDH430" s="9"/>
      <c r="GDI430" s="9"/>
      <c r="GDJ430" s="9"/>
      <c r="GDK430" s="9"/>
      <c r="GDL430" s="9"/>
      <c r="GDM430" s="9"/>
      <c r="GDN430" s="9"/>
      <c r="GDO430" s="9"/>
      <c r="GDP430" s="9"/>
      <c r="GDQ430" s="9"/>
      <c r="GDR430" s="9"/>
      <c r="GDS430" s="9"/>
      <c r="GDT430" s="9"/>
      <c r="GDU430" s="9"/>
      <c r="GDV430" s="9"/>
      <c r="GDW430" s="9"/>
      <c r="GDX430" s="9"/>
      <c r="GDY430" s="9"/>
      <c r="GDZ430" s="9"/>
      <c r="GEA430" s="9"/>
      <c r="GEB430" s="9"/>
      <c r="GEC430" s="9"/>
      <c r="GED430" s="9"/>
      <c r="GEE430" s="9"/>
      <c r="GEF430" s="9"/>
      <c r="GEG430" s="9"/>
      <c r="GEH430" s="9"/>
      <c r="GEI430" s="9"/>
      <c r="GEJ430" s="9"/>
      <c r="GEK430" s="9"/>
      <c r="GEL430" s="9"/>
      <c r="GEM430" s="9"/>
      <c r="GEN430" s="9"/>
      <c r="GEO430" s="9"/>
      <c r="GEP430" s="9"/>
      <c r="GEQ430" s="9"/>
      <c r="GER430" s="9"/>
      <c r="GES430" s="9"/>
      <c r="GET430" s="9"/>
      <c r="GEU430" s="9"/>
      <c r="GEV430" s="9"/>
      <c r="GEW430" s="9"/>
      <c r="GEX430" s="9"/>
      <c r="GEY430" s="9"/>
      <c r="GEZ430" s="9"/>
      <c r="GFA430" s="9"/>
      <c r="GFB430" s="9"/>
      <c r="GFC430" s="9"/>
      <c r="GFD430" s="9"/>
      <c r="GFE430" s="9"/>
      <c r="GFF430" s="9"/>
      <c r="GFG430" s="9"/>
      <c r="GFH430" s="9"/>
      <c r="GFI430" s="9"/>
      <c r="GFJ430" s="9"/>
      <c r="GFK430" s="9"/>
      <c r="GFL430" s="9"/>
      <c r="GFM430" s="9"/>
      <c r="GFN430" s="9"/>
      <c r="GFO430" s="9"/>
      <c r="GFP430" s="9"/>
      <c r="GFQ430" s="9"/>
      <c r="GFR430" s="9"/>
      <c r="GFS430" s="9"/>
      <c r="GFT430" s="9"/>
      <c r="GFU430" s="9"/>
      <c r="GFV430" s="9"/>
      <c r="GFW430" s="9"/>
      <c r="GFX430" s="9"/>
      <c r="GFY430" s="9"/>
      <c r="GFZ430" s="9"/>
      <c r="GGA430" s="9"/>
      <c r="GGB430" s="9"/>
      <c r="GGC430" s="9"/>
      <c r="GGD430" s="9"/>
      <c r="GGE430" s="9"/>
      <c r="GGF430" s="9"/>
      <c r="GGG430" s="9"/>
      <c r="GGH430" s="9"/>
      <c r="GGI430" s="9"/>
      <c r="GGJ430" s="9"/>
      <c r="GGK430" s="9"/>
      <c r="GGL430" s="9"/>
      <c r="GGM430" s="9"/>
      <c r="GGN430" s="9"/>
      <c r="GGO430" s="9"/>
      <c r="GGP430" s="9"/>
      <c r="GGQ430" s="9"/>
      <c r="GGR430" s="9"/>
      <c r="GGS430" s="9"/>
      <c r="GGT430" s="9"/>
      <c r="GGU430" s="9"/>
      <c r="GGV430" s="9"/>
      <c r="GGW430" s="9"/>
      <c r="GGX430" s="9"/>
      <c r="GGY430" s="9"/>
      <c r="GGZ430" s="9"/>
      <c r="GHA430" s="9"/>
      <c r="GHB430" s="9"/>
      <c r="GHC430" s="9"/>
      <c r="GHD430" s="9"/>
      <c r="GHE430" s="9"/>
      <c r="GHF430" s="9"/>
      <c r="GHG430" s="9"/>
      <c r="GHH430" s="9"/>
      <c r="GHI430" s="9"/>
      <c r="GHJ430" s="9"/>
      <c r="GHK430" s="9"/>
      <c r="GHL430" s="9"/>
      <c r="GHM430" s="9"/>
      <c r="GHN430" s="9"/>
      <c r="GHO430" s="9"/>
      <c r="GHP430" s="9"/>
      <c r="GHQ430" s="9"/>
      <c r="GHR430" s="9"/>
      <c r="GHS430" s="9"/>
      <c r="GHT430" s="9"/>
      <c r="GHU430" s="9"/>
      <c r="GHV430" s="9"/>
      <c r="GHW430" s="9"/>
      <c r="GHX430" s="9"/>
      <c r="GHY430" s="9"/>
      <c r="GHZ430" s="9"/>
      <c r="GIA430" s="9"/>
      <c r="GIB430" s="9"/>
      <c r="GIC430" s="9"/>
      <c r="GID430" s="9"/>
      <c r="GIE430" s="9"/>
      <c r="GIF430" s="9"/>
      <c r="GIG430" s="9"/>
      <c r="GIH430" s="9"/>
      <c r="GII430" s="9"/>
      <c r="GIJ430" s="9"/>
      <c r="GIK430" s="9"/>
      <c r="GIL430" s="9"/>
      <c r="GIM430" s="9"/>
      <c r="GIN430" s="9"/>
      <c r="GIO430" s="9"/>
      <c r="GIP430" s="9"/>
      <c r="GIQ430" s="9"/>
      <c r="GIR430" s="9"/>
      <c r="GIS430" s="9"/>
      <c r="GIT430" s="9"/>
      <c r="GIU430" s="9"/>
      <c r="GIV430" s="9"/>
      <c r="GIW430" s="9"/>
      <c r="GIX430" s="9"/>
      <c r="GIY430" s="9"/>
      <c r="GIZ430" s="9"/>
      <c r="GJA430" s="9"/>
      <c r="GJB430" s="9"/>
      <c r="GJC430" s="9"/>
      <c r="GJD430" s="9"/>
      <c r="GJE430" s="9"/>
      <c r="GJF430" s="9"/>
      <c r="GJG430" s="9"/>
      <c r="GJH430" s="9"/>
      <c r="GJI430" s="9"/>
      <c r="GJJ430" s="9"/>
      <c r="GJK430" s="9"/>
      <c r="GJL430" s="9"/>
      <c r="GJM430" s="9"/>
      <c r="GJN430" s="9"/>
      <c r="GJO430" s="9"/>
      <c r="GJP430" s="9"/>
      <c r="GJQ430" s="9"/>
      <c r="GJR430" s="9"/>
      <c r="GJS430" s="9"/>
      <c r="GJT430" s="9"/>
      <c r="GJU430" s="9"/>
      <c r="GJV430" s="9"/>
      <c r="GJW430" s="9"/>
      <c r="GJX430" s="9"/>
      <c r="GJY430" s="9"/>
      <c r="GJZ430" s="9"/>
      <c r="GKA430" s="9"/>
      <c r="GKB430" s="9"/>
      <c r="GKC430" s="9"/>
      <c r="GKD430" s="9"/>
      <c r="GKE430" s="9"/>
      <c r="GKF430" s="9"/>
      <c r="GKG430" s="9"/>
      <c r="GKH430" s="9"/>
      <c r="GKI430" s="9"/>
      <c r="GKJ430" s="9"/>
      <c r="GKK430" s="9"/>
      <c r="GKL430" s="9"/>
      <c r="GKM430" s="9"/>
      <c r="GKN430" s="9"/>
      <c r="GKO430" s="9"/>
      <c r="GKP430" s="9"/>
      <c r="GKQ430" s="9"/>
      <c r="GKR430" s="9"/>
      <c r="GKS430" s="9"/>
      <c r="GKT430" s="9"/>
      <c r="GKU430" s="9"/>
      <c r="GKV430" s="9"/>
      <c r="GKW430" s="9"/>
      <c r="GKX430" s="9"/>
      <c r="GKY430" s="9"/>
      <c r="GKZ430" s="9"/>
      <c r="GLA430" s="9"/>
      <c r="GLB430" s="9"/>
      <c r="GLC430" s="9"/>
      <c r="GLD430" s="9"/>
      <c r="GLE430" s="9"/>
      <c r="GLF430" s="9"/>
      <c r="GLG430" s="9"/>
      <c r="GLH430" s="9"/>
      <c r="GLI430" s="9"/>
      <c r="GLJ430" s="9"/>
      <c r="GLK430" s="9"/>
      <c r="GLL430" s="9"/>
      <c r="GLM430" s="9"/>
      <c r="GLN430" s="9"/>
      <c r="GLO430" s="9"/>
      <c r="GLP430" s="9"/>
      <c r="GLQ430" s="9"/>
      <c r="GLR430" s="9"/>
      <c r="GLS430" s="9"/>
      <c r="GLT430" s="9"/>
      <c r="GLU430" s="9"/>
      <c r="GLV430" s="9"/>
      <c r="GLW430" s="9"/>
      <c r="GLX430" s="9"/>
      <c r="GLY430" s="9"/>
      <c r="GLZ430" s="9"/>
      <c r="GMA430" s="9"/>
      <c r="GMB430" s="9"/>
      <c r="GMC430" s="9"/>
      <c r="GMD430" s="9"/>
      <c r="GME430" s="9"/>
      <c r="GMF430" s="9"/>
      <c r="GMG430" s="9"/>
      <c r="GMH430" s="9"/>
      <c r="GMI430" s="9"/>
      <c r="GMJ430" s="9"/>
      <c r="GMK430" s="9"/>
      <c r="GML430" s="9"/>
      <c r="GMM430" s="9"/>
      <c r="GMN430" s="9"/>
      <c r="GMO430" s="9"/>
      <c r="GMP430" s="9"/>
      <c r="GMQ430" s="9"/>
      <c r="GMR430" s="9"/>
      <c r="GMS430" s="9"/>
      <c r="GMT430" s="9"/>
      <c r="GMU430" s="9"/>
      <c r="GMV430" s="9"/>
      <c r="GMW430" s="9"/>
      <c r="GMX430" s="9"/>
      <c r="GMY430" s="9"/>
      <c r="GMZ430" s="9"/>
      <c r="GNA430" s="9"/>
      <c r="GNB430" s="9"/>
      <c r="GNC430" s="9"/>
      <c r="GND430" s="9"/>
      <c r="GNE430" s="9"/>
      <c r="GNF430" s="9"/>
      <c r="GNG430" s="9"/>
      <c r="GNH430" s="9"/>
      <c r="GNI430" s="9"/>
      <c r="GNJ430" s="9"/>
      <c r="GNK430" s="9"/>
      <c r="GNL430" s="9"/>
      <c r="GNM430" s="9"/>
      <c r="GNN430" s="9"/>
      <c r="GNO430" s="9"/>
      <c r="GNP430" s="9"/>
      <c r="GNQ430" s="9"/>
      <c r="GNR430" s="9"/>
      <c r="GNS430" s="9"/>
      <c r="GNT430" s="9"/>
      <c r="GNU430" s="9"/>
      <c r="GNV430" s="9"/>
      <c r="GNW430" s="9"/>
      <c r="GNX430" s="9"/>
      <c r="GNY430" s="9"/>
      <c r="GNZ430" s="9"/>
      <c r="GOA430" s="9"/>
      <c r="GOB430" s="9"/>
      <c r="GOC430" s="9"/>
      <c r="GOD430" s="9"/>
      <c r="GOE430" s="9"/>
      <c r="GOF430" s="9"/>
      <c r="GOG430" s="9"/>
      <c r="GOH430" s="9"/>
      <c r="GOI430" s="9"/>
      <c r="GOJ430" s="9"/>
      <c r="GOK430" s="9"/>
      <c r="GOL430" s="9"/>
      <c r="GOM430" s="9"/>
      <c r="GON430" s="9"/>
      <c r="GOO430" s="9"/>
      <c r="GOP430" s="9"/>
      <c r="GOQ430" s="9"/>
      <c r="GOR430" s="9"/>
      <c r="GOS430" s="9"/>
      <c r="GOT430" s="9"/>
      <c r="GOU430" s="9"/>
      <c r="GOV430" s="9"/>
      <c r="GOW430" s="9"/>
      <c r="GOX430" s="9"/>
      <c r="GOY430" s="9"/>
      <c r="GOZ430" s="9"/>
      <c r="GPA430" s="9"/>
      <c r="GPB430" s="9"/>
      <c r="GPC430" s="9"/>
      <c r="GPD430" s="9"/>
      <c r="GPE430" s="9"/>
      <c r="GPF430" s="9"/>
      <c r="GPG430" s="9"/>
      <c r="GPH430" s="9"/>
      <c r="GPI430" s="9"/>
      <c r="GPJ430" s="9"/>
      <c r="GPK430" s="9"/>
      <c r="GPL430" s="9"/>
      <c r="GPM430" s="9"/>
      <c r="GPN430" s="9"/>
      <c r="GPO430" s="9"/>
      <c r="GPP430" s="9"/>
      <c r="GPQ430" s="9"/>
      <c r="GPR430" s="9"/>
      <c r="GPS430" s="9"/>
      <c r="GPT430" s="9"/>
      <c r="GPU430" s="9"/>
      <c r="GPV430" s="9"/>
      <c r="GPW430" s="9"/>
      <c r="GPX430" s="9"/>
      <c r="GPY430" s="9"/>
      <c r="GPZ430" s="9"/>
      <c r="GQA430" s="9"/>
      <c r="GQB430" s="9"/>
      <c r="GQC430" s="9"/>
      <c r="GQD430" s="9"/>
      <c r="GQE430" s="9"/>
      <c r="GQF430" s="9"/>
      <c r="GQG430" s="9"/>
      <c r="GQH430" s="9"/>
      <c r="GQI430" s="9"/>
      <c r="GQJ430" s="9"/>
      <c r="GQK430" s="9"/>
      <c r="GQL430" s="9"/>
      <c r="GQM430" s="9"/>
      <c r="GQN430" s="9"/>
      <c r="GQO430" s="9"/>
      <c r="GQP430" s="9"/>
      <c r="GQQ430" s="9"/>
      <c r="GQR430" s="9"/>
      <c r="GQS430" s="9"/>
      <c r="GQT430" s="9"/>
      <c r="GQU430" s="9"/>
      <c r="GQV430" s="9"/>
      <c r="GQW430" s="9"/>
      <c r="GQX430" s="9"/>
      <c r="GQY430" s="9"/>
      <c r="GQZ430" s="9"/>
      <c r="GRA430" s="9"/>
      <c r="GRB430" s="9"/>
      <c r="GRC430" s="9"/>
      <c r="GRD430" s="9"/>
      <c r="GRE430" s="9"/>
      <c r="GRF430" s="9"/>
      <c r="GRG430" s="9"/>
      <c r="GRH430" s="9"/>
      <c r="GRI430" s="9"/>
      <c r="GRJ430" s="9"/>
      <c r="GRK430" s="9"/>
      <c r="GRL430" s="9"/>
      <c r="GRM430" s="9"/>
      <c r="GRN430" s="9"/>
      <c r="GRO430" s="9"/>
      <c r="GRP430" s="9"/>
      <c r="GRQ430" s="9"/>
      <c r="GRR430" s="9"/>
      <c r="GRS430" s="9"/>
      <c r="GRT430" s="9"/>
      <c r="GRU430" s="9"/>
      <c r="GRV430" s="9"/>
      <c r="GRW430" s="9"/>
      <c r="GRX430" s="9"/>
      <c r="GRY430" s="9"/>
      <c r="GRZ430" s="9"/>
      <c r="GSA430" s="9"/>
      <c r="GSB430" s="9"/>
      <c r="GSC430" s="9"/>
      <c r="GSD430" s="9"/>
      <c r="GSE430" s="9"/>
      <c r="GSF430" s="9"/>
      <c r="GSG430" s="9"/>
      <c r="GSH430" s="9"/>
      <c r="GSI430" s="9"/>
      <c r="GSJ430" s="9"/>
      <c r="GSK430" s="9"/>
      <c r="GSL430" s="9"/>
      <c r="GSM430" s="9"/>
      <c r="GSN430" s="9"/>
      <c r="GSO430" s="9"/>
      <c r="GSP430" s="9"/>
      <c r="GSQ430" s="9"/>
      <c r="GSR430" s="9"/>
      <c r="GSS430" s="9"/>
      <c r="GST430" s="9"/>
      <c r="GSU430" s="9"/>
      <c r="GSV430" s="9"/>
      <c r="GSW430" s="9"/>
      <c r="GSX430" s="9"/>
      <c r="GSY430" s="9"/>
      <c r="GSZ430" s="9"/>
      <c r="GTA430" s="9"/>
      <c r="GTB430" s="9"/>
      <c r="GTC430" s="9"/>
      <c r="GTD430" s="9"/>
      <c r="GTE430" s="9"/>
      <c r="GTF430" s="9"/>
      <c r="GTG430" s="9"/>
      <c r="GTH430" s="9"/>
      <c r="GTI430" s="9"/>
      <c r="GTJ430" s="9"/>
      <c r="GTK430" s="9"/>
      <c r="GTL430" s="9"/>
      <c r="GTM430" s="9"/>
      <c r="GTN430" s="9"/>
      <c r="GTO430" s="9"/>
      <c r="GTP430" s="9"/>
      <c r="GTQ430" s="9"/>
      <c r="GTR430" s="9"/>
      <c r="GTS430" s="9"/>
      <c r="GTT430" s="9"/>
      <c r="GTU430" s="9"/>
      <c r="GTV430" s="9"/>
      <c r="GTW430" s="9"/>
      <c r="GTX430" s="9"/>
      <c r="GTY430" s="9"/>
      <c r="GTZ430" s="9"/>
      <c r="GUA430" s="9"/>
      <c r="GUB430" s="9"/>
      <c r="GUC430" s="9"/>
      <c r="GUD430" s="9"/>
      <c r="GUE430" s="9"/>
      <c r="GUF430" s="9"/>
      <c r="GUG430" s="9"/>
      <c r="GUH430" s="9"/>
      <c r="GUI430" s="9"/>
      <c r="GUJ430" s="9"/>
      <c r="GUK430" s="9"/>
      <c r="GUL430" s="9"/>
      <c r="GUM430" s="9"/>
      <c r="GUN430" s="9"/>
      <c r="GUO430" s="9"/>
      <c r="GUP430" s="9"/>
      <c r="GUQ430" s="9"/>
      <c r="GUR430" s="9"/>
      <c r="GUS430" s="9"/>
      <c r="GUT430" s="9"/>
      <c r="GUU430" s="9"/>
      <c r="GUV430" s="9"/>
      <c r="GUW430" s="9"/>
      <c r="GUX430" s="9"/>
      <c r="GUY430" s="9"/>
      <c r="GUZ430" s="9"/>
      <c r="GVA430" s="9"/>
      <c r="GVB430" s="9"/>
      <c r="GVC430" s="9"/>
      <c r="GVD430" s="9"/>
      <c r="GVE430" s="9"/>
      <c r="GVF430" s="9"/>
      <c r="GVG430" s="9"/>
      <c r="GVH430" s="9"/>
      <c r="GVI430" s="9"/>
      <c r="GVJ430" s="9"/>
      <c r="GVK430" s="9"/>
      <c r="GVL430" s="9"/>
      <c r="GVM430" s="9"/>
      <c r="GVN430" s="9"/>
      <c r="GVO430" s="9"/>
      <c r="GVP430" s="9"/>
      <c r="GVQ430" s="9"/>
      <c r="GVR430" s="9"/>
      <c r="GVS430" s="9"/>
      <c r="GVT430" s="9"/>
      <c r="GVU430" s="9"/>
      <c r="GVV430" s="9"/>
      <c r="GVW430" s="9"/>
      <c r="GVX430" s="9"/>
      <c r="GVY430" s="9"/>
      <c r="GVZ430" s="9"/>
      <c r="GWA430" s="9"/>
      <c r="GWB430" s="9"/>
      <c r="GWC430" s="9"/>
      <c r="GWD430" s="9"/>
      <c r="GWE430" s="9"/>
      <c r="GWF430" s="9"/>
      <c r="GWG430" s="9"/>
      <c r="GWH430" s="9"/>
      <c r="GWI430" s="9"/>
      <c r="GWJ430" s="9"/>
      <c r="GWK430" s="9"/>
      <c r="GWL430" s="9"/>
      <c r="GWM430" s="9"/>
      <c r="GWN430" s="9"/>
      <c r="GWO430" s="9"/>
      <c r="GWP430" s="9"/>
      <c r="GWQ430" s="9"/>
      <c r="GWR430" s="9"/>
      <c r="GWS430" s="9"/>
      <c r="GWT430" s="9"/>
      <c r="GWU430" s="9"/>
      <c r="GWV430" s="9"/>
      <c r="GWW430" s="9"/>
      <c r="GWX430" s="9"/>
      <c r="GWY430" s="9"/>
      <c r="GWZ430" s="9"/>
      <c r="GXA430" s="9"/>
      <c r="GXB430" s="9"/>
      <c r="GXC430" s="9"/>
      <c r="GXD430" s="9"/>
      <c r="GXE430" s="9"/>
      <c r="GXF430" s="9"/>
      <c r="GXG430" s="9"/>
      <c r="GXH430" s="9"/>
      <c r="GXI430" s="9"/>
      <c r="GXJ430" s="9"/>
      <c r="GXK430" s="9"/>
      <c r="GXL430" s="9"/>
      <c r="GXM430" s="9"/>
      <c r="GXN430" s="9"/>
      <c r="GXO430" s="9"/>
      <c r="GXP430" s="9"/>
      <c r="GXQ430" s="9"/>
      <c r="GXR430" s="9"/>
      <c r="GXS430" s="9"/>
      <c r="GXT430" s="9"/>
      <c r="GXU430" s="9"/>
      <c r="GXV430" s="9"/>
      <c r="GXW430" s="9"/>
      <c r="GXX430" s="9"/>
      <c r="GXY430" s="9"/>
      <c r="GXZ430" s="9"/>
      <c r="GYA430" s="9"/>
      <c r="GYB430" s="9"/>
      <c r="GYC430" s="9"/>
      <c r="GYD430" s="9"/>
      <c r="GYE430" s="9"/>
      <c r="GYF430" s="9"/>
      <c r="GYG430" s="9"/>
      <c r="GYH430" s="9"/>
      <c r="GYI430" s="9"/>
      <c r="GYJ430" s="9"/>
      <c r="GYK430" s="9"/>
      <c r="GYL430" s="9"/>
      <c r="GYM430" s="9"/>
      <c r="GYN430" s="9"/>
      <c r="GYO430" s="9"/>
      <c r="GYP430" s="9"/>
      <c r="GYQ430" s="9"/>
      <c r="GYR430" s="9"/>
      <c r="GYS430" s="9"/>
      <c r="GYT430" s="9"/>
      <c r="GYU430" s="9"/>
      <c r="GYV430" s="9"/>
      <c r="GYW430" s="9"/>
      <c r="GYX430" s="9"/>
      <c r="GYY430" s="9"/>
      <c r="GYZ430" s="9"/>
      <c r="GZA430" s="9"/>
      <c r="GZB430" s="9"/>
      <c r="GZC430" s="9"/>
      <c r="GZD430" s="9"/>
      <c r="GZE430" s="9"/>
      <c r="GZF430" s="9"/>
      <c r="GZG430" s="9"/>
      <c r="GZH430" s="9"/>
      <c r="GZI430" s="9"/>
      <c r="GZJ430" s="9"/>
      <c r="GZK430" s="9"/>
      <c r="GZL430" s="9"/>
      <c r="GZM430" s="9"/>
      <c r="GZN430" s="9"/>
      <c r="GZO430" s="9"/>
      <c r="GZP430" s="9"/>
      <c r="GZQ430" s="9"/>
      <c r="GZR430" s="9"/>
      <c r="GZS430" s="9"/>
      <c r="GZT430" s="9"/>
      <c r="GZU430" s="9"/>
      <c r="GZV430" s="9"/>
      <c r="GZW430" s="9"/>
      <c r="GZX430" s="9"/>
      <c r="GZY430" s="9"/>
      <c r="GZZ430" s="9"/>
      <c r="HAA430" s="9"/>
      <c r="HAB430" s="9"/>
      <c r="HAC430" s="9"/>
      <c r="HAD430" s="9"/>
      <c r="HAE430" s="9"/>
      <c r="HAF430" s="9"/>
      <c r="HAG430" s="9"/>
      <c r="HAH430" s="9"/>
      <c r="HAI430" s="9"/>
      <c r="HAJ430" s="9"/>
      <c r="HAK430" s="9"/>
      <c r="HAL430" s="9"/>
      <c r="HAM430" s="9"/>
      <c r="HAN430" s="9"/>
      <c r="HAO430" s="9"/>
      <c r="HAP430" s="9"/>
      <c r="HAQ430" s="9"/>
      <c r="HAR430" s="9"/>
      <c r="HAS430" s="9"/>
      <c r="HAT430" s="9"/>
      <c r="HAU430" s="9"/>
      <c r="HAV430" s="9"/>
      <c r="HAW430" s="9"/>
      <c r="HAX430" s="9"/>
      <c r="HAY430" s="9"/>
      <c r="HAZ430" s="9"/>
      <c r="HBA430" s="9"/>
      <c r="HBB430" s="9"/>
      <c r="HBC430" s="9"/>
      <c r="HBD430" s="9"/>
      <c r="HBE430" s="9"/>
      <c r="HBF430" s="9"/>
      <c r="HBG430" s="9"/>
      <c r="HBH430" s="9"/>
      <c r="HBI430" s="9"/>
      <c r="HBJ430" s="9"/>
      <c r="HBK430" s="9"/>
      <c r="HBL430" s="9"/>
      <c r="HBM430" s="9"/>
      <c r="HBN430" s="9"/>
      <c r="HBO430" s="9"/>
      <c r="HBP430" s="9"/>
      <c r="HBQ430" s="9"/>
      <c r="HBR430" s="9"/>
      <c r="HBS430" s="9"/>
      <c r="HBT430" s="9"/>
      <c r="HBU430" s="9"/>
      <c r="HBV430" s="9"/>
      <c r="HBW430" s="9"/>
      <c r="HBX430" s="9"/>
      <c r="HBY430" s="9"/>
      <c r="HBZ430" s="9"/>
      <c r="HCA430" s="9"/>
      <c r="HCB430" s="9"/>
      <c r="HCC430" s="9"/>
      <c r="HCD430" s="9"/>
      <c r="HCE430" s="9"/>
      <c r="HCF430" s="9"/>
      <c r="HCG430" s="9"/>
      <c r="HCH430" s="9"/>
      <c r="HCI430" s="9"/>
      <c r="HCJ430" s="9"/>
      <c r="HCK430" s="9"/>
      <c r="HCL430" s="9"/>
      <c r="HCM430" s="9"/>
      <c r="HCN430" s="9"/>
      <c r="HCO430" s="9"/>
      <c r="HCP430" s="9"/>
      <c r="HCQ430" s="9"/>
      <c r="HCR430" s="9"/>
      <c r="HCS430" s="9"/>
      <c r="HCT430" s="9"/>
      <c r="HCU430" s="9"/>
      <c r="HCV430" s="9"/>
      <c r="HCW430" s="9"/>
      <c r="HCX430" s="9"/>
      <c r="HCY430" s="9"/>
      <c r="HCZ430" s="9"/>
      <c r="HDA430" s="9"/>
      <c r="HDB430" s="9"/>
      <c r="HDC430" s="9"/>
      <c r="HDD430" s="9"/>
      <c r="HDE430" s="9"/>
      <c r="HDF430" s="9"/>
      <c r="HDG430" s="9"/>
      <c r="HDH430" s="9"/>
      <c r="HDI430" s="9"/>
      <c r="HDJ430" s="9"/>
      <c r="HDK430" s="9"/>
      <c r="HDL430" s="9"/>
      <c r="HDM430" s="9"/>
      <c r="HDN430" s="9"/>
      <c r="HDO430" s="9"/>
      <c r="HDP430" s="9"/>
      <c r="HDQ430" s="9"/>
      <c r="HDR430" s="9"/>
      <c r="HDS430" s="9"/>
      <c r="HDT430" s="9"/>
      <c r="HDU430" s="9"/>
      <c r="HDV430" s="9"/>
      <c r="HDW430" s="9"/>
      <c r="HDX430" s="9"/>
      <c r="HDY430" s="9"/>
      <c r="HDZ430" s="9"/>
      <c r="HEA430" s="9"/>
      <c r="HEB430" s="9"/>
      <c r="HEC430" s="9"/>
      <c r="HED430" s="9"/>
      <c r="HEE430" s="9"/>
      <c r="HEF430" s="9"/>
      <c r="HEG430" s="9"/>
      <c r="HEH430" s="9"/>
      <c r="HEI430" s="9"/>
      <c r="HEJ430" s="9"/>
      <c r="HEK430" s="9"/>
      <c r="HEL430" s="9"/>
      <c r="HEM430" s="9"/>
      <c r="HEN430" s="9"/>
      <c r="HEO430" s="9"/>
      <c r="HEP430" s="9"/>
      <c r="HEQ430" s="9"/>
      <c r="HER430" s="9"/>
      <c r="HES430" s="9"/>
      <c r="HET430" s="9"/>
      <c r="HEU430" s="9"/>
      <c r="HEV430" s="9"/>
      <c r="HEW430" s="9"/>
      <c r="HEX430" s="9"/>
      <c r="HEY430" s="9"/>
      <c r="HEZ430" s="9"/>
      <c r="HFA430" s="9"/>
      <c r="HFB430" s="9"/>
      <c r="HFC430" s="9"/>
      <c r="HFD430" s="9"/>
      <c r="HFE430" s="9"/>
      <c r="HFF430" s="9"/>
      <c r="HFG430" s="9"/>
      <c r="HFH430" s="9"/>
      <c r="HFI430" s="9"/>
      <c r="HFJ430" s="9"/>
      <c r="HFK430" s="9"/>
      <c r="HFL430" s="9"/>
      <c r="HFM430" s="9"/>
      <c r="HFN430" s="9"/>
      <c r="HFO430" s="9"/>
      <c r="HFP430" s="9"/>
      <c r="HFQ430" s="9"/>
      <c r="HFR430" s="9"/>
      <c r="HFS430" s="9"/>
      <c r="HFT430" s="9"/>
      <c r="HFU430" s="9"/>
      <c r="HFV430" s="9"/>
      <c r="HFW430" s="9"/>
      <c r="HFX430" s="9"/>
      <c r="HFY430" s="9"/>
      <c r="HFZ430" s="9"/>
      <c r="HGA430" s="9"/>
      <c r="HGB430" s="9"/>
      <c r="HGC430" s="9"/>
      <c r="HGD430" s="9"/>
      <c r="HGE430" s="9"/>
      <c r="HGF430" s="9"/>
      <c r="HGG430" s="9"/>
      <c r="HGH430" s="9"/>
      <c r="HGI430" s="9"/>
      <c r="HGJ430" s="9"/>
      <c r="HGK430" s="9"/>
      <c r="HGL430" s="9"/>
      <c r="HGM430" s="9"/>
      <c r="HGN430" s="9"/>
      <c r="HGO430" s="9"/>
      <c r="HGP430" s="9"/>
      <c r="HGQ430" s="9"/>
      <c r="HGR430" s="9"/>
      <c r="HGS430" s="9"/>
      <c r="HGT430" s="9"/>
      <c r="HGU430" s="9"/>
      <c r="HGV430" s="9"/>
      <c r="HGW430" s="9"/>
      <c r="HGX430" s="9"/>
      <c r="HGY430" s="9"/>
      <c r="HGZ430" s="9"/>
      <c r="HHA430" s="9"/>
      <c r="HHB430" s="9"/>
      <c r="HHC430" s="9"/>
      <c r="HHD430" s="9"/>
      <c r="HHE430" s="9"/>
      <c r="HHF430" s="9"/>
      <c r="HHG430" s="9"/>
      <c r="HHH430" s="9"/>
      <c r="HHI430" s="9"/>
      <c r="HHJ430" s="9"/>
      <c r="HHK430" s="9"/>
      <c r="HHL430" s="9"/>
      <c r="HHM430" s="9"/>
      <c r="HHN430" s="9"/>
      <c r="HHO430" s="9"/>
      <c r="HHP430" s="9"/>
      <c r="HHQ430" s="9"/>
      <c r="HHR430" s="9"/>
      <c r="HHS430" s="9"/>
      <c r="HHT430" s="9"/>
      <c r="HHU430" s="9"/>
      <c r="HHV430" s="9"/>
      <c r="HHW430" s="9"/>
      <c r="HHX430" s="9"/>
      <c r="HHY430" s="9"/>
      <c r="HHZ430" s="9"/>
      <c r="HIA430" s="9"/>
      <c r="HIB430" s="9"/>
      <c r="HIC430" s="9"/>
      <c r="HID430" s="9"/>
      <c r="HIE430" s="9"/>
      <c r="HIF430" s="9"/>
      <c r="HIG430" s="9"/>
      <c r="HIH430" s="9"/>
      <c r="HII430" s="9"/>
      <c r="HIJ430" s="9"/>
      <c r="HIK430" s="9"/>
      <c r="HIL430" s="9"/>
      <c r="HIM430" s="9"/>
      <c r="HIN430" s="9"/>
      <c r="HIO430" s="9"/>
      <c r="HIP430" s="9"/>
      <c r="HIQ430" s="9"/>
      <c r="HIR430" s="9"/>
      <c r="HIS430" s="9"/>
      <c r="HIT430" s="9"/>
      <c r="HIU430" s="9"/>
      <c r="HIV430" s="9"/>
      <c r="HIW430" s="9"/>
      <c r="HIX430" s="9"/>
      <c r="HIY430" s="9"/>
      <c r="HIZ430" s="9"/>
      <c r="HJA430" s="9"/>
      <c r="HJB430" s="9"/>
      <c r="HJC430" s="9"/>
      <c r="HJD430" s="9"/>
      <c r="HJE430" s="9"/>
      <c r="HJF430" s="9"/>
      <c r="HJG430" s="9"/>
      <c r="HJH430" s="9"/>
      <c r="HJI430" s="9"/>
      <c r="HJJ430" s="9"/>
      <c r="HJK430" s="9"/>
      <c r="HJL430" s="9"/>
      <c r="HJM430" s="9"/>
      <c r="HJN430" s="9"/>
      <c r="HJO430" s="9"/>
      <c r="HJP430" s="9"/>
      <c r="HJQ430" s="9"/>
      <c r="HJR430" s="9"/>
      <c r="HJS430" s="9"/>
      <c r="HJT430" s="9"/>
      <c r="HJU430" s="9"/>
      <c r="HJV430" s="9"/>
      <c r="HJW430" s="9"/>
      <c r="HJX430" s="9"/>
      <c r="HJY430" s="9"/>
      <c r="HJZ430" s="9"/>
      <c r="HKA430" s="9"/>
      <c r="HKB430" s="9"/>
      <c r="HKC430" s="9"/>
      <c r="HKD430" s="9"/>
      <c r="HKE430" s="9"/>
      <c r="HKF430" s="9"/>
      <c r="HKG430" s="9"/>
      <c r="HKH430" s="9"/>
      <c r="HKI430" s="9"/>
      <c r="HKJ430" s="9"/>
      <c r="HKK430" s="9"/>
      <c r="HKL430" s="9"/>
      <c r="HKM430" s="9"/>
      <c r="HKN430" s="9"/>
      <c r="HKO430" s="9"/>
      <c r="HKP430" s="9"/>
      <c r="HKQ430" s="9"/>
      <c r="HKR430" s="9"/>
      <c r="HKS430" s="9"/>
      <c r="HKT430" s="9"/>
      <c r="HKU430" s="9"/>
      <c r="HKV430" s="9"/>
      <c r="HKW430" s="9"/>
      <c r="HKX430" s="9"/>
      <c r="HKY430" s="9"/>
      <c r="HKZ430" s="9"/>
      <c r="HLA430" s="9"/>
      <c r="HLB430" s="9"/>
      <c r="HLC430" s="9"/>
      <c r="HLD430" s="9"/>
      <c r="HLE430" s="9"/>
      <c r="HLF430" s="9"/>
      <c r="HLG430" s="9"/>
      <c r="HLH430" s="9"/>
      <c r="HLI430" s="9"/>
      <c r="HLJ430" s="9"/>
      <c r="HLK430" s="9"/>
      <c r="HLL430" s="9"/>
      <c r="HLM430" s="9"/>
      <c r="HLN430" s="9"/>
      <c r="HLO430" s="9"/>
      <c r="HLP430" s="9"/>
      <c r="HLQ430" s="9"/>
      <c r="HLR430" s="9"/>
      <c r="HLS430" s="9"/>
      <c r="HLT430" s="9"/>
      <c r="HLU430" s="9"/>
      <c r="HLV430" s="9"/>
      <c r="HLW430" s="9"/>
      <c r="HLX430" s="9"/>
      <c r="HLY430" s="9"/>
      <c r="HLZ430" s="9"/>
      <c r="HMA430" s="9"/>
      <c r="HMB430" s="9"/>
      <c r="HMC430" s="9"/>
      <c r="HMD430" s="9"/>
      <c r="HME430" s="9"/>
      <c r="HMF430" s="9"/>
      <c r="HMG430" s="9"/>
      <c r="HMH430" s="9"/>
      <c r="HMI430" s="9"/>
      <c r="HMJ430" s="9"/>
      <c r="HMK430" s="9"/>
      <c r="HML430" s="9"/>
      <c r="HMM430" s="9"/>
      <c r="HMN430" s="9"/>
      <c r="HMO430" s="9"/>
      <c r="HMP430" s="9"/>
      <c r="HMQ430" s="9"/>
      <c r="HMR430" s="9"/>
      <c r="HMS430" s="9"/>
      <c r="HMT430" s="9"/>
      <c r="HMU430" s="9"/>
      <c r="HMV430" s="9"/>
      <c r="HMW430" s="9"/>
      <c r="HMX430" s="9"/>
      <c r="HMY430" s="9"/>
      <c r="HMZ430" s="9"/>
      <c r="HNA430" s="9"/>
      <c r="HNB430" s="9"/>
      <c r="HNC430" s="9"/>
      <c r="HND430" s="9"/>
      <c r="HNE430" s="9"/>
      <c r="HNF430" s="9"/>
      <c r="HNG430" s="9"/>
      <c r="HNH430" s="9"/>
      <c r="HNI430" s="9"/>
      <c r="HNJ430" s="9"/>
      <c r="HNK430" s="9"/>
      <c r="HNL430" s="9"/>
      <c r="HNM430" s="9"/>
      <c r="HNN430" s="9"/>
      <c r="HNO430" s="9"/>
      <c r="HNP430" s="9"/>
      <c r="HNQ430" s="9"/>
      <c r="HNR430" s="9"/>
      <c r="HNS430" s="9"/>
      <c r="HNT430" s="9"/>
      <c r="HNU430" s="9"/>
      <c r="HNV430" s="9"/>
      <c r="HNW430" s="9"/>
      <c r="HNX430" s="9"/>
      <c r="HNY430" s="9"/>
      <c r="HNZ430" s="9"/>
      <c r="HOA430" s="9"/>
      <c r="HOB430" s="9"/>
      <c r="HOC430" s="9"/>
      <c r="HOD430" s="9"/>
      <c r="HOE430" s="9"/>
      <c r="HOF430" s="9"/>
      <c r="HOG430" s="9"/>
      <c r="HOH430" s="9"/>
      <c r="HOI430" s="9"/>
      <c r="HOJ430" s="9"/>
      <c r="HOK430" s="9"/>
      <c r="HOL430" s="9"/>
      <c r="HOM430" s="9"/>
      <c r="HON430" s="9"/>
      <c r="HOO430" s="9"/>
      <c r="HOP430" s="9"/>
      <c r="HOQ430" s="9"/>
      <c r="HOR430" s="9"/>
      <c r="HOS430" s="9"/>
      <c r="HOT430" s="9"/>
      <c r="HOU430" s="9"/>
      <c r="HOV430" s="9"/>
      <c r="HOW430" s="9"/>
      <c r="HOX430" s="9"/>
      <c r="HOY430" s="9"/>
      <c r="HOZ430" s="9"/>
      <c r="HPA430" s="9"/>
      <c r="HPB430" s="9"/>
      <c r="HPC430" s="9"/>
      <c r="HPD430" s="9"/>
      <c r="HPE430" s="9"/>
      <c r="HPF430" s="9"/>
      <c r="HPG430" s="9"/>
      <c r="HPH430" s="9"/>
      <c r="HPI430" s="9"/>
      <c r="HPJ430" s="9"/>
      <c r="HPK430" s="9"/>
      <c r="HPL430" s="9"/>
      <c r="HPM430" s="9"/>
      <c r="HPN430" s="9"/>
      <c r="HPO430" s="9"/>
      <c r="HPP430" s="9"/>
      <c r="HPQ430" s="9"/>
      <c r="HPR430" s="9"/>
      <c r="HPS430" s="9"/>
      <c r="HPT430" s="9"/>
      <c r="HPU430" s="9"/>
      <c r="HPV430" s="9"/>
      <c r="HPW430" s="9"/>
      <c r="HPX430" s="9"/>
      <c r="HPY430" s="9"/>
      <c r="HPZ430" s="9"/>
      <c r="HQA430" s="9"/>
      <c r="HQB430" s="9"/>
      <c r="HQC430" s="9"/>
      <c r="HQD430" s="9"/>
      <c r="HQE430" s="9"/>
      <c r="HQF430" s="9"/>
      <c r="HQG430" s="9"/>
      <c r="HQH430" s="9"/>
      <c r="HQI430" s="9"/>
      <c r="HQJ430" s="9"/>
      <c r="HQK430" s="9"/>
      <c r="HQL430" s="9"/>
      <c r="HQM430" s="9"/>
      <c r="HQN430" s="9"/>
      <c r="HQO430" s="9"/>
      <c r="HQP430" s="9"/>
      <c r="HQQ430" s="9"/>
      <c r="HQR430" s="9"/>
      <c r="HQS430" s="9"/>
      <c r="HQT430" s="9"/>
      <c r="HQU430" s="9"/>
      <c r="HQV430" s="9"/>
      <c r="HQW430" s="9"/>
      <c r="HQX430" s="9"/>
      <c r="HQY430" s="9"/>
      <c r="HQZ430" s="9"/>
      <c r="HRA430" s="9"/>
      <c r="HRB430" s="9"/>
      <c r="HRC430" s="9"/>
      <c r="HRD430" s="9"/>
      <c r="HRE430" s="9"/>
      <c r="HRF430" s="9"/>
      <c r="HRG430" s="9"/>
      <c r="HRH430" s="9"/>
      <c r="HRI430" s="9"/>
      <c r="HRJ430" s="9"/>
      <c r="HRK430" s="9"/>
      <c r="HRL430" s="9"/>
      <c r="HRM430" s="9"/>
      <c r="HRN430" s="9"/>
      <c r="HRO430" s="9"/>
      <c r="HRP430" s="9"/>
      <c r="HRQ430" s="9"/>
      <c r="HRR430" s="9"/>
      <c r="HRS430" s="9"/>
      <c r="HRT430" s="9"/>
      <c r="HRU430" s="9"/>
      <c r="HRV430" s="9"/>
      <c r="HRW430" s="9"/>
      <c r="HRX430" s="9"/>
      <c r="HRY430" s="9"/>
      <c r="HRZ430" s="9"/>
      <c r="HSA430" s="9"/>
      <c r="HSB430" s="9"/>
      <c r="HSC430" s="9"/>
      <c r="HSD430" s="9"/>
      <c r="HSE430" s="9"/>
      <c r="HSF430" s="9"/>
      <c r="HSG430" s="9"/>
      <c r="HSH430" s="9"/>
      <c r="HSI430" s="9"/>
      <c r="HSJ430" s="9"/>
      <c r="HSK430" s="9"/>
      <c r="HSL430" s="9"/>
      <c r="HSM430" s="9"/>
      <c r="HSN430" s="9"/>
      <c r="HSO430" s="9"/>
      <c r="HSP430" s="9"/>
      <c r="HSQ430" s="9"/>
      <c r="HSR430" s="9"/>
      <c r="HSS430" s="9"/>
      <c r="HST430" s="9"/>
      <c r="HSU430" s="9"/>
      <c r="HSV430" s="9"/>
      <c r="HSW430" s="9"/>
      <c r="HSX430" s="9"/>
      <c r="HSY430" s="9"/>
      <c r="HSZ430" s="9"/>
      <c r="HTA430" s="9"/>
      <c r="HTB430" s="9"/>
      <c r="HTC430" s="9"/>
      <c r="HTD430" s="9"/>
      <c r="HTE430" s="9"/>
      <c r="HTF430" s="9"/>
      <c r="HTG430" s="9"/>
      <c r="HTH430" s="9"/>
      <c r="HTI430" s="9"/>
      <c r="HTJ430" s="9"/>
      <c r="HTK430" s="9"/>
      <c r="HTL430" s="9"/>
      <c r="HTM430" s="9"/>
      <c r="HTN430" s="9"/>
      <c r="HTO430" s="9"/>
      <c r="HTP430" s="9"/>
      <c r="HTQ430" s="9"/>
      <c r="HTR430" s="9"/>
      <c r="HTS430" s="9"/>
      <c r="HTT430" s="9"/>
      <c r="HTU430" s="9"/>
      <c r="HTV430" s="9"/>
      <c r="HTW430" s="9"/>
      <c r="HTX430" s="9"/>
      <c r="HTY430" s="9"/>
      <c r="HTZ430" s="9"/>
      <c r="HUA430" s="9"/>
      <c r="HUB430" s="9"/>
      <c r="HUC430" s="9"/>
      <c r="HUD430" s="9"/>
      <c r="HUE430" s="9"/>
      <c r="HUF430" s="9"/>
      <c r="HUG430" s="9"/>
      <c r="HUH430" s="9"/>
      <c r="HUI430" s="9"/>
      <c r="HUJ430" s="9"/>
      <c r="HUK430" s="9"/>
      <c r="HUL430" s="9"/>
      <c r="HUM430" s="9"/>
      <c r="HUN430" s="9"/>
      <c r="HUO430" s="9"/>
      <c r="HUP430" s="9"/>
      <c r="HUQ430" s="9"/>
      <c r="HUR430" s="9"/>
      <c r="HUS430" s="9"/>
      <c r="HUT430" s="9"/>
      <c r="HUU430" s="9"/>
      <c r="HUV430" s="9"/>
      <c r="HUW430" s="9"/>
      <c r="HUX430" s="9"/>
      <c r="HUY430" s="9"/>
      <c r="HUZ430" s="9"/>
      <c r="HVA430" s="9"/>
      <c r="HVB430" s="9"/>
      <c r="HVC430" s="9"/>
      <c r="HVD430" s="9"/>
      <c r="HVE430" s="9"/>
      <c r="HVF430" s="9"/>
      <c r="HVG430" s="9"/>
      <c r="HVH430" s="9"/>
      <c r="HVI430" s="9"/>
      <c r="HVJ430" s="9"/>
      <c r="HVK430" s="9"/>
      <c r="HVL430" s="9"/>
      <c r="HVM430" s="9"/>
      <c r="HVN430" s="9"/>
      <c r="HVO430" s="9"/>
      <c r="HVP430" s="9"/>
      <c r="HVQ430" s="9"/>
      <c r="HVR430" s="9"/>
      <c r="HVS430" s="9"/>
      <c r="HVT430" s="9"/>
      <c r="HVU430" s="9"/>
      <c r="HVV430" s="9"/>
      <c r="HVW430" s="9"/>
      <c r="HVX430" s="9"/>
      <c r="HVY430" s="9"/>
      <c r="HVZ430" s="9"/>
      <c r="HWA430" s="9"/>
      <c r="HWB430" s="9"/>
      <c r="HWC430" s="9"/>
      <c r="HWD430" s="9"/>
      <c r="HWE430" s="9"/>
      <c r="HWF430" s="9"/>
      <c r="HWG430" s="9"/>
      <c r="HWH430" s="9"/>
      <c r="HWI430" s="9"/>
      <c r="HWJ430" s="9"/>
      <c r="HWK430" s="9"/>
      <c r="HWL430" s="9"/>
      <c r="HWM430" s="9"/>
      <c r="HWN430" s="9"/>
      <c r="HWO430" s="9"/>
      <c r="HWP430" s="9"/>
      <c r="HWQ430" s="9"/>
      <c r="HWR430" s="9"/>
      <c r="HWS430" s="9"/>
      <c r="HWT430" s="9"/>
      <c r="HWU430" s="9"/>
      <c r="HWV430" s="9"/>
      <c r="HWW430" s="9"/>
      <c r="HWX430" s="9"/>
      <c r="HWY430" s="9"/>
      <c r="HWZ430" s="9"/>
      <c r="HXA430" s="9"/>
      <c r="HXB430" s="9"/>
      <c r="HXC430" s="9"/>
      <c r="HXD430" s="9"/>
      <c r="HXE430" s="9"/>
      <c r="HXF430" s="9"/>
      <c r="HXG430" s="9"/>
      <c r="HXH430" s="9"/>
      <c r="HXI430" s="9"/>
      <c r="HXJ430" s="9"/>
      <c r="HXK430" s="9"/>
      <c r="HXL430" s="9"/>
      <c r="HXM430" s="9"/>
      <c r="HXN430" s="9"/>
      <c r="HXO430" s="9"/>
      <c r="HXP430" s="9"/>
      <c r="HXQ430" s="9"/>
      <c r="HXR430" s="9"/>
      <c r="HXS430" s="9"/>
      <c r="HXT430" s="9"/>
      <c r="HXU430" s="9"/>
      <c r="HXV430" s="9"/>
      <c r="HXW430" s="9"/>
      <c r="HXX430" s="9"/>
      <c r="HXY430" s="9"/>
      <c r="HXZ430" s="9"/>
      <c r="HYA430" s="9"/>
      <c r="HYB430" s="9"/>
      <c r="HYC430" s="9"/>
      <c r="HYD430" s="9"/>
      <c r="HYE430" s="9"/>
      <c r="HYF430" s="9"/>
      <c r="HYG430" s="9"/>
      <c r="HYH430" s="9"/>
      <c r="HYI430" s="9"/>
      <c r="HYJ430" s="9"/>
      <c r="HYK430" s="9"/>
      <c r="HYL430" s="9"/>
      <c r="HYM430" s="9"/>
      <c r="HYN430" s="9"/>
      <c r="HYO430" s="9"/>
      <c r="HYP430" s="9"/>
      <c r="HYQ430" s="9"/>
      <c r="HYR430" s="9"/>
      <c r="HYS430" s="9"/>
      <c r="HYT430" s="9"/>
      <c r="HYU430" s="9"/>
      <c r="HYV430" s="9"/>
      <c r="HYW430" s="9"/>
      <c r="HYX430" s="9"/>
      <c r="HYY430" s="9"/>
      <c r="HYZ430" s="9"/>
      <c r="HZA430" s="9"/>
      <c r="HZB430" s="9"/>
      <c r="HZC430" s="9"/>
      <c r="HZD430" s="9"/>
      <c r="HZE430" s="9"/>
      <c r="HZF430" s="9"/>
      <c r="HZG430" s="9"/>
      <c r="HZH430" s="9"/>
      <c r="HZI430" s="9"/>
      <c r="HZJ430" s="9"/>
      <c r="HZK430" s="9"/>
      <c r="HZL430" s="9"/>
      <c r="HZM430" s="9"/>
      <c r="HZN430" s="9"/>
      <c r="HZO430" s="9"/>
      <c r="HZP430" s="9"/>
      <c r="HZQ430" s="9"/>
      <c r="HZR430" s="9"/>
      <c r="HZS430" s="9"/>
      <c r="HZT430" s="9"/>
      <c r="HZU430" s="9"/>
      <c r="HZV430" s="9"/>
      <c r="HZW430" s="9"/>
      <c r="HZX430" s="9"/>
      <c r="HZY430" s="9"/>
      <c r="HZZ430" s="9"/>
      <c r="IAA430" s="9"/>
      <c r="IAB430" s="9"/>
      <c r="IAC430" s="9"/>
      <c r="IAD430" s="9"/>
      <c r="IAE430" s="9"/>
      <c r="IAF430" s="9"/>
      <c r="IAG430" s="9"/>
      <c r="IAH430" s="9"/>
      <c r="IAI430" s="9"/>
      <c r="IAJ430" s="9"/>
      <c r="IAK430" s="9"/>
      <c r="IAL430" s="9"/>
      <c r="IAM430" s="9"/>
      <c r="IAN430" s="9"/>
      <c r="IAO430" s="9"/>
      <c r="IAP430" s="9"/>
      <c r="IAQ430" s="9"/>
      <c r="IAR430" s="9"/>
      <c r="IAS430" s="9"/>
      <c r="IAT430" s="9"/>
      <c r="IAU430" s="9"/>
      <c r="IAV430" s="9"/>
      <c r="IAW430" s="9"/>
      <c r="IAX430" s="9"/>
      <c r="IAY430" s="9"/>
      <c r="IAZ430" s="9"/>
      <c r="IBA430" s="9"/>
      <c r="IBB430" s="9"/>
      <c r="IBC430" s="9"/>
      <c r="IBD430" s="9"/>
      <c r="IBE430" s="9"/>
      <c r="IBF430" s="9"/>
      <c r="IBG430" s="9"/>
      <c r="IBH430" s="9"/>
      <c r="IBI430" s="9"/>
      <c r="IBJ430" s="9"/>
      <c r="IBK430" s="9"/>
      <c r="IBL430" s="9"/>
      <c r="IBM430" s="9"/>
      <c r="IBN430" s="9"/>
      <c r="IBO430" s="9"/>
      <c r="IBP430" s="9"/>
      <c r="IBQ430" s="9"/>
      <c r="IBR430" s="9"/>
      <c r="IBS430" s="9"/>
      <c r="IBT430" s="9"/>
      <c r="IBU430" s="9"/>
      <c r="IBV430" s="9"/>
      <c r="IBW430" s="9"/>
      <c r="IBX430" s="9"/>
      <c r="IBY430" s="9"/>
      <c r="IBZ430" s="9"/>
      <c r="ICA430" s="9"/>
      <c r="ICB430" s="9"/>
      <c r="ICC430" s="9"/>
      <c r="ICD430" s="9"/>
      <c r="ICE430" s="9"/>
      <c r="ICF430" s="9"/>
      <c r="ICG430" s="9"/>
      <c r="ICH430" s="9"/>
      <c r="ICI430" s="9"/>
      <c r="ICJ430" s="9"/>
      <c r="ICK430" s="9"/>
      <c r="ICL430" s="9"/>
      <c r="ICM430" s="9"/>
      <c r="ICN430" s="9"/>
      <c r="ICO430" s="9"/>
      <c r="ICP430" s="9"/>
      <c r="ICQ430" s="9"/>
      <c r="ICR430" s="9"/>
      <c r="ICS430" s="9"/>
      <c r="ICT430" s="9"/>
      <c r="ICU430" s="9"/>
      <c r="ICV430" s="9"/>
      <c r="ICW430" s="9"/>
      <c r="ICX430" s="9"/>
      <c r="ICY430" s="9"/>
      <c r="ICZ430" s="9"/>
      <c r="IDA430" s="9"/>
      <c r="IDB430" s="9"/>
      <c r="IDC430" s="9"/>
      <c r="IDD430" s="9"/>
      <c r="IDE430" s="9"/>
      <c r="IDF430" s="9"/>
      <c r="IDG430" s="9"/>
      <c r="IDH430" s="9"/>
      <c r="IDI430" s="9"/>
      <c r="IDJ430" s="9"/>
      <c r="IDK430" s="9"/>
      <c r="IDL430" s="9"/>
      <c r="IDM430" s="9"/>
      <c r="IDN430" s="9"/>
      <c r="IDO430" s="9"/>
      <c r="IDP430" s="9"/>
      <c r="IDQ430" s="9"/>
      <c r="IDR430" s="9"/>
      <c r="IDS430" s="9"/>
      <c r="IDT430" s="9"/>
      <c r="IDU430" s="9"/>
      <c r="IDV430" s="9"/>
      <c r="IDW430" s="9"/>
      <c r="IDX430" s="9"/>
      <c r="IDY430" s="9"/>
      <c r="IDZ430" s="9"/>
      <c r="IEA430" s="9"/>
      <c r="IEB430" s="9"/>
      <c r="IEC430" s="9"/>
      <c r="IED430" s="9"/>
      <c r="IEE430" s="9"/>
      <c r="IEF430" s="9"/>
      <c r="IEG430" s="9"/>
      <c r="IEH430" s="9"/>
      <c r="IEI430" s="9"/>
      <c r="IEJ430" s="9"/>
      <c r="IEK430" s="9"/>
      <c r="IEL430" s="9"/>
      <c r="IEM430" s="9"/>
      <c r="IEN430" s="9"/>
      <c r="IEO430" s="9"/>
      <c r="IEP430" s="9"/>
      <c r="IEQ430" s="9"/>
      <c r="IER430" s="9"/>
      <c r="IES430" s="9"/>
      <c r="IET430" s="9"/>
      <c r="IEU430" s="9"/>
      <c r="IEV430" s="9"/>
      <c r="IEW430" s="9"/>
      <c r="IEX430" s="9"/>
      <c r="IEY430" s="9"/>
      <c r="IEZ430" s="9"/>
      <c r="IFA430" s="9"/>
      <c r="IFB430" s="9"/>
      <c r="IFC430" s="9"/>
      <c r="IFD430" s="9"/>
      <c r="IFE430" s="9"/>
      <c r="IFF430" s="9"/>
      <c r="IFG430" s="9"/>
      <c r="IFH430" s="9"/>
      <c r="IFI430" s="9"/>
      <c r="IFJ430" s="9"/>
      <c r="IFK430" s="9"/>
      <c r="IFL430" s="9"/>
      <c r="IFM430" s="9"/>
      <c r="IFN430" s="9"/>
      <c r="IFO430" s="9"/>
      <c r="IFP430" s="9"/>
      <c r="IFQ430" s="9"/>
      <c r="IFR430" s="9"/>
      <c r="IFS430" s="9"/>
      <c r="IFT430" s="9"/>
      <c r="IFU430" s="9"/>
      <c r="IFV430" s="9"/>
      <c r="IFW430" s="9"/>
      <c r="IFX430" s="9"/>
      <c r="IFY430" s="9"/>
      <c r="IFZ430" s="9"/>
      <c r="IGA430" s="9"/>
      <c r="IGB430" s="9"/>
      <c r="IGC430" s="9"/>
      <c r="IGD430" s="9"/>
      <c r="IGE430" s="9"/>
      <c r="IGF430" s="9"/>
      <c r="IGG430" s="9"/>
      <c r="IGH430" s="9"/>
      <c r="IGI430" s="9"/>
      <c r="IGJ430" s="9"/>
      <c r="IGK430" s="9"/>
      <c r="IGL430" s="9"/>
      <c r="IGM430" s="9"/>
      <c r="IGN430" s="9"/>
      <c r="IGO430" s="9"/>
      <c r="IGP430" s="9"/>
      <c r="IGQ430" s="9"/>
      <c r="IGR430" s="9"/>
      <c r="IGS430" s="9"/>
      <c r="IGT430" s="9"/>
      <c r="IGU430" s="9"/>
      <c r="IGV430" s="9"/>
      <c r="IGW430" s="9"/>
      <c r="IGX430" s="9"/>
      <c r="IGY430" s="9"/>
      <c r="IGZ430" s="9"/>
      <c r="IHA430" s="9"/>
      <c r="IHB430" s="9"/>
      <c r="IHC430" s="9"/>
      <c r="IHD430" s="9"/>
      <c r="IHE430" s="9"/>
      <c r="IHF430" s="9"/>
      <c r="IHG430" s="9"/>
      <c r="IHH430" s="9"/>
      <c r="IHI430" s="9"/>
      <c r="IHJ430" s="9"/>
      <c r="IHK430" s="9"/>
      <c r="IHL430" s="9"/>
      <c r="IHM430" s="9"/>
      <c r="IHN430" s="9"/>
      <c r="IHO430" s="9"/>
      <c r="IHP430" s="9"/>
      <c r="IHQ430" s="9"/>
      <c r="IHR430" s="9"/>
      <c r="IHS430" s="9"/>
      <c r="IHT430" s="9"/>
      <c r="IHU430" s="9"/>
      <c r="IHV430" s="9"/>
      <c r="IHW430" s="9"/>
      <c r="IHX430" s="9"/>
      <c r="IHY430" s="9"/>
      <c r="IHZ430" s="9"/>
      <c r="IIA430" s="9"/>
      <c r="IIB430" s="9"/>
      <c r="IIC430" s="9"/>
      <c r="IID430" s="9"/>
      <c r="IIE430" s="9"/>
      <c r="IIF430" s="9"/>
      <c r="IIG430" s="9"/>
      <c r="IIH430" s="9"/>
      <c r="III430" s="9"/>
      <c r="IIJ430" s="9"/>
      <c r="IIK430" s="9"/>
      <c r="IIL430" s="9"/>
      <c r="IIM430" s="9"/>
      <c r="IIN430" s="9"/>
      <c r="IIO430" s="9"/>
      <c r="IIP430" s="9"/>
      <c r="IIQ430" s="9"/>
      <c r="IIR430" s="9"/>
      <c r="IIS430" s="9"/>
      <c r="IIT430" s="9"/>
      <c r="IIU430" s="9"/>
      <c r="IIV430" s="9"/>
      <c r="IIW430" s="9"/>
      <c r="IIX430" s="9"/>
      <c r="IIY430" s="9"/>
      <c r="IIZ430" s="9"/>
      <c r="IJA430" s="9"/>
      <c r="IJB430" s="9"/>
      <c r="IJC430" s="9"/>
      <c r="IJD430" s="9"/>
      <c r="IJE430" s="9"/>
      <c r="IJF430" s="9"/>
      <c r="IJG430" s="9"/>
      <c r="IJH430" s="9"/>
      <c r="IJI430" s="9"/>
      <c r="IJJ430" s="9"/>
      <c r="IJK430" s="9"/>
      <c r="IJL430" s="9"/>
      <c r="IJM430" s="9"/>
      <c r="IJN430" s="9"/>
      <c r="IJO430" s="9"/>
      <c r="IJP430" s="9"/>
      <c r="IJQ430" s="9"/>
      <c r="IJR430" s="9"/>
      <c r="IJS430" s="9"/>
      <c r="IJT430" s="9"/>
      <c r="IJU430" s="9"/>
      <c r="IJV430" s="9"/>
      <c r="IJW430" s="9"/>
      <c r="IJX430" s="9"/>
      <c r="IJY430" s="9"/>
      <c r="IJZ430" s="9"/>
      <c r="IKA430" s="9"/>
      <c r="IKB430" s="9"/>
      <c r="IKC430" s="9"/>
      <c r="IKD430" s="9"/>
      <c r="IKE430" s="9"/>
      <c r="IKF430" s="9"/>
      <c r="IKG430" s="9"/>
      <c r="IKH430" s="9"/>
      <c r="IKI430" s="9"/>
      <c r="IKJ430" s="9"/>
      <c r="IKK430" s="9"/>
      <c r="IKL430" s="9"/>
      <c r="IKM430" s="9"/>
      <c r="IKN430" s="9"/>
      <c r="IKO430" s="9"/>
      <c r="IKP430" s="9"/>
      <c r="IKQ430" s="9"/>
      <c r="IKR430" s="9"/>
      <c r="IKS430" s="9"/>
      <c r="IKT430" s="9"/>
      <c r="IKU430" s="9"/>
      <c r="IKV430" s="9"/>
      <c r="IKW430" s="9"/>
      <c r="IKX430" s="9"/>
      <c r="IKY430" s="9"/>
      <c r="IKZ430" s="9"/>
      <c r="ILA430" s="9"/>
      <c r="ILB430" s="9"/>
      <c r="ILC430" s="9"/>
      <c r="ILD430" s="9"/>
      <c r="ILE430" s="9"/>
      <c r="ILF430" s="9"/>
      <c r="ILG430" s="9"/>
      <c r="ILH430" s="9"/>
      <c r="ILI430" s="9"/>
      <c r="ILJ430" s="9"/>
      <c r="ILK430" s="9"/>
      <c r="ILL430" s="9"/>
      <c r="ILM430" s="9"/>
      <c r="ILN430" s="9"/>
      <c r="ILO430" s="9"/>
      <c r="ILP430" s="9"/>
      <c r="ILQ430" s="9"/>
      <c r="ILR430" s="9"/>
      <c r="ILS430" s="9"/>
      <c r="ILT430" s="9"/>
      <c r="ILU430" s="9"/>
      <c r="ILV430" s="9"/>
      <c r="ILW430" s="9"/>
      <c r="ILX430" s="9"/>
      <c r="ILY430" s="9"/>
      <c r="ILZ430" s="9"/>
      <c r="IMA430" s="9"/>
      <c r="IMB430" s="9"/>
      <c r="IMC430" s="9"/>
      <c r="IMD430" s="9"/>
      <c r="IME430" s="9"/>
      <c r="IMF430" s="9"/>
      <c r="IMG430" s="9"/>
      <c r="IMH430" s="9"/>
      <c r="IMI430" s="9"/>
      <c r="IMJ430" s="9"/>
      <c r="IMK430" s="9"/>
      <c r="IML430" s="9"/>
      <c r="IMM430" s="9"/>
      <c r="IMN430" s="9"/>
      <c r="IMO430" s="9"/>
      <c r="IMP430" s="9"/>
      <c r="IMQ430" s="9"/>
      <c r="IMR430" s="9"/>
      <c r="IMS430" s="9"/>
      <c r="IMT430" s="9"/>
      <c r="IMU430" s="9"/>
      <c r="IMV430" s="9"/>
      <c r="IMW430" s="9"/>
      <c r="IMX430" s="9"/>
      <c r="IMY430" s="9"/>
      <c r="IMZ430" s="9"/>
      <c r="INA430" s="9"/>
      <c r="INB430" s="9"/>
      <c r="INC430" s="9"/>
      <c r="IND430" s="9"/>
      <c r="INE430" s="9"/>
      <c r="INF430" s="9"/>
      <c r="ING430" s="9"/>
      <c r="INH430" s="9"/>
      <c r="INI430" s="9"/>
      <c r="INJ430" s="9"/>
      <c r="INK430" s="9"/>
      <c r="INL430" s="9"/>
      <c r="INM430" s="9"/>
      <c r="INN430" s="9"/>
      <c r="INO430" s="9"/>
      <c r="INP430" s="9"/>
      <c r="INQ430" s="9"/>
      <c r="INR430" s="9"/>
      <c r="INS430" s="9"/>
      <c r="INT430" s="9"/>
      <c r="INU430" s="9"/>
      <c r="INV430" s="9"/>
      <c r="INW430" s="9"/>
      <c r="INX430" s="9"/>
      <c r="INY430" s="9"/>
      <c r="INZ430" s="9"/>
      <c r="IOA430" s="9"/>
      <c r="IOB430" s="9"/>
      <c r="IOC430" s="9"/>
      <c r="IOD430" s="9"/>
      <c r="IOE430" s="9"/>
      <c r="IOF430" s="9"/>
      <c r="IOG430" s="9"/>
      <c r="IOH430" s="9"/>
      <c r="IOI430" s="9"/>
      <c r="IOJ430" s="9"/>
      <c r="IOK430" s="9"/>
      <c r="IOL430" s="9"/>
      <c r="IOM430" s="9"/>
      <c r="ION430" s="9"/>
      <c r="IOO430" s="9"/>
      <c r="IOP430" s="9"/>
      <c r="IOQ430" s="9"/>
      <c r="IOR430" s="9"/>
      <c r="IOS430" s="9"/>
      <c r="IOT430" s="9"/>
      <c r="IOU430" s="9"/>
      <c r="IOV430" s="9"/>
      <c r="IOW430" s="9"/>
      <c r="IOX430" s="9"/>
      <c r="IOY430" s="9"/>
      <c r="IOZ430" s="9"/>
      <c r="IPA430" s="9"/>
      <c r="IPB430" s="9"/>
      <c r="IPC430" s="9"/>
      <c r="IPD430" s="9"/>
      <c r="IPE430" s="9"/>
      <c r="IPF430" s="9"/>
      <c r="IPG430" s="9"/>
      <c r="IPH430" s="9"/>
      <c r="IPI430" s="9"/>
      <c r="IPJ430" s="9"/>
      <c r="IPK430" s="9"/>
      <c r="IPL430" s="9"/>
      <c r="IPM430" s="9"/>
      <c r="IPN430" s="9"/>
      <c r="IPO430" s="9"/>
      <c r="IPP430" s="9"/>
      <c r="IPQ430" s="9"/>
      <c r="IPR430" s="9"/>
      <c r="IPS430" s="9"/>
      <c r="IPT430" s="9"/>
      <c r="IPU430" s="9"/>
      <c r="IPV430" s="9"/>
      <c r="IPW430" s="9"/>
      <c r="IPX430" s="9"/>
      <c r="IPY430" s="9"/>
      <c r="IPZ430" s="9"/>
      <c r="IQA430" s="9"/>
      <c r="IQB430" s="9"/>
      <c r="IQC430" s="9"/>
      <c r="IQD430" s="9"/>
      <c r="IQE430" s="9"/>
      <c r="IQF430" s="9"/>
      <c r="IQG430" s="9"/>
      <c r="IQH430" s="9"/>
      <c r="IQI430" s="9"/>
      <c r="IQJ430" s="9"/>
      <c r="IQK430" s="9"/>
      <c r="IQL430" s="9"/>
      <c r="IQM430" s="9"/>
      <c r="IQN430" s="9"/>
      <c r="IQO430" s="9"/>
      <c r="IQP430" s="9"/>
      <c r="IQQ430" s="9"/>
      <c r="IQR430" s="9"/>
      <c r="IQS430" s="9"/>
      <c r="IQT430" s="9"/>
      <c r="IQU430" s="9"/>
      <c r="IQV430" s="9"/>
      <c r="IQW430" s="9"/>
      <c r="IQX430" s="9"/>
      <c r="IQY430" s="9"/>
      <c r="IQZ430" s="9"/>
      <c r="IRA430" s="9"/>
      <c r="IRB430" s="9"/>
      <c r="IRC430" s="9"/>
      <c r="IRD430" s="9"/>
      <c r="IRE430" s="9"/>
      <c r="IRF430" s="9"/>
      <c r="IRG430" s="9"/>
      <c r="IRH430" s="9"/>
      <c r="IRI430" s="9"/>
      <c r="IRJ430" s="9"/>
      <c r="IRK430" s="9"/>
      <c r="IRL430" s="9"/>
      <c r="IRM430" s="9"/>
      <c r="IRN430" s="9"/>
      <c r="IRO430" s="9"/>
      <c r="IRP430" s="9"/>
      <c r="IRQ430" s="9"/>
      <c r="IRR430" s="9"/>
      <c r="IRS430" s="9"/>
      <c r="IRT430" s="9"/>
      <c r="IRU430" s="9"/>
      <c r="IRV430" s="9"/>
      <c r="IRW430" s="9"/>
      <c r="IRX430" s="9"/>
      <c r="IRY430" s="9"/>
      <c r="IRZ430" s="9"/>
      <c r="ISA430" s="9"/>
      <c r="ISB430" s="9"/>
      <c r="ISC430" s="9"/>
      <c r="ISD430" s="9"/>
      <c r="ISE430" s="9"/>
      <c r="ISF430" s="9"/>
      <c r="ISG430" s="9"/>
      <c r="ISH430" s="9"/>
      <c r="ISI430" s="9"/>
      <c r="ISJ430" s="9"/>
      <c r="ISK430" s="9"/>
      <c r="ISL430" s="9"/>
      <c r="ISM430" s="9"/>
      <c r="ISN430" s="9"/>
      <c r="ISO430" s="9"/>
      <c r="ISP430" s="9"/>
      <c r="ISQ430" s="9"/>
      <c r="ISR430" s="9"/>
      <c r="ISS430" s="9"/>
      <c r="IST430" s="9"/>
      <c r="ISU430" s="9"/>
      <c r="ISV430" s="9"/>
      <c r="ISW430" s="9"/>
      <c r="ISX430" s="9"/>
      <c r="ISY430" s="9"/>
      <c r="ISZ430" s="9"/>
      <c r="ITA430" s="9"/>
      <c r="ITB430" s="9"/>
      <c r="ITC430" s="9"/>
      <c r="ITD430" s="9"/>
      <c r="ITE430" s="9"/>
      <c r="ITF430" s="9"/>
      <c r="ITG430" s="9"/>
      <c r="ITH430" s="9"/>
      <c r="ITI430" s="9"/>
      <c r="ITJ430" s="9"/>
      <c r="ITK430" s="9"/>
      <c r="ITL430" s="9"/>
      <c r="ITM430" s="9"/>
      <c r="ITN430" s="9"/>
      <c r="ITO430" s="9"/>
      <c r="ITP430" s="9"/>
      <c r="ITQ430" s="9"/>
      <c r="ITR430" s="9"/>
      <c r="ITS430" s="9"/>
      <c r="ITT430" s="9"/>
      <c r="ITU430" s="9"/>
      <c r="ITV430" s="9"/>
      <c r="ITW430" s="9"/>
      <c r="ITX430" s="9"/>
      <c r="ITY430" s="9"/>
      <c r="ITZ430" s="9"/>
      <c r="IUA430" s="9"/>
      <c r="IUB430" s="9"/>
      <c r="IUC430" s="9"/>
      <c r="IUD430" s="9"/>
      <c r="IUE430" s="9"/>
      <c r="IUF430" s="9"/>
      <c r="IUG430" s="9"/>
      <c r="IUH430" s="9"/>
      <c r="IUI430" s="9"/>
      <c r="IUJ430" s="9"/>
      <c r="IUK430" s="9"/>
      <c r="IUL430" s="9"/>
      <c r="IUM430" s="9"/>
      <c r="IUN430" s="9"/>
      <c r="IUO430" s="9"/>
      <c r="IUP430" s="9"/>
      <c r="IUQ430" s="9"/>
      <c r="IUR430" s="9"/>
      <c r="IUS430" s="9"/>
      <c r="IUT430" s="9"/>
      <c r="IUU430" s="9"/>
      <c r="IUV430" s="9"/>
      <c r="IUW430" s="9"/>
      <c r="IUX430" s="9"/>
      <c r="IUY430" s="9"/>
      <c r="IUZ430" s="9"/>
      <c r="IVA430" s="9"/>
      <c r="IVB430" s="9"/>
      <c r="IVC430" s="9"/>
      <c r="IVD430" s="9"/>
      <c r="IVE430" s="9"/>
      <c r="IVF430" s="9"/>
      <c r="IVG430" s="9"/>
      <c r="IVH430" s="9"/>
      <c r="IVI430" s="9"/>
      <c r="IVJ430" s="9"/>
      <c r="IVK430" s="9"/>
      <c r="IVL430" s="9"/>
      <c r="IVM430" s="9"/>
      <c r="IVN430" s="9"/>
      <c r="IVO430" s="9"/>
      <c r="IVP430" s="9"/>
      <c r="IVQ430" s="9"/>
      <c r="IVR430" s="9"/>
      <c r="IVS430" s="9"/>
      <c r="IVT430" s="9"/>
      <c r="IVU430" s="9"/>
      <c r="IVV430" s="9"/>
      <c r="IVW430" s="9"/>
      <c r="IVX430" s="9"/>
      <c r="IVY430" s="9"/>
      <c r="IVZ430" s="9"/>
      <c r="IWA430" s="9"/>
      <c r="IWB430" s="9"/>
      <c r="IWC430" s="9"/>
      <c r="IWD430" s="9"/>
      <c r="IWE430" s="9"/>
      <c r="IWF430" s="9"/>
      <c r="IWG430" s="9"/>
      <c r="IWH430" s="9"/>
      <c r="IWI430" s="9"/>
      <c r="IWJ430" s="9"/>
      <c r="IWK430" s="9"/>
      <c r="IWL430" s="9"/>
      <c r="IWM430" s="9"/>
      <c r="IWN430" s="9"/>
      <c r="IWO430" s="9"/>
      <c r="IWP430" s="9"/>
      <c r="IWQ430" s="9"/>
      <c r="IWR430" s="9"/>
      <c r="IWS430" s="9"/>
      <c r="IWT430" s="9"/>
      <c r="IWU430" s="9"/>
      <c r="IWV430" s="9"/>
      <c r="IWW430" s="9"/>
      <c r="IWX430" s="9"/>
      <c r="IWY430" s="9"/>
      <c r="IWZ430" s="9"/>
      <c r="IXA430" s="9"/>
      <c r="IXB430" s="9"/>
      <c r="IXC430" s="9"/>
      <c r="IXD430" s="9"/>
      <c r="IXE430" s="9"/>
      <c r="IXF430" s="9"/>
      <c r="IXG430" s="9"/>
      <c r="IXH430" s="9"/>
      <c r="IXI430" s="9"/>
      <c r="IXJ430" s="9"/>
      <c r="IXK430" s="9"/>
      <c r="IXL430" s="9"/>
      <c r="IXM430" s="9"/>
      <c r="IXN430" s="9"/>
      <c r="IXO430" s="9"/>
      <c r="IXP430" s="9"/>
      <c r="IXQ430" s="9"/>
      <c r="IXR430" s="9"/>
      <c r="IXS430" s="9"/>
      <c r="IXT430" s="9"/>
      <c r="IXU430" s="9"/>
      <c r="IXV430" s="9"/>
      <c r="IXW430" s="9"/>
      <c r="IXX430" s="9"/>
      <c r="IXY430" s="9"/>
      <c r="IXZ430" s="9"/>
      <c r="IYA430" s="9"/>
      <c r="IYB430" s="9"/>
      <c r="IYC430" s="9"/>
      <c r="IYD430" s="9"/>
      <c r="IYE430" s="9"/>
      <c r="IYF430" s="9"/>
      <c r="IYG430" s="9"/>
      <c r="IYH430" s="9"/>
      <c r="IYI430" s="9"/>
      <c r="IYJ430" s="9"/>
      <c r="IYK430" s="9"/>
      <c r="IYL430" s="9"/>
      <c r="IYM430" s="9"/>
      <c r="IYN430" s="9"/>
      <c r="IYO430" s="9"/>
      <c r="IYP430" s="9"/>
      <c r="IYQ430" s="9"/>
      <c r="IYR430" s="9"/>
      <c r="IYS430" s="9"/>
      <c r="IYT430" s="9"/>
      <c r="IYU430" s="9"/>
      <c r="IYV430" s="9"/>
      <c r="IYW430" s="9"/>
      <c r="IYX430" s="9"/>
      <c r="IYY430" s="9"/>
      <c r="IYZ430" s="9"/>
      <c r="IZA430" s="9"/>
      <c r="IZB430" s="9"/>
      <c r="IZC430" s="9"/>
      <c r="IZD430" s="9"/>
      <c r="IZE430" s="9"/>
      <c r="IZF430" s="9"/>
      <c r="IZG430" s="9"/>
      <c r="IZH430" s="9"/>
      <c r="IZI430" s="9"/>
      <c r="IZJ430" s="9"/>
      <c r="IZK430" s="9"/>
      <c r="IZL430" s="9"/>
      <c r="IZM430" s="9"/>
      <c r="IZN430" s="9"/>
      <c r="IZO430" s="9"/>
      <c r="IZP430" s="9"/>
      <c r="IZQ430" s="9"/>
      <c r="IZR430" s="9"/>
      <c r="IZS430" s="9"/>
      <c r="IZT430" s="9"/>
      <c r="IZU430" s="9"/>
      <c r="IZV430" s="9"/>
      <c r="IZW430" s="9"/>
      <c r="IZX430" s="9"/>
      <c r="IZY430" s="9"/>
      <c r="IZZ430" s="9"/>
      <c r="JAA430" s="9"/>
      <c r="JAB430" s="9"/>
      <c r="JAC430" s="9"/>
      <c r="JAD430" s="9"/>
      <c r="JAE430" s="9"/>
      <c r="JAF430" s="9"/>
      <c r="JAG430" s="9"/>
      <c r="JAH430" s="9"/>
      <c r="JAI430" s="9"/>
      <c r="JAJ430" s="9"/>
      <c r="JAK430" s="9"/>
      <c r="JAL430" s="9"/>
      <c r="JAM430" s="9"/>
      <c r="JAN430" s="9"/>
      <c r="JAO430" s="9"/>
      <c r="JAP430" s="9"/>
      <c r="JAQ430" s="9"/>
      <c r="JAR430" s="9"/>
      <c r="JAS430" s="9"/>
      <c r="JAT430" s="9"/>
      <c r="JAU430" s="9"/>
      <c r="JAV430" s="9"/>
      <c r="JAW430" s="9"/>
      <c r="JAX430" s="9"/>
      <c r="JAY430" s="9"/>
      <c r="JAZ430" s="9"/>
      <c r="JBA430" s="9"/>
      <c r="JBB430" s="9"/>
      <c r="JBC430" s="9"/>
      <c r="JBD430" s="9"/>
      <c r="JBE430" s="9"/>
      <c r="JBF430" s="9"/>
      <c r="JBG430" s="9"/>
      <c r="JBH430" s="9"/>
      <c r="JBI430" s="9"/>
      <c r="JBJ430" s="9"/>
      <c r="JBK430" s="9"/>
      <c r="JBL430" s="9"/>
      <c r="JBM430" s="9"/>
      <c r="JBN430" s="9"/>
      <c r="JBO430" s="9"/>
      <c r="JBP430" s="9"/>
      <c r="JBQ430" s="9"/>
      <c r="JBR430" s="9"/>
      <c r="JBS430" s="9"/>
      <c r="JBT430" s="9"/>
      <c r="JBU430" s="9"/>
      <c r="JBV430" s="9"/>
      <c r="JBW430" s="9"/>
      <c r="JBX430" s="9"/>
      <c r="JBY430" s="9"/>
      <c r="JBZ430" s="9"/>
      <c r="JCA430" s="9"/>
      <c r="JCB430" s="9"/>
      <c r="JCC430" s="9"/>
      <c r="JCD430" s="9"/>
      <c r="JCE430" s="9"/>
      <c r="JCF430" s="9"/>
      <c r="JCG430" s="9"/>
      <c r="JCH430" s="9"/>
      <c r="JCI430" s="9"/>
      <c r="JCJ430" s="9"/>
      <c r="JCK430" s="9"/>
      <c r="JCL430" s="9"/>
      <c r="JCM430" s="9"/>
      <c r="JCN430" s="9"/>
      <c r="JCO430" s="9"/>
      <c r="JCP430" s="9"/>
      <c r="JCQ430" s="9"/>
      <c r="JCR430" s="9"/>
      <c r="JCS430" s="9"/>
      <c r="JCT430" s="9"/>
      <c r="JCU430" s="9"/>
      <c r="JCV430" s="9"/>
      <c r="JCW430" s="9"/>
      <c r="JCX430" s="9"/>
      <c r="JCY430" s="9"/>
      <c r="JCZ430" s="9"/>
      <c r="JDA430" s="9"/>
      <c r="JDB430" s="9"/>
      <c r="JDC430" s="9"/>
      <c r="JDD430" s="9"/>
      <c r="JDE430" s="9"/>
      <c r="JDF430" s="9"/>
      <c r="JDG430" s="9"/>
      <c r="JDH430" s="9"/>
      <c r="JDI430" s="9"/>
      <c r="JDJ430" s="9"/>
      <c r="JDK430" s="9"/>
      <c r="JDL430" s="9"/>
      <c r="JDM430" s="9"/>
      <c r="JDN430" s="9"/>
      <c r="JDO430" s="9"/>
      <c r="JDP430" s="9"/>
      <c r="JDQ430" s="9"/>
      <c r="JDR430" s="9"/>
      <c r="JDS430" s="9"/>
      <c r="JDT430" s="9"/>
      <c r="JDU430" s="9"/>
      <c r="JDV430" s="9"/>
      <c r="JDW430" s="9"/>
      <c r="JDX430" s="9"/>
      <c r="JDY430" s="9"/>
      <c r="JDZ430" s="9"/>
      <c r="JEA430" s="9"/>
      <c r="JEB430" s="9"/>
      <c r="JEC430" s="9"/>
      <c r="JED430" s="9"/>
      <c r="JEE430" s="9"/>
      <c r="JEF430" s="9"/>
      <c r="JEG430" s="9"/>
      <c r="JEH430" s="9"/>
      <c r="JEI430" s="9"/>
      <c r="JEJ430" s="9"/>
      <c r="JEK430" s="9"/>
      <c r="JEL430" s="9"/>
      <c r="JEM430" s="9"/>
      <c r="JEN430" s="9"/>
      <c r="JEO430" s="9"/>
      <c r="JEP430" s="9"/>
      <c r="JEQ430" s="9"/>
      <c r="JER430" s="9"/>
      <c r="JES430" s="9"/>
      <c r="JET430" s="9"/>
      <c r="JEU430" s="9"/>
      <c r="JEV430" s="9"/>
      <c r="JEW430" s="9"/>
      <c r="JEX430" s="9"/>
      <c r="JEY430" s="9"/>
      <c r="JEZ430" s="9"/>
      <c r="JFA430" s="9"/>
      <c r="JFB430" s="9"/>
      <c r="JFC430" s="9"/>
      <c r="JFD430" s="9"/>
      <c r="JFE430" s="9"/>
      <c r="JFF430" s="9"/>
      <c r="JFG430" s="9"/>
      <c r="JFH430" s="9"/>
      <c r="JFI430" s="9"/>
      <c r="JFJ430" s="9"/>
      <c r="JFK430" s="9"/>
      <c r="JFL430" s="9"/>
      <c r="JFM430" s="9"/>
      <c r="JFN430" s="9"/>
      <c r="JFO430" s="9"/>
      <c r="JFP430" s="9"/>
      <c r="JFQ430" s="9"/>
      <c r="JFR430" s="9"/>
      <c r="JFS430" s="9"/>
      <c r="JFT430" s="9"/>
      <c r="JFU430" s="9"/>
      <c r="JFV430" s="9"/>
      <c r="JFW430" s="9"/>
      <c r="JFX430" s="9"/>
      <c r="JFY430" s="9"/>
      <c r="JFZ430" s="9"/>
      <c r="JGA430" s="9"/>
      <c r="JGB430" s="9"/>
      <c r="JGC430" s="9"/>
      <c r="JGD430" s="9"/>
      <c r="JGE430" s="9"/>
      <c r="JGF430" s="9"/>
      <c r="JGG430" s="9"/>
      <c r="JGH430" s="9"/>
      <c r="JGI430" s="9"/>
      <c r="JGJ430" s="9"/>
      <c r="JGK430" s="9"/>
      <c r="JGL430" s="9"/>
      <c r="JGM430" s="9"/>
      <c r="JGN430" s="9"/>
      <c r="JGO430" s="9"/>
      <c r="JGP430" s="9"/>
      <c r="JGQ430" s="9"/>
      <c r="JGR430" s="9"/>
      <c r="JGS430" s="9"/>
      <c r="JGT430" s="9"/>
      <c r="JGU430" s="9"/>
      <c r="JGV430" s="9"/>
      <c r="JGW430" s="9"/>
      <c r="JGX430" s="9"/>
      <c r="JGY430" s="9"/>
      <c r="JGZ430" s="9"/>
      <c r="JHA430" s="9"/>
      <c r="JHB430" s="9"/>
      <c r="JHC430" s="9"/>
      <c r="JHD430" s="9"/>
      <c r="JHE430" s="9"/>
      <c r="JHF430" s="9"/>
      <c r="JHG430" s="9"/>
      <c r="JHH430" s="9"/>
      <c r="JHI430" s="9"/>
      <c r="JHJ430" s="9"/>
      <c r="JHK430" s="9"/>
      <c r="JHL430" s="9"/>
      <c r="JHM430" s="9"/>
      <c r="JHN430" s="9"/>
      <c r="JHO430" s="9"/>
      <c r="JHP430" s="9"/>
      <c r="JHQ430" s="9"/>
      <c r="JHR430" s="9"/>
      <c r="JHS430" s="9"/>
      <c r="JHT430" s="9"/>
      <c r="JHU430" s="9"/>
      <c r="JHV430" s="9"/>
      <c r="JHW430" s="9"/>
      <c r="JHX430" s="9"/>
      <c r="JHY430" s="9"/>
      <c r="JHZ430" s="9"/>
      <c r="JIA430" s="9"/>
      <c r="JIB430" s="9"/>
      <c r="JIC430" s="9"/>
      <c r="JID430" s="9"/>
      <c r="JIE430" s="9"/>
      <c r="JIF430" s="9"/>
      <c r="JIG430" s="9"/>
      <c r="JIH430" s="9"/>
      <c r="JII430" s="9"/>
      <c r="JIJ430" s="9"/>
      <c r="JIK430" s="9"/>
      <c r="JIL430" s="9"/>
      <c r="JIM430" s="9"/>
      <c r="JIN430" s="9"/>
      <c r="JIO430" s="9"/>
      <c r="JIP430" s="9"/>
      <c r="JIQ430" s="9"/>
      <c r="JIR430" s="9"/>
      <c r="JIS430" s="9"/>
      <c r="JIT430" s="9"/>
      <c r="JIU430" s="9"/>
      <c r="JIV430" s="9"/>
      <c r="JIW430" s="9"/>
      <c r="JIX430" s="9"/>
      <c r="JIY430" s="9"/>
      <c r="JIZ430" s="9"/>
      <c r="JJA430" s="9"/>
      <c r="JJB430" s="9"/>
      <c r="JJC430" s="9"/>
      <c r="JJD430" s="9"/>
      <c r="JJE430" s="9"/>
      <c r="JJF430" s="9"/>
      <c r="JJG430" s="9"/>
      <c r="JJH430" s="9"/>
      <c r="JJI430" s="9"/>
      <c r="JJJ430" s="9"/>
      <c r="JJK430" s="9"/>
      <c r="JJL430" s="9"/>
      <c r="JJM430" s="9"/>
      <c r="JJN430" s="9"/>
      <c r="JJO430" s="9"/>
      <c r="JJP430" s="9"/>
      <c r="JJQ430" s="9"/>
      <c r="JJR430" s="9"/>
      <c r="JJS430" s="9"/>
      <c r="JJT430" s="9"/>
      <c r="JJU430" s="9"/>
      <c r="JJV430" s="9"/>
      <c r="JJW430" s="9"/>
      <c r="JJX430" s="9"/>
      <c r="JJY430" s="9"/>
      <c r="JJZ430" s="9"/>
      <c r="JKA430" s="9"/>
      <c r="JKB430" s="9"/>
      <c r="JKC430" s="9"/>
      <c r="JKD430" s="9"/>
      <c r="JKE430" s="9"/>
      <c r="JKF430" s="9"/>
      <c r="JKG430" s="9"/>
      <c r="JKH430" s="9"/>
      <c r="JKI430" s="9"/>
      <c r="JKJ430" s="9"/>
      <c r="JKK430" s="9"/>
      <c r="JKL430" s="9"/>
      <c r="JKM430" s="9"/>
      <c r="JKN430" s="9"/>
      <c r="JKO430" s="9"/>
      <c r="JKP430" s="9"/>
      <c r="JKQ430" s="9"/>
      <c r="JKR430" s="9"/>
      <c r="JKS430" s="9"/>
      <c r="JKT430" s="9"/>
      <c r="JKU430" s="9"/>
      <c r="JKV430" s="9"/>
      <c r="JKW430" s="9"/>
      <c r="JKX430" s="9"/>
      <c r="JKY430" s="9"/>
      <c r="JKZ430" s="9"/>
      <c r="JLA430" s="9"/>
      <c r="JLB430" s="9"/>
      <c r="JLC430" s="9"/>
      <c r="JLD430" s="9"/>
      <c r="JLE430" s="9"/>
      <c r="JLF430" s="9"/>
      <c r="JLG430" s="9"/>
      <c r="JLH430" s="9"/>
      <c r="JLI430" s="9"/>
      <c r="JLJ430" s="9"/>
      <c r="JLK430" s="9"/>
      <c r="JLL430" s="9"/>
      <c r="JLM430" s="9"/>
      <c r="JLN430" s="9"/>
      <c r="JLO430" s="9"/>
      <c r="JLP430" s="9"/>
      <c r="JLQ430" s="9"/>
      <c r="JLR430" s="9"/>
      <c r="JLS430" s="9"/>
      <c r="JLT430" s="9"/>
      <c r="JLU430" s="9"/>
      <c r="JLV430" s="9"/>
      <c r="JLW430" s="9"/>
      <c r="JLX430" s="9"/>
      <c r="JLY430" s="9"/>
      <c r="JLZ430" s="9"/>
      <c r="JMA430" s="9"/>
      <c r="JMB430" s="9"/>
      <c r="JMC430" s="9"/>
      <c r="JMD430" s="9"/>
      <c r="JME430" s="9"/>
      <c r="JMF430" s="9"/>
      <c r="JMG430" s="9"/>
      <c r="JMH430" s="9"/>
      <c r="JMI430" s="9"/>
      <c r="JMJ430" s="9"/>
      <c r="JMK430" s="9"/>
      <c r="JML430" s="9"/>
      <c r="JMM430" s="9"/>
      <c r="JMN430" s="9"/>
      <c r="JMO430" s="9"/>
      <c r="JMP430" s="9"/>
      <c r="JMQ430" s="9"/>
      <c r="JMR430" s="9"/>
      <c r="JMS430" s="9"/>
      <c r="JMT430" s="9"/>
      <c r="JMU430" s="9"/>
      <c r="JMV430" s="9"/>
      <c r="JMW430" s="9"/>
      <c r="JMX430" s="9"/>
      <c r="JMY430" s="9"/>
      <c r="JMZ430" s="9"/>
      <c r="JNA430" s="9"/>
      <c r="JNB430" s="9"/>
      <c r="JNC430" s="9"/>
      <c r="JND430" s="9"/>
      <c r="JNE430" s="9"/>
      <c r="JNF430" s="9"/>
      <c r="JNG430" s="9"/>
      <c r="JNH430" s="9"/>
      <c r="JNI430" s="9"/>
      <c r="JNJ430" s="9"/>
      <c r="JNK430" s="9"/>
      <c r="JNL430" s="9"/>
      <c r="JNM430" s="9"/>
      <c r="JNN430" s="9"/>
      <c r="JNO430" s="9"/>
      <c r="JNP430" s="9"/>
      <c r="JNQ430" s="9"/>
      <c r="JNR430" s="9"/>
      <c r="JNS430" s="9"/>
      <c r="JNT430" s="9"/>
      <c r="JNU430" s="9"/>
      <c r="JNV430" s="9"/>
      <c r="JNW430" s="9"/>
      <c r="JNX430" s="9"/>
      <c r="JNY430" s="9"/>
      <c r="JNZ430" s="9"/>
      <c r="JOA430" s="9"/>
      <c r="JOB430" s="9"/>
      <c r="JOC430" s="9"/>
      <c r="JOD430" s="9"/>
      <c r="JOE430" s="9"/>
      <c r="JOF430" s="9"/>
      <c r="JOG430" s="9"/>
      <c r="JOH430" s="9"/>
      <c r="JOI430" s="9"/>
      <c r="JOJ430" s="9"/>
      <c r="JOK430" s="9"/>
      <c r="JOL430" s="9"/>
      <c r="JOM430" s="9"/>
      <c r="JON430" s="9"/>
      <c r="JOO430" s="9"/>
      <c r="JOP430" s="9"/>
      <c r="JOQ430" s="9"/>
      <c r="JOR430" s="9"/>
      <c r="JOS430" s="9"/>
      <c r="JOT430" s="9"/>
      <c r="JOU430" s="9"/>
      <c r="JOV430" s="9"/>
      <c r="JOW430" s="9"/>
      <c r="JOX430" s="9"/>
      <c r="JOY430" s="9"/>
      <c r="JOZ430" s="9"/>
      <c r="JPA430" s="9"/>
      <c r="JPB430" s="9"/>
      <c r="JPC430" s="9"/>
      <c r="JPD430" s="9"/>
      <c r="JPE430" s="9"/>
      <c r="JPF430" s="9"/>
      <c r="JPG430" s="9"/>
      <c r="JPH430" s="9"/>
      <c r="JPI430" s="9"/>
      <c r="JPJ430" s="9"/>
      <c r="JPK430" s="9"/>
      <c r="JPL430" s="9"/>
      <c r="JPM430" s="9"/>
      <c r="JPN430" s="9"/>
      <c r="JPO430" s="9"/>
      <c r="JPP430" s="9"/>
      <c r="JPQ430" s="9"/>
      <c r="JPR430" s="9"/>
      <c r="JPS430" s="9"/>
      <c r="JPT430" s="9"/>
      <c r="JPU430" s="9"/>
      <c r="JPV430" s="9"/>
      <c r="JPW430" s="9"/>
      <c r="JPX430" s="9"/>
      <c r="JPY430" s="9"/>
      <c r="JPZ430" s="9"/>
      <c r="JQA430" s="9"/>
      <c r="JQB430" s="9"/>
      <c r="JQC430" s="9"/>
      <c r="JQD430" s="9"/>
      <c r="JQE430" s="9"/>
      <c r="JQF430" s="9"/>
      <c r="JQG430" s="9"/>
      <c r="JQH430" s="9"/>
      <c r="JQI430" s="9"/>
      <c r="JQJ430" s="9"/>
      <c r="JQK430" s="9"/>
      <c r="JQL430" s="9"/>
      <c r="JQM430" s="9"/>
      <c r="JQN430" s="9"/>
      <c r="JQO430" s="9"/>
      <c r="JQP430" s="9"/>
      <c r="JQQ430" s="9"/>
      <c r="JQR430" s="9"/>
      <c r="JQS430" s="9"/>
      <c r="JQT430" s="9"/>
      <c r="JQU430" s="9"/>
      <c r="JQV430" s="9"/>
      <c r="JQW430" s="9"/>
      <c r="JQX430" s="9"/>
      <c r="JQY430" s="9"/>
      <c r="JQZ430" s="9"/>
      <c r="JRA430" s="9"/>
      <c r="JRB430" s="9"/>
      <c r="JRC430" s="9"/>
      <c r="JRD430" s="9"/>
      <c r="JRE430" s="9"/>
      <c r="JRF430" s="9"/>
      <c r="JRG430" s="9"/>
      <c r="JRH430" s="9"/>
      <c r="JRI430" s="9"/>
      <c r="JRJ430" s="9"/>
      <c r="JRK430" s="9"/>
      <c r="JRL430" s="9"/>
      <c r="JRM430" s="9"/>
      <c r="JRN430" s="9"/>
      <c r="JRO430" s="9"/>
      <c r="JRP430" s="9"/>
      <c r="JRQ430" s="9"/>
      <c r="JRR430" s="9"/>
      <c r="JRS430" s="9"/>
      <c r="JRT430" s="9"/>
      <c r="JRU430" s="9"/>
      <c r="JRV430" s="9"/>
      <c r="JRW430" s="9"/>
      <c r="JRX430" s="9"/>
      <c r="JRY430" s="9"/>
      <c r="JRZ430" s="9"/>
      <c r="JSA430" s="9"/>
      <c r="JSB430" s="9"/>
      <c r="JSC430" s="9"/>
      <c r="JSD430" s="9"/>
      <c r="JSE430" s="9"/>
      <c r="JSF430" s="9"/>
      <c r="JSG430" s="9"/>
      <c r="JSH430" s="9"/>
      <c r="JSI430" s="9"/>
      <c r="JSJ430" s="9"/>
      <c r="JSK430" s="9"/>
      <c r="JSL430" s="9"/>
      <c r="JSM430" s="9"/>
      <c r="JSN430" s="9"/>
      <c r="JSO430" s="9"/>
      <c r="JSP430" s="9"/>
      <c r="JSQ430" s="9"/>
      <c r="JSR430" s="9"/>
      <c r="JSS430" s="9"/>
      <c r="JST430" s="9"/>
      <c r="JSU430" s="9"/>
      <c r="JSV430" s="9"/>
      <c r="JSW430" s="9"/>
      <c r="JSX430" s="9"/>
      <c r="JSY430" s="9"/>
      <c r="JSZ430" s="9"/>
      <c r="JTA430" s="9"/>
      <c r="JTB430" s="9"/>
      <c r="JTC430" s="9"/>
      <c r="JTD430" s="9"/>
      <c r="JTE430" s="9"/>
      <c r="JTF430" s="9"/>
      <c r="JTG430" s="9"/>
      <c r="JTH430" s="9"/>
      <c r="JTI430" s="9"/>
      <c r="JTJ430" s="9"/>
      <c r="JTK430" s="9"/>
      <c r="JTL430" s="9"/>
      <c r="JTM430" s="9"/>
      <c r="JTN430" s="9"/>
      <c r="JTO430" s="9"/>
      <c r="JTP430" s="9"/>
      <c r="JTQ430" s="9"/>
      <c r="JTR430" s="9"/>
      <c r="JTS430" s="9"/>
      <c r="JTT430" s="9"/>
      <c r="JTU430" s="9"/>
      <c r="JTV430" s="9"/>
      <c r="JTW430" s="9"/>
      <c r="JTX430" s="9"/>
      <c r="JTY430" s="9"/>
      <c r="JTZ430" s="9"/>
      <c r="JUA430" s="9"/>
      <c r="JUB430" s="9"/>
      <c r="JUC430" s="9"/>
      <c r="JUD430" s="9"/>
      <c r="JUE430" s="9"/>
      <c r="JUF430" s="9"/>
      <c r="JUG430" s="9"/>
      <c r="JUH430" s="9"/>
      <c r="JUI430" s="9"/>
      <c r="JUJ430" s="9"/>
      <c r="JUK430" s="9"/>
      <c r="JUL430" s="9"/>
      <c r="JUM430" s="9"/>
      <c r="JUN430" s="9"/>
      <c r="JUO430" s="9"/>
      <c r="JUP430" s="9"/>
      <c r="JUQ430" s="9"/>
      <c r="JUR430" s="9"/>
      <c r="JUS430" s="9"/>
      <c r="JUT430" s="9"/>
      <c r="JUU430" s="9"/>
      <c r="JUV430" s="9"/>
      <c r="JUW430" s="9"/>
      <c r="JUX430" s="9"/>
      <c r="JUY430" s="9"/>
      <c r="JUZ430" s="9"/>
      <c r="JVA430" s="9"/>
      <c r="JVB430" s="9"/>
      <c r="JVC430" s="9"/>
      <c r="JVD430" s="9"/>
      <c r="JVE430" s="9"/>
      <c r="JVF430" s="9"/>
      <c r="JVG430" s="9"/>
      <c r="JVH430" s="9"/>
      <c r="JVI430" s="9"/>
      <c r="JVJ430" s="9"/>
      <c r="JVK430" s="9"/>
      <c r="JVL430" s="9"/>
      <c r="JVM430" s="9"/>
      <c r="JVN430" s="9"/>
      <c r="JVO430" s="9"/>
      <c r="JVP430" s="9"/>
      <c r="JVQ430" s="9"/>
      <c r="JVR430" s="9"/>
      <c r="JVS430" s="9"/>
      <c r="JVT430" s="9"/>
      <c r="JVU430" s="9"/>
      <c r="JVV430" s="9"/>
      <c r="JVW430" s="9"/>
      <c r="JVX430" s="9"/>
      <c r="JVY430" s="9"/>
      <c r="JVZ430" s="9"/>
      <c r="JWA430" s="9"/>
      <c r="JWB430" s="9"/>
      <c r="JWC430" s="9"/>
      <c r="JWD430" s="9"/>
      <c r="JWE430" s="9"/>
      <c r="JWF430" s="9"/>
      <c r="JWG430" s="9"/>
      <c r="JWH430" s="9"/>
      <c r="JWI430" s="9"/>
      <c r="JWJ430" s="9"/>
      <c r="JWK430" s="9"/>
      <c r="JWL430" s="9"/>
      <c r="JWM430" s="9"/>
      <c r="JWN430" s="9"/>
      <c r="JWO430" s="9"/>
      <c r="JWP430" s="9"/>
      <c r="JWQ430" s="9"/>
      <c r="JWR430" s="9"/>
      <c r="JWS430" s="9"/>
      <c r="JWT430" s="9"/>
      <c r="JWU430" s="9"/>
      <c r="JWV430" s="9"/>
      <c r="JWW430" s="9"/>
      <c r="JWX430" s="9"/>
      <c r="JWY430" s="9"/>
      <c r="JWZ430" s="9"/>
      <c r="JXA430" s="9"/>
      <c r="JXB430" s="9"/>
      <c r="JXC430" s="9"/>
      <c r="JXD430" s="9"/>
      <c r="JXE430" s="9"/>
      <c r="JXF430" s="9"/>
      <c r="JXG430" s="9"/>
      <c r="JXH430" s="9"/>
      <c r="JXI430" s="9"/>
      <c r="JXJ430" s="9"/>
      <c r="JXK430" s="9"/>
      <c r="JXL430" s="9"/>
      <c r="JXM430" s="9"/>
      <c r="JXN430" s="9"/>
      <c r="JXO430" s="9"/>
      <c r="JXP430" s="9"/>
      <c r="JXQ430" s="9"/>
      <c r="JXR430" s="9"/>
      <c r="JXS430" s="9"/>
      <c r="JXT430" s="9"/>
      <c r="JXU430" s="9"/>
      <c r="JXV430" s="9"/>
      <c r="JXW430" s="9"/>
      <c r="JXX430" s="9"/>
      <c r="JXY430" s="9"/>
      <c r="JXZ430" s="9"/>
      <c r="JYA430" s="9"/>
      <c r="JYB430" s="9"/>
      <c r="JYC430" s="9"/>
      <c r="JYD430" s="9"/>
      <c r="JYE430" s="9"/>
      <c r="JYF430" s="9"/>
      <c r="JYG430" s="9"/>
      <c r="JYH430" s="9"/>
      <c r="JYI430" s="9"/>
      <c r="JYJ430" s="9"/>
      <c r="JYK430" s="9"/>
      <c r="JYL430" s="9"/>
      <c r="JYM430" s="9"/>
      <c r="JYN430" s="9"/>
      <c r="JYO430" s="9"/>
      <c r="JYP430" s="9"/>
      <c r="JYQ430" s="9"/>
      <c r="JYR430" s="9"/>
      <c r="JYS430" s="9"/>
      <c r="JYT430" s="9"/>
      <c r="JYU430" s="9"/>
      <c r="JYV430" s="9"/>
      <c r="JYW430" s="9"/>
      <c r="JYX430" s="9"/>
      <c r="JYY430" s="9"/>
      <c r="JYZ430" s="9"/>
      <c r="JZA430" s="9"/>
      <c r="JZB430" s="9"/>
      <c r="JZC430" s="9"/>
      <c r="JZD430" s="9"/>
      <c r="JZE430" s="9"/>
      <c r="JZF430" s="9"/>
      <c r="JZG430" s="9"/>
      <c r="JZH430" s="9"/>
      <c r="JZI430" s="9"/>
      <c r="JZJ430" s="9"/>
      <c r="JZK430" s="9"/>
      <c r="JZL430" s="9"/>
      <c r="JZM430" s="9"/>
      <c r="JZN430" s="9"/>
      <c r="JZO430" s="9"/>
      <c r="JZP430" s="9"/>
      <c r="JZQ430" s="9"/>
      <c r="JZR430" s="9"/>
      <c r="JZS430" s="9"/>
      <c r="JZT430" s="9"/>
      <c r="JZU430" s="9"/>
      <c r="JZV430" s="9"/>
      <c r="JZW430" s="9"/>
      <c r="JZX430" s="9"/>
      <c r="JZY430" s="9"/>
      <c r="JZZ430" s="9"/>
      <c r="KAA430" s="9"/>
      <c r="KAB430" s="9"/>
      <c r="KAC430" s="9"/>
      <c r="KAD430" s="9"/>
      <c r="KAE430" s="9"/>
      <c r="KAF430" s="9"/>
      <c r="KAG430" s="9"/>
      <c r="KAH430" s="9"/>
      <c r="KAI430" s="9"/>
      <c r="KAJ430" s="9"/>
      <c r="KAK430" s="9"/>
      <c r="KAL430" s="9"/>
      <c r="KAM430" s="9"/>
      <c r="KAN430" s="9"/>
      <c r="KAO430" s="9"/>
      <c r="KAP430" s="9"/>
      <c r="KAQ430" s="9"/>
      <c r="KAR430" s="9"/>
      <c r="KAS430" s="9"/>
      <c r="KAT430" s="9"/>
      <c r="KAU430" s="9"/>
      <c r="KAV430" s="9"/>
      <c r="KAW430" s="9"/>
      <c r="KAX430" s="9"/>
      <c r="KAY430" s="9"/>
      <c r="KAZ430" s="9"/>
      <c r="KBA430" s="9"/>
      <c r="KBB430" s="9"/>
      <c r="KBC430" s="9"/>
      <c r="KBD430" s="9"/>
      <c r="KBE430" s="9"/>
      <c r="KBF430" s="9"/>
      <c r="KBG430" s="9"/>
      <c r="KBH430" s="9"/>
      <c r="KBI430" s="9"/>
      <c r="KBJ430" s="9"/>
      <c r="KBK430" s="9"/>
      <c r="KBL430" s="9"/>
      <c r="KBM430" s="9"/>
      <c r="KBN430" s="9"/>
      <c r="KBO430" s="9"/>
      <c r="KBP430" s="9"/>
      <c r="KBQ430" s="9"/>
      <c r="KBR430" s="9"/>
      <c r="KBS430" s="9"/>
      <c r="KBT430" s="9"/>
      <c r="KBU430" s="9"/>
      <c r="KBV430" s="9"/>
      <c r="KBW430" s="9"/>
      <c r="KBX430" s="9"/>
      <c r="KBY430" s="9"/>
      <c r="KBZ430" s="9"/>
      <c r="KCA430" s="9"/>
      <c r="KCB430" s="9"/>
      <c r="KCC430" s="9"/>
      <c r="KCD430" s="9"/>
      <c r="KCE430" s="9"/>
      <c r="KCF430" s="9"/>
      <c r="KCG430" s="9"/>
      <c r="KCH430" s="9"/>
      <c r="KCI430" s="9"/>
      <c r="KCJ430" s="9"/>
      <c r="KCK430" s="9"/>
      <c r="KCL430" s="9"/>
      <c r="KCM430" s="9"/>
      <c r="KCN430" s="9"/>
      <c r="KCO430" s="9"/>
      <c r="KCP430" s="9"/>
      <c r="KCQ430" s="9"/>
      <c r="KCR430" s="9"/>
      <c r="KCS430" s="9"/>
      <c r="KCT430" s="9"/>
      <c r="KCU430" s="9"/>
      <c r="KCV430" s="9"/>
      <c r="KCW430" s="9"/>
      <c r="KCX430" s="9"/>
      <c r="KCY430" s="9"/>
      <c r="KCZ430" s="9"/>
      <c r="KDA430" s="9"/>
      <c r="KDB430" s="9"/>
      <c r="KDC430" s="9"/>
      <c r="KDD430" s="9"/>
      <c r="KDE430" s="9"/>
      <c r="KDF430" s="9"/>
      <c r="KDG430" s="9"/>
      <c r="KDH430" s="9"/>
      <c r="KDI430" s="9"/>
      <c r="KDJ430" s="9"/>
      <c r="KDK430" s="9"/>
      <c r="KDL430" s="9"/>
      <c r="KDM430" s="9"/>
      <c r="KDN430" s="9"/>
      <c r="KDO430" s="9"/>
      <c r="KDP430" s="9"/>
      <c r="KDQ430" s="9"/>
      <c r="KDR430" s="9"/>
      <c r="KDS430" s="9"/>
      <c r="KDT430" s="9"/>
      <c r="KDU430" s="9"/>
      <c r="KDV430" s="9"/>
      <c r="KDW430" s="9"/>
      <c r="KDX430" s="9"/>
      <c r="KDY430" s="9"/>
      <c r="KDZ430" s="9"/>
      <c r="KEA430" s="9"/>
      <c r="KEB430" s="9"/>
      <c r="KEC430" s="9"/>
      <c r="KED430" s="9"/>
      <c r="KEE430" s="9"/>
      <c r="KEF430" s="9"/>
      <c r="KEG430" s="9"/>
      <c r="KEH430" s="9"/>
      <c r="KEI430" s="9"/>
      <c r="KEJ430" s="9"/>
      <c r="KEK430" s="9"/>
      <c r="KEL430" s="9"/>
      <c r="KEM430" s="9"/>
      <c r="KEN430" s="9"/>
      <c r="KEO430" s="9"/>
      <c r="KEP430" s="9"/>
      <c r="KEQ430" s="9"/>
      <c r="KER430" s="9"/>
      <c r="KES430" s="9"/>
      <c r="KET430" s="9"/>
      <c r="KEU430" s="9"/>
      <c r="KEV430" s="9"/>
      <c r="KEW430" s="9"/>
      <c r="KEX430" s="9"/>
      <c r="KEY430" s="9"/>
      <c r="KEZ430" s="9"/>
      <c r="KFA430" s="9"/>
      <c r="KFB430" s="9"/>
      <c r="KFC430" s="9"/>
      <c r="KFD430" s="9"/>
      <c r="KFE430" s="9"/>
      <c r="KFF430" s="9"/>
      <c r="KFG430" s="9"/>
      <c r="KFH430" s="9"/>
      <c r="KFI430" s="9"/>
      <c r="KFJ430" s="9"/>
      <c r="KFK430" s="9"/>
      <c r="KFL430" s="9"/>
      <c r="KFM430" s="9"/>
      <c r="KFN430" s="9"/>
      <c r="KFO430" s="9"/>
      <c r="KFP430" s="9"/>
      <c r="KFQ430" s="9"/>
      <c r="KFR430" s="9"/>
      <c r="KFS430" s="9"/>
      <c r="KFT430" s="9"/>
      <c r="KFU430" s="9"/>
      <c r="KFV430" s="9"/>
      <c r="KFW430" s="9"/>
      <c r="KFX430" s="9"/>
      <c r="KFY430" s="9"/>
      <c r="KFZ430" s="9"/>
      <c r="KGA430" s="9"/>
      <c r="KGB430" s="9"/>
      <c r="KGC430" s="9"/>
      <c r="KGD430" s="9"/>
      <c r="KGE430" s="9"/>
      <c r="KGF430" s="9"/>
      <c r="KGG430" s="9"/>
      <c r="KGH430" s="9"/>
      <c r="KGI430" s="9"/>
      <c r="KGJ430" s="9"/>
      <c r="KGK430" s="9"/>
      <c r="KGL430" s="9"/>
      <c r="KGM430" s="9"/>
      <c r="KGN430" s="9"/>
      <c r="KGO430" s="9"/>
      <c r="KGP430" s="9"/>
      <c r="KGQ430" s="9"/>
      <c r="KGR430" s="9"/>
      <c r="KGS430" s="9"/>
      <c r="KGT430" s="9"/>
      <c r="KGU430" s="9"/>
      <c r="KGV430" s="9"/>
      <c r="KGW430" s="9"/>
      <c r="KGX430" s="9"/>
      <c r="KGY430" s="9"/>
      <c r="KGZ430" s="9"/>
      <c r="KHA430" s="9"/>
      <c r="KHB430" s="9"/>
      <c r="KHC430" s="9"/>
      <c r="KHD430" s="9"/>
      <c r="KHE430" s="9"/>
      <c r="KHF430" s="9"/>
      <c r="KHG430" s="9"/>
      <c r="KHH430" s="9"/>
      <c r="KHI430" s="9"/>
      <c r="KHJ430" s="9"/>
      <c r="KHK430" s="9"/>
      <c r="KHL430" s="9"/>
      <c r="KHM430" s="9"/>
      <c r="KHN430" s="9"/>
      <c r="KHO430" s="9"/>
      <c r="KHP430" s="9"/>
      <c r="KHQ430" s="9"/>
      <c r="KHR430" s="9"/>
      <c r="KHS430" s="9"/>
      <c r="KHT430" s="9"/>
      <c r="KHU430" s="9"/>
      <c r="KHV430" s="9"/>
      <c r="KHW430" s="9"/>
      <c r="KHX430" s="9"/>
      <c r="KHY430" s="9"/>
      <c r="KHZ430" s="9"/>
      <c r="KIA430" s="9"/>
      <c r="KIB430" s="9"/>
      <c r="KIC430" s="9"/>
      <c r="KID430" s="9"/>
      <c r="KIE430" s="9"/>
      <c r="KIF430" s="9"/>
      <c r="KIG430" s="9"/>
      <c r="KIH430" s="9"/>
      <c r="KII430" s="9"/>
      <c r="KIJ430" s="9"/>
      <c r="KIK430" s="9"/>
      <c r="KIL430" s="9"/>
      <c r="KIM430" s="9"/>
      <c r="KIN430" s="9"/>
      <c r="KIO430" s="9"/>
      <c r="KIP430" s="9"/>
      <c r="KIQ430" s="9"/>
      <c r="KIR430" s="9"/>
      <c r="KIS430" s="9"/>
      <c r="KIT430" s="9"/>
      <c r="KIU430" s="9"/>
      <c r="KIV430" s="9"/>
      <c r="KIW430" s="9"/>
      <c r="KIX430" s="9"/>
      <c r="KIY430" s="9"/>
      <c r="KIZ430" s="9"/>
      <c r="KJA430" s="9"/>
      <c r="KJB430" s="9"/>
      <c r="KJC430" s="9"/>
      <c r="KJD430" s="9"/>
      <c r="KJE430" s="9"/>
      <c r="KJF430" s="9"/>
      <c r="KJG430" s="9"/>
      <c r="KJH430" s="9"/>
      <c r="KJI430" s="9"/>
      <c r="KJJ430" s="9"/>
      <c r="KJK430" s="9"/>
      <c r="KJL430" s="9"/>
      <c r="KJM430" s="9"/>
      <c r="KJN430" s="9"/>
      <c r="KJO430" s="9"/>
      <c r="KJP430" s="9"/>
      <c r="KJQ430" s="9"/>
      <c r="KJR430" s="9"/>
      <c r="KJS430" s="9"/>
      <c r="KJT430" s="9"/>
      <c r="KJU430" s="9"/>
      <c r="KJV430" s="9"/>
      <c r="KJW430" s="9"/>
      <c r="KJX430" s="9"/>
      <c r="KJY430" s="9"/>
      <c r="KJZ430" s="9"/>
      <c r="KKA430" s="9"/>
      <c r="KKB430" s="9"/>
      <c r="KKC430" s="9"/>
      <c r="KKD430" s="9"/>
      <c r="KKE430" s="9"/>
      <c r="KKF430" s="9"/>
      <c r="KKG430" s="9"/>
      <c r="KKH430" s="9"/>
      <c r="KKI430" s="9"/>
      <c r="KKJ430" s="9"/>
      <c r="KKK430" s="9"/>
      <c r="KKL430" s="9"/>
      <c r="KKM430" s="9"/>
      <c r="KKN430" s="9"/>
      <c r="KKO430" s="9"/>
      <c r="KKP430" s="9"/>
      <c r="KKQ430" s="9"/>
      <c r="KKR430" s="9"/>
      <c r="KKS430" s="9"/>
      <c r="KKT430" s="9"/>
      <c r="KKU430" s="9"/>
      <c r="KKV430" s="9"/>
      <c r="KKW430" s="9"/>
      <c r="KKX430" s="9"/>
      <c r="KKY430" s="9"/>
      <c r="KKZ430" s="9"/>
      <c r="KLA430" s="9"/>
      <c r="KLB430" s="9"/>
      <c r="KLC430" s="9"/>
      <c r="KLD430" s="9"/>
      <c r="KLE430" s="9"/>
      <c r="KLF430" s="9"/>
      <c r="KLG430" s="9"/>
      <c r="KLH430" s="9"/>
      <c r="KLI430" s="9"/>
      <c r="KLJ430" s="9"/>
      <c r="KLK430" s="9"/>
      <c r="KLL430" s="9"/>
      <c r="KLM430" s="9"/>
      <c r="KLN430" s="9"/>
      <c r="KLO430" s="9"/>
      <c r="KLP430" s="9"/>
      <c r="KLQ430" s="9"/>
      <c r="KLR430" s="9"/>
      <c r="KLS430" s="9"/>
      <c r="KLT430" s="9"/>
      <c r="KLU430" s="9"/>
      <c r="KLV430" s="9"/>
      <c r="KLW430" s="9"/>
      <c r="KLX430" s="9"/>
      <c r="KLY430" s="9"/>
      <c r="KLZ430" s="9"/>
      <c r="KMA430" s="9"/>
      <c r="KMB430" s="9"/>
      <c r="KMC430" s="9"/>
      <c r="KMD430" s="9"/>
      <c r="KME430" s="9"/>
      <c r="KMF430" s="9"/>
      <c r="KMG430" s="9"/>
      <c r="KMH430" s="9"/>
      <c r="KMI430" s="9"/>
      <c r="KMJ430" s="9"/>
      <c r="KMK430" s="9"/>
      <c r="KML430" s="9"/>
      <c r="KMM430" s="9"/>
      <c r="KMN430" s="9"/>
      <c r="KMO430" s="9"/>
      <c r="KMP430" s="9"/>
      <c r="KMQ430" s="9"/>
      <c r="KMR430" s="9"/>
      <c r="KMS430" s="9"/>
      <c r="KMT430" s="9"/>
      <c r="KMU430" s="9"/>
      <c r="KMV430" s="9"/>
      <c r="KMW430" s="9"/>
      <c r="KMX430" s="9"/>
      <c r="KMY430" s="9"/>
      <c r="KMZ430" s="9"/>
      <c r="KNA430" s="9"/>
      <c r="KNB430" s="9"/>
      <c r="KNC430" s="9"/>
      <c r="KND430" s="9"/>
      <c r="KNE430" s="9"/>
      <c r="KNF430" s="9"/>
      <c r="KNG430" s="9"/>
      <c r="KNH430" s="9"/>
      <c r="KNI430" s="9"/>
      <c r="KNJ430" s="9"/>
      <c r="KNK430" s="9"/>
      <c r="KNL430" s="9"/>
      <c r="KNM430" s="9"/>
      <c r="KNN430" s="9"/>
      <c r="KNO430" s="9"/>
      <c r="KNP430" s="9"/>
      <c r="KNQ430" s="9"/>
      <c r="KNR430" s="9"/>
      <c r="KNS430" s="9"/>
      <c r="KNT430" s="9"/>
      <c r="KNU430" s="9"/>
      <c r="KNV430" s="9"/>
      <c r="KNW430" s="9"/>
      <c r="KNX430" s="9"/>
      <c r="KNY430" s="9"/>
      <c r="KNZ430" s="9"/>
      <c r="KOA430" s="9"/>
      <c r="KOB430" s="9"/>
      <c r="KOC430" s="9"/>
      <c r="KOD430" s="9"/>
      <c r="KOE430" s="9"/>
      <c r="KOF430" s="9"/>
      <c r="KOG430" s="9"/>
      <c r="KOH430" s="9"/>
      <c r="KOI430" s="9"/>
      <c r="KOJ430" s="9"/>
      <c r="KOK430" s="9"/>
      <c r="KOL430" s="9"/>
      <c r="KOM430" s="9"/>
      <c r="KON430" s="9"/>
      <c r="KOO430" s="9"/>
      <c r="KOP430" s="9"/>
      <c r="KOQ430" s="9"/>
      <c r="KOR430" s="9"/>
      <c r="KOS430" s="9"/>
      <c r="KOT430" s="9"/>
      <c r="KOU430" s="9"/>
      <c r="KOV430" s="9"/>
      <c r="KOW430" s="9"/>
      <c r="KOX430" s="9"/>
      <c r="KOY430" s="9"/>
      <c r="KOZ430" s="9"/>
      <c r="KPA430" s="9"/>
      <c r="KPB430" s="9"/>
      <c r="KPC430" s="9"/>
      <c r="KPD430" s="9"/>
      <c r="KPE430" s="9"/>
      <c r="KPF430" s="9"/>
      <c r="KPG430" s="9"/>
      <c r="KPH430" s="9"/>
      <c r="KPI430" s="9"/>
      <c r="KPJ430" s="9"/>
      <c r="KPK430" s="9"/>
      <c r="KPL430" s="9"/>
      <c r="KPM430" s="9"/>
      <c r="KPN430" s="9"/>
      <c r="KPO430" s="9"/>
      <c r="KPP430" s="9"/>
      <c r="KPQ430" s="9"/>
      <c r="KPR430" s="9"/>
      <c r="KPS430" s="9"/>
      <c r="KPT430" s="9"/>
      <c r="KPU430" s="9"/>
      <c r="KPV430" s="9"/>
      <c r="KPW430" s="9"/>
      <c r="KPX430" s="9"/>
      <c r="KPY430" s="9"/>
      <c r="KPZ430" s="9"/>
      <c r="KQA430" s="9"/>
      <c r="KQB430" s="9"/>
      <c r="KQC430" s="9"/>
      <c r="KQD430" s="9"/>
      <c r="KQE430" s="9"/>
      <c r="KQF430" s="9"/>
      <c r="KQG430" s="9"/>
      <c r="KQH430" s="9"/>
      <c r="KQI430" s="9"/>
      <c r="KQJ430" s="9"/>
      <c r="KQK430" s="9"/>
      <c r="KQL430" s="9"/>
      <c r="KQM430" s="9"/>
      <c r="KQN430" s="9"/>
      <c r="KQO430" s="9"/>
      <c r="KQP430" s="9"/>
      <c r="KQQ430" s="9"/>
      <c r="KQR430" s="9"/>
      <c r="KQS430" s="9"/>
      <c r="KQT430" s="9"/>
      <c r="KQU430" s="9"/>
      <c r="KQV430" s="9"/>
      <c r="KQW430" s="9"/>
      <c r="KQX430" s="9"/>
      <c r="KQY430" s="9"/>
      <c r="KQZ430" s="9"/>
      <c r="KRA430" s="9"/>
      <c r="KRB430" s="9"/>
      <c r="KRC430" s="9"/>
      <c r="KRD430" s="9"/>
      <c r="KRE430" s="9"/>
      <c r="KRF430" s="9"/>
      <c r="KRG430" s="9"/>
      <c r="KRH430" s="9"/>
      <c r="KRI430" s="9"/>
      <c r="KRJ430" s="9"/>
      <c r="KRK430" s="9"/>
      <c r="KRL430" s="9"/>
      <c r="KRM430" s="9"/>
      <c r="KRN430" s="9"/>
      <c r="KRO430" s="9"/>
      <c r="KRP430" s="9"/>
      <c r="KRQ430" s="9"/>
      <c r="KRR430" s="9"/>
      <c r="KRS430" s="9"/>
      <c r="KRT430" s="9"/>
      <c r="KRU430" s="9"/>
      <c r="KRV430" s="9"/>
      <c r="KRW430" s="9"/>
      <c r="KRX430" s="9"/>
      <c r="KRY430" s="9"/>
      <c r="KRZ430" s="9"/>
      <c r="KSA430" s="9"/>
      <c r="KSB430" s="9"/>
      <c r="KSC430" s="9"/>
      <c r="KSD430" s="9"/>
      <c r="KSE430" s="9"/>
      <c r="KSF430" s="9"/>
      <c r="KSG430" s="9"/>
      <c r="KSH430" s="9"/>
      <c r="KSI430" s="9"/>
      <c r="KSJ430" s="9"/>
      <c r="KSK430" s="9"/>
      <c r="KSL430" s="9"/>
      <c r="KSM430" s="9"/>
      <c r="KSN430" s="9"/>
      <c r="KSO430" s="9"/>
      <c r="KSP430" s="9"/>
      <c r="KSQ430" s="9"/>
      <c r="KSR430" s="9"/>
      <c r="KSS430" s="9"/>
      <c r="KST430" s="9"/>
      <c r="KSU430" s="9"/>
      <c r="KSV430" s="9"/>
      <c r="KSW430" s="9"/>
      <c r="KSX430" s="9"/>
      <c r="KSY430" s="9"/>
      <c r="KSZ430" s="9"/>
      <c r="KTA430" s="9"/>
      <c r="KTB430" s="9"/>
      <c r="KTC430" s="9"/>
      <c r="KTD430" s="9"/>
      <c r="KTE430" s="9"/>
      <c r="KTF430" s="9"/>
      <c r="KTG430" s="9"/>
      <c r="KTH430" s="9"/>
      <c r="KTI430" s="9"/>
      <c r="KTJ430" s="9"/>
      <c r="KTK430" s="9"/>
      <c r="KTL430" s="9"/>
      <c r="KTM430" s="9"/>
      <c r="KTN430" s="9"/>
      <c r="KTO430" s="9"/>
      <c r="KTP430" s="9"/>
      <c r="KTQ430" s="9"/>
      <c r="KTR430" s="9"/>
      <c r="KTS430" s="9"/>
      <c r="KTT430" s="9"/>
      <c r="KTU430" s="9"/>
      <c r="KTV430" s="9"/>
      <c r="KTW430" s="9"/>
      <c r="KTX430" s="9"/>
      <c r="KTY430" s="9"/>
      <c r="KTZ430" s="9"/>
      <c r="KUA430" s="9"/>
      <c r="KUB430" s="9"/>
      <c r="KUC430" s="9"/>
      <c r="KUD430" s="9"/>
      <c r="KUE430" s="9"/>
      <c r="KUF430" s="9"/>
      <c r="KUG430" s="9"/>
      <c r="KUH430" s="9"/>
      <c r="KUI430" s="9"/>
      <c r="KUJ430" s="9"/>
      <c r="KUK430" s="9"/>
      <c r="KUL430" s="9"/>
      <c r="KUM430" s="9"/>
      <c r="KUN430" s="9"/>
      <c r="KUO430" s="9"/>
      <c r="KUP430" s="9"/>
      <c r="KUQ430" s="9"/>
      <c r="KUR430" s="9"/>
      <c r="KUS430" s="9"/>
      <c r="KUT430" s="9"/>
      <c r="KUU430" s="9"/>
      <c r="KUV430" s="9"/>
      <c r="KUW430" s="9"/>
      <c r="KUX430" s="9"/>
      <c r="KUY430" s="9"/>
      <c r="KUZ430" s="9"/>
      <c r="KVA430" s="9"/>
      <c r="KVB430" s="9"/>
      <c r="KVC430" s="9"/>
      <c r="KVD430" s="9"/>
      <c r="KVE430" s="9"/>
      <c r="KVF430" s="9"/>
      <c r="KVG430" s="9"/>
      <c r="KVH430" s="9"/>
      <c r="KVI430" s="9"/>
      <c r="KVJ430" s="9"/>
      <c r="KVK430" s="9"/>
      <c r="KVL430" s="9"/>
      <c r="KVM430" s="9"/>
      <c r="KVN430" s="9"/>
      <c r="KVO430" s="9"/>
      <c r="KVP430" s="9"/>
      <c r="KVQ430" s="9"/>
      <c r="KVR430" s="9"/>
      <c r="KVS430" s="9"/>
      <c r="KVT430" s="9"/>
      <c r="KVU430" s="9"/>
      <c r="KVV430" s="9"/>
      <c r="KVW430" s="9"/>
      <c r="KVX430" s="9"/>
      <c r="KVY430" s="9"/>
      <c r="KVZ430" s="9"/>
      <c r="KWA430" s="9"/>
      <c r="KWB430" s="9"/>
      <c r="KWC430" s="9"/>
      <c r="KWD430" s="9"/>
      <c r="KWE430" s="9"/>
      <c r="KWF430" s="9"/>
      <c r="KWG430" s="9"/>
      <c r="KWH430" s="9"/>
      <c r="KWI430" s="9"/>
      <c r="KWJ430" s="9"/>
      <c r="KWK430" s="9"/>
      <c r="KWL430" s="9"/>
      <c r="KWM430" s="9"/>
      <c r="KWN430" s="9"/>
      <c r="KWO430" s="9"/>
      <c r="KWP430" s="9"/>
      <c r="KWQ430" s="9"/>
      <c r="KWR430" s="9"/>
      <c r="KWS430" s="9"/>
      <c r="KWT430" s="9"/>
      <c r="KWU430" s="9"/>
      <c r="KWV430" s="9"/>
      <c r="KWW430" s="9"/>
      <c r="KWX430" s="9"/>
      <c r="KWY430" s="9"/>
      <c r="KWZ430" s="9"/>
      <c r="KXA430" s="9"/>
      <c r="KXB430" s="9"/>
      <c r="KXC430" s="9"/>
      <c r="KXD430" s="9"/>
      <c r="KXE430" s="9"/>
      <c r="KXF430" s="9"/>
      <c r="KXG430" s="9"/>
      <c r="KXH430" s="9"/>
      <c r="KXI430" s="9"/>
      <c r="KXJ430" s="9"/>
      <c r="KXK430" s="9"/>
      <c r="KXL430" s="9"/>
      <c r="KXM430" s="9"/>
      <c r="KXN430" s="9"/>
      <c r="KXO430" s="9"/>
      <c r="KXP430" s="9"/>
      <c r="KXQ430" s="9"/>
      <c r="KXR430" s="9"/>
      <c r="KXS430" s="9"/>
      <c r="KXT430" s="9"/>
      <c r="KXU430" s="9"/>
      <c r="KXV430" s="9"/>
      <c r="KXW430" s="9"/>
      <c r="KXX430" s="9"/>
      <c r="KXY430" s="9"/>
      <c r="KXZ430" s="9"/>
      <c r="KYA430" s="9"/>
      <c r="KYB430" s="9"/>
      <c r="KYC430" s="9"/>
      <c r="KYD430" s="9"/>
      <c r="KYE430" s="9"/>
      <c r="KYF430" s="9"/>
      <c r="KYG430" s="9"/>
      <c r="KYH430" s="9"/>
      <c r="KYI430" s="9"/>
      <c r="KYJ430" s="9"/>
      <c r="KYK430" s="9"/>
      <c r="KYL430" s="9"/>
      <c r="KYM430" s="9"/>
      <c r="KYN430" s="9"/>
      <c r="KYO430" s="9"/>
      <c r="KYP430" s="9"/>
      <c r="KYQ430" s="9"/>
      <c r="KYR430" s="9"/>
      <c r="KYS430" s="9"/>
      <c r="KYT430" s="9"/>
      <c r="KYU430" s="9"/>
      <c r="KYV430" s="9"/>
      <c r="KYW430" s="9"/>
      <c r="KYX430" s="9"/>
      <c r="KYY430" s="9"/>
      <c r="KYZ430" s="9"/>
      <c r="KZA430" s="9"/>
      <c r="KZB430" s="9"/>
      <c r="KZC430" s="9"/>
      <c r="KZD430" s="9"/>
      <c r="KZE430" s="9"/>
      <c r="KZF430" s="9"/>
      <c r="KZG430" s="9"/>
      <c r="KZH430" s="9"/>
      <c r="KZI430" s="9"/>
      <c r="KZJ430" s="9"/>
      <c r="KZK430" s="9"/>
      <c r="KZL430" s="9"/>
      <c r="KZM430" s="9"/>
      <c r="KZN430" s="9"/>
      <c r="KZO430" s="9"/>
      <c r="KZP430" s="9"/>
      <c r="KZQ430" s="9"/>
      <c r="KZR430" s="9"/>
      <c r="KZS430" s="9"/>
      <c r="KZT430" s="9"/>
      <c r="KZU430" s="9"/>
      <c r="KZV430" s="9"/>
      <c r="KZW430" s="9"/>
      <c r="KZX430" s="9"/>
      <c r="KZY430" s="9"/>
      <c r="KZZ430" s="9"/>
      <c r="LAA430" s="9"/>
      <c r="LAB430" s="9"/>
      <c r="LAC430" s="9"/>
      <c r="LAD430" s="9"/>
      <c r="LAE430" s="9"/>
      <c r="LAF430" s="9"/>
      <c r="LAG430" s="9"/>
      <c r="LAH430" s="9"/>
      <c r="LAI430" s="9"/>
      <c r="LAJ430" s="9"/>
      <c r="LAK430" s="9"/>
      <c r="LAL430" s="9"/>
      <c r="LAM430" s="9"/>
      <c r="LAN430" s="9"/>
      <c r="LAO430" s="9"/>
      <c r="LAP430" s="9"/>
      <c r="LAQ430" s="9"/>
      <c r="LAR430" s="9"/>
      <c r="LAS430" s="9"/>
      <c r="LAT430" s="9"/>
      <c r="LAU430" s="9"/>
      <c r="LAV430" s="9"/>
      <c r="LAW430" s="9"/>
      <c r="LAX430" s="9"/>
      <c r="LAY430" s="9"/>
      <c r="LAZ430" s="9"/>
      <c r="LBA430" s="9"/>
      <c r="LBB430" s="9"/>
      <c r="LBC430" s="9"/>
      <c r="LBD430" s="9"/>
      <c r="LBE430" s="9"/>
      <c r="LBF430" s="9"/>
      <c r="LBG430" s="9"/>
      <c r="LBH430" s="9"/>
      <c r="LBI430" s="9"/>
      <c r="LBJ430" s="9"/>
      <c r="LBK430" s="9"/>
      <c r="LBL430" s="9"/>
      <c r="LBM430" s="9"/>
      <c r="LBN430" s="9"/>
      <c r="LBO430" s="9"/>
      <c r="LBP430" s="9"/>
      <c r="LBQ430" s="9"/>
      <c r="LBR430" s="9"/>
      <c r="LBS430" s="9"/>
      <c r="LBT430" s="9"/>
      <c r="LBU430" s="9"/>
      <c r="LBV430" s="9"/>
      <c r="LBW430" s="9"/>
      <c r="LBX430" s="9"/>
      <c r="LBY430" s="9"/>
      <c r="LBZ430" s="9"/>
      <c r="LCA430" s="9"/>
      <c r="LCB430" s="9"/>
      <c r="LCC430" s="9"/>
      <c r="LCD430" s="9"/>
      <c r="LCE430" s="9"/>
      <c r="LCF430" s="9"/>
      <c r="LCG430" s="9"/>
      <c r="LCH430" s="9"/>
      <c r="LCI430" s="9"/>
      <c r="LCJ430" s="9"/>
      <c r="LCK430" s="9"/>
      <c r="LCL430" s="9"/>
      <c r="LCM430" s="9"/>
      <c r="LCN430" s="9"/>
      <c r="LCO430" s="9"/>
      <c r="LCP430" s="9"/>
      <c r="LCQ430" s="9"/>
      <c r="LCR430" s="9"/>
      <c r="LCS430" s="9"/>
      <c r="LCT430" s="9"/>
      <c r="LCU430" s="9"/>
      <c r="LCV430" s="9"/>
      <c r="LCW430" s="9"/>
      <c r="LCX430" s="9"/>
      <c r="LCY430" s="9"/>
      <c r="LCZ430" s="9"/>
      <c r="LDA430" s="9"/>
      <c r="LDB430" s="9"/>
      <c r="LDC430" s="9"/>
      <c r="LDD430" s="9"/>
      <c r="LDE430" s="9"/>
      <c r="LDF430" s="9"/>
      <c r="LDG430" s="9"/>
      <c r="LDH430" s="9"/>
      <c r="LDI430" s="9"/>
      <c r="LDJ430" s="9"/>
      <c r="LDK430" s="9"/>
      <c r="LDL430" s="9"/>
      <c r="LDM430" s="9"/>
      <c r="LDN430" s="9"/>
      <c r="LDO430" s="9"/>
      <c r="LDP430" s="9"/>
      <c r="LDQ430" s="9"/>
      <c r="LDR430" s="9"/>
      <c r="LDS430" s="9"/>
      <c r="LDT430" s="9"/>
      <c r="LDU430" s="9"/>
      <c r="LDV430" s="9"/>
      <c r="LDW430" s="9"/>
      <c r="LDX430" s="9"/>
      <c r="LDY430" s="9"/>
      <c r="LDZ430" s="9"/>
      <c r="LEA430" s="9"/>
      <c r="LEB430" s="9"/>
      <c r="LEC430" s="9"/>
      <c r="LED430" s="9"/>
      <c r="LEE430" s="9"/>
      <c r="LEF430" s="9"/>
      <c r="LEG430" s="9"/>
      <c r="LEH430" s="9"/>
      <c r="LEI430" s="9"/>
      <c r="LEJ430" s="9"/>
      <c r="LEK430" s="9"/>
      <c r="LEL430" s="9"/>
      <c r="LEM430" s="9"/>
      <c r="LEN430" s="9"/>
      <c r="LEO430" s="9"/>
      <c r="LEP430" s="9"/>
      <c r="LEQ430" s="9"/>
      <c r="LER430" s="9"/>
      <c r="LES430" s="9"/>
      <c r="LET430" s="9"/>
      <c r="LEU430" s="9"/>
      <c r="LEV430" s="9"/>
      <c r="LEW430" s="9"/>
      <c r="LEX430" s="9"/>
      <c r="LEY430" s="9"/>
      <c r="LEZ430" s="9"/>
      <c r="LFA430" s="9"/>
      <c r="LFB430" s="9"/>
      <c r="LFC430" s="9"/>
      <c r="LFD430" s="9"/>
      <c r="LFE430" s="9"/>
      <c r="LFF430" s="9"/>
      <c r="LFG430" s="9"/>
      <c r="LFH430" s="9"/>
      <c r="LFI430" s="9"/>
      <c r="LFJ430" s="9"/>
      <c r="LFK430" s="9"/>
      <c r="LFL430" s="9"/>
      <c r="LFM430" s="9"/>
      <c r="LFN430" s="9"/>
      <c r="LFO430" s="9"/>
      <c r="LFP430" s="9"/>
      <c r="LFQ430" s="9"/>
      <c r="LFR430" s="9"/>
      <c r="LFS430" s="9"/>
      <c r="LFT430" s="9"/>
      <c r="LFU430" s="9"/>
      <c r="LFV430" s="9"/>
      <c r="LFW430" s="9"/>
      <c r="LFX430" s="9"/>
      <c r="LFY430" s="9"/>
      <c r="LFZ430" s="9"/>
      <c r="LGA430" s="9"/>
      <c r="LGB430" s="9"/>
      <c r="LGC430" s="9"/>
      <c r="LGD430" s="9"/>
      <c r="LGE430" s="9"/>
      <c r="LGF430" s="9"/>
      <c r="LGG430" s="9"/>
      <c r="LGH430" s="9"/>
      <c r="LGI430" s="9"/>
      <c r="LGJ430" s="9"/>
      <c r="LGK430" s="9"/>
      <c r="LGL430" s="9"/>
      <c r="LGM430" s="9"/>
      <c r="LGN430" s="9"/>
      <c r="LGO430" s="9"/>
      <c r="LGP430" s="9"/>
      <c r="LGQ430" s="9"/>
      <c r="LGR430" s="9"/>
      <c r="LGS430" s="9"/>
      <c r="LGT430" s="9"/>
      <c r="LGU430" s="9"/>
      <c r="LGV430" s="9"/>
      <c r="LGW430" s="9"/>
      <c r="LGX430" s="9"/>
      <c r="LGY430" s="9"/>
      <c r="LGZ430" s="9"/>
      <c r="LHA430" s="9"/>
      <c r="LHB430" s="9"/>
      <c r="LHC430" s="9"/>
      <c r="LHD430" s="9"/>
      <c r="LHE430" s="9"/>
      <c r="LHF430" s="9"/>
      <c r="LHG430" s="9"/>
      <c r="LHH430" s="9"/>
      <c r="LHI430" s="9"/>
      <c r="LHJ430" s="9"/>
      <c r="LHK430" s="9"/>
      <c r="LHL430" s="9"/>
      <c r="LHM430" s="9"/>
      <c r="LHN430" s="9"/>
      <c r="LHO430" s="9"/>
      <c r="LHP430" s="9"/>
      <c r="LHQ430" s="9"/>
      <c r="LHR430" s="9"/>
      <c r="LHS430" s="9"/>
      <c r="LHT430" s="9"/>
      <c r="LHU430" s="9"/>
      <c r="LHV430" s="9"/>
      <c r="LHW430" s="9"/>
      <c r="LHX430" s="9"/>
      <c r="LHY430" s="9"/>
      <c r="LHZ430" s="9"/>
      <c r="LIA430" s="9"/>
      <c r="LIB430" s="9"/>
      <c r="LIC430" s="9"/>
      <c r="LID430" s="9"/>
      <c r="LIE430" s="9"/>
      <c r="LIF430" s="9"/>
      <c r="LIG430" s="9"/>
      <c r="LIH430" s="9"/>
      <c r="LII430" s="9"/>
      <c r="LIJ430" s="9"/>
      <c r="LIK430" s="9"/>
      <c r="LIL430" s="9"/>
      <c r="LIM430" s="9"/>
      <c r="LIN430" s="9"/>
      <c r="LIO430" s="9"/>
      <c r="LIP430" s="9"/>
      <c r="LIQ430" s="9"/>
      <c r="LIR430" s="9"/>
      <c r="LIS430" s="9"/>
      <c r="LIT430" s="9"/>
      <c r="LIU430" s="9"/>
      <c r="LIV430" s="9"/>
      <c r="LIW430" s="9"/>
      <c r="LIX430" s="9"/>
      <c r="LIY430" s="9"/>
      <c r="LIZ430" s="9"/>
      <c r="LJA430" s="9"/>
      <c r="LJB430" s="9"/>
      <c r="LJC430" s="9"/>
      <c r="LJD430" s="9"/>
      <c r="LJE430" s="9"/>
      <c r="LJF430" s="9"/>
      <c r="LJG430" s="9"/>
      <c r="LJH430" s="9"/>
      <c r="LJI430" s="9"/>
      <c r="LJJ430" s="9"/>
      <c r="LJK430" s="9"/>
      <c r="LJL430" s="9"/>
      <c r="LJM430" s="9"/>
      <c r="LJN430" s="9"/>
      <c r="LJO430" s="9"/>
      <c r="LJP430" s="9"/>
      <c r="LJQ430" s="9"/>
      <c r="LJR430" s="9"/>
      <c r="LJS430" s="9"/>
      <c r="LJT430" s="9"/>
      <c r="LJU430" s="9"/>
      <c r="LJV430" s="9"/>
      <c r="LJW430" s="9"/>
      <c r="LJX430" s="9"/>
      <c r="LJY430" s="9"/>
      <c r="LJZ430" s="9"/>
      <c r="LKA430" s="9"/>
      <c r="LKB430" s="9"/>
      <c r="LKC430" s="9"/>
      <c r="LKD430" s="9"/>
      <c r="LKE430" s="9"/>
      <c r="LKF430" s="9"/>
      <c r="LKG430" s="9"/>
      <c r="LKH430" s="9"/>
      <c r="LKI430" s="9"/>
      <c r="LKJ430" s="9"/>
      <c r="LKK430" s="9"/>
      <c r="LKL430" s="9"/>
      <c r="LKM430" s="9"/>
      <c r="LKN430" s="9"/>
      <c r="LKO430" s="9"/>
      <c r="LKP430" s="9"/>
      <c r="LKQ430" s="9"/>
      <c r="LKR430" s="9"/>
      <c r="LKS430" s="9"/>
      <c r="LKT430" s="9"/>
      <c r="LKU430" s="9"/>
      <c r="LKV430" s="9"/>
      <c r="LKW430" s="9"/>
      <c r="LKX430" s="9"/>
      <c r="LKY430" s="9"/>
      <c r="LKZ430" s="9"/>
      <c r="LLA430" s="9"/>
      <c r="LLB430" s="9"/>
      <c r="LLC430" s="9"/>
      <c r="LLD430" s="9"/>
      <c r="LLE430" s="9"/>
      <c r="LLF430" s="9"/>
      <c r="LLG430" s="9"/>
      <c r="LLH430" s="9"/>
      <c r="LLI430" s="9"/>
      <c r="LLJ430" s="9"/>
      <c r="LLK430" s="9"/>
      <c r="LLL430" s="9"/>
      <c r="LLM430" s="9"/>
      <c r="LLN430" s="9"/>
      <c r="LLO430" s="9"/>
      <c r="LLP430" s="9"/>
      <c r="LLQ430" s="9"/>
      <c r="LLR430" s="9"/>
      <c r="LLS430" s="9"/>
      <c r="LLT430" s="9"/>
      <c r="LLU430" s="9"/>
      <c r="LLV430" s="9"/>
      <c r="LLW430" s="9"/>
      <c r="LLX430" s="9"/>
      <c r="LLY430" s="9"/>
      <c r="LLZ430" s="9"/>
      <c r="LMA430" s="9"/>
      <c r="LMB430" s="9"/>
      <c r="LMC430" s="9"/>
      <c r="LMD430" s="9"/>
      <c r="LME430" s="9"/>
      <c r="LMF430" s="9"/>
      <c r="LMG430" s="9"/>
      <c r="LMH430" s="9"/>
      <c r="LMI430" s="9"/>
      <c r="LMJ430" s="9"/>
      <c r="LMK430" s="9"/>
      <c r="LML430" s="9"/>
      <c r="LMM430" s="9"/>
      <c r="LMN430" s="9"/>
      <c r="LMO430" s="9"/>
      <c r="LMP430" s="9"/>
      <c r="LMQ430" s="9"/>
      <c r="LMR430" s="9"/>
      <c r="LMS430" s="9"/>
      <c r="LMT430" s="9"/>
      <c r="LMU430" s="9"/>
      <c r="LMV430" s="9"/>
      <c r="LMW430" s="9"/>
      <c r="LMX430" s="9"/>
      <c r="LMY430" s="9"/>
      <c r="LMZ430" s="9"/>
      <c r="LNA430" s="9"/>
      <c r="LNB430" s="9"/>
      <c r="LNC430" s="9"/>
      <c r="LND430" s="9"/>
      <c r="LNE430" s="9"/>
      <c r="LNF430" s="9"/>
      <c r="LNG430" s="9"/>
      <c r="LNH430" s="9"/>
      <c r="LNI430" s="9"/>
      <c r="LNJ430" s="9"/>
      <c r="LNK430" s="9"/>
      <c r="LNL430" s="9"/>
      <c r="LNM430" s="9"/>
      <c r="LNN430" s="9"/>
      <c r="LNO430" s="9"/>
      <c r="LNP430" s="9"/>
      <c r="LNQ430" s="9"/>
      <c r="LNR430" s="9"/>
      <c r="LNS430" s="9"/>
      <c r="LNT430" s="9"/>
      <c r="LNU430" s="9"/>
      <c r="LNV430" s="9"/>
      <c r="LNW430" s="9"/>
      <c r="LNX430" s="9"/>
      <c r="LNY430" s="9"/>
      <c r="LNZ430" s="9"/>
      <c r="LOA430" s="9"/>
      <c r="LOB430" s="9"/>
      <c r="LOC430" s="9"/>
      <c r="LOD430" s="9"/>
      <c r="LOE430" s="9"/>
      <c r="LOF430" s="9"/>
      <c r="LOG430" s="9"/>
      <c r="LOH430" s="9"/>
      <c r="LOI430" s="9"/>
      <c r="LOJ430" s="9"/>
      <c r="LOK430" s="9"/>
      <c r="LOL430" s="9"/>
      <c r="LOM430" s="9"/>
      <c r="LON430" s="9"/>
      <c r="LOO430" s="9"/>
      <c r="LOP430" s="9"/>
      <c r="LOQ430" s="9"/>
      <c r="LOR430" s="9"/>
      <c r="LOS430" s="9"/>
      <c r="LOT430" s="9"/>
      <c r="LOU430" s="9"/>
      <c r="LOV430" s="9"/>
      <c r="LOW430" s="9"/>
      <c r="LOX430" s="9"/>
      <c r="LOY430" s="9"/>
      <c r="LOZ430" s="9"/>
      <c r="LPA430" s="9"/>
      <c r="LPB430" s="9"/>
      <c r="LPC430" s="9"/>
      <c r="LPD430" s="9"/>
      <c r="LPE430" s="9"/>
      <c r="LPF430" s="9"/>
      <c r="LPG430" s="9"/>
      <c r="LPH430" s="9"/>
      <c r="LPI430" s="9"/>
      <c r="LPJ430" s="9"/>
      <c r="LPK430" s="9"/>
      <c r="LPL430" s="9"/>
      <c r="LPM430" s="9"/>
      <c r="LPN430" s="9"/>
      <c r="LPO430" s="9"/>
      <c r="LPP430" s="9"/>
      <c r="LPQ430" s="9"/>
      <c r="LPR430" s="9"/>
      <c r="LPS430" s="9"/>
      <c r="LPT430" s="9"/>
      <c r="LPU430" s="9"/>
      <c r="LPV430" s="9"/>
      <c r="LPW430" s="9"/>
      <c r="LPX430" s="9"/>
      <c r="LPY430" s="9"/>
      <c r="LPZ430" s="9"/>
      <c r="LQA430" s="9"/>
      <c r="LQB430" s="9"/>
      <c r="LQC430" s="9"/>
      <c r="LQD430" s="9"/>
      <c r="LQE430" s="9"/>
      <c r="LQF430" s="9"/>
      <c r="LQG430" s="9"/>
      <c r="LQH430" s="9"/>
      <c r="LQI430" s="9"/>
      <c r="LQJ430" s="9"/>
      <c r="LQK430" s="9"/>
      <c r="LQL430" s="9"/>
      <c r="LQM430" s="9"/>
      <c r="LQN430" s="9"/>
      <c r="LQO430" s="9"/>
      <c r="LQP430" s="9"/>
      <c r="LQQ430" s="9"/>
      <c r="LQR430" s="9"/>
      <c r="LQS430" s="9"/>
      <c r="LQT430" s="9"/>
      <c r="LQU430" s="9"/>
      <c r="LQV430" s="9"/>
      <c r="LQW430" s="9"/>
      <c r="LQX430" s="9"/>
      <c r="LQY430" s="9"/>
      <c r="LQZ430" s="9"/>
      <c r="LRA430" s="9"/>
      <c r="LRB430" s="9"/>
      <c r="LRC430" s="9"/>
      <c r="LRD430" s="9"/>
      <c r="LRE430" s="9"/>
      <c r="LRF430" s="9"/>
      <c r="LRG430" s="9"/>
      <c r="LRH430" s="9"/>
      <c r="LRI430" s="9"/>
      <c r="LRJ430" s="9"/>
      <c r="LRK430" s="9"/>
      <c r="LRL430" s="9"/>
      <c r="LRM430" s="9"/>
      <c r="LRN430" s="9"/>
      <c r="LRO430" s="9"/>
      <c r="LRP430" s="9"/>
      <c r="LRQ430" s="9"/>
      <c r="LRR430" s="9"/>
      <c r="LRS430" s="9"/>
      <c r="LRT430" s="9"/>
      <c r="LRU430" s="9"/>
      <c r="LRV430" s="9"/>
      <c r="LRW430" s="9"/>
      <c r="LRX430" s="9"/>
      <c r="LRY430" s="9"/>
      <c r="LRZ430" s="9"/>
      <c r="LSA430" s="9"/>
      <c r="LSB430" s="9"/>
      <c r="LSC430" s="9"/>
      <c r="LSD430" s="9"/>
      <c r="LSE430" s="9"/>
      <c r="LSF430" s="9"/>
      <c r="LSG430" s="9"/>
      <c r="LSH430" s="9"/>
      <c r="LSI430" s="9"/>
      <c r="LSJ430" s="9"/>
      <c r="LSK430" s="9"/>
      <c r="LSL430" s="9"/>
      <c r="LSM430" s="9"/>
      <c r="LSN430" s="9"/>
      <c r="LSO430" s="9"/>
      <c r="LSP430" s="9"/>
      <c r="LSQ430" s="9"/>
      <c r="LSR430" s="9"/>
      <c r="LSS430" s="9"/>
      <c r="LST430" s="9"/>
      <c r="LSU430" s="9"/>
      <c r="LSV430" s="9"/>
      <c r="LSW430" s="9"/>
      <c r="LSX430" s="9"/>
      <c r="LSY430" s="9"/>
      <c r="LSZ430" s="9"/>
      <c r="LTA430" s="9"/>
      <c r="LTB430" s="9"/>
      <c r="LTC430" s="9"/>
      <c r="LTD430" s="9"/>
      <c r="LTE430" s="9"/>
      <c r="LTF430" s="9"/>
      <c r="LTG430" s="9"/>
      <c r="LTH430" s="9"/>
      <c r="LTI430" s="9"/>
      <c r="LTJ430" s="9"/>
      <c r="LTK430" s="9"/>
      <c r="LTL430" s="9"/>
      <c r="LTM430" s="9"/>
      <c r="LTN430" s="9"/>
      <c r="LTO430" s="9"/>
      <c r="LTP430" s="9"/>
      <c r="LTQ430" s="9"/>
      <c r="LTR430" s="9"/>
      <c r="LTS430" s="9"/>
      <c r="LTT430" s="9"/>
      <c r="LTU430" s="9"/>
      <c r="LTV430" s="9"/>
      <c r="LTW430" s="9"/>
      <c r="LTX430" s="9"/>
      <c r="LTY430" s="9"/>
      <c r="LTZ430" s="9"/>
      <c r="LUA430" s="9"/>
      <c r="LUB430" s="9"/>
      <c r="LUC430" s="9"/>
      <c r="LUD430" s="9"/>
      <c r="LUE430" s="9"/>
      <c r="LUF430" s="9"/>
      <c r="LUG430" s="9"/>
      <c r="LUH430" s="9"/>
      <c r="LUI430" s="9"/>
      <c r="LUJ430" s="9"/>
      <c r="LUK430" s="9"/>
      <c r="LUL430" s="9"/>
      <c r="LUM430" s="9"/>
      <c r="LUN430" s="9"/>
      <c r="LUO430" s="9"/>
      <c r="LUP430" s="9"/>
      <c r="LUQ430" s="9"/>
      <c r="LUR430" s="9"/>
      <c r="LUS430" s="9"/>
      <c r="LUT430" s="9"/>
      <c r="LUU430" s="9"/>
      <c r="LUV430" s="9"/>
      <c r="LUW430" s="9"/>
      <c r="LUX430" s="9"/>
      <c r="LUY430" s="9"/>
      <c r="LUZ430" s="9"/>
      <c r="LVA430" s="9"/>
      <c r="LVB430" s="9"/>
      <c r="LVC430" s="9"/>
      <c r="LVD430" s="9"/>
      <c r="LVE430" s="9"/>
      <c r="LVF430" s="9"/>
      <c r="LVG430" s="9"/>
      <c r="LVH430" s="9"/>
      <c r="LVI430" s="9"/>
      <c r="LVJ430" s="9"/>
      <c r="LVK430" s="9"/>
      <c r="LVL430" s="9"/>
      <c r="LVM430" s="9"/>
      <c r="LVN430" s="9"/>
      <c r="LVO430" s="9"/>
      <c r="LVP430" s="9"/>
      <c r="LVQ430" s="9"/>
      <c r="LVR430" s="9"/>
      <c r="LVS430" s="9"/>
      <c r="LVT430" s="9"/>
      <c r="LVU430" s="9"/>
      <c r="LVV430" s="9"/>
      <c r="LVW430" s="9"/>
      <c r="LVX430" s="9"/>
      <c r="LVY430" s="9"/>
      <c r="LVZ430" s="9"/>
      <c r="LWA430" s="9"/>
      <c r="LWB430" s="9"/>
      <c r="LWC430" s="9"/>
      <c r="LWD430" s="9"/>
      <c r="LWE430" s="9"/>
      <c r="LWF430" s="9"/>
      <c r="LWG430" s="9"/>
      <c r="LWH430" s="9"/>
      <c r="LWI430" s="9"/>
      <c r="LWJ430" s="9"/>
      <c r="LWK430" s="9"/>
      <c r="LWL430" s="9"/>
      <c r="LWM430" s="9"/>
      <c r="LWN430" s="9"/>
      <c r="LWO430" s="9"/>
      <c r="LWP430" s="9"/>
      <c r="LWQ430" s="9"/>
      <c r="LWR430" s="9"/>
      <c r="LWS430" s="9"/>
      <c r="LWT430" s="9"/>
      <c r="LWU430" s="9"/>
      <c r="LWV430" s="9"/>
      <c r="LWW430" s="9"/>
      <c r="LWX430" s="9"/>
      <c r="LWY430" s="9"/>
      <c r="LWZ430" s="9"/>
      <c r="LXA430" s="9"/>
      <c r="LXB430" s="9"/>
      <c r="LXC430" s="9"/>
      <c r="LXD430" s="9"/>
      <c r="LXE430" s="9"/>
      <c r="LXF430" s="9"/>
      <c r="LXG430" s="9"/>
      <c r="LXH430" s="9"/>
      <c r="LXI430" s="9"/>
      <c r="LXJ430" s="9"/>
      <c r="LXK430" s="9"/>
      <c r="LXL430" s="9"/>
      <c r="LXM430" s="9"/>
      <c r="LXN430" s="9"/>
      <c r="LXO430" s="9"/>
      <c r="LXP430" s="9"/>
      <c r="LXQ430" s="9"/>
      <c r="LXR430" s="9"/>
      <c r="LXS430" s="9"/>
      <c r="LXT430" s="9"/>
      <c r="LXU430" s="9"/>
      <c r="LXV430" s="9"/>
      <c r="LXW430" s="9"/>
      <c r="LXX430" s="9"/>
      <c r="LXY430" s="9"/>
      <c r="LXZ430" s="9"/>
      <c r="LYA430" s="9"/>
      <c r="LYB430" s="9"/>
      <c r="LYC430" s="9"/>
      <c r="LYD430" s="9"/>
      <c r="LYE430" s="9"/>
      <c r="LYF430" s="9"/>
      <c r="LYG430" s="9"/>
      <c r="LYH430" s="9"/>
      <c r="LYI430" s="9"/>
      <c r="LYJ430" s="9"/>
      <c r="LYK430" s="9"/>
      <c r="LYL430" s="9"/>
      <c r="LYM430" s="9"/>
      <c r="LYN430" s="9"/>
      <c r="LYO430" s="9"/>
      <c r="LYP430" s="9"/>
      <c r="LYQ430" s="9"/>
      <c r="LYR430" s="9"/>
      <c r="LYS430" s="9"/>
      <c r="LYT430" s="9"/>
      <c r="LYU430" s="9"/>
      <c r="LYV430" s="9"/>
      <c r="LYW430" s="9"/>
      <c r="LYX430" s="9"/>
      <c r="LYY430" s="9"/>
      <c r="LYZ430" s="9"/>
      <c r="LZA430" s="9"/>
      <c r="LZB430" s="9"/>
      <c r="LZC430" s="9"/>
      <c r="LZD430" s="9"/>
      <c r="LZE430" s="9"/>
      <c r="LZF430" s="9"/>
      <c r="LZG430" s="9"/>
      <c r="LZH430" s="9"/>
      <c r="LZI430" s="9"/>
      <c r="LZJ430" s="9"/>
      <c r="LZK430" s="9"/>
      <c r="LZL430" s="9"/>
      <c r="LZM430" s="9"/>
      <c r="LZN430" s="9"/>
      <c r="LZO430" s="9"/>
      <c r="LZP430" s="9"/>
      <c r="LZQ430" s="9"/>
      <c r="LZR430" s="9"/>
      <c r="LZS430" s="9"/>
      <c r="LZT430" s="9"/>
      <c r="LZU430" s="9"/>
      <c r="LZV430" s="9"/>
      <c r="LZW430" s="9"/>
      <c r="LZX430" s="9"/>
      <c r="LZY430" s="9"/>
      <c r="LZZ430" s="9"/>
      <c r="MAA430" s="9"/>
      <c r="MAB430" s="9"/>
      <c r="MAC430" s="9"/>
      <c r="MAD430" s="9"/>
      <c r="MAE430" s="9"/>
      <c r="MAF430" s="9"/>
      <c r="MAG430" s="9"/>
      <c r="MAH430" s="9"/>
      <c r="MAI430" s="9"/>
      <c r="MAJ430" s="9"/>
      <c r="MAK430" s="9"/>
      <c r="MAL430" s="9"/>
      <c r="MAM430" s="9"/>
      <c r="MAN430" s="9"/>
      <c r="MAO430" s="9"/>
      <c r="MAP430" s="9"/>
      <c r="MAQ430" s="9"/>
      <c r="MAR430" s="9"/>
      <c r="MAS430" s="9"/>
      <c r="MAT430" s="9"/>
      <c r="MAU430" s="9"/>
      <c r="MAV430" s="9"/>
      <c r="MAW430" s="9"/>
      <c r="MAX430" s="9"/>
      <c r="MAY430" s="9"/>
      <c r="MAZ430" s="9"/>
      <c r="MBA430" s="9"/>
      <c r="MBB430" s="9"/>
      <c r="MBC430" s="9"/>
      <c r="MBD430" s="9"/>
      <c r="MBE430" s="9"/>
      <c r="MBF430" s="9"/>
      <c r="MBG430" s="9"/>
      <c r="MBH430" s="9"/>
      <c r="MBI430" s="9"/>
      <c r="MBJ430" s="9"/>
      <c r="MBK430" s="9"/>
      <c r="MBL430" s="9"/>
      <c r="MBM430" s="9"/>
      <c r="MBN430" s="9"/>
      <c r="MBO430" s="9"/>
      <c r="MBP430" s="9"/>
      <c r="MBQ430" s="9"/>
      <c r="MBR430" s="9"/>
      <c r="MBS430" s="9"/>
      <c r="MBT430" s="9"/>
      <c r="MBU430" s="9"/>
      <c r="MBV430" s="9"/>
      <c r="MBW430" s="9"/>
      <c r="MBX430" s="9"/>
      <c r="MBY430" s="9"/>
      <c r="MBZ430" s="9"/>
      <c r="MCA430" s="9"/>
      <c r="MCB430" s="9"/>
      <c r="MCC430" s="9"/>
      <c r="MCD430" s="9"/>
      <c r="MCE430" s="9"/>
      <c r="MCF430" s="9"/>
      <c r="MCG430" s="9"/>
      <c r="MCH430" s="9"/>
      <c r="MCI430" s="9"/>
      <c r="MCJ430" s="9"/>
      <c r="MCK430" s="9"/>
      <c r="MCL430" s="9"/>
      <c r="MCM430" s="9"/>
      <c r="MCN430" s="9"/>
      <c r="MCO430" s="9"/>
      <c r="MCP430" s="9"/>
      <c r="MCQ430" s="9"/>
      <c r="MCR430" s="9"/>
      <c r="MCS430" s="9"/>
      <c r="MCT430" s="9"/>
      <c r="MCU430" s="9"/>
      <c r="MCV430" s="9"/>
      <c r="MCW430" s="9"/>
      <c r="MCX430" s="9"/>
      <c r="MCY430" s="9"/>
      <c r="MCZ430" s="9"/>
      <c r="MDA430" s="9"/>
      <c r="MDB430" s="9"/>
      <c r="MDC430" s="9"/>
      <c r="MDD430" s="9"/>
      <c r="MDE430" s="9"/>
      <c r="MDF430" s="9"/>
      <c r="MDG430" s="9"/>
      <c r="MDH430" s="9"/>
      <c r="MDI430" s="9"/>
      <c r="MDJ430" s="9"/>
      <c r="MDK430" s="9"/>
      <c r="MDL430" s="9"/>
      <c r="MDM430" s="9"/>
      <c r="MDN430" s="9"/>
      <c r="MDO430" s="9"/>
      <c r="MDP430" s="9"/>
      <c r="MDQ430" s="9"/>
      <c r="MDR430" s="9"/>
      <c r="MDS430" s="9"/>
      <c r="MDT430" s="9"/>
      <c r="MDU430" s="9"/>
      <c r="MDV430" s="9"/>
      <c r="MDW430" s="9"/>
      <c r="MDX430" s="9"/>
      <c r="MDY430" s="9"/>
      <c r="MDZ430" s="9"/>
      <c r="MEA430" s="9"/>
      <c r="MEB430" s="9"/>
      <c r="MEC430" s="9"/>
      <c r="MED430" s="9"/>
      <c r="MEE430" s="9"/>
      <c r="MEF430" s="9"/>
      <c r="MEG430" s="9"/>
      <c r="MEH430" s="9"/>
      <c r="MEI430" s="9"/>
      <c r="MEJ430" s="9"/>
      <c r="MEK430" s="9"/>
      <c r="MEL430" s="9"/>
      <c r="MEM430" s="9"/>
      <c r="MEN430" s="9"/>
      <c r="MEO430" s="9"/>
      <c r="MEP430" s="9"/>
      <c r="MEQ430" s="9"/>
      <c r="MER430" s="9"/>
      <c r="MES430" s="9"/>
      <c r="MET430" s="9"/>
      <c r="MEU430" s="9"/>
      <c r="MEV430" s="9"/>
      <c r="MEW430" s="9"/>
      <c r="MEX430" s="9"/>
      <c r="MEY430" s="9"/>
      <c r="MEZ430" s="9"/>
      <c r="MFA430" s="9"/>
      <c r="MFB430" s="9"/>
      <c r="MFC430" s="9"/>
      <c r="MFD430" s="9"/>
      <c r="MFE430" s="9"/>
      <c r="MFF430" s="9"/>
      <c r="MFG430" s="9"/>
      <c r="MFH430" s="9"/>
      <c r="MFI430" s="9"/>
      <c r="MFJ430" s="9"/>
      <c r="MFK430" s="9"/>
      <c r="MFL430" s="9"/>
      <c r="MFM430" s="9"/>
      <c r="MFN430" s="9"/>
      <c r="MFO430" s="9"/>
      <c r="MFP430" s="9"/>
      <c r="MFQ430" s="9"/>
      <c r="MFR430" s="9"/>
      <c r="MFS430" s="9"/>
      <c r="MFT430" s="9"/>
      <c r="MFU430" s="9"/>
      <c r="MFV430" s="9"/>
      <c r="MFW430" s="9"/>
      <c r="MFX430" s="9"/>
      <c r="MFY430" s="9"/>
      <c r="MFZ430" s="9"/>
      <c r="MGA430" s="9"/>
      <c r="MGB430" s="9"/>
      <c r="MGC430" s="9"/>
      <c r="MGD430" s="9"/>
      <c r="MGE430" s="9"/>
      <c r="MGF430" s="9"/>
      <c r="MGG430" s="9"/>
      <c r="MGH430" s="9"/>
      <c r="MGI430" s="9"/>
      <c r="MGJ430" s="9"/>
      <c r="MGK430" s="9"/>
      <c r="MGL430" s="9"/>
      <c r="MGM430" s="9"/>
      <c r="MGN430" s="9"/>
      <c r="MGO430" s="9"/>
      <c r="MGP430" s="9"/>
      <c r="MGQ430" s="9"/>
      <c r="MGR430" s="9"/>
      <c r="MGS430" s="9"/>
      <c r="MGT430" s="9"/>
      <c r="MGU430" s="9"/>
      <c r="MGV430" s="9"/>
      <c r="MGW430" s="9"/>
      <c r="MGX430" s="9"/>
      <c r="MGY430" s="9"/>
      <c r="MGZ430" s="9"/>
      <c r="MHA430" s="9"/>
      <c r="MHB430" s="9"/>
      <c r="MHC430" s="9"/>
      <c r="MHD430" s="9"/>
      <c r="MHE430" s="9"/>
      <c r="MHF430" s="9"/>
      <c r="MHG430" s="9"/>
      <c r="MHH430" s="9"/>
      <c r="MHI430" s="9"/>
      <c r="MHJ430" s="9"/>
      <c r="MHK430" s="9"/>
      <c r="MHL430" s="9"/>
      <c r="MHM430" s="9"/>
      <c r="MHN430" s="9"/>
      <c r="MHO430" s="9"/>
      <c r="MHP430" s="9"/>
      <c r="MHQ430" s="9"/>
      <c r="MHR430" s="9"/>
      <c r="MHS430" s="9"/>
      <c r="MHT430" s="9"/>
      <c r="MHU430" s="9"/>
      <c r="MHV430" s="9"/>
      <c r="MHW430" s="9"/>
      <c r="MHX430" s="9"/>
      <c r="MHY430" s="9"/>
      <c r="MHZ430" s="9"/>
      <c r="MIA430" s="9"/>
      <c r="MIB430" s="9"/>
      <c r="MIC430" s="9"/>
      <c r="MID430" s="9"/>
      <c r="MIE430" s="9"/>
      <c r="MIF430" s="9"/>
      <c r="MIG430" s="9"/>
      <c r="MIH430" s="9"/>
      <c r="MII430" s="9"/>
      <c r="MIJ430" s="9"/>
      <c r="MIK430" s="9"/>
      <c r="MIL430" s="9"/>
      <c r="MIM430" s="9"/>
      <c r="MIN430" s="9"/>
      <c r="MIO430" s="9"/>
      <c r="MIP430" s="9"/>
      <c r="MIQ430" s="9"/>
      <c r="MIR430" s="9"/>
      <c r="MIS430" s="9"/>
      <c r="MIT430" s="9"/>
      <c r="MIU430" s="9"/>
      <c r="MIV430" s="9"/>
      <c r="MIW430" s="9"/>
      <c r="MIX430" s="9"/>
      <c r="MIY430" s="9"/>
      <c r="MIZ430" s="9"/>
      <c r="MJA430" s="9"/>
      <c r="MJB430" s="9"/>
      <c r="MJC430" s="9"/>
      <c r="MJD430" s="9"/>
      <c r="MJE430" s="9"/>
      <c r="MJF430" s="9"/>
      <c r="MJG430" s="9"/>
      <c r="MJH430" s="9"/>
      <c r="MJI430" s="9"/>
      <c r="MJJ430" s="9"/>
      <c r="MJK430" s="9"/>
      <c r="MJL430" s="9"/>
      <c r="MJM430" s="9"/>
      <c r="MJN430" s="9"/>
      <c r="MJO430" s="9"/>
      <c r="MJP430" s="9"/>
      <c r="MJQ430" s="9"/>
      <c r="MJR430" s="9"/>
      <c r="MJS430" s="9"/>
      <c r="MJT430" s="9"/>
      <c r="MJU430" s="9"/>
      <c r="MJV430" s="9"/>
      <c r="MJW430" s="9"/>
      <c r="MJX430" s="9"/>
      <c r="MJY430" s="9"/>
      <c r="MJZ430" s="9"/>
      <c r="MKA430" s="9"/>
      <c r="MKB430" s="9"/>
      <c r="MKC430" s="9"/>
      <c r="MKD430" s="9"/>
      <c r="MKE430" s="9"/>
      <c r="MKF430" s="9"/>
      <c r="MKG430" s="9"/>
      <c r="MKH430" s="9"/>
      <c r="MKI430" s="9"/>
      <c r="MKJ430" s="9"/>
      <c r="MKK430" s="9"/>
      <c r="MKL430" s="9"/>
      <c r="MKM430" s="9"/>
      <c r="MKN430" s="9"/>
      <c r="MKO430" s="9"/>
      <c r="MKP430" s="9"/>
      <c r="MKQ430" s="9"/>
      <c r="MKR430" s="9"/>
      <c r="MKS430" s="9"/>
      <c r="MKT430" s="9"/>
      <c r="MKU430" s="9"/>
      <c r="MKV430" s="9"/>
      <c r="MKW430" s="9"/>
      <c r="MKX430" s="9"/>
      <c r="MKY430" s="9"/>
      <c r="MKZ430" s="9"/>
      <c r="MLA430" s="9"/>
      <c r="MLB430" s="9"/>
      <c r="MLC430" s="9"/>
      <c r="MLD430" s="9"/>
      <c r="MLE430" s="9"/>
      <c r="MLF430" s="9"/>
      <c r="MLG430" s="9"/>
      <c r="MLH430" s="9"/>
      <c r="MLI430" s="9"/>
      <c r="MLJ430" s="9"/>
      <c r="MLK430" s="9"/>
      <c r="MLL430" s="9"/>
      <c r="MLM430" s="9"/>
      <c r="MLN430" s="9"/>
      <c r="MLO430" s="9"/>
      <c r="MLP430" s="9"/>
      <c r="MLQ430" s="9"/>
      <c r="MLR430" s="9"/>
      <c r="MLS430" s="9"/>
      <c r="MLT430" s="9"/>
      <c r="MLU430" s="9"/>
      <c r="MLV430" s="9"/>
      <c r="MLW430" s="9"/>
      <c r="MLX430" s="9"/>
      <c r="MLY430" s="9"/>
      <c r="MLZ430" s="9"/>
      <c r="MMA430" s="9"/>
      <c r="MMB430" s="9"/>
      <c r="MMC430" s="9"/>
      <c r="MMD430" s="9"/>
      <c r="MME430" s="9"/>
      <c r="MMF430" s="9"/>
      <c r="MMG430" s="9"/>
      <c r="MMH430" s="9"/>
      <c r="MMI430" s="9"/>
      <c r="MMJ430" s="9"/>
      <c r="MMK430" s="9"/>
      <c r="MML430" s="9"/>
      <c r="MMM430" s="9"/>
      <c r="MMN430" s="9"/>
      <c r="MMO430" s="9"/>
      <c r="MMP430" s="9"/>
      <c r="MMQ430" s="9"/>
      <c r="MMR430" s="9"/>
      <c r="MMS430" s="9"/>
      <c r="MMT430" s="9"/>
      <c r="MMU430" s="9"/>
      <c r="MMV430" s="9"/>
      <c r="MMW430" s="9"/>
      <c r="MMX430" s="9"/>
      <c r="MMY430" s="9"/>
      <c r="MMZ430" s="9"/>
      <c r="MNA430" s="9"/>
      <c r="MNB430" s="9"/>
      <c r="MNC430" s="9"/>
      <c r="MND430" s="9"/>
      <c r="MNE430" s="9"/>
      <c r="MNF430" s="9"/>
      <c r="MNG430" s="9"/>
      <c r="MNH430" s="9"/>
      <c r="MNI430" s="9"/>
      <c r="MNJ430" s="9"/>
      <c r="MNK430" s="9"/>
      <c r="MNL430" s="9"/>
      <c r="MNM430" s="9"/>
      <c r="MNN430" s="9"/>
      <c r="MNO430" s="9"/>
      <c r="MNP430" s="9"/>
      <c r="MNQ430" s="9"/>
      <c r="MNR430" s="9"/>
      <c r="MNS430" s="9"/>
      <c r="MNT430" s="9"/>
      <c r="MNU430" s="9"/>
      <c r="MNV430" s="9"/>
      <c r="MNW430" s="9"/>
      <c r="MNX430" s="9"/>
      <c r="MNY430" s="9"/>
      <c r="MNZ430" s="9"/>
      <c r="MOA430" s="9"/>
      <c r="MOB430" s="9"/>
      <c r="MOC430" s="9"/>
      <c r="MOD430" s="9"/>
      <c r="MOE430" s="9"/>
      <c r="MOF430" s="9"/>
      <c r="MOG430" s="9"/>
      <c r="MOH430" s="9"/>
      <c r="MOI430" s="9"/>
      <c r="MOJ430" s="9"/>
      <c r="MOK430" s="9"/>
      <c r="MOL430" s="9"/>
      <c r="MOM430" s="9"/>
      <c r="MON430" s="9"/>
      <c r="MOO430" s="9"/>
      <c r="MOP430" s="9"/>
      <c r="MOQ430" s="9"/>
      <c r="MOR430" s="9"/>
      <c r="MOS430" s="9"/>
      <c r="MOT430" s="9"/>
      <c r="MOU430" s="9"/>
      <c r="MOV430" s="9"/>
      <c r="MOW430" s="9"/>
      <c r="MOX430" s="9"/>
      <c r="MOY430" s="9"/>
      <c r="MOZ430" s="9"/>
      <c r="MPA430" s="9"/>
      <c r="MPB430" s="9"/>
      <c r="MPC430" s="9"/>
      <c r="MPD430" s="9"/>
      <c r="MPE430" s="9"/>
      <c r="MPF430" s="9"/>
      <c r="MPG430" s="9"/>
      <c r="MPH430" s="9"/>
      <c r="MPI430" s="9"/>
      <c r="MPJ430" s="9"/>
      <c r="MPK430" s="9"/>
      <c r="MPL430" s="9"/>
      <c r="MPM430" s="9"/>
      <c r="MPN430" s="9"/>
      <c r="MPO430" s="9"/>
      <c r="MPP430" s="9"/>
      <c r="MPQ430" s="9"/>
      <c r="MPR430" s="9"/>
      <c r="MPS430" s="9"/>
      <c r="MPT430" s="9"/>
      <c r="MPU430" s="9"/>
      <c r="MPV430" s="9"/>
      <c r="MPW430" s="9"/>
      <c r="MPX430" s="9"/>
      <c r="MPY430" s="9"/>
      <c r="MPZ430" s="9"/>
      <c r="MQA430" s="9"/>
      <c r="MQB430" s="9"/>
      <c r="MQC430" s="9"/>
      <c r="MQD430" s="9"/>
      <c r="MQE430" s="9"/>
      <c r="MQF430" s="9"/>
      <c r="MQG430" s="9"/>
      <c r="MQH430" s="9"/>
      <c r="MQI430" s="9"/>
      <c r="MQJ430" s="9"/>
      <c r="MQK430" s="9"/>
      <c r="MQL430" s="9"/>
      <c r="MQM430" s="9"/>
      <c r="MQN430" s="9"/>
      <c r="MQO430" s="9"/>
      <c r="MQP430" s="9"/>
      <c r="MQQ430" s="9"/>
      <c r="MQR430" s="9"/>
      <c r="MQS430" s="9"/>
      <c r="MQT430" s="9"/>
      <c r="MQU430" s="9"/>
      <c r="MQV430" s="9"/>
      <c r="MQW430" s="9"/>
      <c r="MQX430" s="9"/>
      <c r="MQY430" s="9"/>
      <c r="MQZ430" s="9"/>
      <c r="MRA430" s="9"/>
      <c r="MRB430" s="9"/>
      <c r="MRC430" s="9"/>
      <c r="MRD430" s="9"/>
      <c r="MRE430" s="9"/>
      <c r="MRF430" s="9"/>
      <c r="MRG430" s="9"/>
      <c r="MRH430" s="9"/>
      <c r="MRI430" s="9"/>
      <c r="MRJ430" s="9"/>
      <c r="MRK430" s="9"/>
      <c r="MRL430" s="9"/>
      <c r="MRM430" s="9"/>
      <c r="MRN430" s="9"/>
      <c r="MRO430" s="9"/>
      <c r="MRP430" s="9"/>
      <c r="MRQ430" s="9"/>
      <c r="MRR430" s="9"/>
      <c r="MRS430" s="9"/>
      <c r="MRT430" s="9"/>
      <c r="MRU430" s="9"/>
      <c r="MRV430" s="9"/>
      <c r="MRW430" s="9"/>
      <c r="MRX430" s="9"/>
      <c r="MRY430" s="9"/>
      <c r="MRZ430" s="9"/>
      <c r="MSA430" s="9"/>
      <c r="MSB430" s="9"/>
      <c r="MSC430" s="9"/>
      <c r="MSD430" s="9"/>
      <c r="MSE430" s="9"/>
      <c r="MSF430" s="9"/>
      <c r="MSG430" s="9"/>
      <c r="MSH430" s="9"/>
      <c r="MSI430" s="9"/>
      <c r="MSJ430" s="9"/>
      <c r="MSK430" s="9"/>
      <c r="MSL430" s="9"/>
      <c r="MSM430" s="9"/>
      <c r="MSN430" s="9"/>
      <c r="MSO430" s="9"/>
      <c r="MSP430" s="9"/>
      <c r="MSQ430" s="9"/>
      <c r="MSR430" s="9"/>
      <c r="MSS430" s="9"/>
      <c r="MST430" s="9"/>
      <c r="MSU430" s="9"/>
      <c r="MSV430" s="9"/>
      <c r="MSW430" s="9"/>
      <c r="MSX430" s="9"/>
      <c r="MSY430" s="9"/>
      <c r="MSZ430" s="9"/>
      <c r="MTA430" s="9"/>
      <c r="MTB430" s="9"/>
      <c r="MTC430" s="9"/>
      <c r="MTD430" s="9"/>
      <c r="MTE430" s="9"/>
      <c r="MTF430" s="9"/>
      <c r="MTG430" s="9"/>
      <c r="MTH430" s="9"/>
      <c r="MTI430" s="9"/>
      <c r="MTJ430" s="9"/>
      <c r="MTK430" s="9"/>
      <c r="MTL430" s="9"/>
      <c r="MTM430" s="9"/>
      <c r="MTN430" s="9"/>
      <c r="MTO430" s="9"/>
      <c r="MTP430" s="9"/>
      <c r="MTQ430" s="9"/>
      <c r="MTR430" s="9"/>
      <c r="MTS430" s="9"/>
      <c r="MTT430" s="9"/>
      <c r="MTU430" s="9"/>
      <c r="MTV430" s="9"/>
      <c r="MTW430" s="9"/>
      <c r="MTX430" s="9"/>
      <c r="MTY430" s="9"/>
      <c r="MTZ430" s="9"/>
      <c r="MUA430" s="9"/>
      <c r="MUB430" s="9"/>
      <c r="MUC430" s="9"/>
      <c r="MUD430" s="9"/>
      <c r="MUE430" s="9"/>
      <c r="MUF430" s="9"/>
      <c r="MUG430" s="9"/>
      <c r="MUH430" s="9"/>
      <c r="MUI430" s="9"/>
      <c r="MUJ430" s="9"/>
      <c r="MUK430" s="9"/>
      <c r="MUL430" s="9"/>
      <c r="MUM430" s="9"/>
      <c r="MUN430" s="9"/>
      <c r="MUO430" s="9"/>
      <c r="MUP430" s="9"/>
      <c r="MUQ430" s="9"/>
      <c r="MUR430" s="9"/>
      <c r="MUS430" s="9"/>
      <c r="MUT430" s="9"/>
      <c r="MUU430" s="9"/>
      <c r="MUV430" s="9"/>
      <c r="MUW430" s="9"/>
      <c r="MUX430" s="9"/>
      <c r="MUY430" s="9"/>
      <c r="MUZ430" s="9"/>
      <c r="MVA430" s="9"/>
      <c r="MVB430" s="9"/>
      <c r="MVC430" s="9"/>
      <c r="MVD430" s="9"/>
      <c r="MVE430" s="9"/>
      <c r="MVF430" s="9"/>
      <c r="MVG430" s="9"/>
      <c r="MVH430" s="9"/>
      <c r="MVI430" s="9"/>
      <c r="MVJ430" s="9"/>
      <c r="MVK430" s="9"/>
      <c r="MVL430" s="9"/>
      <c r="MVM430" s="9"/>
      <c r="MVN430" s="9"/>
      <c r="MVO430" s="9"/>
      <c r="MVP430" s="9"/>
      <c r="MVQ430" s="9"/>
      <c r="MVR430" s="9"/>
      <c r="MVS430" s="9"/>
      <c r="MVT430" s="9"/>
      <c r="MVU430" s="9"/>
      <c r="MVV430" s="9"/>
      <c r="MVW430" s="9"/>
      <c r="MVX430" s="9"/>
      <c r="MVY430" s="9"/>
      <c r="MVZ430" s="9"/>
      <c r="MWA430" s="9"/>
      <c r="MWB430" s="9"/>
      <c r="MWC430" s="9"/>
      <c r="MWD430" s="9"/>
      <c r="MWE430" s="9"/>
      <c r="MWF430" s="9"/>
      <c r="MWG430" s="9"/>
      <c r="MWH430" s="9"/>
      <c r="MWI430" s="9"/>
      <c r="MWJ430" s="9"/>
      <c r="MWK430" s="9"/>
      <c r="MWL430" s="9"/>
      <c r="MWM430" s="9"/>
      <c r="MWN430" s="9"/>
      <c r="MWO430" s="9"/>
      <c r="MWP430" s="9"/>
      <c r="MWQ430" s="9"/>
      <c r="MWR430" s="9"/>
      <c r="MWS430" s="9"/>
      <c r="MWT430" s="9"/>
      <c r="MWU430" s="9"/>
      <c r="MWV430" s="9"/>
      <c r="MWW430" s="9"/>
      <c r="MWX430" s="9"/>
      <c r="MWY430" s="9"/>
      <c r="MWZ430" s="9"/>
      <c r="MXA430" s="9"/>
      <c r="MXB430" s="9"/>
      <c r="MXC430" s="9"/>
      <c r="MXD430" s="9"/>
      <c r="MXE430" s="9"/>
      <c r="MXF430" s="9"/>
      <c r="MXG430" s="9"/>
      <c r="MXH430" s="9"/>
      <c r="MXI430" s="9"/>
      <c r="MXJ430" s="9"/>
      <c r="MXK430" s="9"/>
      <c r="MXL430" s="9"/>
      <c r="MXM430" s="9"/>
      <c r="MXN430" s="9"/>
      <c r="MXO430" s="9"/>
      <c r="MXP430" s="9"/>
      <c r="MXQ430" s="9"/>
      <c r="MXR430" s="9"/>
      <c r="MXS430" s="9"/>
      <c r="MXT430" s="9"/>
      <c r="MXU430" s="9"/>
      <c r="MXV430" s="9"/>
      <c r="MXW430" s="9"/>
      <c r="MXX430" s="9"/>
      <c r="MXY430" s="9"/>
      <c r="MXZ430" s="9"/>
      <c r="MYA430" s="9"/>
      <c r="MYB430" s="9"/>
      <c r="MYC430" s="9"/>
      <c r="MYD430" s="9"/>
      <c r="MYE430" s="9"/>
      <c r="MYF430" s="9"/>
      <c r="MYG430" s="9"/>
      <c r="MYH430" s="9"/>
      <c r="MYI430" s="9"/>
      <c r="MYJ430" s="9"/>
      <c r="MYK430" s="9"/>
      <c r="MYL430" s="9"/>
      <c r="MYM430" s="9"/>
      <c r="MYN430" s="9"/>
      <c r="MYO430" s="9"/>
      <c r="MYP430" s="9"/>
      <c r="MYQ430" s="9"/>
      <c r="MYR430" s="9"/>
      <c r="MYS430" s="9"/>
      <c r="MYT430" s="9"/>
      <c r="MYU430" s="9"/>
      <c r="MYV430" s="9"/>
      <c r="MYW430" s="9"/>
      <c r="MYX430" s="9"/>
      <c r="MYY430" s="9"/>
      <c r="MYZ430" s="9"/>
      <c r="MZA430" s="9"/>
      <c r="MZB430" s="9"/>
      <c r="MZC430" s="9"/>
      <c r="MZD430" s="9"/>
      <c r="MZE430" s="9"/>
      <c r="MZF430" s="9"/>
      <c r="MZG430" s="9"/>
      <c r="MZH430" s="9"/>
      <c r="MZI430" s="9"/>
      <c r="MZJ430" s="9"/>
      <c r="MZK430" s="9"/>
      <c r="MZL430" s="9"/>
      <c r="MZM430" s="9"/>
      <c r="MZN430" s="9"/>
      <c r="MZO430" s="9"/>
      <c r="MZP430" s="9"/>
      <c r="MZQ430" s="9"/>
      <c r="MZR430" s="9"/>
      <c r="MZS430" s="9"/>
      <c r="MZT430" s="9"/>
      <c r="MZU430" s="9"/>
      <c r="MZV430" s="9"/>
      <c r="MZW430" s="9"/>
      <c r="MZX430" s="9"/>
      <c r="MZY430" s="9"/>
      <c r="MZZ430" s="9"/>
      <c r="NAA430" s="9"/>
      <c r="NAB430" s="9"/>
      <c r="NAC430" s="9"/>
      <c r="NAD430" s="9"/>
      <c r="NAE430" s="9"/>
      <c r="NAF430" s="9"/>
      <c r="NAG430" s="9"/>
      <c r="NAH430" s="9"/>
      <c r="NAI430" s="9"/>
      <c r="NAJ430" s="9"/>
      <c r="NAK430" s="9"/>
      <c r="NAL430" s="9"/>
      <c r="NAM430" s="9"/>
      <c r="NAN430" s="9"/>
      <c r="NAO430" s="9"/>
      <c r="NAP430" s="9"/>
      <c r="NAQ430" s="9"/>
      <c r="NAR430" s="9"/>
      <c r="NAS430" s="9"/>
      <c r="NAT430" s="9"/>
      <c r="NAU430" s="9"/>
      <c r="NAV430" s="9"/>
      <c r="NAW430" s="9"/>
      <c r="NAX430" s="9"/>
      <c r="NAY430" s="9"/>
      <c r="NAZ430" s="9"/>
      <c r="NBA430" s="9"/>
      <c r="NBB430" s="9"/>
      <c r="NBC430" s="9"/>
      <c r="NBD430" s="9"/>
      <c r="NBE430" s="9"/>
      <c r="NBF430" s="9"/>
      <c r="NBG430" s="9"/>
      <c r="NBH430" s="9"/>
      <c r="NBI430" s="9"/>
      <c r="NBJ430" s="9"/>
      <c r="NBK430" s="9"/>
      <c r="NBL430" s="9"/>
      <c r="NBM430" s="9"/>
      <c r="NBN430" s="9"/>
      <c r="NBO430" s="9"/>
      <c r="NBP430" s="9"/>
      <c r="NBQ430" s="9"/>
      <c r="NBR430" s="9"/>
      <c r="NBS430" s="9"/>
      <c r="NBT430" s="9"/>
      <c r="NBU430" s="9"/>
      <c r="NBV430" s="9"/>
      <c r="NBW430" s="9"/>
      <c r="NBX430" s="9"/>
      <c r="NBY430" s="9"/>
      <c r="NBZ430" s="9"/>
      <c r="NCA430" s="9"/>
      <c r="NCB430" s="9"/>
      <c r="NCC430" s="9"/>
      <c r="NCD430" s="9"/>
      <c r="NCE430" s="9"/>
      <c r="NCF430" s="9"/>
      <c r="NCG430" s="9"/>
      <c r="NCH430" s="9"/>
      <c r="NCI430" s="9"/>
      <c r="NCJ430" s="9"/>
      <c r="NCK430" s="9"/>
      <c r="NCL430" s="9"/>
      <c r="NCM430" s="9"/>
      <c r="NCN430" s="9"/>
      <c r="NCO430" s="9"/>
      <c r="NCP430" s="9"/>
      <c r="NCQ430" s="9"/>
      <c r="NCR430" s="9"/>
      <c r="NCS430" s="9"/>
      <c r="NCT430" s="9"/>
      <c r="NCU430" s="9"/>
      <c r="NCV430" s="9"/>
      <c r="NCW430" s="9"/>
      <c r="NCX430" s="9"/>
      <c r="NCY430" s="9"/>
      <c r="NCZ430" s="9"/>
      <c r="NDA430" s="9"/>
      <c r="NDB430" s="9"/>
      <c r="NDC430" s="9"/>
      <c r="NDD430" s="9"/>
      <c r="NDE430" s="9"/>
      <c r="NDF430" s="9"/>
      <c r="NDG430" s="9"/>
      <c r="NDH430" s="9"/>
      <c r="NDI430" s="9"/>
      <c r="NDJ430" s="9"/>
      <c r="NDK430" s="9"/>
      <c r="NDL430" s="9"/>
      <c r="NDM430" s="9"/>
      <c r="NDN430" s="9"/>
      <c r="NDO430" s="9"/>
      <c r="NDP430" s="9"/>
      <c r="NDQ430" s="9"/>
      <c r="NDR430" s="9"/>
      <c r="NDS430" s="9"/>
      <c r="NDT430" s="9"/>
      <c r="NDU430" s="9"/>
      <c r="NDV430" s="9"/>
      <c r="NDW430" s="9"/>
      <c r="NDX430" s="9"/>
      <c r="NDY430" s="9"/>
      <c r="NDZ430" s="9"/>
      <c r="NEA430" s="9"/>
      <c r="NEB430" s="9"/>
      <c r="NEC430" s="9"/>
      <c r="NED430" s="9"/>
      <c r="NEE430" s="9"/>
      <c r="NEF430" s="9"/>
      <c r="NEG430" s="9"/>
      <c r="NEH430" s="9"/>
      <c r="NEI430" s="9"/>
      <c r="NEJ430" s="9"/>
      <c r="NEK430" s="9"/>
      <c r="NEL430" s="9"/>
      <c r="NEM430" s="9"/>
      <c r="NEN430" s="9"/>
      <c r="NEO430" s="9"/>
      <c r="NEP430" s="9"/>
      <c r="NEQ430" s="9"/>
      <c r="NER430" s="9"/>
      <c r="NES430" s="9"/>
      <c r="NET430" s="9"/>
      <c r="NEU430" s="9"/>
      <c r="NEV430" s="9"/>
      <c r="NEW430" s="9"/>
      <c r="NEX430" s="9"/>
      <c r="NEY430" s="9"/>
      <c r="NEZ430" s="9"/>
      <c r="NFA430" s="9"/>
      <c r="NFB430" s="9"/>
      <c r="NFC430" s="9"/>
      <c r="NFD430" s="9"/>
      <c r="NFE430" s="9"/>
      <c r="NFF430" s="9"/>
      <c r="NFG430" s="9"/>
      <c r="NFH430" s="9"/>
      <c r="NFI430" s="9"/>
      <c r="NFJ430" s="9"/>
      <c r="NFK430" s="9"/>
      <c r="NFL430" s="9"/>
      <c r="NFM430" s="9"/>
      <c r="NFN430" s="9"/>
      <c r="NFO430" s="9"/>
      <c r="NFP430" s="9"/>
      <c r="NFQ430" s="9"/>
      <c r="NFR430" s="9"/>
      <c r="NFS430" s="9"/>
      <c r="NFT430" s="9"/>
      <c r="NFU430" s="9"/>
      <c r="NFV430" s="9"/>
      <c r="NFW430" s="9"/>
      <c r="NFX430" s="9"/>
      <c r="NFY430" s="9"/>
      <c r="NFZ430" s="9"/>
      <c r="NGA430" s="9"/>
      <c r="NGB430" s="9"/>
      <c r="NGC430" s="9"/>
      <c r="NGD430" s="9"/>
      <c r="NGE430" s="9"/>
      <c r="NGF430" s="9"/>
      <c r="NGG430" s="9"/>
      <c r="NGH430" s="9"/>
      <c r="NGI430" s="9"/>
      <c r="NGJ430" s="9"/>
      <c r="NGK430" s="9"/>
      <c r="NGL430" s="9"/>
      <c r="NGM430" s="9"/>
      <c r="NGN430" s="9"/>
      <c r="NGO430" s="9"/>
      <c r="NGP430" s="9"/>
      <c r="NGQ430" s="9"/>
      <c r="NGR430" s="9"/>
      <c r="NGS430" s="9"/>
      <c r="NGT430" s="9"/>
      <c r="NGU430" s="9"/>
      <c r="NGV430" s="9"/>
      <c r="NGW430" s="9"/>
      <c r="NGX430" s="9"/>
      <c r="NGY430" s="9"/>
      <c r="NGZ430" s="9"/>
      <c r="NHA430" s="9"/>
      <c r="NHB430" s="9"/>
      <c r="NHC430" s="9"/>
      <c r="NHD430" s="9"/>
      <c r="NHE430" s="9"/>
      <c r="NHF430" s="9"/>
      <c r="NHG430" s="9"/>
      <c r="NHH430" s="9"/>
      <c r="NHI430" s="9"/>
      <c r="NHJ430" s="9"/>
      <c r="NHK430" s="9"/>
      <c r="NHL430" s="9"/>
      <c r="NHM430" s="9"/>
      <c r="NHN430" s="9"/>
      <c r="NHO430" s="9"/>
      <c r="NHP430" s="9"/>
      <c r="NHQ430" s="9"/>
      <c r="NHR430" s="9"/>
      <c r="NHS430" s="9"/>
      <c r="NHT430" s="9"/>
      <c r="NHU430" s="9"/>
      <c r="NHV430" s="9"/>
      <c r="NHW430" s="9"/>
      <c r="NHX430" s="9"/>
      <c r="NHY430" s="9"/>
      <c r="NHZ430" s="9"/>
      <c r="NIA430" s="9"/>
      <c r="NIB430" s="9"/>
      <c r="NIC430" s="9"/>
      <c r="NID430" s="9"/>
      <c r="NIE430" s="9"/>
      <c r="NIF430" s="9"/>
      <c r="NIG430" s="9"/>
      <c r="NIH430" s="9"/>
      <c r="NII430" s="9"/>
      <c r="NIJ430" s="9"/>
      <c r="NIK430" s="9"/>
      <c r="NIL430" s="9"/>
      <c r="NIM430" s="9"/>
      <c r="NIN430" s="9"/>
      <c r="NIO430" s="9"/>
      <c r="NIP430" s="9"/>
      <c r="NIQ430" s="9"/>
      <c r="NIR430" s="9"/>
      <c r="NIS430" s="9"/>
      <c r="NIT430" s="9"/>
      <c r="NIU430" s="9"/>
      <c r="NIV430" s="9"/>
      <c r="NIW430" s="9"/>
      <c r="NIX430" s="9"/>
      <c r="NIY430" s="9"/>
      <c r="NIZ430" s="9"/>
      <c r="NJA430" s="9"/>
      <c r="NJB430" s="9"/>
      <c r="NJC430" s="9"/>
      <c r="NJD430" s="9"/>
      <c r="NJE430" s="9"/>
      <c r="NJF430" s="9"/>
      <c r="NJG430" s="9"/>
      <c r="NJH430" s="9"/>
      <c r="NJI430" s="9"/>
      <c r="NJJ430" s="9"/>
      <c r="NJK430" s="9"/>
      <c r="NJL430" s="9"/>
      <c r="NJM430" s="9"/>
      <c r="NJN430" s="9"/>
      <c r="NJO430" s="9"/>
      <c r="NJP430" s="9"/>
      <c r="NJQ430" s="9"/>
      <c r="NJR430" s="9"/>
      <c r="NJS430" s="9"/>
      <c r="NJT430" s="9"/>
      <c r="NJU430" s="9"/>
      <c r="NJV430" s="9"/>
      <c r="NJW430" s="9"/>
      <c r="NJX430" s="9"/>
      <c r="NJY430" s="9"/>
      <c r="NJZ430" s="9"/>
      <c r="NKA430" s="9"/>
      <c r="NKB430" s="9"/>
      <c r="NKC430" s="9"/>
      <c r="NKD430" s="9"/>
      <c r="NKE430" s="9"/>
      <c r="NKF430" s="9"/>
      <c r="NKG430" s="9"/>
      <c r="NKH430" s="9"/>
      <c r="NKI430" s="9"/>
      <c r="NKJ430" s="9"/>
      <c r="NKK430" s="9"/>
      <c r="NKL430" s="9"/>
      <c r="NKM430" s="9"/>
      <c r="NKN430" s="9"/>
      <c r="NKO430" s="9"/>
      <c r="NKP430" s="9"/>
      <c r="NKQ430" s="9"/>
      <c r="NKR430" s="9"/>
      <c r="NKS430" s="9"/>
      <c r="NKT430" s="9"/>
      <c r="NKU430" s="9"/>
      <c r="NKV430" s="9"/>
      <c r="NKW430" s="9"/>
      <c r="NKX430" s="9"/>
      <c r="NKY430" s="9"/>
      <c r="NKZ430" s="9"/>
      <c r="NLA430" s="9"/>
      <c r="NLB430" s="9"/>
      <c r="NLC430" s="9"/>
      <c r="NLD430" s="9"/>
      <c r="NLE430" s="9"/>
      <c r="NLF430" s="9"/>
      <c r="NLG430" s="9"/>
      <c r="NLH430" s="9"/>
      <c r="NLI430" s="9"/>
      <c r="NLJ430" s="9"/>
      <c r="NLK430" s="9"/>
      <c r="NLL430" s="9"/>
      <c r="NLM430" s="9"/>
      <c r="NLN430" s="9"/>
      <c r="NLO430" s="9"/>
      <c r="NLP430" s="9"/>
      <c r="NLQ430" s="9"/>
      <c r="NLR430" s="9"/>
      <c r="NLS430" s="9"/>
      <c r="NLT430" s="9"/>
      <c r="NLU430" s="9"/>
      <c r="NLV430" s="9"/>
      <c r="NLW430" s="9"/>
      <c r="NLX430" s="9"/>
      <c r="NLY430" s="9"/>
      <c r="NLZ430" s="9"/>
      <c r="NMA430" s="9"/>
      <c r="NMB430" s="9"/>
      <c r="NMC430" s="9"/>
      <c r="NMD430" s="9"/>
      <c r="NME430" s="9"/>
      <c r="NMF430" s="9"/>
      <c r="NMG430" s="9"/>
      <c r="NMH430" s="9"/>
      <c r="NMI430" s="9"/>
      <c r="NMJ430" s="9"/>
      <c r="NMK430" s="9"/>
      <c r="NML430" s="9"/>
      <c r="NMM430" s="9"/>
      <c r="NMN430" s="9"/>
      <c r="NMO430" s="9"/>
      <c r="NMP430" s="9"/>
      <c r="NMQ430" s="9"/>
      <c r="NMR430" s="9"/>
      <c r="NMS430" s="9"/>
      <c r="NMT430" s="9"/>
      <c r="NMU430" s="9"/>
      <c r="NMV430" s="9"/>
      <c r="NMW430" s="9"/>
      <c r="NMX430" s="9"/>
      <c r="NMY430" s="9"/>
      <c r="NMZ430" s="9"/>
      <c r="NNA430" s="9"/>
      <c r="NNB430" s="9"/>
      <c r="NNC430" s="9"/>
      <c r="NND430" s="9"/>
      <c r="NNE430" s="9"/>
      <c r="NNF430" s="9"/>
      <c r="NNG430" s="9"/>
      <c r="NNH430" s="9"/>
      <c r="NNI430" s="9"/>
      <c r="NNJ430" s="9"/>
      <c r="NNK430" s="9"/>
      <c r="NNL430" s="9"/>
      <c r="NNM430" s="9"/>
      <c r="NNN430" s="9"/>
      <c r="NNO430" s="9"/>
      <c r="NNP430" s="9"/>
      <c r="NNQ430" s="9"/>
      <c r="NNR430" s="9"/>
      <c r="NNS430" s="9"/>
      <c r="NNT430" s="9"/>
      <c r="NNU430" s="9"/>
      <c r="NNV430" s="9"/>
      <c r="NNW430" s="9"/>
      <c r="NNX430" s="9"/>
      <c r="NNY430" s="9"/>
      <c r="NNZ430" s="9"/>
      <c r="NOA430" s="9"/>
      <c r="NOB430" s="9"/>
      <c r="NOC430" s="9"/>
      <c r="NOD430" s="9"/>
      <c r="NOE430" s="9"/>
      <c r="NOF430" s="9"/>
      <c r="NOG430" s="9"/>
      <c r="NOH430" s="9"/>
      <c r="NOI430" s="9"/>
      <c r="NOJ430" s="9"/>
      <c r="NOK430" s="9"/>
      <c r="NOL430" s="9"/>
      <c r="NOM430" s="9"/>
      <c r="NON430" s="9"/>
      <c r="NOO430" s="9"/>
      <c r="NOP430" s="9"/>
      <c r="NOQ430" s="9"/>
      <c r="NOR430" s="9"/>
      <c r="NOS430" s="9"/>
      <c r="NOT430" s="9"/>
      <c r="NOU430" s="9"/>
      <c r="NOV430" s="9"/>
      <c r="NOW430" s="9"/>
      <c r="NOX430" s="9"/>
      <c r="NOY430" s="9"/>
      <c r="NOZ430" s="9"/>
      <c r="NPA430" s="9"/>
      <c r="NPB430" s="9"/>
      <c r="NPC430" s="9"/>
      <c r="NPD430" s="9"/>
      <c r="NPE430" s="9"/>
      <c r="NPF430" s="9"/>
      <c r="NPG430" s="9"/>
      <c r="NPH430" s="9"/>
      <c r="NPI430" s="9"/>
      <c r="NPJ430" s="9"/>
      <c r="NPK430" s="9"/>
      <c r="NPL430" s="9"/>
      <c r="NPM430" s="9"/>
      <c r="NPN430" s="9"/>
      <c r="NPO430" s="9"/>
      <c r="NPP430" s="9"/>
      <c r="NPQ430" s="9"/>
      <c r="NPR430" s="9"/>
      <c r="NPS430" s="9"/>
      <c r="NPT430" s="9"/>
      <c r="NPU430" s="9"/>
      <c r="NPV430" s="9"/>
      <c r="NPW430" s="9"/>
      <c r="NPX430" s="9"/>
      <c r="NPY430" s="9"/>
      <c r="NPZ430" s="9"/>
      <c r="NQA430" s="9"/>
      <c r="NQB430" s="9"/>
      <c r="NQC430" s="9"/>
      <c r="NQD430" s="9"/>
      <c r="NQE430" s="9"/>
      <c r="NQF430" s="9"/>
      <c r="NQG430" s="9"/>
      <c r="NQH430" s="9"/>
      <c r="NQI430" s="9"/>
      <c r="NQJ430" s="9"/>
      <c r="NQK430" s="9"/>
      <c r="NQL430" s="9"/>
      <c r="NQM430" s="9"/>
      <c r="NQN430" s="9"/>
      <c r="NQO430" s="9"/>
      <c r="NQP430" s="9"/>
      <c r="NQQ430" s="9"/>
      <c r="NQR430" s="9"/>
      <c r="NQS430" s="9"/>
      <c r="NQT430" s="9"/>
      <c r="NQU430" s="9"/>
      <c r="NQV430" s="9"/>
      <c r="NQW430" s="9"/>
      <c r="NQX430" s="9"/>
      <c r="NQY430" s="9"/>
      <c r="NQZ430" s="9"/>
      <c r="NRA430" s="9"/>
      <c r="NRB430" s="9"/>
      <c r="NRC430" s="9"/>
      <c r="NRD430" s="9"/>
      <c r="NRE430" s="9"/>
      <c r="NRF430" s="9"/>
      <c r="NRG430" s="9"/>
      <c r="NRH430" s="9"/>
      <c r="NRI430" s="9"/>
      <c r="NRJ430" s="9"/>
      <c r="NRK430" s="9"/>
      <c r="NRL430" s="9"/>
      <c r="NRM430" s="9"/>
      <c r="NRN430" s="9"/>
      <c r="NRO430" s="9"/>
      <c r="NRP430" s="9"/>
      <c r="NRQ430" s="9"/>
      <c r="NRR430" s="9"/>
      <c r="NRS430" s="9"/>
      <c r="NRT430" s="9"/>
      <c r="NRU430" s="9"/>
      <c r="NRV430" s="9"/>
      <c r="NRW430" s="9"/>
      <c r="NRX430" s="9"/>
      <c r="NRY430" s="9"/>
      <c r="NRZ430" s="9"/>
      <c r="NSA430" s="9"/>
      <c r="NSB430" s="9"/>
      <c r="NSC430" s="9"/>
      <c r="NSD430" s="9"/>
      <c r="NSE430" s="9"/>
      <c r="NSF430" s="9"/>
      <c r="NSG430" s="9"/>
      <c r="NSH430" s="9"/>
      <c r="NSI430" s="9"/>
      <c r="NSJ430" s="9"/>
      <c r="NSK430" s="9"/>
      <c r="NSL430" s="9"/>
      <c r="NSM430" s="9"/>
      <c r="NSN430" s="9"/>
      <c r="NSO430" s="9"/>
      <c r="NSP430" s="9"/>
      <c r="NSQ430" s="9"/>
      <c r="NSR430" s="9"/>
      <c r="NSS430" s="9"/>
      <c r="NST430" s="9"/>
      <c r="NSU430" s="9"/>
      <c r="NSV430" s="9"/>
      <c r="NSW430" s="9"/>
      <c r="NSX430" s="9"/>
      <c r="NSY430" s="9"/>
      <c r="NSZ430" s="9"/>
      <c r="NTA430" s="9"/>
      <c r="NTB430" s="9"/>
      <c r="NTC430" s="9"/>
      <c r="NTD430" s="9"/>
      <c r="NTE430" s="9"/>
      <c r="NTF430" s="9"/>
      <c r="NTG430" s="9"/>
      <c r="NTH430" s="9"/>
      <c r="NTI430" s="9"/>
      <c r="NTJ430" s="9"/>
      <c r="NTK430" s="9"/>
      <c r="NTL430" s="9"/>
      <c r="NTM430" s="9"/>
      <c r="NTN430" s="9"/>
      <c r="NTO430" s="9"/>
      <c r="NTP430" s="9"/>
      <c r="NTQ430" s="9"/>
      <c r="NTR430" s="9"/>
      <c r="NTS430" s="9"/>
      <c r="NTT430" s="9"/>
      <c r="NTU430" s="9"/>
      <c r="NTV430" s="9"/>
      <c r="NTW430" s="9"/>
      <c r="NTX430" s="9"/>
      <c r="NTY430" s="9"/>
      <c r="NTZ430" s="9"/>
      <c r="NUA430" s="9"/>
      <c r="NUB430" s="9"/>
      <c r="NUC430" s="9"/>
      <c r="NUD430" s="9"/>
      <c r="NUE430" s="9"/>
      <c r="NUF430" s="9"/>
      <c r="NUG430" s="9"/>
      <c r="NUH430" s="9"/>
      <c r="NUI430" s="9"/>
      <c r="NUJ430" s="9"/>
      <c r="NUK430" s="9"/>
      <c r="NUL430" s="9"/>
      <c r="NUM430" s="9"/>
      <c r="NUN430" s="9"/>
      <c r="NUO430" s="9"/>
      <c r="NUP430" s="9"/>
      <c r="NUQ430" s="9"/>
      <c r="NUR430" s="9"/>
      <c r="NUS430" s="9"/>
      <c r="NUT430" s="9"/>
      <c r="NUU430" s="9"/>
      <c r="NUV430" s="9"/>
      <c r="NUW430" s="9"/>
      <c r="NUX430" s="9"/>
      <c r="NUY430" s="9"/>
      <c r="NUZ430" s="9"/>
      <c r="NVA430" s="9"/>
      <c r="NVB430" s="9"/>
      <c r="NVC430" s="9"/>
      <c r="NVD430" s="9"/>
      <c r="NVE430" s="9"/>
      <c r="NVF430" s="9"/>
      <c r="NVG430" s="9"/>
      <c r="NVH430" s="9"/>
      <c r="NVI430" s="9"/>
      <c r="NVJ430" s="9"/>
      <c r="NVK430" s="9"/>
      <c r="NVL430" s="9"/>
      <c r="NVM430" s="9"/>
      <c r="NVN430" s="9"/>
      <c r="NVO430" s="9"/>
      <c r="NVP430" s="9"/>
      <c r="NVQ430" s="9"/>
      <c r="NVR430" s="9"/>
      <c r="NVS430" s="9"/>
      <c r="NVT430" s="9"/>
      <c r="NVU430" s="9"/>
      <c r="NVV430" s="9"/>
      <c r="NVW430" s="9"/>
      <c r="NVX430" s="9"/>
      <c r="NVY430" s="9"/>
      <c r="NVZ430" s="9"/>
      <c r="NWA430" s="9"/>
      <c r="NWB430" s="9"/>
      <c r="NWC430" s="9"/>
      <c r="NWD430" s="9"/>
      <c r="NWE430" s="9"/>
      <c r="NWF430" s="9"/>
      <c r="NWG430" s="9"/>
      <c r="NWH430" s="9"/>
      <c r="NWI430" s="9"/>
      <c r="NWJ430" s="9"/>
      <c r="NWK430" s="9"/>
      <c r="NWL430" s="9"/>
      <c r="NWM430" s="9"/>
      <c r="NWN430" s="9"/>
      <c r="NWO430" s="9"/>
      <c r="NWP430" s="9"/>
      <c r="NWQ430" s="9"/>
      <c r="NWR430" s="9"/>
      <c r="NWS430" s="9"/>
      <c r="NWT430" s="9"/>
      <c r="NWU430" s="9"/>
      <c r="NWV430" s="9"/>
      <c r="NWW430" s="9"/>
      <c r="NWX430" s="9"/>
      <c r="NWY430" s="9"/>
      <c r="NWZ430" s="9"/>
      <c r="NXA430" s="9"/>
      <c r="NXB430" s="9"/>
      <c r="NXC430" s="9"/>
      <c r="NXD430" s="9"/>
      <c r="NXE430" s="9"/>
      <c r="NXF430" s="9"/>
      <c r="NXG430" s="9"/>
      <c r="NXH430" s="9"/>
      <c r="NXI430" s="9"/>
      <c r="NXJ430" s="9"/>
      <c r="NXK430" s="9"/>
      <c r="NXL430" s="9"/>
      <c r="NXM430" s="9"/>
      <c r="NXN430" s="9"/>
      <c r="NXO430" s="9"/>
      <c r="NXP430" s="9"/>
      <c r="NXQ430" s="9"/>
      <c r="NXR430" s="9"/>
      <c r="NXS430" s="9"/>
      <c r="NXT430" s="9"/>
      <c r="NXU430" s="9"/>
      <c r="NXV430" s="9"/>
      <c r="NXW430" s="9"/>
      <c r="NXX430" s="9"/>
      <c r="NXY430" s="9"/>
      <c r="NXZ430" s="9"/>
      <c r="NYA430" s="9"/>
      <c r="NYB430" s="9"/>
      <c r="NYC430" s="9"/>
      <c r="NYD430" s="9"/>
      <c r="NYE430" s="9"/>
      <c r="NYF430" s="9"/>
      <c r="NYG430" s="9"/>
      <c r="NYH430" s="9"/>
      <c r="NYI430" s="9"/>
      <c r="NYJ430" s="9"/>
      <c r="NYK430" s="9"/>
      <c r="NYL430" s="9"/>
      <c r="NYM430" s="9"/>
      <c r="NYN430" s="9"/>
      <c r="NYO430" s="9"/>
      <c r="NYP430" s="9"/>
      <c r="NYQ430" s="9"/>
      <c r="NYR430" s="9"/>
      <c r="NYS430" s="9"/>
      <c r="NYT430" s="9"/>
      <c r="NYU430" s="9"/>
      <c r="NYV430" s="9"/>
      <c r="NYW430" s="9"/>
      <c r="NYX430" s="9"/>
      <c r="NYY430" s="9"/>
      <c r="NYZ430" s="9"/>
      <c r="NZA430" s="9"/>
      <c r="NZB430" s="9"/>
      <c r="NZC430" s="9"/>
      <c r="NZD430" s="9"/>
      <c r="NZE430" s="9"/>
      <c r="NZF430" s="9"/>
      <c r="NZG430" s="9"/>
      <c r="NZH430" s="9"/>
      <c r="NZI430" s="9"/>
      <c r="NZJ430" s="9"/>
      <c r="NZK430" s="9"/>
      <c r="NZL430" s="9"/>
      <c r="NZM430" s="9"/>
      <c r="NZN430" s="9"/>
      <c r="NZO430" s="9"/>
      <c r="NZP430" s="9"/>
      <c r="NZQ430" s="9"/>
      <c r="NZR430" s="9"/>
      <c r="NZS430" s="9"/>
      <c r="NZT430" s="9"/>
      <c r="NZU430" s="9"/>
      <c r="NZV430" s="9"/>
      <c r="NZW430" s="9"/>
      <c r="NZX430" s="9"/>
      <c r="NZY430" s="9"/>
      <c r="NZZ430" s="9"/>
      <c r="OAA430" s="9"/>
      <c r="OAB430" s="9"/>
      <c r="OAC430" s="9"/>
      <c r="OAD430" s="9"/>
      <c r="OAE430" s="9"/>
      <c r="OAF430" s="9"/>
      <c r="OAG430" s="9"/>
      <c r="OAH430" s="9"/>
      <c r="OAI430" s="9"/>
      <c r="OAJ430" s="9"/>
      <c r="OAK430" s="9"/>
      <c r="OAL430" s="9"/>
      <c r="OAM430" s="9"/>
      <c r="OAN430" s="9"/>
      <c r="OAO430" s="9"/>
      <c r="OAP430" s="9"/>
      <c r="OAQ430" s="9"/>
      <c r="OAR430" s="9"/>
      <c r="OAS430" s="9"/>
      <c r="OAT430" s="9"/>
      <c r="OAU430" s="9"/>
      <c r="OAV430" s="9"/>
      <c r="OAW430" s="9"/>
      <c r="OAX430" s="9"/>
      <c r="OAY430" s="9"/>
      <c r="OAZ430" s="9"/>
      <c r="OBA430" s="9"/>
      <c r="OBB430" s="9"/>
      <c r="OBC430" s="9"/>
      <c r="OBD430" s="9"/>
      <c r="OBE430" s="9"/>
      <c r="OBF430" s="9"/>
      <c r="OBG430" s="9"/>
      <c r="OBH430" s="9"/>
      <c r="OBI430" s="9"/>
      <c r="OBJ430" s="9"/>
      <c r="OBK430" s="9"/>
      <c r="OBL430" s="9"/>
      <c r="OBM430" s="9"/>
      <c r="OBN430" s="9"/>
      <c r="OBO430" s="9"/>
      <c r="OBP430" s="9"/>
      <c r="OBQ430" s="9"/>
      <c r="OBR430" s="9"/>
      <c r="OBS430" s="9"/>
      <c r="OBT430" s="9"/>
      <c r="OBU430" s="9"/>
      <c r="OBV430" s="9"/>
      <c r="OBW430" s="9"/>
      <c r="OBX430" s="9"/>
      <c r="OBY430" s="9"/>
      <c r="OBZ430" s="9"/>
      <c r="OCA430" s="9"/>
      <c r="OCB430" s="9"/>
      <c r="OCC430" s="9"/>
      <c r="OCD430" s="9"/>
      <c r="OCE430" s="9"/>
      <c r="OCF430" s="9"/>
      <c r="OCG430" s="9"/>
      <c r="OCH430" s="9"/>
      <c r="OCI430" s="9"/>
      <c r="OCJ430" s="9"/>
      <c r="OCK430" s="9"/>
      <c r="OCL430" s="9"/>
      <c r="OCM430" s="9"/>
      <c r="OCN430" s="9"/>
      <c r="OCO430" s="9"/>
      <c r="OCP430" s="9"/>
      <c r="OCQ430" s="9"/>
      <c r="OCR430" s="9"/>
      <c r="OCS430" s="9"/>
      <c r="OCT430" s="9"/>
      <c r="OCU430" s="9"/>
      <c r="OCV430" s="9"/>
      <c r="OCW430" s="9"/>
      <c r="OCX430" s="9"/>
      <c r="OCY430" s="9"/>
      <c r="OCZ430" s="9"/>
      <c r="ODA430" s="9"/>
      <c r="ODB430" s="9"/>
      <c r="ODC430" s="9"/>
      <c r="ODD430" s="9"/>
      <c r="ODE430" s="9"/>
      <c r="ODF430" s="9"/>
      <c r="ODG430" s="9"/>
      <c r="ODH430" s="9"/>
      <c r="ODI430" s="9"/>
      <c r="ODJ430" s="9"/>
      <c r="ODK430" s="9"/>
      <c r="ODL430" s="9"/>
      <c r="ODM430" s="9"/>
      <c r="ODN430" s="9"/>
      <c r="ODO430" s="9"/>
      <c r="ODP430" s="9"/>
      <c r="ODQ430" s="9"/>
      <c r="ODR430" s="9"/>
      <c r="ODS430" s="9"/>
      <c r="ODT430" s="9"/>
      <c r="ODU430" s="9"/>
      <c r="ODV430" s="9"/>
      <c r="ODW430" s="9"/>
      <c r="ODX430" s="9"/>
      <c r="ODY430" s="9"/>
      <c r="ODZ430" s="9"/>
      <c r="OEA430" s="9"/>
      <c r="OEB430" s="9"/>
      <c r="OEC430" s="9"/>
      <c r="OED430" s="9"/>
      <c r="OEE430" s="9"/>
      <c r="OEF430" s="9"/>
      <c r="OEG430" s="9"/>
      <c r="OEH430" s="9"/>
      <c r="OEI430" s="9"/>
      <c r="OEJ430" s="9"/>
      <c r="OEK430" s="9"/>
      <c r="OEL430" s="9"/>
      <c r="OEM430" s="9"/>
      <c r="OEN430" s="9"/>
      <c r="OEO430" s="9"/>
      <c r="OEP430" s="9"/>
      <c r="OEQ430" s="9"/>
      <c r="OER430" s="9"/>
      <c r="OES430" s="9"/>
      <c r="OET430" s="9"/>
      <c r="OEU430" s="9"/>
      <c r="OEV430" s="9"/>
      <c r="OEW430" s="9"/>
      <c r="OEX430" s="9"/>
      <c r="OEY430" s="9"/>
      <c r="OEZ430" s="9"/>
      <c r="OFA430" s="9"/>
      <c r="OFB430" s="9"/>
      <c r="OFC430" s="9"/>
      <c r="OFD430" s="9"/>
      <c r="OFE430" s="9"/>
      <c r="OFF430" s="9"/>
      <c r="OFG430" s="9"/>
      <c r="OFH430" s="9"/>
      <c r="OFI430" s="9"/>
      <c r="OFJ430" s="9"/>
      <c r="OFK430" s="9"/>
      <c r="OFL430" s="9"/>
      <c r="OFM430" s="9"/>
      <c r="OFN430" s="9"/>
      <c r="OFO430" s="9"/>
      <c r="OFP430" s="9"/>
      <c r="OFQ430" s="9"/>
      <c r="OFR430" s="9"/>
      <c r="OFS430" s="9"/>
      <c r="OFT430" s="9"/>
      <c r="OFU430" s="9"/>
      <c r="OFV430" s="9"/>
      <c r="OFW430" s="9"/>
      <c r="OFX430" s="9"/>
      <c r="OFY430" s="9"/>
      <c r="OFZ430" s="9"/>
      <c r="OGA430" s="9"/>
      <c r="OGB430" s="9"/>
      <c r="OGC430" s="9"/>
      <c r="OGD430" s="9"/>
      <c r="OGE430" s="9"/>
      <c r="OGF430" s="9"/>
      <c r="OGG430" s="9"/>
      <c r="OGH430" s="9"/>
      <c r="OGI430" s="9"/>
      <c r="OGJ430" s="9"/>
      <c r="OGK430" s="9"/>
      <c r="OGL430" s="9"/>
      <c r="OGM430" s="9"/>
      <c r="OGN430" s="9"/>
      <c r="OGO430" s="9"/>
      <c r="OGP430" s="9"/>
      <c r="OGQ430" s="9"/>
      <c r="OGR430" s="9"/>
      <c r="OGS430" s="9"/>
      <c r="OGT430" s="9"/>
      <c r="OGU430" s="9"/>
      <c r="OGV430" s="9"/>
      <c r="OGW430" s="9"/>
      <c r="OGX430" s="9"/>
      <c r="OGY430" s="9"/>
      <c r="OGZ430" s="9"/>
      <c r="OHA430" s="9"/>
      <c r="OHB430" s="9"/>
      <c r="OHC430" s="9"/>
      <c r="OHD430" s="9"/>
      <c r="OHE430" s="9"/>
      <c r="OHF430" s="9"/>
      <c r="OHG430" s="9"/>
      <c r="OHH430" s="9"/>
      <c r="OHI430" s="9"/>
      <c r="OHJ430" s="9"/>
      <c r="OHK430" s="9"/>
      <c r="OHL430" s="9"/>
      <c r="OHM430" s="9"/>
      <c r="OHN430" s="9"/>
      <c r="OHO430" s="9"/>
      <c r="OHP430" s="9"/>
      <c r="OHQ430" s="9"/>
      <c r="OHR430" s="9"/>
      <c r="OHS430" s="9"/>
      <c r="OHT430" s="9"/>
      <c r="OHU430" s="9"/>
      <c r="OHV430" s="9"/>
      <c r="OHW430" s="9"/>
      <c r="OHX430" s="9"/>
      <c r="OHY430" s="9"/>
      <c r="OHZ430" s="9"/>
      <c r="OIA430" s="9"/>
      <c r="OIB430" s="9"/>
      <c r="OIC430" s="9"/>
      <c r="OID430" s="9"/>
      <c r="OIE430" s="9"/>
      <c r="OIF430" s="9"/>
      <c r="OIG430" s="9"/>
      <c r="OIH430" s="9"/>
      <c r="OII430" s="9"/>
      <c r="OIJ430" s="9"/>
      <c r="OIK430" s="9"/>
      <c r="OIL430" s="9"/>
      <c r="OIM430" s="9"/>
      <c r="OIN430" s="9"/>
      <c r="OIO430" s="9"/>
      <c r="OIP430" s="9"/>
      <c r="OIQ430" s="9"/>
      <c r="OIR430" s="9"/>
      <c r="OIS430" s="9"/>
      <c r="OIT430" s="9"/>
      <c r="OIU430" s="9"/>
      <c r="OIV430" s="9"/>
      <c r="OIW430" s="9"/>
      <c r="OIX430" s="9"/>
      <c r="OIY430" s="9"/>
      <c r="OIZ430" s="9"/>
      <c r="OJA430" s="9"/>
      <c r="OJB430" s="9"/>
      <c r="OJC430" s="9"/>
      <c r="OJD430" s="9"/>
      <c r="OJE430" s="9"/>
      <c r="OJF430" s="9"/>
      <c r="OJG430" s="9"/>
      <c r="OJH430" s="9"/>
      <c r="OJI430" s="9"/>
      <c r="OJJ430" s="9"/>
      <c r="OJK430" s="9"/>
      <c r="OJL430" s="9"/>
      <c r="OJM430" s="9"/>
      <c r="OJN430" s="9"/>
      <c r="OJO430" s="9"/>
      <c r="OJP430" s="9"/>
      <c r="OJQ430" s="9"/>
      <c r="OJR430" s="9"/>
      <c r="OJS430" s="9"/>
      <c r="OJT430" s="9"/>
      <c r="OJU430" s="9"/>
      <c r="OJV430" s="9"/>
      <c r="OJW430" s="9"/>
      <c r="OJX430" s="9"/>
      <c r="OJY430" s="9"/>
      <c r="OJZ430" s="9"/>
      <c r="OKA430" s="9"/>
      <c r="OKB430" s="9"/>
      <c r="OKC430" s="9"/>
      <c r="OKD430" s="9"/>
      <c r="OKE430" s="9"/>
      <c r="OKF430" s="9"/>
      <c r="OKG430" s="9"/>
      <c r="OKH430" s="9"/>
      <c r="OKI430" s="9"/>
      <c r="OKJ430" s="9"/>
      <c r="OKK430" s="9"/>
      <c r="OKL430" s="9"/>
      <c r="OKM430" s="9"/>
      <c r="OKN430" s="9"/>
      <c r="OKO430" s="9"/>
      <c r="OKP430" s="9"/>
      <c r="OKQ430" s="9"/>
      <c r="OKR430" s="9"/>
      <c r="OKS430" s="9"/>
      <c r="OKT430" s="9"/>
      <c r="OKU430" s="9"/>
      <c r="OKV430" s="9"/>
      <c r="OKW430" s="9"/>
      <c r="OKX430" s="9"/>
      <c r="OKY430" s="9"/>
      <c r="OKZ430" s="9"/>
      <c r="OLA430" s="9"/>
      <c r="OLB430" s="9"/>
      <c r="OLC430" s="9"/>
      <c r="OLD430" s="9"/>
      <c r="OLE430" s="9"/>
      <c r="OLF430" s="9"/>
      <c r="OLG430" s="9"/>
      <c r="OLH430" s="9"/>
      <c r="OLI430" s="9"/>
      <c r="OLJ430" s="9"/>
      <c r="OLK430" s="9"/>
      <c r="OLL430" s="9"/>
      <c r="OLM430" s="9"/>
      <c r="OLN430" s="9"/>
      <c r="OLO430" s="9"/>
      <c r="OLP430" s="9"/>
      <c r="OLQ430" s="9"/>
      <c r="OLR430" s="9"/>
      <c r="OLS430" s="9"/>
      <c r="OLT430" s="9"/>
      <c r="OLU430" s="9"/>
      <c r="OLV430" s="9"/>
      <c r="OLW430" s="9"/>
      <c r="OLX430" s="9"/>
      <c r="OLY430" s="9"/>
      <c r="OLZ430" s="9"/>
      <c r="OMA430" s="9"/>
      <c r="OMB430" s="9"/>
      <c r="OMC430" s="9"/>
      <c r="OMD430" s="9"/>
      <c r="OME430" s="9"/>
      <c r="OMF430" s="9"/>
      <c r="OMG430" s="9"/>
      <c r="OMH430" s="9"/>
      <c r="OMI430" s="9"/>
      <c r="OMJ430" s="9"/>
      <c r="OMK430" s="9"/>
      <c r="OML430" s="9"/>
      <c r="OMM430" s="9"/>
      <c r="OMN430" s="9"/>
      <c r="OMO430" s="9"/>
      <c r="OMP430" s="9"/>
      <c r="OMQ430" s="9"/>
      <c r="OMR430" s="9"/>
      <c r="OMS430" s="9"/>
      <c r="OMT430" s="9"/>
      <c r="OMU430" s="9"/>
      <c r="OMV430" s="9"/>
      <c r="OMW430" s="9"/>
      <c r="OMX430" s="9"/>
      <c r="OMY430" s="9"/>
      <c r="OMZ430" s="9"/>
      <c r="ONA430" s="9"/>
      <c r="ONB430" s="9"/>
      <c r="ONC430" s="9"/>
      <c r="OND430" s="9"/>
      <c r="ONE430" s="9"/>
      <c r="ONF430" s="9"/>
      <c r="ONG430" s="9"/>
      <c r="ONH430" s="9"/>
      <c r="ONI430" s="9"/>
      <c r="ONJ430" s="9"/>
      <c r="ONK430" s="9"/>
      <c r="ONL430" s="9"/>
      <c r="ONM430" s="9"/>
      <c r="ONN430" s="9"/>
      <c r="ONO430" s="9"/>
      <c r="ONP430" s="9"/>
      <c r="ONQ430" s="9"/>
      <c r="ONR430" s="9"/>
      <c r="ONS430" s="9"/>
      <c r="ONT430" s="9"/>
      <c r="ONU430" s="9"/>
      <c r="ONV430" s="9"/>
      <c r="ONW430" s="9"/>
      <c r="ONX430" s="9"/>
      <c r="ONY430" s="9"/>
      <c r="ONZ430" s="9"/>
      <c r="OOA430" s="9"/>
      <c r="OOB430" s="9"/>
      <c r="OOC430" s="9"/>
      <c r="OOD430" s="9"/>
      <c r="OOE430" s="9"/>
      <c r="OOF430" s="9"/>
      <c r="OOG430" s="9"/>
      <c r="OOH430" s="9"/>
      <c r="OOI430" s="9"/>
      <c r="OOJ430" s="9"/>
      <c r="OOK430" s="9"/>
      <c r="OOL430" s="9"/>
      <c r="OOM430" s="9"/>
      <c r="OON430" s="9"/>
      <c r="OOO430" s="9"/>
      <c r="OOP430" s="9"/>
      <c r="OOQ430" s="9"/>
      <c r="OOR430" s="9"/>
      <c r="OOS430" s="9"/>
      <c r="OOT430" s="9"/>
      <c r="OOU430" s="9"/>
      <c r="OOV430" s="9"/>
      <c r="OOW430" s="9"/>
      <c r="OOX430" s="9"/>
      <c r="OOY430" s="9"/>
      <c r="OOZ430" s="9"/>
      <c r="OPA430" s="9"/>
      <c r="OPB430" s="9"/>
      <c r="OPC430" s="9"/>
      <c r="OPD430" s="9"/>
      <c r="OPE430" s="9"/>
      <c r="OPF430" s="9"/>
      <c r="OPG430" s="9"/>
      <c r="OPH430" s="9"/>
      <c r="OPI430" s="9"/>
      <c r="OPJ430" s="9"/>
      <c r="OPK430" s="9"/>
      <c r="OPL430" s="9"/>
      <c r="OPM430" s="9"/>
      <c r="OPN430" s="9"/>
      <c r="OPO430" s="9"/>
      <c r="OPP430" s="9"/>
      <c r="OPQ430" s="9"/>
      <c r="OPR430" s="9"/>
      <c r="OPS430" s="9"/>
      <c r="OPT430" s="9"/>
      <c r="OPU430" s="9"/>
      <c r="OPV430" s="9"/>
      <c r="OPW430" s="9"/>
      <c r="OPX430" s="9"/>
      <c r="OPY430" s="9"/>
      <c r="OPZ430" s="9"/>
      <c r="OQA430" s="9"/>
      <c r="OQB430" s="9"/>
      <c r="OQC430" s="9"/>
      <c r="OQD430" s="9"/>
      <c r="OQE430" s="9"/>
      <c r="OQF430" s="9"/>
      <c r="OQG430" s="9"/>
      <c r="OQH430" s="9"/>
      <c r="OQI430" s="9"/>
      <c r="OQJ430" s="9"/>
      <c r="OQK430" s="9"/>
      <c r="OQL430" s="9"/>
      <c r="OQM430" s="9"/>
      <c r="OQN430" s="9"/>
      <c r="OQO430" s="9"/>
      <c r="OQP430" s="9"/>
      <c r="OQQ430" s="9"/>
      <c r="OQR430" s="9"/>
      <c r="OQS430" s="9"/>
      <c r="OQT430" s="9"/>
      <c r="OQU430" s="9"/>
      <c r="OQV430" s="9"/>
      <c r="OQW430" s="9"/>
      <c r="OQX430" s="9"/>
      <c r="OQY430" s="9"/>
      <c r="OQZ430" s="9"/>
      <c r="ORA430" s="9"/>
      <c r="ORB430" s="9"/>
      <c r="ORC430" s="9"/>
      <c r="ORD430" s="9"/>
      <c r="ORE430" s="9"/>
      <c r="ORF430" s="9"/>
      <c r="ORG430" s="9"/>
      <c r="ORH430" s="9"/>
      <c r="ORI430" s="9"/>
      <c r="ORJ430" s="9"/>
      <c r="ORK430" s="9"/>
      <c r="ORL430" s="9"/>
      <c r="ORM430" s="9"/>
      <c r="ORN430" s="9"/>
      <c r="ORO430" s="9"/>
      <c r="ORP430" s="9"/>
      <c r="ORQ430" s="9"/>
      <c r="ORR430" s="9"/>
      <c r="ORS430" s="9"/>
      <c r="ORT430" s="9"/>
      <c r="ORU430" s="9"/>
      <c r="ORV430" s="9"/>
      <c r="ORW430" s="9"/>
      <c r="ORX430" s="9"/>
      <c r="ORY430" s="9"/>
      <c r="ORZ430" s="9"/>
      <c r="OSA430" s="9"/>
      <c r="OSB430" s="9"/>
      <c r="OSC430" s="9"/>
      <c r="OSD430" s="9"/>
      <c r="OSE430" s="9"/>
      <c r="OSF430" s="9"/>
      <c r="OSG430" s="9"/>
      <c r="OSH430" s="9"/>
      <c r="OSI430" s="9"/>
      <c r="OSJ430" s="9"/>
      <c r="OSK430" s="9"/>
      <c r="OSL430" s="9"/>
      <c r="OSM430" s="9"/>
      <c r="OSN430" s="9"/>
      <c r="OSO430" s="9"/>
      <c r="OSP430" s="9"/>
      <c r="OSQ430" s="9"/>
      <c r="OSR430" s="9"/>
      <c r="OSS430" s="9"/>
      <c r="OST430" s="9"/>
      <c r="OSU430" s="9"/>
      <c r="OSV430" s="9"/>
      <c r="OSW430" s="9"/>
      <c r="OSX430" s="9"/>
      <c r="OSY430" s="9"/>
      <c r="OSZ430" s="9"/>
      <c r="OTA430" s="9"/>
      <c r="OTB430" s="9"/>
      <c r="OTC430" s="9"/>
      <c r="OTD430" s="9"/>
      <c r="OTE430" s="9"/>
      <c r="OTF430" s="9"/>
      <c r="OTG430" s="9"/>
      <c r="OTH430" s="9"/>
      <c r="OTI430" s="9"/>
      <c r="OTJ430" s="9"/>
      <c r="OTK430" s="9"/>
      <c r="OTL430" s="9"/>
      <c r="OTM430" s="9"/>
      <c r="OTN430" s="9"/>
      <c r="OTO430" s="9"/>
      <c r="OTP430" s="9"/>
      <c r="OTQ430" s="9"/>
      <c r="OTR430" s="9"/>
      <c r="OTS430" s="9"/>
      <c r="OTT430" s="9"/>
      <c r="OTU430" s="9"/>
      <c r="OTV430" s="9"/>
      <c r="OTW430" s="9"/>
      <c r="OTX430" s="9"/>
      <c r="OTY430" s="9"/>
      <c r="OTZ430" s="9"/>
      <c r="OUA430" s="9"/>
      <c r="OUB430" s="9"/>
      <c r="OUC430" s="9"/>
      <c r="OUD430" s="9"/>
      <c r="OUE430" s="9"/>
      <c r="OUF430" s="9"/>
      <c r="OUG430" s="9"/>
      <c r="OUH430" s="9"/>
      <c r="OUI430" s="9"/>
      <c r="OUJ430" s="9"/>
      <c r="OUK430" s="9"/>
      <c r="OUL430" s="9"/>
      <c r="OUM430" s="9"/>
      <c r="OUN430" s="9"/>
      <c r="OUO430" s="9"/>
      <c r="OUP430" s="9"/>
      <c r="OUQ430" s="9"/>
      <c r="OUR430" s="9"/>
      <c r="OUS430" s="9"/>
      <c r="OUT430" s="9"/>
      <c r="OUU430" s="9"/>
      <c r="OUV430" s="9"/>
      <c r="OUW430" s="9"/>
      <c r="OUX430" s="9"/>
      <c r="OUY430" s="9"/>
      <c r="OUZ430" s="9"/>
      <c r="OVA430" s="9"/>
      <c r="OVB430" s="9"/>
      <c r="OVC430" s="9"/>
      <c r="OVD430" s="9"/>
      <c r="OVE430" s="9"/>
      <c r="OVF430" s="9"/>
      <c r="OVG430" s="9"/>
      <c r="OVH430" s="9"/>
      <c r="OVI430" s="9"/>
      <c r="OVJ430" s="9"/>
      <c r="OVK430" s="9"/>
      <c r="OVL430" s="9"/>
      <c r="OVM430" s="9"/>
      <c r="OVN430" s="9"/>
      <c r="OVO430" s="9"/>
      <c r="OVP430" s="9"/>
      <c r="OVQ430" s="9"/>
      <c r="OVR430" s="9"/>
      <c r="OVS430" s="9"/>
      <c r="OVT430" s="9"/>
      <c r="OVU430" s="9"/>
      <c r="OVV430" s="9"/>
      <c r="OVW430" s="9"/>
      <c r="OVX430" s="9"/>
      <c r="OVY430" s="9"/>
      <c r="OVZ430" s="9"/>
      <c r="OWA430" s="9"/>
      <c r="OWB430" s="9"/>
      <c r="OWC430" s="9"/>
      <c r="OWD430" s="9"/>
      <c r="OWE430" s="9"/>
      <c r="OWF430" s="9"/>
      <c r="OWG430" s="9"/>
      <c r="OWH430" s="9"/>
      <c r="OWI430" s="9"/>
      <c r="OWJ430" s="9"/>
      <c r="OWK430" s="9"/>
      <c r="OWL430" s="9"/>
      <c r="OWM430" s="9"/>
      <c r="OWN430" s="9"/>
      <c r="OWO430" s="9"/>
      <c r="OWP430" s="9"/>
      <c r="OWQ430" s="9"/>
      <c r="OWR430" s="9"/>
      <c r="OWS430" s="9"/>
      <c r="OWT430" s="9"/>
      <c r="OWU430" s="9"/>
      <c r="OWV430" s="9"/>
      <c r="OWW430" s="9"/>
      <c r="OWX430" s="9"/>
      <c r="OWY430" s="9"/>
      <c r="OWZ430" s="9"/>
      <c r="OXA430" s="9"/>
      <c r="OXB430" s="9"/>
      <c r="OXC430" s="9"/>
      <c r="OXD430" s="9"/>
      <c r="OXE430" s="9"/>
      <c r="OXF430" s="9"/>
      <c r="OXG430" s="9"/>
      <c r="OXH430" s="9"/>
      <c r="OXI430" s="9"/>
      <c r="OXJ430" s="9"/>
      <c r="OXK430" s="9"/>
      <c r="OXL430" s="9"/>
      <c r="OXM430" s="9"/>
      <c r="OXN430" s="9"/>
      <c r="OXO430" s="9"/>
      <c r="OXP430" s="9"/>
      <c r="OXQ430" s="9"/>
      <c r="OXR430" s="9"/>
      <c r="OXS430" s="9"/>
      <c r="OXT430" s="9"/>
      <c r="OXU430" s="9"/>
      <c r="OXV430" s="9"/>
      <c r="OXW430" s="9"/>
      <c r="OXX430" s="9"/>
      <c r="OXY430" s="9"/>
      <c r="OXZ430" s="9"/>
      <c r="OYA430" s="9"/>
      <c r="OYB430" s="9"/>
      <c r="OYC430" s="9"/>
      <c r="OYD430" s="9"/>
      <c r="OYE430" s="9"/>
      <c r="OYF430" s="9"/>
      <c r="OYG430" s="9"/>
      <c r="OYH430" s="9"/>
      <c r="OYI430" s="9"/>
      <c r="OYJ430" s="9"/>
      <c r="OYK430" s="9"/>
      <c r="OYL430" s="9"/>
      <c r="OYM430" s="9"/>
      <c r="OYN430" s="9"/>
      <c r="OYO430" s="9"/>
      <c r="OYP430" s="9"/>
      <c r="OYQ430" s="9"/>
      <c r="OYR430" s="9"/>
      <c r="OYS430" s="9"/>
      <c r="OYT430" s="9"/>
      <c r="OYU430" s="9"/>
      <c r="OYV430" s="9"/>
      <c r="OYW430" s="9"/>
      <c r="OYX430" s="9"/>
      <c r="OYY430" s="9"/>
      <c r="OYZ430" s="9"/>
      <c r="OZA430" s="9"/>
      <c r="OZB430" s="9"/>
      <c r="OZC430" s="9"/>
      <c r="OZD430" s="9"/>
      <c r="OZE430" s="9"/>
      <c r="OZF430" s="9"/>
      <c r="OZG430" s="9"/>
      <c r="OZH430" s="9"/>
      <c r="OZI430" s="9"/>
      <c r="OZJ430" s="9"/>
      <c r="OZK430" s="9"/>
      <c r="OZL430" s="9"/>
      <c r="OZM430" s="9"/>
      <c r="OZN430" s="9"/>
      <c r="OZO430" s="9"/>
      <c r="OZP430" s="9"/>
      <c r="OZQ430" s="9"/>
      <c r="OZR430" s="9"/>
      <c r="OZS430" s="9"/>
      <c r="OZT430" s="9"/>
      <c r="OZU430" s="9"/>
      <c r="OZV430" s="9"/>
      <c r="OZW430" s="9"/>
      <c r="OZX430" s="9"/>
      <c r="OZY430" s="9"/>
      <c r="OZZ430" s="9"/>
      <c r="PAA430" s="9"/>
      <c r="PAB430" s="9"/>
      <c r="PAC430" s="9"/>
      <c r="PAD430" s="9"/>
      <c r="PAE430" s="9"/>
      <c r="PAF430" s="9"/>
      <c r="PAG430" s="9"/>
      <c r="PAH430" s="9"/>
      <c r="PAI430" s="9"/>
      <c r="PAJ430" s="9"/>
      <c r="PAK430" s="9"/>
      <c r="PAL430" s="9"/>
      <c r="PAM430" s="9"/>
      <c r="PAN430" s="9"/>
      <c r="PAO430" s="9"/>
      <c r="PAP430" s="9"/>
      <c r="PAQ430" s="9"/>
      <c r="PAR430" s="9"/>
      <c r="PAS430" s="9"/>
      <c r="PAT430" s="9"/>
      <c r="PAU430" s="9"/>
      <c r="PAV430" s="9"/>
      <c r="PAW430" s="9"/>
      <c r="PAX430" s="9"/>
      <c r="PAY430" s="9"/>
      <c r="PAZ430" s="9"/>
      <c r="PBA430" s="9"/>
      <c r="PBB430" s="9"/>
      <c r="PBC430" s="9"/>
      <c r="PBD430" s="9"/>
      <c r="PBE430" s="9"/>
      <c r="PBF430" s="9"/>
      <c r="PBG430" s="9"/>
      <c r="PBH430" s="9"/>
      <c r="PBI430" s="9"/>
      <c r="PBJ430" s="9"/>
      <c r="PBK430" s="9"/>
      <c r="PBL430" s="9"/>
      <c r="PBM430" s="9"/>
      <c r="PBN430" s="9"/>
      <c r="PBO430" s="9"/>
      <c r="PBP430" s="9"/>
      <c r="PBQ430" s="9"/>
      <c r="PBR430" s="9"/>
      <c r="PBS430" s="9"/>
      <c r="PBT430" s="9"/>
      <c r="PBU430" s="9"/>
      <c r="PBV430" s="9"/>
      <c r="PBW430" s="9"/>
      <c r="PBX430" s="9"/>
      <c r="PBY430" s="9"/>
      <c r="PBZ430" s="9"/>
      <c r="PCA430" s="9"/>
      <c r="PCB430" s="9"/>
      <c r="PCC430" s="9"/>
      <c r="PCD430" s="9"/>
      <c r="PCE430" s="9"/>
      <c r="PCF430" s="9"/>
      <c r="PCG430" s="9"/>
      <c r="PCH430" s="9"/>
      <c r="PCI430" s="9"/>
      <c r="PCJ430" s="9"/>
      <c r="PCK430" s="9"/>
      <c r="PCL430" s="9"/>
      <c r="PCM430" s="9"/>
      <c r="PCN430" s="9"/>
      <c r="PCO430" s="9"/>
      <c r="PCP430" s="9"/>
      <c r="PCQ430" s="9"/>
      <c r="PCR430" s="9"/>
      <c r="PCS430" s="9"/>
      <c r="PCT430" s="9"/>
      <c r="PCU430" s="9"/>
      <c r="PCV430" s="9"/>
      <c r="PCW430" s="9"/>
      <c r="PCX430" s="9"/>
      <c r="PCY430" s="9"/>
      <c r="PCZ430" s="9"/>
      <c r="PDA430" s="9"/>
      <c r="PDB430" s="9"/>
      <c r="PDC430" s="9"/>
      <c r="PDD430" s="9"/>
      <c r="PDE430" s="9"/>
      <c r="PDF430" s="9"/>
      <c r="PDG430" s="9"/>
      <c r="PDH430" s="9"/>
      <c r="PDI430" s="9"/>
      <c r="PDJ430" s="9"/>
      <c r="PDK430" s="9"/>
      <c r="PDL430" s="9"/>
      <c r="PDM430" s="9"/>
      <c r="PDN430" s="9"/>
      <c r="PDO430" s="9"/>
      <c r="PDP430" s="9"/>
      <c r="PDQ430" s="9"/>
      <c r="PDR430" s="9"/>
      <c r="PDS430" s="9"/>
      <c r="PDT430" s="9"/>
      <c r="PDU430" s="9"/>
      <c r="PDV430" s="9"/>
      <c r="PDW430" s="9"/>
      <c r="PDX430" s="9"/>
      <c r="PDY430" s="9"/>
      <c r="PDZ430" s="9"/>
      <c r="PEA430" s="9"/>
      <c r="PEB430" s="9"/>
      <c r="PEC430" s="9"/>
      <c r="PED430" s="9"/>
      <c r="PEE430" s="9"/>
      <c r="PEF430" s="9"/>
      <c r="PEG430" s="9"/>
      <c r="PEH430" s="9"/>
      <c r="PEI430" s="9"/>
      <c r="PEJ430" s="9"/>
      <c r="PEK430" s="9"/>
      <c r="PEL430" s="9"/>
      <c r="PEM430" s="9"/>
      <c r="PEN430" s="9"/>
      <c r="PEO430" s="9"/>
      <c r="PEP430" s="9"/>
      <c r="PEQ430" s="9"/>
      <c r="PER430" s="9"/>
      <c r="PES430" s="9"/>
      <c r="PET430" s="9"/>
      <c r="PEU430" s="9"/>
      <c r="PEV430" s="9"/>
      <c r="PEW430" s="9"/>
      <c r="PEX430" s="9"/>
      <c r="PEY430" s="9"/>
      <c r="PEZ430" s="9"/>
      <c r="PFA430" s="9"/>
      <c r="PFB430" s="9"/>
      <c r="PFC430" s="9"/>
      <c r="PFD430" s="9"/>
      <c r="PFE430" s="9"/>
      <c r="PFF430" s="9"/>
      <c r="PFG430" s="9"/>
      <c r="PFH430" s="9"/>
      <c r="PFI430" s="9"/>
      <c r="PFJ430" s="9"/>
      <c r="PFK430" s="9"/>
      <c r="PFL430" s="9"/>
      <c r="PFM430" s="9"/>
      <c r="PFN430" s="9"/>
      <c r="PFO430" s="9"/>
      <c r="PFP430" s="9"/>
      <c r="PFQ430" s="9"/>
      <c r="PFR430" s="9"/>
      <c r="PFS430" s="9"/>
      <c r="PFT430" s="9"/>
      <c r="PFU430" s="9"/>
      <c r="PFV430" s="9"/>
      <c r="PFW430" s="9"/>
      <c r="PFX430" s="9"/>
      <c r="PFY430" s="9"/>
      <c r="PFZ430" s="9"/>
      <c r="PGA430" s="9"/>
      <c r="PGB430" s="9"/>
      <c r="PGC430" s="9"/>
      <c r="PGD430" s="9"/>
      <c r="PGE430" s="9"/>
      <c r="PGF430" s="9"/>
      <c r="PGG430" s="9"/>
      <c r="PGH430" s="9"/>
      <c r="PGI430" s="9"/>
      <c r="PGJ430" s="9"/>
      <c r="PGK430" s="9"/>
      <c r="PGL430" s="9"/>
      <c r="PGM430" s="9"/>
      <c r="PGN430" s="9"/>
      <c r="PGO430" s="9"/>
      <c r="PGP430" s="9"/>
      <c r="PGQ430" s="9"/>
      <c r="PGR430" s="9"/>
      <c r="PGS430" s="9"/>
      <c r="PGT430" s="9"/>
      <c r="PGU430" s="9"/>
      <c r="PGV430" s="9"/>
      <c r="PGW430" s="9"/>
      <c r="PGX430" s="9"/>
      <c r="PGY430" s="9"/>
      <c r="PGZ430" s="9"/>
      <c r="PHA430" s="9"/>
      <c r="PHB430" s="9"/>
      <c r="PHC430" s="9"/>
      <c r="PHD430" s="9"/>
      <c r="PHE430" s="9"/>
      <c r="PHF430" s="9"/>
      <c r="PHG430" s="9"/>
      <c r="PHH430" s="9"/>
      <c r="PHI430" s="9"/>
      <c r="PHJ430" s="9"/>
      <c r="PHK430" s="9"/>
      <c r="PHL430" s="9"/>
      <c r="PHM430" s="9"/>
      <c r="PHN430" s="9"/>
      <c r="PHO430" s="9"/>
      <c r="PHP430" s="9"/>
      <c r="PHQ430" s="9"/>
      <c r="PHR430" s="9"/>
      <c r="PHS430" s="9"/>
      <c r="PHT430" s="9"/>
      <c r="PHU430" s="9"/>
      <c r="PHV430" s="9"/>
      <c r="PHW430" s="9"/>
      <c r="PHX430" s="9"/>
      <c r="PHY430" s="9"/>
      <c r="PHZ430" s="9"/>
      <c r="PIA430" s="9"/>
      <c r="PIB430" s="9"/>
      <c r="PIC430" s="9"/>
      <c r="PID430" s="9"/>
      <c r="PIE430" s="9"/>
      <c r="PIF430" s="9"/>
      <c r="PIG430" s="9"/>
      <c r="PIH430" s="9"/>
      <c r="PII430" s="9"/>
      <c r="PIJ430" s="9"/>
      <c r="PIK430" s="9"/>
      <c r="PIL430" s="9"/>
      <c r="PIM430" s="9"/>
      <c r="PIN430" s="9"/>
      <c r="PIO430" s="9"/>
      <c r="PIP430" s="9"/>
      <c r="PIQ430" s="9"/>
      <c r="PIR430" s="9"/>
      <c r="PIS430" s="9"/>
      <c r="PIT430" s="9"/>
      <c r="PIU430" s="9"/>
      <c r="PIV430" s="9"/>
      <c r="PIW430" s="9"/>
      <c r="PIX430" s="9"/>
      <c r="PIY430" s="9"/>
      <c r="PIZ430" s="9"/>
      <c r="PJA430" s="9"/>
      <c r="PJB430" s="9"/>
      <c r="PJC430" s="9"/>
      <c r="PJD430" s="9"/>
      <c r="PJE430" s="9"/>
      <c r="PJF430" s="9"/>
      <c r="PJG430" s="9"/>
      <c r="PJH430" s="9"/>
      <c r="PJI430" s="9"/>
      <c r="PJJ430" s="9"/>
      <c r="PJK430" s="9"/>
      <c r="PJL430" s="9"/>
      <c r="PJM430" s="9"/>
      <c r="PJN430" s="9"/>
      <c r="PJO430" s="9"/>
      <c r="PJP430" s="9"/>
      <c r="PJQ430" s="9"/>
      <c r="PJR430" s="9"/>
      <c r="PJS430" s="9"/>
      <c r="PJT430" s="9"/>
      <c r="PJU430" s="9"/>
      <c r="PJV430" s="9"/>
      <c r="PJW430" s="9"/>
      <c r="PJX430" s="9"/>
      <c r="PJY430" s="9"/>
      <c r="PJZ430" s="9"/>
      <c r="PKA430" s="9"/>
      <c r="PKB430" s="9"/>
      <c r="PKC430" s="9"/>
      <c r="PKD430" s="9"/>
      <c r="PKE430" s="9"/>
      <c r="PKF430" s="9"/>
      <c r="PKG430" s="9"/>
      <c r="PKH430" s="9"/>
      <c r="PKI430" s="9"/>
      <c r="PKJ430" s="9"/>
      <c r="PKK430" s="9"/>
      <c r="PKL430" s="9"/>
      <c r="PKM430" s="9"/>
      <c r="PKN430" s="9"/>
      <c r="PKO430" s="9"/>
      <c r="PKP430" s="9"/>
      <c r="PKQ430" s="9"/>
      <c r="PKR430" s="9"/>
      <c r="PKS430" s="9"/>
      <c r="PKT430" s="9"/>
      <c r="PKU430" s="9"/>
      <c r="PKV430" s="9"/>
      <c r="PKW430" s="9"/>
      <c r="PKX430" s="9"/>
      <c r="PKY430" s="9"/>
      <c r="PKZ430" s="9"/>
      <c r="PLA430" s="9"/>
      <c r="PLB430" s="9"/>
      <c r="PLC430" s="9"/>
      <c r="PLD430" s="9"/>
      <c r="PLE430" s="9"/>
      <c r="PLF430" s="9"/>
      <c r="PLG430" s="9"/>
      <c r="PLH430" s="9"/>
      <c r="PLI430" s="9"/>
      <c r="PLJ430" s="9"/>
      <c r="PLK430" s="9"/>
      <c r="PLL430" s="9"/>
      <c r="PLM430" s="9"/>
      <c r="PLN430" s="9"/>
      <c r="PLO430" s="9"/>
      <c r="PLP430" s="9"/>
      <c r="PLQ430" s="9"/>
      <c r="PLR430" s="9"/>
      <c r="PLS430" s="9"/>
      <c r="PLT430" s="9"/>
      <c r="PLU430" s="9"/>
      <c r="PLV430" s="9"/>
      <c r="PLW430" s="9"/>
      <c r="PLX430" s="9"/>
      <c r="PLY430" s="9"/>
      <c r="PLZ430" s="9"/>
      <c r="PMA430" s="9"/>
      <c r="PMB430" s="9"/>
      <c r="PMC430" s="9"/>
      <c r="PMD430" s="9"/>
      <c r="PME430" s="9"/>
      <c r="PMF430" s="9"/>
      <c r="PMG430" s="9"/>
      <c r="PMH430" s="9"/>
      <c r="PMI430" s="9"/>
      <c r="PMJ430" s="9"/>
      <c r="PMK430" s="9"/>
      <c r="PML430" s="9"/>
      <c r="PMM430" s="9"/>
      <c r="PMN430" s="9"/>
      <c r="PMO430" s="9"/>
      <c r="PMP430" s="9"/>
      <c r="PMQ430" s="9"/>
      <c r="PMR430" s="9"/>
      <c r="PMS430" s="9"/>
      <c r="PMT430" s="9"/>
      <c r="PMU430" s="9"/>
      <c r="PMV430" s="9"/>
      <c r="PMW430" s="9"/>
      <c r="PMX430" s="9"/>
      <c r="PMY430" s="9"/>
      <c r="PMZ430" s="9"/>
      <c r="PNA430" s="9"/>
      <c r="PNB430" s="9"/>
      <c r="PNC430" s="9"/>
      <c r="PND430" s="9"/>
      <c r="PNE430" s="9"/>
      <c r="PNF430" s="9"/>
      <c r="PNG430" s="9"/>
      <c r="PNH430" s="9"/>
      <c r="PNI430" s="9"/>
      <c r="PNJ430" s="9"/>
      <c r="PNK430" s="9"/>
      <c r="PNL430" s="9"/>
      <c r="PNM430" s="9"/>
      <c r="PNN430" s="9"/>
      <c r="PNO430" s="9"/>
      <c r="PNP430" s="9"/>
      <c r="PNQ430" s="9"/>
      <c r="PNR430" s="9"/>
      <c r="PNS430" s="9"/>
      <c r="PNT430" s="9"/>
      <c r="PNU430" s="9"/>
      <c r="PNV430" s="9"/>
      <c r="PNW430" s="9"/>
      <c r="PNX430" s="9"/>
      <c r="PNY430" s="9"/>
      <c r="PNZ430" s="9"/>
      <c r="POA430" s="9"/>
      <c r="POB430" s="9"/>
      <c r="POC430" s="9"/>
      <c r="POD430" s="9"/>
      <c r="POE430" s="9"/>
      <c r="POF430" s="9"/>
      <c r="POG430" s="9"/>
      <c r="POH430" s="9"/>
      <c r="POI430" s="9"/>
      <c r="POJ430" s="9"/>
      <c r="POK430" s="9"/>
      <c r="POL430" s="9"/>
      <c r="POM430" s="9"/>
      <c r="PON430" s="9"/>
      <c r="POO430" s="9"/>
      <c r="POP430" s="9"/>
      <c r="POQ430" s="9"/>
      <c r="POR430" s="9"/>
      <c r="POS430" s="9"/>
      <c r="POT430" s="9"/>
      <c r="POU430" s="9"/>
      <c r="POV430" s="9"/>
      <c r="POW430" s="9"/>
      <c r="POX430" s="9"/>
      <c r="POY430" s="9"/>
      <c r="POZ430" s="9"/>
      <c r="PPA430" s="9"/>
      <c r="PPB430" s="9"/>
      <c r="PPC430" s="9"/>
      <c r="PPD430" s="9"/>
      <c r="PPE430" s="9"/>
      <c r="PPF430" s="9"/>
      <c r="PPG430" s="9"/>
      <c r="PPH430" s="9"/>
      <c r="PPI430" s="9"/>
      <c r="PPJ430" s="9"/>
      <c r="PPK430" s="9"/>
      <c r="PPL430" s="9"/>
      <c r="PPM430" s="9"/>
      <c r="PPN430" s="9"/>
      <c r="PPO430" s="9"/>
      <c r="PPP430" s="9"/>
      <c r="PPQ430" s="9"/>
      <c r="PPR430" s="9"/>
      <c r="PPS430" s="9"/>
      <c r="PPT430" s="9"/>
      <c r="PPU430" s="9"/>
      <c r="PPV430" s="9"/>
      <c r="PPW430" s="9"/>
      <c r="PPX430" s="9"/>
      <c r="PPY430" s="9"/>
      <c r="PPZ430" s="9"/>
      <c r="PQA430" s="9"/>
      <c r="PQB430" s="9"/>
      <c r="PQC430" s="9"/>
      <c r="PQD430" s="9"/>
      <c r="PQE430" s="9"/>
      <c r="PQF430" s="9"/>
      <c r="PQG430" s="9"/>
      <c r="PQH430" s="9"/>
      <c r="PQI430" s="9"/>
      <c r="PQJ430" s="9"/>
      <c r="PQK430" s="9"/>
      <c r="PQL430" s="9"/>
      <c r="PQM430" s="9"/>
      <c r="PQN430" s="9"/>
      <c r="PQO430" s="9"/>
      <c r="PQP430" s="9"/>
      <c r="PQQ430" s="9"/>
      <c r="PQR430" s="9"/>
      <c r="PQS430" s="9"/>
      <c r="PQT430" s="9"/>
      <c r="PQU430" s="9"/>
      <c r="PQV430" s="9"/>
      <c r="PQW430" s="9"/>
      <c r="PQX430" s="9"/>
      <c r="PQY430" s="9"/>
      <c r="PQZ430" s="9"/>
      <c r="PRA430" s="9"/>
      <c r="PRB430" s="9"/>
      <c r="PRC430" s="9"/>
      <c r="PRD430" s="9"/>
      <c r="PRE430" s="9"/>
      <c r="PRF430" s="9"/>
      <c r="PRG430" s="9"/>
      <c r="PRH430" s="9"/>
      <c r="PRI430" s="9"/>
      <c r="PRJ430" s="9"/>
      <c r="PRK430" s="9"/>
      <c r="PRL430" s="9"/>
      <c r="PRM430" s="9"/>
      <c r="PRN430" s="9"/>
      <c r="PRO430" s="9"/>
      <c r="PRP430" s="9"/>
      <c r="PRQ430" s="9"/>
      <c r="PRR430" s="9"/>
      <c r="PRS430" s="9"/>
      <c r="PRT430" s="9"/>
      <c r="PRU430" s="9"/>
      <c r="PRV430" s="9"/>
      <c r="PRW430" s="9"/>
      <c r="PRX430" s="9"/>
      <c r="PRY430" s="9"/>
      <c r="PRZ430" s="9"/>
      <c r="PSA430" s="9"/>
      <c r="PSB430" s="9"/>
      <c r="PSC430" s="9"/>
      <c r="PSD430" s="9"/>
      <c r="PSE430" s="9"/>
      <c r="PSF430" s="9"/>
      <c r="PSG430" s="9"/>
      <c r="PSH430" s="9"/>
      <c r="PSI430" s="9"/>
      <c r="PSJ430" s="9"/>
      <c r="PSK430" s="9"/>
      <c r="PSL430" s="9"/>
      <c r="PSM430" s="9"/>
      <c r="PSN430" s="9"/>
      <c r="PSO430" s="9"/>
      <c r="PSP430" s="9"/>
      <c r="PSQ430" s="9"/>
      <c r="PSR430" s="9"/>
      <c r="PSS430" s="9"/>
      <c r="PST430" s="9"/>
      <c r="PSU430" s="9"/>
      <c r="PSV430" s="9"/>
      <c r="PSW430" s="9"/>
      <c r="PSX430" s="9"/>
      <c r="PSY430" s="9"/>
      <c r="PSZ430" s="9"/>
      <c r="PTA430" s="9"/>
      <c r="PTB430" s="9"/>
      <c r="PTC430" s="9"/>
      <c r="PTD430" s="9"/>
      <c r="PTE430" s="9"/>
      <c r="PTF430" s="9"/>
      <c r="PTG430" s="9"/>
      <c r="PTH430" s="9"/>
      <c r="PTI430" s="9"/>
      <c r="PTJ430" s="9"/>
      <c r="PTK430" s="9"/>
      <c r="PTL430" s="9"/>
      <c r="PTM430" s="9"/>
      <c r="PTN430" s="9"/>
      <c r="PTO430" s="9"/>
      <c r="PTP430" s="9"/>
      <c r="PTQ430" s="9"/>
      <c r="PTR430" s="9"/>
      <c r="PTS430" s="9"/>
      <c r="PTT430" s="9"/>
      <c r="PTU430" s="9"/>
      <c r="PTV430" s="9"/>
      <c r="PTW430" s="9"/>
      <c r="PTX430" s="9"/>
      <c r="PTY430" s="9"/>
      <c r="PTZ430" s="9"/>
      <c r="PUA430" s="9"/>
      <c r="PUB430" s="9"/>
      <c r="PUC430" s="9"/>
      <c r="PUD430" s="9"/>
      <c r="PUE430" s="9"/>
      <c r="PUF430" s="9"/>
      <c r="PUG430" s="9"/>
      <c r="PUH430" s="9"/>
      <c r="PUI430" s="9"/>
      <c r="PUJ430" s="9"/>
      <c r="PUK430" s="9"/>
      <c r="PUL430" s="9"/>
      <c r="PUM430" s="9"/>
      <c r="PUN430" s="9"/>
      <c r="PUO430" s="9"/>
      <c r="PUP430" s="9"/>
      <c r="PUQ430" s="9"/>
      <c r="PUR430" s="9"/>
      <c r="PUS430" s="9"/>
      <c r="PUT430" s="9"/>
      <c r="PUU430" s="9"/>
      <c r="PUV430" s="9"/>
      <c r="PUW430" s="9"/>
      <c r="PUX430" s="9"/>
      <c r="PUY430" s="9"/>
      <c r="PUZ430" s="9"/>
      <c r="PVA430" s="9"/>
      <c r="PVB430" s="9"/>
      <c r="PVC430" s="9"/>
      <c r="PVD430" s="9"/>
      <c r="PVE430" s="9"/>
      <c r="PVF430" s="9"/>
      <c r="PVG430" s="9"/>
      <c r="PVH430" s="9"/>
      <c r="PVI430" s="9"/>
      <c r="PVJ430" s="9"/>
      <c r="PVK430" s="9"/>
      <c r="PVL430" s="9"/>
      <c r="PVM430" s="9"/>
      <c r="PVN430" s="9"/>
      <c r="PVO430" s="9"/>
      <c r="PVP430" s="9"/>
      <c r="PVQ430" s="9"/>
      <c r="PVR430" s="9"/>
      <c r="PVS430" s="9"/>
      <c r="PVT430" s="9"/>
      <c r="PVU430" s="9"/>
      <c r="PVV430" s="9"/>
      <c r="PVW430" s="9"/>
      <c r="PVX430" s="9"/>
      <c r="PVY430" s="9"/>
      <c r="PVZ430" s="9"/>
      <c r="PWA430" s="9"/>
      <c r="PWB430" s="9"/>
      <c r="PWC430" s="9"/>
      <c r="PWD430" s="9"/>
      <c r="PWE430" s="9"/>
      <c r="PWF430" s="9"/>
      <c r="PWG430" s="9"/>
      <c r="PWH430" s="9"/>
      <c r="PWI430" s="9"/>
      <c r="PWJ430" s="9"/>
      <c r="PWK430" s="9"/>
      <c r="PWL430" s="9"/>
      <c r="PWM430" s="9"/>
      <c r="PWN430" s="9"/>
      <c r="PWO430" s="9"/>
      <c r="PWP430" s="9"/>
      <c r="PWQ430" s="9"/>
      <c r="PWR430" s="9"/>
      <c r="PWS430" s="9"/>
      <c r="PWT430" s="9"/>
      <c r="PWU430" s="9"/>
      <c r="PWV430" s="9"/>
      <c r="PWW430" s="9"/>
      <c r="PWX430" s="9"/>
      <c r="PWY430" s="9"/>
      <c r="PWZ430" s="9"/>
      <c r="PXA430" s="9"/>
      <c r="PXB430" s="9"/>
      <c r="PXC430" s="9"/>
      <c r="PXD430" s="9"/>
      <c r="PXE430" s="9"/>
      <c r="PXF430" s="9"/>
      <c r="PXG430" s="9"/>
      <c r="PXH430" s="9"/>
      <c r="PXI430" s="9"/>
      <c r="PXJ430" s="9"/>
      <c r="PXK430" s="9"/>
      <c r="PXL430" s="9"/>
      <c r="PXM430" s="9"/>
      <c r="PXN430" s="9"/>
      <c r="PXO430" s="9"/>
      <c r="PXP430" s="9"/>
      <c r="PXQ430" s="9"/>
      <c r="PXR430" s="9"/>
      <c r="PXS430" s="9"/>
      <c r="PXT430" s="9"/>
      <c r="PXU430" s="9"/>
      <c r="PXV430" s="9"/>
      <c r="PXW430" s="9"/>
      <c r="PXX430" s="9"/>
      <c r="PXY430" s="9"/>
      <c r="PXZ430" s="9"/>
      <c r="PYA430" s="9"/>
      <c r="PYB430" s="9"/>
      <c r="PYC430" s="9"/>
      <c r="PYD430" s="9"/>
      <c r="PYE430" s="9"/>
      <c r="PYF430" s="9"/>
      <c r="PYG430" s="9"/>
      <c r="PYH430" s="9"/>
      <c r="PYI430" s="9"/>
      <c r="PYJ430" s="9"/>
      <c r="PYK430" s="9"/>
      <c r="PYL430" s="9"/>
      <c r="PYM430" s="9"/>
      <c r="PYN430" s="9"/>
      <c r="PYO430" s="9"/>
      <c r="PYP430" s="9"/>
      <c r="PYQ430" s="9"/>
      <c r="PYR430" s="9"/>
      <c r="PYS430" s="9"/>
      <c r="PYT430" s="9"/>
      <c r="PYU430" s="9"/>
      <c r="PYV430" s="9"/>
      <c r="PYW430" s="9"/>
      <c r="PYX430" s="9"/>
      <c r="PYY430" s="9"/>
      <c r="PYZ430" s="9"/>
      <c r="PZA430" s="9"/>
      <c r="PZB430" s="9"/>
      <c r="PZC430" s="9"/>
      <c r="PZD430" s="9"/>
      <c r="PZE430" s="9"/>
      <c r="PZF430" s="9"/>
      <c r="PZG430" s="9"/>
      <c r="PZH430" s="9"/>
      <c r="PZI430" s="9"/>
      <c r="PZJ430" s="9"/>
      <c r="PZK430" s="9"/>
      <c r="PZL430" s="9"/>
      <c r="PZM430" s="9"/>
      <c r="PZN430" s="9"/>
      <c r="PZO430" s="9"/>
      <c r="PZP430" s="9"/>
      <c r="PZQ430" s="9"/>
      <c r="PZR430" s="9"/>
      <c r="PZS430" s="9"/>
      <c r="PZT430" s="9"/>
      <c r="PZU430" s="9"/>
      <c r="PZV430" s="9"/>
      <c r="PZW430" s="9"/>
      <c r="PZX430" s="9"/>
      <c r="PZY430" s="9"/>
      <c r="PZZ430" s="9"/>
      <c r="QAA430" s="9"/>
      <c r="QAB430" s="9"/>
      <c r="QAC430" s="9"/>
      <c r="QAD430" s="9"/>
      <c r="QAE430" s="9"/>
      <c r="QAF430" s="9"/>
      <c r="QAG430" s="9"/>
      <c r="QAH430" s="9"/>
      <c r="QAI430" s="9"/>
      <c r="QAJ430" s="9"/>
      <c r="QAK430" s="9"/>
      <c r="QAL430" s="9"/>
      <c r="QAM430" s="9"/>
      <c r="QAN430" s="9"/>
      <c r="QAO430" s="9"/>
      <c r="QAP430" s="9"/>
      <c r="QAQ430" s="9"/>
      <c r="QAR430" s="9"/>
      <c r="QAS430" s="9"/>
      <c r="QAT430" s="9"/>
      <c r="QAU430" s="9"/>
      <c r="QAV430" s="9"/>
      <c r="QAW430" s="9"/>
      <c r="QAX430" s="9"/>
      <c r="QAY430" s="9"/>
      <c r="QAZ430" s="9"/>
      <c r="QBA430" s="9"/>
      <c r="QBB430" s="9"/>
      <c r="QBC430" s="9"/>
      <c r="QBD430" s="9"/>
      <c r="QBE430" s="9"/>
      <c r="QBF430" s="9"/>
      <c r="QBG430" s="9"/>
      <c r="QBH430" s="9"/>
      <c r="QBI430" s="9"/>
      <c r="QBJ430" s="9"/>
      <c r="QBK430" s="9"/>
      <c r="QBL430" s="9"/>
      <c r="QBM430" s="9"/>
      <c r="QBN430" s="9"/>
      <c r="QBO430" s="9"/>
      <c r="QBP430" s="9"/>
      <c r="QBQ430" s="9"/>
      <c r="QBR430" s="9"/>
      <c r="QBS430" s="9"/>
      <c r="QBT430" s="9"/>
      <c r="QBU430" s="9"/>
      <c r="QBV430" s="9"/>
      <c r="QBW430" s="9"/>
      <c r="QBX430" s="9"/>
      <c r="QBY430" s="9"/>
      <c r="QBZ430" s="9"/>
      <c r="QCA430" s="9"/>
      <c r="QCB430" s="9"/>
      <c r="QCC430" s="9"/>
      <c r="QCD430" s="9"/>
      <c r="QCE430" s="9"/>
      <c r="QCF430" s="9"/>
      <c r="QCG430" s="9"/>
      <c r="QCH430" s="9"/>
      <c r="QCI430" s="9"/>
      <c r="QCJ430" s="9"/>
      <c r="QCK430" s="9"/>
      <c r="QCL430" s="9"/>
      <c r="QCM430" s="9"/>
      <c r="QCN430" s="9"/>
      <c r="QCO430" s="9"/>
      <c r="QCP430" s="9"/>
      <c r="QCQ430" s="9"/>
      <c r="QCR430" s="9"/>
      <c r="QCS430" s="9"/>
      <c r="QCT430" s="9"/>
      <c r="QCU430" s="9"/>
      <c r="QCV430" s="9"/>
      <c r="QCW430" s="9"/>
      <c r="QCX430" s="9"/>
      <c r="QCY430" s="9"/>
      <c r="QCZ430" s="9"/>
      <c r="QDA430" s="9"/>
      <c r="QDB430" s="9"/>
      <c r="QDC430" s="9"/>
      <c r="QDD430" s="9"/>
      <c r="QDE430" s="9"/>
      <c r="QDF430" s="9"/>
      <c r="QDG430" s="9"/>
      <c r="QDH430" s="9"/>
      <c r="QDI430" s="9"/>
      <c r="QDJ430" s="9"/>
      <c r="QDK430" s="9"/>
      <c r="QDL430" s="9"/>
      <c r="QDM430" s="9"/>
      <c r="QDN430" s="9"/>
      <c r="QDO430" s="9"/>
      <c r="QDP430" s="9"/>
      <c r="QDQ430" s="9"/>
      <c r="QDR430" s="9"/>
      <c r="QDS430" s="9"/>
      <c r="QDT430" s="9"/>
      <c r="QDU430" s="9"/>
      <c r="QDV430" s="9"/>
      <c r="QDW430" s="9"/>
      <c r="QDX430" s="9"/>
      <c r="QDY430" s="9"/>
      <c r="QDZ430" s="9"/>
      <c r="QEA430" s="9"/>
      <c r="QEB430" s="9"/>
      <c r="QEC430" s="9"/>
      <c r="QED430" s="9"/>
      <c r="QEE430" s="9"/>
      <c r="QEF430" s="9"/>
      <c r="QEG430" s="9"/>
      <c r="QEH430" s="9"/>
      <c r="QEI430" s="9"/>
      <c r="QEJ430" s="9"/>
      <c r="QEK430" s="9"/>
      <c r="QEL430" s="9"/>
      <c r="QEM430" s="9"/>
      <c r="QEN430" s="9"/>
      <c r="QEO430" s="9"/>
      <c r="QEP430" s="9"/>
      <c r="QEQ430" s="9"/>
      <c r="QER430" s="9"/>
      <c r="QES430" s="9"/>
      <c r="QET430" s="9"/>
      <c r="QEU430" s="9"/>
      <c r="QEV430" s="9"/>
      <c r="QEW430" s="9"/>
      <c r="QEX430" s="9"/>
      <c r="QEY430" s="9"/>
      <c r="QEZ430" s="9"/>
      <c r="QFA430" s="9"/>
      <c r="QFB430" s="9"/>
      <c r="QFC430" s="9"/>
      <c r="QFD430" s="9"/>
      <c r="QFE430" s="9"/>
      <c r="QFF430" s="9"/>
      <c r="QFG430" s="9"/>
      <c r="QFH430" s="9"/>
      <c r="QFI430" s="9"/>
      <c r="QFJ430" s="9"/>
      <c r="QFK430" s="9"/>
      <c r="QFL430" s="9"/>
      <c r="QFM430" s="9"/>
      <c r="QFN430" s="9"/>
      <c r="QFO430" s="9"/>
      <c r="QFP430" s="9"/>
      <c r="QFQ430" s="9"/>
      <c r="QFR430" s="9"/>
      <c r="QFS430" s="9"/>
      <c r="QFT430" s="9"/>
      <c r="QFU430" s="9"/>
      <c r="QFV430" s="9"/>
      <c r="QFW430" s="9"/>
      <c r="QFX430" s="9"/>
      <c r="QFY430" s="9"/>
      <c r="QFZ430" s="9"/>
      <c r="QGA430" s="9"/>
      <c r="QGB430" s="9"/>
      <c r="QGC430" s="9"/>
      <c r="QGD430" s="9"/>
      <c r="QGE430" s="9"/>
      <c r="QGF430" s="9"/>
      <c r="QGG430" s="9"/>
      <c r="QGH430" s="9"/>
      <c r="QGI430" s="9"/>
      <c r="QGJ430" s="9"/>
      <c r="QGK430" s="9"/>
      <c r="QGL430" s="9"/>
      <c r="QGM430" s="9"/>
      <c r="QGN430" s="9"/>
      <c r="QGO430" s="9"/>
      <c r="QGP430" s="9"/>
      <c r="QGQ430" s="9"/>
      <c r="QGR430" s="9"/>
      <c r="QGS430" s="9"/>
      <c r="QGT430" s="9"/>
      <c r="QGU430" s="9"/>
      <c r="QGV430" s="9"/>
      <c r="QGW430" s="9"/>
      <c r="QGX430" s="9"/>
      <c r="QGY430" s="9"/>
      <c r="QGZ430" s="9"/>
      <c r="QHA430" s="9"/>
      <c r="QHB430" s="9"/>
      <c r="QHC430" s="9"/>
      <c r="QHD430" s="9"/>
      <c r="QHE430" s="9"/>
      <c r="QHF430" s="9"/>
      <c r="QHG430" s="9"/>
      <c r="QHH430" s="9"/>
      <c r="QHI430" s="9"/>
      <c r="QHJ430" s="9"/>
      <c r="QHK430" s="9"/>
      <c r="QHL430" s="9"/>
      <c r="QHM430" s="9"/>
      <c r="QHN430" s="9"/>
      <c r="QHO430" s="9"/>
      <c r="QHP430" s="9"/>
      <c r="QHQ430" s="9"/>
      <c r="QHR430" s="9"/>
      <c r="QHS430" s="9"/>
      <c r="QHT430" s="9"/>
      <c r="QHU430" s="9"/>
      <c r="QHV430" s="9"/>
      <c r="QHW430" s="9"/>
      <c r="QHX430" s="9"/>
      <c r="QHY430" s="9"/>
      <c r="QHZ430" s="9"/>
      <c r="QIA430" s="9"/>
      <c r="QIB430" s="9"/>
      <c r="QIC430" s="9"/>
      <c r="QID430" s="9"/>
      <c r="QIE430" s="9"/>
      <c r="QIF430" s="9"/>
      <c r="QIG430" s="9"/>
      <c r="QIH430" s="9"/>
      <c r="QII430" s="9"/>
      <c r="QIJ430" s="9"/>
      <c r="QIK430" s="9"/>
      <c r="QIL430" s="9"/>
      <c r="QIM430" s="9"/>
      <c r="QIN430" s="9"/>
      <c r="QIO430" s="9"/>
      <c r="QIP430" s="9"/>
      <c r="QIQ430" s="9"/>
      <c r="QIR430" s="9"/>
      <c r="QIS430" s="9"/>
      <c r="QIT430" s="9"/>
      <c r="QIU430" s="9"/>
      <c r="QIV430" s="9"/>
      <c r="QIW430" s="9"/>
      <c r="QIX430" s="9"/>
      <c r="QIY430" s="9"/>
      <c r="QIZ430" s="9"/>
      <c r="QJA430" s="9"/>
      <c r="QJB430" s="9"/>
      <c r="QJC430" s="9"/>
      <c r="QJD430" s="9"/>
      <c r="QJE430" s="9"/>
      <c r="QJF430" s="9"/>
      <c r="QJG430" s="9"/>
      <c r="QJH430" s="9"/>
      <c r="QJI430" s="9"/>
      <c r="QJJ430" s="9"/>
      <c r="QJK430" s="9"/>
      <c r="QJL430" s="9"/>
      <c r="QJM430" s="9"/>
      <c r="QJN430" s="9"/>
      <c r="QJO430" s="9"/>
      <c r="QJP430" s="9"/>
      <c r="QJQ430" s="9"/>
      <c r="QJR430" s="9"/>
      <c r="QJS430" s="9"/>
      <c r="QJT430" s="9"/>
      <c r="QJU430" s="9"/>
      <c r="QJV430" s="9"/>
      <c r="QJW430" s="9"/>
      <c r="QJX430" s="9"/>
      <c r="QJY430" s="9"/>
      <c r="QJZ430" s="9"/>
      <c r="QKA430" s="9"/>
      <c r="QKB430" s="9"/>
      <c r="QKC430" s="9"/>
      <c r="QKD430" s="9"/>
      <c r="QKE430" s="9"/>
      <c r="QKF430" s="9"/>
      <c r="QKG430" s="9"/>
      <c r="QKH430" s="9"/>
      <c r="QKI430" s="9"/>
      <c r="QKJ430" s="9"/>
      <c r="QKK430" s="9"/>
      <c r="QKL430" s="9"/>
      <c r="QKM430" s="9"/>
      <c r="QKN430" s="9"/>
      <c r="QKO430" s="9"/>
      <c r="QKP430" s="9"/>
      <c r="QKQ430" s="9"/>
      <c r="QKR430" s="9"/>
      <c r="QKS430" s="9"/>
      <c r="QKT430" s="9"/>
      <c r="QKU430" s="9"/>
      <c r="QKV430" s="9"/>
      <c r="QKW430" s="9"/>
      <c r="QKX430" s="9"/>
      <c r="QKY430" s="9"/>
      <c r="QKZ430" s="9"/>
      <c r="QLA430" s="9"/>
      <c r="QLB430" s="9"/>
      <c r="QLC430" s="9"/>
      <c r="QLD430" s="9"/>
      <c r="QLE430" s="9"/>
      <c r="QLF430" s="9"/>
      <c r="QLG430" s="9"/>
      <c r="QLH430" s="9"/>
      <c r="QLI430" s="9"/>
      <c r="QLJ430" s="9"/>
      <c r="QLK430" s="9"/>
      <c r="QLL430" s="9"/>
      <c r="QLM430" s="9"/>
      <c r="QLN430" s="9"/>
      <c r="QLO430" s="9"/>
      <c r="QLP430" s="9"/>
      <c r="QLQ430" s="9"/>
      <c r="QLR430" s="9"/>
      <c r="QLS430" s="9"/>
      <c r="QLT430" s="9"/>
      <c r="QLU430" s="9"/>
      <c r="QLV430" s="9"/>
      <c r="QLW430" s="9"/>
      <c r="QLX430" s="9"/>
      <c r="QLY430" s="9"/>
      <c r="QLZ430" s="9"/>
      <c r="QMA430" s="9"/>
      <c r="QMB430" s="9"/>
      <c r="QMC430" s="9"/>
      <c r="QMD430" s="9"/>
      <c r="QME430" s="9"/>
      <c r="QMF430" s="9"/>
      <c r="QMG430" s="9"/>
      <c r="QMH430" s="9"/>
      <c r="QMI430" s="9"/>
      <c r="QMJ430" s="9"/>
      <c r="QMK430" s="9"/>
      <c r="QML430" s="9"/>
      <c r="QMM430" s="9"/>
      <c r="QMN430" s="9"/>
      <c r="QMO430" s="9"/>
      <c r="QMP430" s="9"/>
      <c r="QMQ430" s="9"/>
      <c r="QMR430" s="9"/>
      <c r="QMS430" s="9"/>
      <c r="QMT430" s="9"/>
      <c r="QMU430" s="9"/>
      <c r="QMV430" s="9"/>
      <c r="QMW430" s="9"/>
      <c r="QMX430" s="9"/>
      <c r="QMY430" s="9"/>
      <c r="QMZ430" s="9"/>
      <c r="QNA430" s="9"/>
      <c r="QNB430" s="9"/>
      <c r="QNC430" s="9"/>
      <c r="QND430" s="9"/>
      <c r="QNE430" s="9"/>
      <c r="QNF430" s="9"/>
      <c r="QNG430" s="9"/>
      <c r="QNH430" s="9"/>
      <c r="QNI430" s="9"/>
      <c r="QNJ430" s="9"/>
      <c r="QNK430" s="9"/>
      <c r="QNL430" s="9"/>
      <c r="QNM430" s="9"/>
      <c r="QNN430" s="9"/>
      <c r="QNO430" s="9"/>
      <c r="QNP430" s="9"/>
      <c r="QNQ430" s="9"/>
      <c r="QNR430" s="9"/>
      <c r="QNS430" s="9"/>
      <c r="QNT430" s="9"/>
      <c r="QNU430" s="9"/>
      <c r="QNV430" s="9"/>
      <c r="QNW430" s="9"/>
      <c r="QNX430" s="9"/>
      <c r="QNY430" s="9"/>
      <c r="QNZ430" s="9"/>
      <c r="QOA430" s="9"/>
      <c r="QOB430" s="9"/>
      <c r="QOC430" s="9"/>
      <c r="QOD430" s="9"/>
      <c r="QOE430" s="9"/>
      <c r="QOF430" s="9"/>
      <c r="QOG430" s="9"/>
      <c r="QOH430" s="9"/>
      <c r="QOI430" s="9"/>
      <c r="QOJ430" s="9"/>
      <c r="QOK430" s="9"/>
      <c r="QOL430" s="9"/>
      <c r="QOM430" s="9"/>
      <c r="QON430" s="9"/>
      <c r="QOO430" s="9"/>
      <c r="QOP430" s="9"/>
      <c r="QOQ430" s="9"/>
      <c r="QOR430" s="9"/>
      <c r="QOS430" s="9"/>
      <c r="QOT430" s="9"/>
      <c r="QOU430" s="9"/>
      <c r="QOV430" s="9"/>
      <c r="QOW430" s="9"/>
      <c r="QOX430" s="9"/>
      <c r="QOY430" s="9"/>
      <c r="QOZ430" s="9"/>
      <c r="QPA430" s="9"/>
      <c r="QPB430" s="9"/>
      <c r="QPC430" s="9"/>
      <c r="QPD430" s="9"/>
      <c r="QPE430" s="9"/>
      <c r="QPF430" s="9"/>
      <c r="QPG430" s="9"/>
      <c r="QPH430" s="9"/>
      <c r="QPI430" s="9"/>
      <c r="QPJ430" s="9"/>
      <c r="QPK430" s="9"/>
      <c r="QPL430" s="9"/>
      <c r="QPM430" s="9"/>
      <c r="QPN430" s="9"/>
      <c r="QPO430" s="9"/>
      <c r="QPP430" s="9"/>
      <c r="QPQ430" s="9"/>
      <c r="QPR430" s="9"/>
      <c r="QPS430" s="9"/>
      <c r="QPT430" s="9"/>
      <c r="QPU430" s="9"/>
      <c r="QPV430" s="9"/>
      <c r="QPW430" s="9"/>
      <c r="QPX430" s="9"/>
      <c r="QPY430" s="9"/>
      <c r="QPZ430" s="9"/>
      <c r="QQA430" s="9"/>
      <c r="QQB430" s="9"/>
      <c r="QQC430" s="9"/>
      <c r="QQD430" s="9"/>
      <c r="QQE430" s="9"/>
      <c r="QQF430" s="9"/>
      <c r="QQG430" s="9"/>
      <c r="QQH430" s="9"/>
      <c r="QQI430" s="9"/>
      <c r="QQJ430" s="9"/>
      <c r="QQK430" s="9"/>
      <c r="QQL430" s="9"/>
      <c r="QQM430" s="9"/>
      <c r="QQN430" s="9"/>
      <c r="QQO430" s="9"/>
      <c r="QQP430" s="9"/>
      <c r="QQQ430" s="9"/>
      <c r="QQR430" s="9"/>
      <c r="QQS430" s="9"/>
      <c r="QQT430" s="9"/>
      <c r="QQU430" s="9"/>
      <c r="QQV430" s="9"/>
      <c r="QQW430" s="9"/>
      <c r="QQX430" s="9"/>
      <c r="QQY430" s="9"/>
      <c r="QQZ430" s="9"/>
      <c r="QRA430" s="9"/>
      <c r="QRB430" s="9"/>
      <c r="QRC430" s="9"/>
      <c r="QRD430" s="9"/>
      <c r="QRE430" s="9"/>
      <c r="QRF430" s="9"/>
      <c r="QRG430" s="9"/>
      <c r="QRH430" s="9"/>
      <c r="QRI430" s="9"/>
      <c r="QRJ430" s="9"/>
      <c r="QRK430" s="9"/>
      <c r="QRL430" s="9"/>
      <c r="QRM430" s="9"/>
      <c r="QRN430" s="9"/>
      <c r="QRO430" s="9"/>
      <c r="QRP430" s="9"/>
      <c r="QRQ430" s="9"/>
      <c r="QRR430" s="9"/>
      <c r="QRS430" s="9"/>
      <c r="QRT430" s="9"/>
      <c r="QRU430" s="9"/>
      <c r="QRV430" s="9"/>
      <c r="QRW430" s="9"/>
      <c r="QRX430" s="9"/>
      <c r="QRY430" s="9"/>
      <c r="QRZ430" s="9"/>
      <c r="QSA430" s="9"/>
      <c r="QSB430" s="9"/>
      <c r="QSC430" s="9"/>
      <c r="QSD430" s="9"/>
      <c r="QSE430" s="9"/>
      <c r="QSF430" s="9"/>
      <c r="QSG430" s="9"/>
      <c r="QSH430" s="9"/>
      <c r="QSI430" s="9"/>
      <c r="QSJ430" s="9"/>
      <c r="QSK430" s="9"/>
      <c r="QSL430" s="9"/>
      <c r="QSM430" s="9"/>
      <c r="QSN430" s="9"/>
      <c r="QSO430" s="9"/>
      <c r="QSP430" s="9"/>
      <c r="QSQ430" s="9"/>
      <c r="QSR430" s="9"/>
      <c r="QSS430" s="9"/>
      <c r="QST430" s="9"/>
      <c r="QSU430" s="9"/>
      <c r="QSV430" s="9"/>
      <c r="QSW430" s="9"/>
      <c r="QSX430" s="9"/>
      <c r="QSY430" s="9"/>
      <c r="QSZ430" s="9"/>
      <c r="QTA430" s="9"/>
      <c r="QTB430" s="9"/>
      <c r="QTC430" s="9"/>
      <c r="QTD430" s="9"/>
      <c r="QTE430" s="9"/>
      <c r="QTF430" s="9"/>
      <c r="QTG430" s="9"/>
      <c r="QTH430" s="9"/>
      <c r="QTI430" s="9"/>
      <c r="QTJ430" s="9"/>
      <c r="QTK430" s="9"/>
      <c r="QTL430" s="9"/>
      <c r="QTM430" s="9"/>
      <c r="QTN430" s="9"/>
      <c r="QTO430" s="9"/>
      <c r="QTP430" s="9"/>
      <c r="QTQ430" s="9"/>
      <c r="QTR430" s="9"/>
      <c r="QTS430" s="9"/>
      <c r="QTT430" s="9"/>
      <c r="QTU430" s="9"/>
      <c r="QTV430" s="9"/>
      <c r="QTW430" s="9"/>
      <c r="QTX430" s="9"/>
      <c r="QTY430" s="9"/>
      <c r="QTZ430" s="9"/>
      <c r="QUA430" s="9"/>
      <c r="QUB430" s="9"/>
      <c r="QUC430" s="9"/>
      <c r="QUD430" s="9"/>
      <c r="QUE430" s="9"/>
      <c r="QUF430" s="9"/>
      <c r="QUG430" s="9"/>
      <c r="QUH430" s="9"/>
      <c r="QUI430" s="9"/>
      <c r="QUJ430" s="9"/>
      <c r="QUK430" s="9"/>
      <c r="QUL430" s="9"/>
      <c r="QUM430" s="9"/>
      <c r="QUN430" s="9"/>
      <c r="QUO430" s="9"/>
      <c r="QUP430" s="9"/>
      <c r="QUQ430" s="9"/>
      <c r="QUR430" s="9"/>
      <c r="QUS430" s="9"/>
      <c r="QUT430" s="9"/>
      <c r="QUU430" s="9"/>
      <c r="QUV430" s="9"/>
      <c r="QUW430" s="9"/>
      <c r="QUX430" s="9"/>
      <c r="QUY430" s="9"/>
      <c r="QUZ430" s="9"/>
      <c r="QVA430" s="9"/>
      <c r="QVB430" s="9"/>
      <c r="QVC430" s="9"/>
      <c r="QVD430" s="9"/>
      <c r="QVE430" s="9"/>
      <c r="QVF430" s="9"/>
      <c r="QVG430" s="9"/>
      <c r="QVH430" s="9"/>
      <c r="QVI430" s="9"/>
      <c r="QVJ430" s="9"/>
      <c r="QVK430" s="9"/>
      <c r="QVL430" s="9"/>
      <c r="QVM430" s="9"/>
      <c r="QVN430" s="9"/>
      <c r="QVO430" s="9"/>
      <c r="QVP430" s="9"/>
      <c r="QVQ430" s="9"/>
      <c r="QVR430" s="9"/>
      <c r="QVS430" s="9"/>
      <c r="QVT430" s="9"/>
      <c r="QVU430" s="9"/>
      <c r="QVV430" s="9"/>
      <c r="QVW430" s="9"/>
      <c r="QVX430" s="9"/>
      <c r="QVY430" s="9"/>
      <c r="QVZ430" s="9"/>
      <c r="QWA430" s="9"/>
      <c r="QWB430" s="9"/>
      <c r="QWC430" s="9"/>
      <c r="QWD430" s="9"/>
      <c r="QWE430" s="9"/>
      <c r="QWF430" s="9"/>
      <c r="QWG430" s="9"/>
      <c r="QWH430" s="9"/>
      <c r="QWI430" s="9"/>
      <c r="QWJ430" s="9"/>
      <c r="QWK430" s="9"/>
      <c r="QWL430" s="9"/>
      <c r="QWM430" s="9"/>
      <c r="QWN430" s="9"/>
      <c r="QWO430" s="9"/>
      <c r="QWP430" s="9"/>
      <c r="QWQ430" s="9"/>
      <c r="QWR430" s="9"/>
      <c r="QWS430" s="9"/>
      <c r="QWT430" s="9"/>
      <c r="QWU430" s="9"/>
      <c r="QWV430" s="9"/>
      <c r="QWW430" s="9"/>
      <c r="QWX430" s="9"/>
      <c r="QWY430" s="9"/>
      <c r="QWZ430" s="9"/>
      <c r="QXA430" s="9"/>
      <c r="QXB430" s="9"/>
      <c r="QXC430" s="9"/>
      <c r="QXD430" s="9"/>
      <c r="QXE430" s="9"/>
      <c r="QXF430" s="9"/>
      <c r="QXG430" s="9"/>
      <c r="QXH430" s="9"/>
      <c r="QXI430" s="9"/>
      <c r="QXJ430" s="9"/>
      <c r="QXK430" s="9"/>
      <c r="QXL430" s="9"/>
      <c r="QXM430" s="9"/>
      <c r="QXN430" s="9"/>
      <c r="QXO430" s="9"/>
      <c r="QXP430" s="9"/>
      <c r="QXQ430" s="9"/>
      <c r="QXR430" s="9"/>
      <c r="QXS430" s="9"/>
      <c r="QXT430" s="9"/>
      <c r="QXU430" s="9"/>
      <c r="QXV430" s="9"/>
      <c r="QXW430" s="9"/>
      <c r="QXX430" s="9"/>
      <c r="QXY430" s="9"/>
      <c r="QXZ430" s="9"/>
      <c r="QYA430" s="9"/>
      <c r="QYB430" s="9"/>
      <c r="QYC430" s="9"/>
      <c r="QYD430" s="9"/>
      <c r="QYE430" s="9"/>
      <c r="QYF430" s="9"/>
      <c r="QYG430" s="9"/>
      <c r="QYH430" s="9"/>
      <c r="QYI430" s="9"/>
      <c r="QYJ430" s="9"/>
      <c r="QYK430" s="9"/>
      <c r="QYL430" s="9"/>
      <c r="QYM430" s="9"/>
      <c r="QYN430" s="9"/>
      <c r="QYO430" s="9"/>
      <c r="QYP430" s="9"/>
      <c r="QYQ430" s="9"/>
      <c r="QYR430" s="9"/>
      <c r="QYS430" s="9"/>
      <c r="QYT430" s="9"/>
      <c r="QYU430" s="9"/>
      <c r="QYV430" s="9"/>
      <c r="QYW430" s="9"/>
      <c r="QYX430" s="9"/>
      <c r="QYY430" s="9"/>
      <c r="QYZ430" s="9"/>
      <c r="QZA430" s="9"/>
      <c r="QZB430" s="9"/>
      <c r="QZC430" s="9"/>
      <c r="QZD430" s="9"/>
      <c r="QZE430" s="9"/>
      <c r="QZF430" s="9"/>
      <c r="QZG430" s="9"/>
      <c r="QZH430" s="9"/>
      <c r="QZI430" s="9"/>
      <c r="QZJ430" s="9"/>
      <c r="QZK430" s="9"/>
      <c r="QZL430" s="9"/>
      <c r="QZM430" s="9"/>
      <c r="QZN430" s="9"/>
      <c r="QZO430" s="9"/>
      <c r="QZP430" s="9"/>
      <c r="QZQ430" s="9"/>
      <c r="QZR430" s="9"/>
      <c r="QZS430" s="9"/>
      <c r="QZT430" s="9"/>
      <c r="QZU430" s="9"/>
      <c r="QZV430" s="9"/>
      <c r="QZW430" s="9"/>
      <c r="QZX430" s="9"/>
      <c r="QZY430" s="9"/>
      <c r="QZZ430" s="9"/>
      <c r="RAA430" s="9"/>
      <c r="RAB430" s="9"/>
      <c r="RAC430" s="9"/>
      <c r="RAD430" s="9"/>
      <c r="RAE430" s="9"/>
      <c r="RAF430" s="9"/>
      <c r="RAG430" s="9"/>
      <c r="RAH430" s="9"/>
      <c r="RAI430" s="9"/>
      <c r="RAJ430" s="9"/>
      <c r="RAK430" s="9"/>
      <c r="RAL430" s="9"/>
      <c r="RAM430" s="9"/>
      <c r="RAN430" s="9"/>
      <c r="RAO430" s="9"/>
      <c r="RAP430" s="9"/>
      <c r="RAQ430" s="9"/>
      <c r="RAR430" s="9"/>
      <c r="RAS430" s="9"/>
      <c r="RAT430" s="9"/>
      <c r="RAU430" s="9"/>
      <c r="RAV430" s="9"/>
      <c r="RAW430" s="9"/>
      <c r="RAX430" s="9"/>
      <c r="RAY430" s="9"/>
      <c r="RAZ430" s="9"/>
      <c r="RBA430" s="9"/>
      <c r="RBB430" s="9"/>
      <c r="RBC430" s="9"/>
      <c r="RBD430" s="9"/>
      <c r="RBE430" s="9"/>
      <c r="RBF430" s="9"/>
      <c r="RBG430" s="9"/>
      <c r="RBH430" s="9"/>
      <c r="RBI430" s="9"/>
      <c r="RBJ430" s="9"/>
      <c r="RBK430" s="9"/>
      <c r="RBL430" s="9"/>
      <c r="RBM430" s="9"/>
      <c r="RBN430" s="9"/>
      <c r="RBO430" s="9"/>
      <c r="RBP430" s="9"/>
      <c r="RBQ430" s="9"/>
      <c r="RBR430" s="9"/>
      <c r="RBS430" s="9"/>
      <c r="RBT430" s="9"/>
      <c r="RBU430" s="9"/>
      <c r="RBV430" s="9"/>
      <c r="RBW430" s="9"/>
      <c r="RBX430" s="9"/>
      <c r="RBY430" s="9"/>
      <c r="RBZ430" s="9"/>
      <c r="RCA430" s="9"/>
      <c r="RCB430" s="9"/>
      <c r="RCC430" s="9"/>
      <c r="RCD430" s="9"/>
      <c r="RCE430" s="9"/>
      <c r="RCF430" s="9"/>
      <c r="RCG430" s="9"/>
      <c r="RCH430" s="9"/>
      <c r="RCI430" s="9"/>
      <c r="RCJ430" s="9"/>
      <c r="RCK430" s="9"/>
      <c r="RCL430" s="9"/>
      <c r="RCM430" s="9"/>
      <c r="RCN430" s="9"/>
      <c r="RCO430" s="9"/>
      <c r="RCP430" s="9"/>
      <c r="RCQ430" s="9"/>
      <c r="RCR430" s="9"/>
      <c r="RCS430" s="9"/>
      <c r="RCT430" s="9"/>
      <c r="RCU430" s="9"/>
      <c r="RCV430" s="9"/>
      <c r="RCW430" s="9"/>
      <c r="RCX430" s="9"/>
      <c r="RCY430" s="9"/>
      <c r="RCZ430" s="9"/>
      <c r="RDA430" s="9"/>
      <c r="RDB430" s="9"/>
      <c r="RDC430" s="9"/>
      <c r="RDD430" s="9"/>
      <c r="RDE430" s="9"/>
      <c r="RDF430" s="9"/>
      <c r="RDG430" s="9"/>
      <c r="RDH430" s="9"/>
      <c r="RDI430" s="9"/>
      <c r="RDJ430" s="9"/>
      <c r="RDK430" s="9"/>
      <c r="RDL430" s="9"/>
      <c r="RDM430" s="9"/>
      <c r="RDN430" s="9"/>
      <c r="RDO430" s="9"/>
      <c r="RDP430" s="9"/>
      <c r="RDQ430" s="9"/>
      <c r="RDR430" s="9"/>
      <c r="RDS430" s="9"/>
      <c r="RDT430" s="9"/>
      <c r="RDU430" s="9"/>
      <c r="RDV430" s="9"/>
      <c r="RDW430" s="9"/>
      <c r="RDX430" s="9"/>
      <c r="RDY430" s="9"/>
      <c r="RDZ430" s="9"/>
      <c r="REA430" s="9"/>
      <c r="REB430" s="9"/>
      <c r="REC430" s="9"/>
      <c r="RED430" s="9"/>
      <c r="REE430" s="9"/>
      <c r="REF430" s="9"/>
      <c r="REG430" s="9"/>
      <c r="REH430" s="9"/>
      <c r="REI430" s="9"/>
      <c r="REJ430" s="9"/>
      <c r="REK430" s="9"/>
      <c r="REL430" s="9"/>
      <c r="REM430" s="9"/>
      <c r="REN430" s="9"/>
      <c r="REO430" s="9"/>
      <c r="REP430" s="9"/>
      <c r="REQ430" s="9"/>
      <c r="RER430" s="9"/>
      <c r="RES430" s="9"/>
      <c r="RET430" s="9"/>
      <c r="REU430" s="9"/>
      <c r="REV430" s="9"/>
      <c r="REW430" s="9"/>
      <c r="REX430" s="9"/>
      <c r="REY430" s="9"/>
      <c r="REZ430" s="9"/>
      <c r="RFA430" s="9"/>
      <c r="RFB430" s="9"/>
      <c r="RFC430" s="9"/>
      <c r="RFD430" s="9"/>
      <c r="RFE430" s="9"/>
      <c r="RFF430" s="9"/>
      <c r="RFG430" s="9"/>
      <c r="RFH430" s="9"/>
      <c r="RFI430" s="9"/>
      <c r="RFJ430" s="9"/>
      <c r="RFK430" s="9"/>
      <c r="RFL430" s="9"/>
      <c r="RFM430" s="9"/>
      <c r="RFN430" s="9"/>
      <c r="RFO430" s="9"/>
      <c r="RFP430" s="9"/>
      <c r="RFQ430" s="9"/>
      <c r="RFR430" s="9"/>
      <c r="RFS430" s="9"/>
      <c r="RFT430" s="9"/>
      <c r="RFU430" s="9"/>
      <c r="RFV430" s="9"/>
      <c r="RFW430" s="9"/>
      <c r="RFX430" s="9"/>
      <c r="RFY430" s="9"/>
      <c r="RFZ430" s="9"/>
      <c r="RGA430" s="9"/>
      <c r="RGB430" s="9"/>
      <c r="RGC430" s="9"/>
      <c r="RGD430" s="9"/>
      <c r="RGE430" s="9"/>
      <c r="RGF430" s="9"/>
      <c r="RGG430" s="9"/>
      <c r="RGH430" s="9"/>
      <c r="RGI430" s="9"/>
      <c r="RGJ430" s="9"/>
      <c r="RGK430" s="9"/>
      <c r="RGL430" s="9"/>
      <c r="RGM430" s="9"/>
      <c r="RGN430" s="9"/>
      <c r="RGO430" s="9"/>
      <c r="RGP430" s="9"/>
      <c r="RGQ430" s="9"/>
      <c r="RGR430" s="9"/>
      <c r="RGS430" s="9"/>
      <c r="RGT430" s="9"/>
      <c r="RGU430" s="9"/>
      <c r="RGV430" s="9"/>
      <c r="RGW430" s="9"/>
      <c r="RGX430" s="9"/>
      <c r="RGY430" s="9"/>
      <c r="RGZ430" s="9"/>
      <c r="RHA430" s="9"/>
      <c r="RHB430" s="9"/>
      <c r="RHC430" s="9"/>
      <c r="RHD430" s="9"/>
      <c r="RHE430" s="9"/>
      <c r="RHF430" s="9"/>
      <c r="RHG430" s="9"/>
      <c r="RHH430" s="9"/>
      <c r="RHI430" s="9"/>
      <c r="RHJ430" s="9"/>
      <c r="RHK430" s="9"/>
      <c r="RHL430" s="9"/>
      <c r="RHM430" s="9"/>
      <c r="RHN430" s="9"/>
      <c r="RHO430" s="9"/>
      <c r="RHP430" s="9"/>
      <c r="RHQ430" s="9"/>
      <c r="RHR430" s="9"/>
      <c r="RHS430" s="9"/>
      <c r="RHT430" s="9"/>
      <c r="RHU430" s="9"/>
      <c r="RHV430" s="9"/>
      <c r="RHW430" s="9"/>
      <c r="RHX430" s="9"/>
      <c r="RHY430" s="9"/>
      <c r="RHZ430" s="9"/>
      <c r="RIA430" s="9"/>
      <c r="RIB430" s="9"/>
      <c r="RIC430" s="9"/>
      <c r="RID430" s="9"/>
      <c r="RIE430" s="9"/>
      <c r="RIF430" s="9"/>
      <c r="RIG430" s="9"/>
      <c r="RIH430" s="9"/>
      <c r="RII430" s="9"/>
      <c r="RIJ430" s="9"/>
      <c r="RIK430" s="9"/>
      <c r="RIL430" s="9"/>
      <c r="RIM430" s="9"/>
      <c r="RIN430" s="9"/>
      <c r="RIO430" s="9"/>
      <c r="RIP430" s="9"/>
      <c r="RIQ430" s="9"/>
      <c r="RIR430" s="9"/>
      <c r="RIS430" s="9"/>
      <c r="RIT430" s="9"/>
      <c r="RIU430" s="9"/>
      <c r="RIV430" s="9"/>
      <c r="RIW430" s="9"/>
      <c r="RIX430" s="9"/>
      <c r="RIY430" s="9"/>
      <c r="RIZ430" s="9"/>
      <c r="RJA430" s="9"/>
      <c r="RJB430" s="9"/>
      <c r="RJC430" s="9"/>
      <c r="RJD430" s="9"/>
      <c r="RJE430" s="9"/>
      <c r="RJF430" s="9"/>
      <c r="RJG430" s="9"/>
      <c r="RJH430" s="9"/>
      <c r="RJI430" s="9"/>
      <c r="RJJ430" s="9"/>
      <c r="RJK430" s="9"/>
      <c r="RJL430" s="9"/>
      <c r="RJM430" s="9"/>
      <c r="RJN430" s="9"/>
      <c r="RJO430" s="9"/>
      <c r="RJP430" s="9"/>
      <c r="RJQ430" s="9"/>
      <c r="RJR430" s="9"/>
      <c r="RJS430" s="9"/>
      <c r="RJT430" s="9"/>
      <c r="RJU430" s="9"/>
      <c r="RJV430" s="9"/>
      <c r="RJW430" s="9"/>
      <c r="RJX430" s="9"/>
      <c r="RJY430" s="9"/>
      <c r="RJZ430" s="9"/>
      <c r="RKA430" s="9"/>
      <c r="RKB430" s="9"/>
      <c r="RKC430" s="9"/>
      <c r="RKD430" s="9"/>
      <c r="RKE430" s="9"/>
      <c r="RKF430" s="9"/>
      <c r="RKG430" s="9"/>
      <c r="RKH430" s="9"/>
      <c r="RKI430" s="9"/>
      <c r="RKJ430" s="9"/>
      <c r="RKK430" s="9"/>
      <c r="RKL430" s="9"/>
      <c r="RKM430" s="9"/>
      <c r="RKN430" s="9"/>
      <c r="RKO430" s="9"/>
      <c r="RKP430" s="9"/>
      <c r="RKQ430" s="9"/>
      <c r="RKR430" s="9"/>
      <c r="RKS430" s="9"/>
      <c r="RKT430" s="9"/>
      <c r="RKU430" s="9"/>
      <c r="RKV430" s="9"/>
      <c r="RKW430" s="9"/>
      <c r="RKX430" s="9"/>
      <c r="RKY430" s="9"/>
      <c r="RKZ430" s="9"/>
      <c r="RLA430" s="9"/>
      <c r="RLB430" s="9"/>
      <c r="RLC430" s="9"/>
      <c r="RLD430" s="9"/>
      <c r="RLE430" s="9"/>
      <c r="RLF430" s="9"/>
      <c r="RLG430" s="9"/>
      <c r="RLH430" s="9"/>
      <c r="RLI430" s="9"/>
      <c r="RLJ430" s="9"/>
      <c r="RLK430" s="9"/>
      <c r="RLL430" s="9"/>
      <c r="RLM430" s="9"/>
      <c r="RLN430" s="9"/>
      <c r="RLO430" s="9"/>
      <c r="RLP430" s="9"/>
      <c r="RLQ430" s="9"/>
      <c r="RLR430" s="9"/>
      <c r="RLS430" s="9"/>
      <c r="RLT430" s="9"/>
      <c r="RLU430" s="9"/>
      <c r="RLV430" s="9"/>
      <c r="RLW430" s="9"/>
      <c r="RLX430" s="9"/>
      <c r="RLY430" s="9"/>
      <c r="RLZ430" s="9"/>
      <c r="RMA430" s="9"/>
      <c r="RMB430" s="9"/>
      <c r="RMC430" s="9"/>
      <c r="RMD430" s="9"/>
      <c r="RME430" s="9"/>
      <c r="RMF430" s="9"/>
      <c r="RMG430" s="9"/>
      <c r="RMH430" s="9"/>
      <c r="RMI430" s="9"/>
      <c r="RMJ430" s="9"/>
      <c r="RMK430" s="9"/>
      <c r="RML430" s="9"/>
      <c r="RMM430" s="9"/>
      <c r="RMN430" s="9"/>
      <c r="RMO430" s="9"/>
      <c r="RMP430" s="9"/>
      <c r="RMQ430" s="9"/>
      <c r="RMR430" s="9"/>
      <c r="RMS430" s="9"/>
      <c r="RMT430" s="9"/>
      <c r="RMU430" s="9"/>
      <c r="RMV430" s="9"/>
      <c r="RMW430" s="9"/>
      <c r="RMX430" s="9"/>
      <c r="RMY430" s="9"/>
      <c r="RMZ430" s="9"/>
      <c r="RNA430" s="9"/>
      <c r="RNB430" s="9"/>
      <c r="RNC430" s="9"/>
      <c r="RND430" s="9"/>
      <c r="RNE430" s="9"/>
      <c r="RNF430" s="9"/>
      <c r="RNG430" s="9"/>
      <c r="RNH430" s="9"/>
      <c r="RNI430" s="9"/>
      <c r="RNJ430" s="9"/>
      <c r="RNK430" s="9"/>
      <c r="RNL430" s="9"/>
      <c r="RNM430" s="9"/>
      <c r="RNN430" s="9"/>
      <c r="RNO430" s="9"/>
      <c r="RNP430" s="9"/>
      <c r="RNQ430" s="9"/>
      <c r="RNR430" s="9"/>
      <c r="RNS430" s="9"/>
      <c r="RNT430" s="9"/>
      <c r="RNU430" s="9"/>
      <c r="RNV430" s="9"/>
      <c r="RNW430" s="9"/>
      <c r="RNX430" s="9"/>
      <c r="RNY430" s="9"/>
      <c r="RNZ430" s="9"/>
      <c r="ROA430" s="9"/>
      <c r="ROB430" s="9"/>
      <c r="ROC430" s="9"/>
      <c r="ROD430" s="9"/>
      <c r="ROE430" s="9"/>
      <c r="ROF430" s="9"/>
      <c r="ROG430" s="9"/>
      <c r="ROH430" s="9"/>
      <c r="ROI430" s="9"/>
      <c r="ROJ430" s="9"/>
      <c r="ROK430" s="9"/>
      <c r="ROL430" s="9"/>
      <c r="ROM430" s="9"/>
      <c r="RON430" s="9"/>
      <c r="ROO430" s="9"/>
      <c r="ROP430" s="9"/>
      <c r="ROQ430" s="9"/>
      <c r="ROR430" s="9"/>
      <c r="ROS430" s="9"/>
      <c r="ROT430" s="9"/>
      <c r="ROU430" s="9"/>
      <c r="ROV430" s="9"/>
      <c r="ROW430" s="9"/>
      <c r="ROX430" s="9"/>
      <c r="ROY430" s="9"/>
      <c r="ROZ430" s="9"/>
      <c r="RPA430" s="9"/>
      <c r="RPB430" s="9"/>
      <c r="RPC430" s="9"/>
      <c r="RPD430" s="9"/>
      <c r="RPE430" s="9"/>
      <c r="RPF430" s="9"/>
      <c r="RPG430" s="9"/>
      <c r="RPH430" s="9"/>
      <c r="RPI430" s="9"/>
      <c r="RPJ430" s="9"/>
      <c r="RPK430" s="9"/>
      <c r="RPL430" s="9"/>
      <c r="RPM430" s="9"/>
      <c r="RPN430" s="9"/>
      <c r="RPO430" s="9"/>
      <c r="RPP430" s="9"/>
      <c r="RPQ430" s="9"/>
      <c r="RPR430" s="9"/>
      <c r="RPS430" s="9"/>
      <c r="RPT430" s="9"/>
      <c r="RPU430" s="9"/>
      <c r="RPV430" s="9"/>
      <c r="RPW430" s="9"/>
      <c r="RPX430" s="9"/>
      <c r="RPY430" s="9"/>
      <c r="RPZ430" s="9"/>
      <c r="RQA430" s="9"/>
      <c r="RQB430" s="9"/>
      <c r="RQC430" s="9"/>
      <c r="RQD430" s="9"/>
      <c r="RQE430" s="9"/>
      <c r="RQF430" s="9"/>
      <c r="RQG430" s="9"/>
      <c r="RQH430" s="9"/>
      <c r="RQI430" s="9"/>
      <c r="RQJ430" s="9"/>
      <c r="RQK430" s="9"/>
      <c r="RQL430" s="9"/>
      <c r="RQM430" s="9"/>
      <c r="RQN430" s="9"/>
      <c r="RQO430" s="9"/>
      <c r="RQP430" s="9"/>
      <c r="RQQ430" s="9"/>
      <c r="RQR430" s="9"/>
      <c r="RQS430" s="9"/>
      <c r="RQT430" s="9"/>
      <c r="RQU430" s="9"/>
      <c r="RQV430" s="9"/>
      <c r="RQW430" s="9"/>
      <c r="RQX430" s="9"/>
      <c r="RQY430" s="9"/>
      <c r="RQZ430" s="9"/>
      <c r="RRA430" s="9"/>
      <c r="RRB430" s="9"/>
      <c r="RRC430" s="9"/>
      <c r="RRD430" s="9"/>
      <c r="RRE430" s="9"/>
      <c r="RRF430" s="9"/>
      <c r="RRG430" s="9"/>
      <c r="RRH430" s="9"/>
      <c r="RRI430" s="9"/>
      <c r="RRJ430" s="9"/>
      <c r="RRK430" s="9"/>
      <c r="RRL430" s="9"/>
      <c r="RRM430" s="9"/>
      <c r="RRN430" s="9"/>
      <c r="RRO430" s="9"/>
      <c r="RRP430" s="9"/>
      <c r="RRQ430" s="9"/>
      <c r="RRR430" s="9"/>
      <c r="RRS430" s="9"/>
      <c r="RRT430" s="9"/>
      <c r="RRU430" s="9"/>
      <c r="RRV430" s="9"/>
      <c r="RRW430" s="9"/>
      <c r="RRX430" s="9"/>
      <c r="RRY430" s="9"/>
      <c r="RRZ430" s="9"/>
      <c r="RSA430" s="9"/>
      <c r="RSB430" s="9"/>
      <c r="RSC430" s="9"/>
      <c r="RSD430" s="9"/>
      <c r="RSE430" s="9"/>
      <c r="RSF430" s="9"/>
      <c r="RSG430" s="9"/>
      <c r="RSH430" s="9"/>
      <c r="RSI430" s="9"/>
      <c r="RSJ430" s="9"/>
      <c r="RSK430" s="9"/>
      <c r="RSL430" s="9"/>
      <c r="RSM430" s="9"/>
      <c r="RSN430" s="9"/>
      <c r="RSO430" s="9"/>
      <c r="RSP430" s="9"/>
      <c r="RSQ430" s="9"/>
      <c r="RSR430" s="9"/>
      <c r="RSS430" s="9"/>
      <c r="RST430" s="9"/>
      <c r="RSU430" s="9"/>
      <c r="RSV430" s="9"/>
      <c r="RSW430" s="9"/>
      <c r="RSX430" s="9"/>
      <c r="RSY430" s="9"/>
      <c r="RSZ430" s="9"/>
      <c r="RTA430" s="9"/>
      <c r="RTB430" s="9"/>
      <c r="RTC430" s="9"/>
      <c r="RTD430" s="9"/>
      <c r="RTE430" s="9"/>
      <c r="RTF430" s="9"/>
      <c r="RTG430" s="9"/>
      <c r="RTH430" s="9"/>
      <c r="RTI430" s="9"/>
      <c r="RTJ430" s="9"/>
      <c r="RTK430" s="9"/>
      <c r="RTL430" s="9"/>
      <c r="RTM430" s="9"/>
      <c r="RTN430" s="9"/>
      <c r="RTO430" s="9"/>
      <c r="RTP430" s="9"/>
      <c r="RTQ430" s="9"/>
      <c r="RTR430" s="9"/>
      <c r="RTS430" s="9"/>
      <c r="RTT430" s="9"/>
      <c r="RTU430" s="9"/>
      <c r="RTV430" s="9"/>
      <c r="RTW430" s="9"/>
      <c r="RTX430" s="9"/>
      <c r="RTY430" s="9"/>
      <c r="RTZ430" s="9"/>
      <c r="RUA430" s="9"/>
      <c r="RUB430" s="9"/>
      <c r="RUC430" s="9"/>
      <c r="RUD430" s="9"/>
      <c r="RUE430" s="9"/>
      <c r="RUF430" s="9"/>
      <c r="RUG430" s="9"/>
      <c r="RUH430" s="9"/>
      <c r="RUI430" s="9"/>
      <c r="RUJ430" s="9"/>
      <c r="RUK430" s="9"/>
      <c r="RUL430" s="9"/>
      <c r="RUM430" s="9"/>
      <c r="RUN430" s="9"/>
      <c r="RUO430" s="9"/>
      <c r="RUP430" s="9"/>
      <c r="RUQ430" s="9"/>
      <c r="RUR430" s="9"/>
      <c r="RUS430" s="9"/>
      <c r="RUT430" s="9"/>
      <c r="RUU430" s="9"/>
      <c r="RUV430" s="9"/>
      <c r="RUW430" s="9"/>
      <c r="RUX430" s="9"/>
      <c r="RUY430" s="9"/>
      <c r="RUZ430" s="9"/>
      <c r="RVA430" s="9"/>
      <c r="RVB430" s="9"/>
      <c r="RVC430" s="9"/>
      <c r="RVD430" s="9"/>
      <c r="RVE430" s="9"/>
      <c r="RVF430" s="9"/>
      <c r="RVG430" s="9"/>
      <c r="RVH430" s="9"/>
      <c r="RVI430" s="9"/>
      <c r="RVJ430" s="9"/>
      <c r="RVK430" s="9"/>
      <c r="RVL430" s="9"/>
      <c r="RVM430" s="9"/>
      <c r="RVN430" s="9"/>
      <c r="RVO430" s="9"/>
      <c r="RVP430" s="9"/>
      <c r="RVQ430" s="9"/>
      <c r="RVR430" s="9"/>
      <c r="RVS430" s="9"/>
      <c r="RVT430" s="9"/>
      <c r="RVU430" s="9"/>
      <c r="RVV430" s="9"/>
      <c r="RVW430" s="9"/>
      <c r="RVX430" s="9"/>
      <c r="RVY430" s="9"/>
      <c r="RVZ430" s="9"/>
      <c r="RWA430" s="9"/>
      <c r="RWB430" s="9"/>
      <c r="RWC430" s="9"/>
      <c r="RWD430" s="9"/>
      <c r="RWE430" s="9"/>
      <c r="RWF430" s="9"/>
      <c r="RWG430" s="9"/>
      <c r="RWH430" s="9"/>
      <c r="RWI430" s="9"/>
      <c r="RWJ430" s="9"/>
      <c r="RWK430" s="9"/>
      <c r="RWL430" s="9"/>
      <c r="RWM430" s="9"/>
      <c r="RWN430" s="9"/>
      <c r="RWO430" s="9"/>
      <c r="RWP430" s="9"/>
      <c r="RWQ430" s="9"/>
      <c r="RWR430" s="9"/>
      <c r="RWS430" s="9"/>
      <c r="RWT430" s="9"/>
      <c r="RWU430" s="9"/>
      <c r="RWV430" s="9"/>
      <c r="RWW430" s="9"/>
      <c r="RWX430" s="9"/>
      <c r="RWY430" s="9"/>
      <c r="RWZ430" s="9"/>
      <c r="RXA430" s="9"/>
      <c r="RXB430" s="9"/>
      <c r="RXC430" s="9"/>
      <c r="RXD430" s="9"/>
      <c r="RXE430" s="9"/>
      <c r="RXF430" s="9"/>
      <c r="RXG430" s="9"/>
      <c r="RXH430" s="9"/>
      <c r="RXI430" s="9"/>
      <c r="RXJ430" s="9"/>
      <c r="RXK430" s="9"/>
      <c r="RXL430" s="9"/>
      <c r="RXM430" s="9"/>
      <c r="RXN430" s="9"/>
      <c r="RXO430" s="9"/>
      <c r="RXP430" s="9"/>
      <c r="RXQ430" s="9"/>
      <c r="RXR430" s="9"/>
      <c r="RXS430" s="9"/>
      <c r="RXT430" s="9"/>
      <c r="RXU430" s="9"/>
      <c r="RXV430" s="9"/>
      <c r="RXW430" s="9"/>
      <c r="RXX430" s="9"/>
      <c r="RXY430" s="9"/>
      <c r="RXZ430" s="9"/>
      <c r="RYA430" s="9"/>
      <c r="RYB430" s="9"/>
      <c r="RYC430" s="9"/>
      <c r="RYD430" s="9"/>
      <c r="RYE430" s="9"/>
      <c r="RYF430" s="9"/>
      <c r="RYG430" s="9"/>
      <c r="RYH430" s="9"/>
      <c r="RYI430" s="9"/>
      <c r="RYJ430" s="9"/>
      <c r="RYK430" s="9"/>
      <c r="RYL430" s="9"/>
      <c r="RYM430" s="9"/>
      <c r="RYN430" s="9"/>
      <c r="RYO430" s="9"/>
      <c r="RYP430" s="9"/>
      <c r="RYQ430" s="9"/>
      <c r="RYR430" s="9"/>
      <c r="RYS430" s="9"/>
      <c r="RYT430" s="9"/>
      <c r="RYU430" s="9"/>
      <c r="RYV430" s="9"/>
      <c r="RYW430" s="9"/>
      <c r="RYX430" s="9"/>
      <c r="RYY430" s="9"/>
      <c r="RYZ430" s="9"/>
      <c r="RZA430" s="9"/>
      <c r="RZB430" s="9"/>
      <c r="RZC430" s="9"/>
      <c r="RZD430" s="9"/>
      <c r="RZE430" s="9"/>
      <c r="RZF430" s="9"/>
      <c r="RZG430" s="9"/>
      <c r="RZH430" s="9"/>
      <c r="RZI430" s="9"/>
      <c r="RZJ430" s="9"/>
      <c r="RZK430" s="9"/>
      <c r="RZL430" s="9"/>
      <c r="RZM430" s="9"/>
      <c r="RZN430" s="9"/>
      <c r="RZO430" s="9"/>
      <c r="RZP430" s="9"/>
      <c r="RZQ430" s="9"/>
      <c r="RZR430" s="9"/>
      <c r="RZS430" s="9"/>
      <c r="RZT430" s="9"/>
      <c r="RZU430" s="9"/>
      <c r="RZV430" s="9"/>
      <c r="RZW430" s="9"/>
      <c r="RZX430" s="9"/>
      <c r="RZY430" s="9"/>
      <c r="RZZ430" s="9"/>
      <c r="SAA430" s="9"/>
      <c r="SAB430" s="9"/>
      <c r="SAC430" s="9"/>
      <c r="SAD430" s="9"/>
      <c r="SAE430" s="9"/>
      <c r="SAF430" s="9"/>
      <c r="SAG430" s="9"/>
      <c r="SAH430" s="9"/>
      <c r="SAI430" s="9"/>
      <c r="SAJ430" s="9"/>
      <c r="SAK430" s="9"/>
      <c r="SAL430" s="9"/>
      <c r="SAM430" s="9"/>
      <c r="SAN430" s="9"/>
      <c r="SAO430" s="9"/>
      <c r="SAP430" s="9"/>
      <c r="SAQ430" s="9"/>
      <c r="SAR430" s="9"/>
      <c r="SAS430" s="9"/>
      <c r="SAT430" s="9"/>
      <c r="SAU430" s="9"/>
      <c r="SAV430" s="9"/>
      <c r="SAW430" s="9"/>
      <c r="SAX430" s="9"/>
      <c r="SAY430" s="9"/>
      <c r="SAZ430" s="9"/>
      <c r="SBA430" s="9"/>
      <c r="SBB430" s="9"/>
      <c r="SBC430" s="9"/>
      <c r="SBD430" s="9"/>
      <c r="SBE430" s="9"/>
      <c r="SBF430" s="9"/>
      <c r="SBG430" s="9"/>
      <c r="SBH430" s="9"/>
      <c r="SBI430" s="9"/>
      <c r="SBJ430" s="9"/>
      <c r="SBK430" s="9"/>
      <c r="SBL430" s="9"/>
      <c r="SBM430" s="9"/>
      <c r="SBN430" s="9"/>
      <c r="SBO430" s="9"/>
      <c r="SBP430" s="9"/>
      <c r="SBQ430" s="9"/>
      <c r="SBR430" s="9"/>
      <c r="SBS430" s="9"/>
      <c r="SBT430" s="9"/>
      <c r="SBU430" s="9"/>
      <c r="SBV430" s="9"/>
      <c r="SBW430" s="9"/>
      <c r="SBX430" s="9"/>
      <c r="SBY430" s="9"/>
      <c r="SBZ430" s="9"/>
      <c r="SCA430" s="9"/>
      <c r="SCB430" s="9"/>
      <c r="SCC430" s="9"/>
      <c r="SCD430" s="9"/>
      <c r="SCE430" s="9"/>
      <c r="SCF430" s="9"/>
      <c r="SCG430" s="9"/>
      <c r="SCH430" s="9"/>
      <c r="SCI430" s="9"/>
      <c r="SCJ430" s="9"/>
      <c r="SCK430" s="9"/>
      <c r="SCL430" s="9"/>
      <c r="SCM430" s="9"/>
      <c r="SCN430" s="9"/>
      <c r="SCO430" s="9"/>
      <c r="SCP430" s="9"/>
      <c r="SCQ430" s="9"/>
      <c r="SCR430" s="9"/>
      <c r="SCS430" s="9"/>
      <c r="SCT430" s="9"/>
      <c r="SCU430" s="9"/>
      <c r="SCV430" s="9"/>
      <c r="SCW430" s="9"/>
      <c r="SCX430" s="9"/>
      <c r="SCY430" s="9"/>
      <c r="SCZ430" s="9"/>
      <c r="SDA430" s="9"/>
      <c r="SDB430" s="9"/>
      <c r="SDC430" s="9"/>
      <c r="SDD430" s="9"/>
      <c r="SDE430" s="9"/>
      <c r="SDF430" s="9"/>
      <c r="SDG430" s="9"/>
      <c r="SDH430" s="9"/>
      <c r="SDI430" s="9"/>
      <c r="SDJ430" s="9"/>
      <c r="SDK430" s="9"/>
      <c r="SDL430" s="9"/>
      <c r="SDM430" s="9"/>
      <c r="SDN430" s="9"/>
      <c r="SDO430" s="9"/>
      <c r="SDP430" s="9"/>
      <c r="SDQ430" s="9"/>
      <c r="SDR430" s="9"/>
      <c r="SDS430" s="9"/>
      <c r="SDT430" s="9"/>
      <c r="SDU430" s="9"/>
      <c r="SDV430" s="9"/>
      <c r="SDW430" s="9"/>
      <c r="SDX430" s="9"/>
      <c r="SDY430" s="9"/>
      <c r="SDZ430" s="9"/>
      <c r="SEA430" s="9"/>
      <c r="SEB430" s="9"/>
      <c r="SEC430" s="9"/>
      <c r="SED430" s="9"/>
      <c r="SEE430" s="9"/>
      <c r="SEF430" s="9"/>
      <c r="SEG430" s="9"/>
      <c r="SEH430" s="9"/>
      <c r="SEI430" s="9"/>
      <c r="SEJ430" s="9"/>
      <c r="SEK430" s="9"/>
      <c r="SEL430" s="9"/>
      <c r="SEM430" s="9"/>
      <c r="SEN430" s="9"/>
      <c r="SEO430" s="9"/>
      <c r="SEP430" s="9"/>
      <c r="SEQ430" s="9"/>
      <c r="SER430" s="9"/>
      <c r="SES430" s="9"/>
      <c r="SET430" s="9"/>
      <c r="SEU430" s="9"/>
      <c r="SEV430" s="9"/>
      <c r="SEW430" s="9"/>
      <c r="SEX430" s="9"/>
      <c r="SEY430" s="9"/>
      <c r="SEZ430" s="9"/>
      <c r="SFA430" s="9"/>
      <c r="SFB430" s="9"/>
      <c r="SFC430" s="9"/>
      <c r="SFD430" s="9"/>
      <c r="SFE430" s="9"/>
      <c r="SFF430" s="9"/>
      <c r="SFG430" s="9"/>
      <c r="SFH430" s="9"/>
      <c r="SFI430" s="9"/>
      <c r="SFJ430" s="9"/>
      <c r="SFK430" s="9"/>
      <c r="SFL430" s="9"/>
      <c r="SFM430" s="9"/>
      <c r="SFN430" s="9"/>
      <c r="SFO430" s="9"/>
      <c r="SFP430" s="9"/>
      <c r="SFQ430" s="9"/>
      <c r="SFR430" s="9"/>
      <c r="SFS430" s="9"/>
      <c r="SFT430" s="9"/>
      <c r="SFU430" s="9"/>
      <c r="SFV430" s="9"/>
      <c r="SFW430" s="9"/>
      <c r="SFX430" s="9"/>
      <c r="SFY430" s="9"/>
      <c r="SFZ430" s="9"/>
      <c r="SGA430" s="9"/>
      <c r="SGB430" s="9"/>
      <c r="SGC430" s="9"/>
      <c r="SGD430" s="9"/>
      <c r="SGE430" s="9"/>
      <c r="SGF430" s="9"/>
      <c r="SGG430" s="9"/>
      <c r="SGH430" s="9"/>
      <c r="SGI430" s="9"/>
      <c r="SGJ430" s="9"/>
      <c r="SGK430" s="9"/>
      <c r="SGL430" s="9"/>
      <c r="SGM430" s="9"/>
      <c r="SGN430" s="9"/>
      <c r="SGO430" s="9"/>
      <c r="SGP430" s="9"/>
      <c r="SGQ430" s="9"/>
      <c r="SGR430" s="9"/>
      <c r="SGS430" s="9"/>
      <c r="SGT430" s="9"/>
      <c r="SGU430" s="9"/>
      <c r="SGV430" s="9"/>
      <c r="SGW430" s="9"/>
      <c r="SGX430" s="9"/>
      <c r="SGY430" s="9"/>
      <c r="SGZ430" s="9"/>
      <c r="SHA430" s="9"/>
      <c r="SHB430" s="9"/>
      <c r="SHC430" s="9"/>
      <c r="SHD430" s="9"/>
      <c r="SHE430" s="9"/>
      <c r="SHF430" s="9"/>
      <c r="SHG430" s="9"/>
      <c r="SHH430" s="9"/>
      <c r="SHI430" s="9"/>
      <c r="SHJ430" s="9"/>
      <c r="SHK430" s="9"/>
      <c r="SHL430" s="9"/>
      <c r="SHM430" s="9"/>
      <c r="SHN430" s="9"/>
      <c r="SHO430" s="9"/>
      <c r="SHP430" s="9"/>
      <c r="SHQ430" s="9"/>
      <c r="SHR430" s="9"/>
      <c r="SHS430" s="9"/>
      <c r="SHT430" s="9"/>
      <c r="SHU430" s="9"/>
      <c r="SHV430" s="9"/>
      <c r="SHW430" s="9"/>
      <c r="SHX430" s="9"/>
      <c r="SHY430" s="9"/>
      <c r="SHZ430" s="9"/>
      <c r="SIA430" s="9"/>
      <c r="SIB430" s="9"/>
      <c r="SIC430" s="9"/>
      <c r="SID430" s="9"/>
      <c r="SIE430" s="9"/>
      <c r="SIF430" s="9"/>
      <c r="SIG430" s="9"/>
      <c r="SIH430" s="9"/>
      <c r="SII430" s="9"/>
      <c r="SIJ430" s="9"/>
      <c r="SIK430" s="9"/>
      <c r="SIL430" s="9"/>
      <c r="SIM430" s="9"/>
      <c r="SIN430" s="9"/>
      <c r="SIO430" s="9"/>
      <c r="SIP430" s="9"/>
      <c r="SIQ430" s="9"/>
      <c r="SIR430" s="9"/>
      <c r="SIS430" s="9"/>
      <c r="SIT430" s="9"/>
      <c r="SIU430" s="9"/>
      <c r="SIV430" s="9"/>
      <c r="SIW430" s="9"/>
      <c r="SIX430" s="9"/>
      <c r="SIY430" s="9"/>
      <c r="SIZ430" s="9"/>
      <c r="SJA430" s="9"/>
      <c r="SJB430" s="9"/>
      <c r="SJC430" s="9"/>
      <c r="SJD430" s="9"/>
      <c r="SJE430" s="9"/>
      <c r="SJF430" s="9"/>
      <c r="SJG430" s="9"/>
      <c r="SJH430" s="9"/>
      <c r="SJI430" s="9"/>
      <c r="SJJ430" s="9"/>
      <c r="SJK430" s="9"/>
      <c r="SJL430" s="9"/>
      <c r="SJM430" s="9"/>
      <c r="SJN430" s="9"/>
      <c r="SJO430" s="9"/>
      <c r="SJP430" s="9"/>
      <c r="SJQ430" s="9"/>
      <c r="SJR430" s="9"/>
      <c r="SJS430" s="9"/>
      <c r="SJT430" s="9"/>
      <c r="SJU430" s="9"/>
      <c r="SJV430" s="9"/>
      <c r="SJW430" s="9"/>
      <c r="SJX430" s="9"/>
      <c r="SJY430" s="9"/>
      <c r="SJZ430" s="9"/>
      <c r="SKA430" s="9"/>
      <c r="SKB430" s="9"/>
      <c r="SKC430" s="9"/>
      <c r="SKD430" s="9"/>
      <c r="SKE430" s="9"/>
      <c r="SKF430" s="9"/>
      <c r="SKG430" s="9"/>
      <c r="SKH430" s="9"/>
      <c r="SKI430" s="9"/>
      <c r="SKJ430" s="9"/>
      <c r="SKK430" s="9"/>
      <c r="SKL430" s="9"/>
      <c r="SKM430" s="9"/>
      <c r="SKN430" s="9"/>
      <c r="SKO430" s="9"/>
      <c r="SKP430" s="9"/>
      <c r="SKQ430" s="9"/>
      <c r="SKR430" s="9"/>
      <c r="SKS430" s="9"/>
      <c r="SKT430" s="9"/>
      <c r="SKU430" s="9"/>
      <c r="SKV430" s="9"/>
      <c r="SKW430" s="9"/>
      <c r="SKX430" s="9"/>
      <c r="SKY430" s="9"/>
      <c r="SKZ430" s="9"/>
      <c r="SLA430" s="9"/>
      <c r="SLB430" s="9"/>
      <c r="SLC430" s="9"/>
      <c r="SLD430" s="9"/>
      <c r="SLE430" s="9"/>
      <c r="SLF430" s="9"/>
      <c r="SLG430" s="9"/>
      <c r="SLH430" s="9"/>
      <c r="SLI430" s="9"/>
      <c r="SLJ430" s="9"/>
      <c r="SLK430" s="9"/>
      <c r="SLL430" s="9"/>
      <c r="SLM430" s="9"/>
      <c r="SLN430" s="9"/>
      <c r="SLO430" s="9"/>
      <c r="SLP430" s="9"/>
      <c r="SLQ430" s="9"/>
      <c r="SLR430" s="9"/>
      <c r="SLS430" s="9"/>
      <c r="SLT430" s="9"/>
      <c r="SLU430" s="9"/>
      <c r="SLV430" s="9"/>
      <c r="SLW430" s="9"/>
      <c r="SLX430" s="9"/>
      <c r="SLY430" s="9"/>
      <c r="SLZ430" s="9"/>
      <c r="SMA430" s="9"/>
      <c r="SMB430" s="9"/>
      <c r="SMC430" s="9"/>
      <c r="SMD430" s="9"/>
      <c r="SME430" s="9"/>
      <c r="SMF430" s="9"/>
      <c r="SMG430" s="9"/>
      <c r="SMH430" s="9"/>
      <c r="SMI430" s="9"/>
      <c r="SMJ430" s="9"/>
      <c r="SMK430" s="9"/>
      <c r="SML430" s="9"/>
      <c r="SMM430" s="9"/>
      <c r="SMN430" s="9"/>
      <c r="SMO430" s="9"/>
      <c r="SMP430" s="9"/>
      <c r="SMQ430" s="9"/>
      <c r="SMR430" s="9"/>
      <c r="SMS430" s="9"/>
      <c r="SMT430" s="9"/>
      <c r="SMU430" s="9"/>
      <c r="SMV430" s="9"/>
      <c r="SMW430" s="9"/>
      <c r="SMX430" s="9"/>
      <c r="SMY430" s="9"/>
      <c r="SMZ430" s="9"/>
      <c r="SNA430" s="9"/>
      <c r="SNB430" s="9"/>
      <c r="SNC430" s="9"/>
      <c r="SND430" s="9"/>
      <c r="SNE430" s="9"/>
      <c r="SNF430" s="9"/>
      <c r="SNG430" s="9"/>
      <c r="SNH430" s="9"/>
      <c r="SNI430" s="9"/>
      <c r="SNJ430" s="9"/>
      <c r="SNK430" s="9"/>
      <c r="SNL430" s="9"/>
      <c r="SNM430" s="9"/>
      <c r="SNN430" s="9"/>
      <c r="SNO430" s="9"/>
      <c r="SNP430" s="9"/>
      <c r="SNQ430" s="9"/>
      <c r="SNR430" s="9"/>
      <c r="SNS430" s="9"/>
      <c r="SNT430" s="9"/>
      <c r="SNU430" s="9"/>
      <c r="SNV430" s="9"/>
      <c r="SNW430" s="9"/>
      <c r="SNX430" s="9"/>
      <c r="SNY430" s="9"/>
      <c r="SNZ430" s="9"/>
      <c r="SOA430" s="9"/>
      <c r="SOB430" s="9"/>
      <c r="SOC430" s="9"/>
      <c r="SOD430" s="9"/>
      <c r="SOE430" s="9"/>
      <c r="SOF430" s="9"/>
      <c r="SOG430" s="9"/>
      <c r="SOH430" s="9"/>
      <c r="SOI430" s="9"/>
      <c r="SOJ430" s="9"/>
      <c r="SOK430" s="9"/>
      <c r="SOL430" s="9"/>
      <c r="SOM430" s="9"/>
      <c r="SON430" s="9"/>
      <c r="SOO430" s="9"/>
      <c r="SOP430" s="9"/>
      <c r="SOQ430" s="9"/>
      <c r="SOR430" s="9"/>
      <c r="SOS430" s="9"/>
      <c r="SOT430" s="9"/>
      <c r="SOU430" s="9"/>
      <c r="SOV430" s="9"/>
      <c r="SOW430" s="9"/>
      <c r="SOX430" s="9"/>
      <c r="SOY430" s="9"/>
      <c r="SOZ430" s="9"/>
      <c r="SPA430" s="9"/>
      <c r="SPB430" s="9"/>
      <c r="SPC430" s="9"/>
      <c r="SPD430" s="9"/>
      <c r="SPE430" s="9"/>
      <c r="SPF430" s="9"/>
      <c r="SPG430" s="9"/>
      <c r="SPH430" s="9"/>
      <c r="SPI430" s="9"/>
      <c r="SPJ430" s="9"/>
      <c r="SPK430" s="9"/>
      <c r="SPL430" s="9"/>
      <c r="SPM430" s="9"/>
      <c r="SPN430" s="9"/>
      <c r="SPO430" s="9"/>
      <c r="SPP430" s="9"/>
      <c r="SPQ430" s="9"/>
      <c r="SPR430" s="9"/>
      <c r="SPS430" s="9"/>
      <c r="SPT430" s="9"/>
      <c r="SPU430" s="9"/>
      <c r="SPV430" s="9"/>
      <c r="SPW430" s="9"/>
      <c r="SPX430" s="9"/>
      <c r="SPY430" s="9"/>
      <c r="SPZ430" s="9"/>
      <c r="SQA430" s="9"/>
      <c r="SQB430" s="9"/>
      <c r="SQC430" s="9"/>
      <c r="SQD430" s="9"/>
      <c r="SQE430" s="9"/>
      <c r="SQF430" s="9"/>
      <c r="SQG430" s="9"/>
      <c r="SQH430" s="9"/>
      <c r="SQI430" s="9"/>
      <c r="SQJ430" s="9"/>
      <c r="SQK430" s="9"/>
      <c r="SQL430" s="9"/>
      <c r="SQM430" s="9"/>
      <c r="SQN430" s="9"/>
      <c r="SQO430" s="9"/>
      <c r="SQP430" s="9"/>
      <c r="SQQ430" s="9"/>
      <c r="SQR430" s="9"/>
      <c r="SQS430" s="9"/>
      <c r="SQT430" s="9"/>
      <c r="SQU430" s="9"/>
      <c r="SQV430" s="9"/>
      <c r="SQW430" s="9"/>
      <c r="SQX430" s="9"/>
      <c r="SQY430" s="9"/>
      <c r="SQZ430" s="9"/>
      <c r="SRA430" s="9"/>
      <c r="SRB430" s="9"/>
      <c r="SRC430" s="9"/>
      <c r="SRD430" s="9"/>
      <c r="SRE430" s="9"/>
      <c r="SRF430" s="9"/>
      <c r="SRG430" s="9"/>
      <c r="SRH430" s="9"/>
      <c r="SRI430" s="9"/>
      <c r="SRJ430" s="9"/>
      <c r="SRK430" s="9"/>
      <c r="SRL430" s="9"/>
      <c r="SRM430" s="9"/>
      <c r="SRN430" s="9"/>
      <c r="SRO430" s="9"/>
      <c r="SRP430" s="9"/>
      <c r="SRQ430" s="9"/>
      <c r="SRR430" s="9"/>
      <c r="SRS430" s="9"/>
      <c r="SRT430" s="9"/>
      <c r="SRU430" s="9"/>
      <c r="SRV430" s="9"/>
      <c r="SRW430" s="9"/>
      <c r="SRX430" s="9"/>
      <c r="SRY430" s="9"/>
      <c r="SRZ430" s="9"/>
      <c r="SSA430" s="9"/>
      <c r="SSB430" s="9"/>
      <c r="SSC430" s="9"/>
      <c r="SSD430" s="9"/>
      <c r="SSE430" s="9"/>
      <c r="SSF430" s="9"/>
      <c r="SSG430" s="9"/>
      <c r="SSH430" s="9"/>
      <c r="SSI430" s="9"/>
      <c r="SSJ430" s="9"/>
      <c r="SSK430" s="9"/>
      <c r="SSL430" s="9"/>
      <c r="SSM430" s="9"/>
      <c r="SSN430" s="9"/>
      <c r="SSO430" s="9"/>
      <c r="SSP430" s="9"/>
      <c r="SSQ430" s="9"/>
      <c r="SSR430" s="9"/>
      <c r="SSS430" s="9"/>
      <c r="SST430" s="9"/>
      <c r="SSU430" s="9"/>
      <c r="SSV430" s="9"/>
      <c r="SSW430" s="9"/>
      <c r="SSX430" s="9"/>
      <c r="SSY430" s="9"/>
      <c r="SSZ430" s="9"/>
      <c r="STA430" s="9"/>
      <c r="STB430" s="9"/>
      <c r="STC430" s="9"/>
      <c r="STD430" s="9"/>
      <c r="STE430" s="9"/>
      <c r="STF430" s="9"/>
      <c r="STG430" s="9"/>
      <c r="STH430" s="9"/>
      <c r="STI430" s="9"/>
      <c r="STJ430" s="9"/>
      <c r="STK430" s="9"/>
      <c r="STL430" s="9"/>
      <c r="STM430" s="9"/>
      <c r="STN430" s="9"/>
      <c r="STO430" s="9"/>
      <c r="STP430" s="9"/>
      <c r="STQ430" s="9"/>
      <c r="STR430" s="9"/>
      <c r="STS430" s="9"/>
      <c r="STT430" s="9"/>
      <c r="STU430" s="9"/>
      <c r="STV430" s="9"/>
      <c r="STW430" s="9"/>
      <c r="STX430" s="9"/>
      <c r="STY430" s="9"/>
      <c r="STZ430" s="9"/>
      <c r="SUA430" s="9"/>
      <c r="SUB430" s="9"/>
      <c r="SUC430" s="9"/>
      <c r="SUD430" s="9"/>
      <c r="SUE430" s="9"/>
      <c r="SUF430" s="9"/>
      <c r="SUG430" s="9"/>
      <c r="SUH430" s="9"/>
      <c r="SUI430" s="9"/>
      <c r="SUJ430" s="9"/>
      <c r="SUK430" s="9"/>
      <c r="SUL430" s="9"/>
      <c r="SUM430" s="9"/>
      <c r="SUN430" s="9"/>
      <c r="SUO430" s="9"/>
      <c r="SUP430" s="9"/>
      <c r="SUQ430" s="9"/>
      <c r="SUR430" s="9"/>
      <c r="SUS430" s="9"/>
      <c r="SUT430" s="9"/>
      <c r="SUU430" s="9"/>
      <c r="SUV430" s="9"/>
      <c r="SUW430" s="9"/>
      <c r="SUX430" s="9"/>
      <c r="SUY430" s="9"/>
      <c r="SUZ430" s="9"/>
      <c r="SVA430" s="9"/>
      <c r="SVB430" s="9"/>
      <c r="SVC430" s="9"/>
      <c r="SVD430" s="9"/>
      <c r="SVE430" s="9"/>
      <c r="SVF430" s="9"/>
      <c r="SVG430" s="9"/>
      <c r="SVH430" s="9"/>
      <c r="SVI430" s="9"/>
      <c r="SVJ430" s="9"/>
      <c r="SVK430" s="9"/>
      <c r="SVL430" s="9"/>
      <c r="SVM430" s="9"/>
      <c r="SVN430" s="9"/>
      <c r="SVO430" s="9"/>
      <c r="SVP430" s="9"/>
      <c r="SVQ430" s="9"/>
      <c r="SVR430" s="9"/>
      <c r="SVS430" s="9"/>
      <c r="SVT430" s="9"/>
      <c r="SVU430" s="9"/>
      <c r="SVV430" s="9"/>
      <c r="SVW430" s="9"/>
      <c r="SVX430" s="9"/>
      <c r="SVY430" s="9"/>
      <c r="SVZ430" s="9"/>
      <c r="SWA430" s="9"/>
      <c r="SWB430" s="9"/>
      <c r="SWC430" s="9"/>
      <c r="SWD430" s="9"/>
      <c r="SWE430" s="9"/>
      <c r="SWF430" s="9"/>
      <c r="SWG430" s="9"/>
      <c r="SWH430" s="9"/>
      <c r="SWI430" s="9"/>
      <c r="SWJ430" s="9"/>
      <c r="SWK430" s="9"/>
      <c r="SWL430" s="9"/>
      <c r="SWM430" s="9"/>
      <c r="SWN430" s="9"/>
      <c r="SWO430" s="9"/>
      <c r="SWP430" s="9"/>
      <c r="SWQ430" s="9"/>
      <c r="SWR430" s="9"/>
      <c r="SWS430" s="9"/>
      <c r="SWT430" s="9"/>
      <c r="SWU430" s="9"/>
      <c r="SWV430" s="9"/>
      <c r="SWW430" s="9"/>
      <c r="SWX430" s="9"/>
      <c r="SWY430" s="9"/>
      <c r="SWZ430" s="9"/>
      <c r="SXA430" s="9"/>
      <c r="SXB430" s="9"/>
      <c r="SXC430" s="9"/>
      <c r="SXD430" s="9"/>
      <c r="SXE430" s="9"/>
      <c r="SXF430" s="9"/>
      <c r="SXG430" s="9"/>
      <c r="SXH430" s="9"/>
      <c r="SXI430" s="9"/>
      <c r="SXJ430" s="9"/>
      <c r="SXK430" s="9"/>
      <c r="SXL430" s="9"/>
      <c r="SXM430" s="9"/>
      <c r="SXN430" s="9"/>
      <c r="SXO430" s="9"/>
      <c r="SXP430" s="9"/>
      <c r="SXQ430" s="9"/>
      <c r="SXR430" s="9"/>
      <c r="SXS430" s="9"/>
      <c r="SXT430" s="9"/>
      <c r="SXU430" s="9"/>
      <c r="SXV430" s="9"/>
      <c r="SXW430" s="9"/>
      <c r="SXX430" s="9"/>
      <c r="SXY430" s="9"/>
      <c r="SXZ430" s="9"/>
      <c r="SYA430" s="9"/>
      <c r="SYB430" s="9"/>
      <c r="SYC430" s="9"/>
      <c r="SYD430" s="9"/>
      <c r="SYE430" s="9"/>
      <c r="SYF430" s="9"/>
      <c r="SYG430" s="9"/>
      <c r="SYH430" s="9"/>
      <c r="SYI430" s="9"/>
      <c r="SYJ430" s="9"/>
      <c r="SYK430" s="9"/>
      <c r="SYL430" s="9"/>
      <c r="SYM430" s="9"/>
      <c r="SYN430" s="9"/>
      <c r="SYO430" s="9"/>
      <c r="SYP430" s="9"/>
      <c r="SYQ430" s="9"/>
      <c r="SYR430" s="9"/>
      <c r="SYS430" s="9"/>
      <c r="SYT430" s="9"/>
      <c r="SYU430" s="9"/>
      <c r="SYV430" s="9"/>
      <c r="SYW430" s="9"/>
      <c r="SYX430" s="9"/>
      <c r="SYY430" s="9"/>
      <c r="SYZ430" s="9"/>
      <c r="SZA430" s="9"/>
      <c r="SZB430" s="9"/>
      <c r="SZC430" s="9"/>
      <c r="SZD430" s="9"/>
      <c r="SZE430" s="9"/>
      <c r="SZF430" s="9"/>
      <c r="SZG430" s="9"/>
      <c r="SZH430" s="9"/>
      <c r="SZI430" s="9"/>
      <c r="SZJ430" s="9"/>
      <c r="SZK430" s="9"/>
      <c r="SZL430" s="9"/>
      <c r="SZM430" s="9"/>
      <c r="SZN430" s="9"/>
      <c r="SZO430" s="9"/>
      <c r="SZP430" s="9"/>
      <c r="SZQ430" s="9"/>
      <c r="SZR430" s="9"/>
      <c r="SZS430" s="9"/>
      <c r="SZT430" s="9"/>
      <c r="SZU430" s="9"/>
      <c r="SZV430" s="9"/>
      <c r="SZW430" s="9"/>
      <c r="SZX430" s="9"/>
      <c r="SZY430" s="9"/>
      <c r="SZZ430" s="9"/>
      <c r="TAA430" s="9"/>
      <c r="TAB430" s="9"/>
      <c r="TAC430" s="9"/>
      <c r="TAD430" s="9"/>
      <c r="TAE430" s="9"/>
      <c r="TAF430" s="9"/>
      <c r="TAG430" s="9"/>
      <c r="TAH430" s="9"/>
      <c r="TAI430" s="9"/>
      <c r="TAJ430" s="9"/>
      <c r="TAK430" s="9"/>
      <c r="TAL430" s="9"/>
      <c r="TAM430" s="9"/>
      <c r="TAN430" s="9"/>
      <c r="TAO430" s="9"/>
      <c r="TAP430" s="9"/>
      <c r="TAQ430" s="9"/>
      <c r="TAR430" s="9"/>
      <c r="TAS430" s="9"/>
      <c r="TAT430" s="9"/>
      <c r="TAU430" s="9"/>
      <c r="TAV430" s="9"/>
      <c r="TAW430" s="9"/>
      <c r="TAX430" s="9"/>
      <c r="TAY430" s="9"/>
      <c r="TAZ430" s="9"/>
      <c r="TBA430" s="9"/>
      <c r="TBB430" s="9"/>
      <c r="TBC430" s="9"/>
      <c r="TBD430" s="9"/>
      <c r="TBE430" s="9"/>
      <c r="TBF430" s="9"/>
      <c r="TBG430" s="9"/>
      <c r="TBH430" s="9"/>
      <c r="TBI430" s="9"/>
      <c r="TBJ430" s="9"/>
      <c r="TBK430" s="9"/>
      <c r="TBL430" s="9"/>
      <c r="TBM430" s="9"/>
      <c r="TBN430" s="9"/>
      <c r="TBO430" s="9"/>
      <c r="TBP430" s="9"/>
      <c r="TBQ430" s="9"/>
      <c r="TBR430" s="9"/>
      <c r="TBS430" s="9"/>
      <c r="TBT430" s="9"/>
      <c r="TBU430" s="9"/>
      <c r="TBV430" s="9"/>
      <c r="TBW430" s="9"/>
      <c r="TBX430" s="9"/>
      <c r="TBY430" s="9"/>
      <c r="TBZ430" s="9"/>
      <c r="TCA430" s="9"/>
      <c r="TCB430" s="9"/>
      <c r="TCC430" s="9"/>
      <c r="TCD430" s="9"/>
      <c r="TCE430" s="9"/>
      <c r="TCF430" s="9"/>
      <c r="TCG430" s="9"/>
      <c r="TCH430" s="9"/>
      <c r="TCI430" s="9"/>
      <c r="TCJ430" s="9"/>
      <c r="TCK430" s="9"/>
      <c r="TCL430" s="9"/>
      <c r="TCM430" s="9"/>
      <c r="TCN430" s="9"/>
      <c r="TCO430" s="9"/>
      <c r="TCP430" s="9"/>
      <c r="TCQ430" s="9"/>
      <c r="TCR430" s="9"/>
      <c r="TCS430" s="9"/>
      <c r="TCT430" s="9"/>
      <c r="TCU430" s="9"/>
      <c r="TCV430" s="9"/>
      <c r="TCW430" s="9"/>
      <c r="TCX430" s="9"/>
      <c r="TCY430" s="9"/>
      <c r="TCZ430" s="9"/>
      <c r="TDA430" s="9"/>
      <c r="TDB430" s="9"/>
      <c r="TDC430" s="9"/>
      <c r="TDD430" s="9"/>
      <c r="TDE430" s="9"/>
      <c r="TDF430" s="9"/>
      <c r="TDG430" s="9"/>
      <c r="TDH430" s="9"/>
      <c r="TDI430" s="9"/>
      <c r="TDJ430" s="9"/>
      <c r="TDK430" s="9"/>
      <c r="TDL430" s="9"/>
      <c r="TDM430" s="9"/>
      <c r="TDN430" s="9"/>
      <c r="TDO430" s="9"/>
      <c r="TDP430" s="9"/>
      <c r="TDQ430" s="9"/>
      <c r="TDR430" s="9"/>
      <c r="TDS430" s="9"/>
      <c r="TDT430" s="9"/>
      <c r="TDU430" s="9"/>
      <c r="TDV430" s="9"/>
      <c r="TDW430" s="9"/>
      <c r="TDX430" s="9"/>
      <c r="TDY430" s="9"/>
      <c r="TDZ430" s="9"/>
      <c r="TEA430" s="9"/>
      <c r="TEB430" s="9"/>
      <c r="TEC430" s="9"/>
      <c r="TED430" s="9"/>
      <c r="TEE430" s="9"/>
      <c r="TEF430" s="9"/>
      <c r="TEG430" s="9"/>
      <c r="TEH430" s="9"/>
      <c r="TEI430" s="9"/>
      <c r="TEJ430" s="9"/>
      <c r="TEK430" s="9"/>
      <c r="TEL430" s="9"/>
      <c r="TEM430" s="9"/>
      <c r="TEN430" s="9"/>
      <c r="TEO430" s="9"/>
      <c r="TEP430" s="9"/>
      <c r="TEQ430" s="9"/>
      <c r="TER430" s="9"/>
      <c r="TES430" s="9"/>
      <c r="TET430" s="9"/>
      <c r="TEU430" s="9"/>
      <c r="TEV430" s="9"/>
      <c r="TEW430" s="9"/>
      <c r="TEX430" s="9"/>
      <c r="TEY430" s="9"/>
      <c r="TEZ430" s="9"/>
      <c r="TFA430" s="9"/>
      <c r="TFB430" s="9"/>
      <c r="TFC430" s="9"/>
      <c r="TFD430" s="9"/>
      <c r="TFE430" s="9"/>
      <c r="TFF430" s="9"/>
      <c r="TFG430" s="9"/>
      <c r="TFH430" s="9"/>
      <c r="TFI430" s="9"/>
      <c r="TFJ430" s="9"/>
      <c r="TFK430" s="9"/>
      <c r="TFL430" s="9"/>
      <c r="TFM430" s="9"/>
      <c r="TFN430" s="9"/>
      <c r="TFO430" s="9"/>
      <c r="TFP430" s="9"/>
      <c r="TFQ430" s="9"/>
      <c r="TFR430" s="9"/>
      <c r="TFS430" s="9"/>
      <c r="TFT430" s="9"/>
      <c r="TFU430" s="9"/>
      <c r="TFV430" s="9"/>
      <c r="TFW430" s="9"/>
      <c r="TFX430" s="9"/>
      <c r="TFY430" s="9"/>
      <c r="TFZ430" s="9"/>
      <c r="TGA430" s="9"/>
      <c r="TGB430" s="9"/>
      <c r="TGC430" s="9"/>
      <c r="TGD430" s="9"/>
      <c r="TGE430" s="9"/>
      <c r="TGF430" s="9"/>
      <c r="TGG430" s="9"/>
      <c r="TGH430" s="9"/>
      <c r="TGI430" s="9"/>
      <c r="TGJ430" s="9"/>
      <c r="TGK430" s="9"/>
      <c r="TGL430" s="9"/>
      <c r="TGM430" s="9"/>
      <c r="TGN430" s="9"/>
      <c r="TGO430" s="9"/>
      <c r="TGP430" s="9"/>
      <c r="TGQ430" s="9"/>
      <c r="TGR430" s="9"/>
      <c r="TGS430" s="9"/>
      <c r="TGT430" s="9"/>
      <c r="TGU430" s="9"/>
      <c r="TGV430" s="9"/>
      <c r="TGW430" s="9"/>
      <c r="TGX430" s="9"/>
      <c r="TGY430" s="9"/>
      <c r="TGZ430" s="9"/>
      <c r="THA430" s="9"/>
      <c r="THB430" s="9"/>
      <c r="THC430" s="9"/>
      <c r="THD430" s="9"/>
      <c r="THE430" s="9"/>
      <c r="THF430" s="9"/>
      <c r="THG430" s="9"/>
      <c r="THH430" s="9"/>
      <c r="THI430" s="9"/>
      <c r="THJ430" s="9"/>
      <c r="THK430" s="9"/>
      <c r="THL430" s="9"/>
      <c r="THM430" s="9"/>
      <c r="THN430" s="9"/>
      <c r="THO430" s="9"/>
      <c r="THP430" s="9"/>
      <c r="THQ430" s="9"/>
      <c r="THR430" s="9"/>
      <c r="THS430" s="9"/>
      <c r="THT430" s="9"/>
      <c r="THU430" s="9"/>
      <c r="THV430" s="9"/>
      <c r="THW430" s="9"/>
      <c r="THX430" s="9"/>
      <c r="THY430" s="9"/>
      <c r="THZ430" s="9"/>
      <c r="TIA430" s="9"/>
      <c r="TIB430" s="9"/>
      <c r="TIC430" s="9"/>
      <c r="TID430" s="9"/>
      <c r="TIE430" s="9"/>
      <c r="TIF430" s="9"/>
      <c r="TIG430" s="9"/>
      <c r="TIH430" s="9"/>
      <c r="TII430" s="9"/>
      <c r="TIJ430" s="9"/>
      <c r="TIK430" s="9"/>
      <c r="TIL430" s="9"/>
      <c r="TIM430" s="9"/>
      <c r="TIN430" s="9"/>
      <c r="TIO430" s="9"/>
      <c r="TIP430" s="9"/>
      <c r="TIQ430" s="9"/>
      <c r="TIR430" s="9"/>
      <c r="TIS430" s="9"/>
      <c r="TIT430" s="9"/>
      <c r="TIU430" s="9"/>
      <c r="TIV430" s="9"/>
      <c r="TIW430" s="9"/>
      <c r="TIX430" s="9"/>
      <c r="TIY430" s="9"/>
      <c r="TIZ430" s="9"/>
      <c r="TJA430" s="9"/>
      <c r="TJB430" s="9"/>
      <c r="TJC430" s="9"/>
      <c r="TJD430" s="9"/>
      <c r="TJE430" s="9"/>
      <c r="TJF430" s="9"/>
      <c r="TJG430" s="9"/>
      <c r="TJH430" s="9"/>
      <c r="TJI430" s="9"/>
      <c r="TJJ430" s="9"/>
      <c r="TJK430" s="9"/>
      <c r="TJL430" s="9"/>
      <c r="TJM430" s="9"/>
      <c r="TJN430" s="9"/>
      <c r="TJO430" s="9"/>
      <c r="TJP430" s="9"/>
      <c r="TJQ430" s="9"/>
      <c r="TJR430" s="9"/>
      <c r="TJS430" s="9"/>
      <c r="TJT430" s="9"/>
      <c r="TJU430" s="9"/>
      <c r="TJV430" s="9"/>
      <c r="TJW430" s="9"/>
      <c r="TJX430" s="9"/>
      <c r="TJY430" s="9"/>
      <c r="TJZ430" s="9"/>
      <c r="TKA430" s="9"/>
      <c r="TKB430" s="9"/>
      <c r="TKC430" s="9"/>
      <c r="TKD430" s="9"/>
      <c r="TKE430" s="9"/>
      <c r="TKF430" s="9"/>
      <c r="TKG430" s="9"/>
      <c r="TKH430" s="9"/>
      <c r="TKI430" s="9"/>
      <c r="TKJ430" s="9"/>
      <c r="TKK430" s="9"/>
      <c r="TKL430" s="9"/>
      <c r="TKM430" s="9"/>
      <c r="TKN430" s="9"/>
      <c r="TKO430" s="9"/>
      <c r="TKP430" s="9"/>
      <c r="TKQ430" s="9"/>
      <c r="TKR430" s="9"/>
      <c r="TKS430" s="9"/>
      <c r="TKT430" s="9"/>
      <c r="TKU430" s="9"/>
      <c r="TKV430" s="9"/>
      <c r="TKW430" s="9"/>
      <c r="TKX430" s="9"/>
      <c r="TKY430" s="9"/>
      <c r="TKZ430" s="9"/>
      <c r="TLA430" s="9"/>
      <c r="TLB430" s="9"/>
      <c r="TLC430" s="9"/>
      <c r="TLD430" s="9"/>
      <c r="TLE430" s="9"/>
      <c r="TLF430" s="9"/>
      <c r="TLG430" s="9"/>
      <c r="TLH430" s="9"/>
      <c r="TLI430" s="9"/>
      <c r="TLJ430" s="9"/>
      <c r="TLK430" s="9"/>
      <c r="TLL430" s="9"/>
      <c r="TLM430" s="9"/>
      <c r="TLN430" s="9"/>
      <c r="TLO430" s="9"/>
      <c r="TLP430" s="9"/>
      <c r="TLQ430" s="9"/>
      <c r="TLR430" s="9"/>
      <c r="TLS430" s="9"/>
      <c r="TLT430" s="9"/>
      <c r="TLU430" s="9"/>
      <c r="TLV430" s="9"/>
      <c r="TLW430" s="9"/>
      <c r="TLX430" s="9"/>
      <c r="TLY430" s="9"/>
      <c r="TLZ430" s="9"/>
      <c r="TMA430" s="9"/>
      <c r="TMB430" s="9"/>
      <c r="TMC430" s="9"/>
      <c r="TMD430" s="9"/>
      <c r="TME430" s="9"/>
      <c r="TMF430" s="9"/>
      <c r="TMG430" s="9"/>
      <c r="TMH430" s="9"/>
      <c r="TMI430" s="9"/>
      <c r="TMJ430" s="9"/>
      <c r="TMK430" s="9"/>
      <c r="TML430" s="9"/>
      <c r="TMM430" s="9"/>
      <c r="TMN430" s="9"/>
      <c r="TMO430" s="9"/>
      <c r="TMP430" s="9"/>
      <c r="TMQ430" s="9"/>
      <c r="TMR430" s="9"/>
      <c r="TMS430" s="9"/>
      <c r="TMT430" s="9"/>
      <c r="TMU430" s="9"/>
      <c r="TMV430" s="9"/>
      <c r="TMW430" s="9"/>
      <c r="TMX430" s="9"/>
      <c r="TMY430" s="9"/>
      <c r="TMZ430" s="9"/>
      <c r="TNA430" s="9"/>
      <c r="TNB430" s="9"/>
      <c r="TNC430" s="9"/>
      <c r="TND430" s="9"/>
      <c r="TNE430" s="9"/>
      <c r="TNF430" s="9"/>
      <c r="TNG430" s="9"/>
      <c r="TNH430" s="9"/>
      <c r="TNI430" s="9"/>
      <c r="TNJ430" s="9"/>
      <c r="TNK430" s="9"/>
      <c r="TNL430" s="9"/>
      <c r="TNM430" s="9"/>
      <c r="TNN430" s="9"/>
      <c r="TNO430" s="9"/>
      <c r="TNP430" s="9"/>
      <c r="TNQ430" s="9"/>
      <c r="TNR430" s="9"/>
      <c r="TNS430" s="9"/>
      <c r="TNT430" s="9"/>
      <c r="TNU430" s="9"/>
      <c r="TNV430" s="9"/>
      <c r="TNW430" s="9"/>
      <c r="TNX430" s="9"/>
      <c r="TNY430" s="9"/>
      <c r="TNZ430" s="9"/>
      <c r="TOA430" s="9"/>
      <c r="TOB430" s="9"/>
      <c r="TOC430" s="9"/>
      <c r="TOD430" s="9"/>
      <c r="TOE430" s="9"/>
      <c r="TOF430" s="9"/>
      <c r="TOG430" s="9"/>
      <c r="TOH430" s="9"/>
      <c r="TOI430" s="9"/>
      <c r="TOJ430" s="9"/>
      <c r="TOK430" s="9"/>
      <c r="TOL430" s="9"/>
      <c r="TOM430" s="9"/>
      <c r="TON430" s="9"/>
      <c r="TOO430" s="9"/>
      <c r="TOP430" s="9"/>
      <c r="TOQ430" s="9"/>
      <c r="TOR430" s="9"/>
      <c r="TOS430" s="9"/>
      <c r="TOT430" s="9"/>
      <c r="TOU430" s="9"/>
      <c r="TOV430" s="9"/>
      <c r="TOW430" s="9"/>
      <c r="TOX430" s="9"/>
      <c r="TOY430" s="9"/>
      <c r="TOZ430" s="9"/>
      <c r="TPA430" s="9"/>
      <c r="TPB430" s="9"/>
      <c r="TPC430" s="9"/>
      <c r="TPD430" s="9"/>
      <c r="TPE430" s="9"/>
      <c r="TPF430" s="9"/>
      <c r="TPG430" s="9"/>
      <c r="TPH430" s="9"/>
      <c r="TPI430" s="9"/>
      <c r="TPJ430" s="9"/>
      <c r="TPK430" s="9"/>
      <c r="TPL430" s="9"/>
      <c r="TPM430" s="9"/>
      <c r="TPN430" s="9"/>
      <c r="TPO430" s="9"/>
      <c r="TPP430" s="9"/>
      <c r="TPQ430" s="9"/>
      <c r="TPR430" s="9"/>
      <c r="TPS430" s="9"/>
      <c r="TPT430" s="9"/>
      <c r="TPU430" s="9"/>
      <c r="TPV430" s="9"/>
      <c r="TPW430" s="9"/>
      <c r="TPX430" s="9"/>
      <c r="TPY430" s="9"/>
      <c r="TPZ430" s="9"/>
      <c r="TQA430" s="9"/>
      <c r="TQB430" s="9"/>
      <c r="TQC430" s="9"/>
      <c r="TQD430" s="9"/>
      <c r="TQE430" s="9"/>
      <c r="TQF430" s="9"/>
      <c r="TQG430" s="9"/>
      <c r="TQH430" s="9"/>
      <c r="TQI430" s="9"/>
      <c r="TQJ430" s="9"/>
      <c r="TQK430" s="9"/>
      <c r="TQL430" s="9"/>
      <c r="TQM430" s="9"/>
      <c r="TQN430" s="9"/>
      <c r="TQO430" s="9"/>
      <c r="TQP430" s="9"/>
      <c r="TQQ430" s="9"/>
      <c r="TQR430" s="9"/>
      <c r="TQS430" s="9"/>
      <c r="TQT430" s="9"/>
      <c r="TQU430" s="9"/>
      <c r="TQV430" s="9"/>
      <c r="TQW430" s="9"/>
      <c r="TQX430" s="9"/>
      <c r="TQY430" s="9"/>
      <c r="TQZ430" s="9"/>
      <c r="TRA430" s="9"/>
      <c r="TRB430" s="9"/>
      <c r="TRC430" s="9"/>
      <c r="TRD430" s="9"/>
      <c r="TRE430" s="9"/>
      <c r="TRF430" s="9"/>
      <c r="TRG430" s="9"/>
      <c r="TRH430" s="9"/>
      <c r="TRI430" s="9"/>
      <c r="TRJ430" s="9"/>
      <c r="TRK430" s="9"/>
      <c r="TRL430" s="9"/>
      <c r="TRM430" s="9"/>
      <c r="TRN430" s="9"/>
      <c r="TRO430" s="9"/>
      <c r="TRP430" s="9"/>
      <c r="TRQ430" s="9"/>
      <c r="TRR430" s="9"/>
      <c r="TRS430" s="9"/>
      <c r="TRT430" s="9"/>
      <c r="TRU430" s="9"/>
      <c r="TRV430" s="9"/>
      <c r="TRW430" s="9"/>
      <c r="TRX430" s="9"/>
      <c r="TRY430" s="9"/>
      <c r="TRZ430" s="9"/>
      <c r="TSA430" s="9"/>
      <c r="TSB430" s="9"/>
      <c r="TSC430" s="9"/>
      <c r="TSD430" s="9"/>
      <c r="TSE430" s="9"/>
      <c r="TSF430" s="9"/>
      <c r="TSG430" s="9"/>
      <c r="TSH430" s="9"/>
      <c r="TSI430" s="9"/>
      <c r="TSJ430" s="9"/>
      <c r="TSK430" s="9"/>
      <c r="TSL430" s="9"/>
      <c r="TSM430" s="9"/>
      <c r="TSN430" s="9"/>
      <c r="TSO430" s="9"/>
      <c r="TSP430" s="9"/>
      <c r="TSQ430" s="9"/>
      <c r="TSR430" s="9"/>
      <c r="TSS430" s="9"/>
      <c r="TST430" s="9"/>
      <c r="TSU430" s="9"/>
      <c r="TSV430" s="9"/>
      <c r="TSW430" s="9"/>
      <c r="TSX430" s="9"/>
      <c r="TSY430" s="9"/>
      <c r="TSZ430" s="9"/>
      <c r="TTA430" s="9"/>
      <c r="TTB430" s="9"/>
      <c r="TTC430" s="9"/>
      <c r="TTD430" s="9"/>
      <c r="TTE430" s="9"/>
      <c r="TTF430" s="9"/>
      <c r="TTG430" s="9"/>
      <c r="TTH430" s="9"/>
      <c r="TTI430" s="9"/>
      <c r="TTJ430" s="9"/>
      <c r="TTK430" s="9"/>
      <c r="TTL430" s="9"/>
      <c r="TTM430" s="9"/>
      <c r="TTN430" s="9"/>
      <c r="TTO430" s="9"/>
      <c r="TTP430" s="9"/>
      <c r="TTQ430" s="9"/>
      <c r="TTR430" s="9"/>
      <c r="TTS430" s="9"/>
      <c r="TTT430" s="9"/>
      <c r="TTU430" s="9"/>
      <c r="TTV430" s="9"/>
      <c r="TTW430" s="9"/>
      <c r="TTX430" s="9"/>
      <c r="TTY430" s="9"/>
      <c r="TTZ430" s="9"/>
      <c r="TUA430" s="9"/>
      <c r="TUB430" s="9"/>
      <c r="TUC430" s="9"/>
      <c r="TUD430" s="9"/>
      <c r="TUE430" s="9"/>
      <c r="TUF430" s="9"/>
      <c r="TUG430" s="9"/>
      <c r="TUH430" s="9"/>
      <c r="TUI430" s="9"/>
      <c r="TUJ430" s="9"/>
      <c r="TUK430" s="9"/>
      <c r="TUL430" s="9"/>
      <c r="TUM430" s="9"/>
      <c r="TUN430" s="9"/>
      <c r="TUO430" s="9"/>
      <c r="TUP430" s="9"/>
      <c r="TUQ430" s="9"/>
      <c r="TUR430" s="9"/>
      <c r="TUS430" s="9"/>
      <c r="TUT430" s="9"/>
      <c r="TUU430" s="9"/>
      <c r="TUV430" s="9"/>
      <c r="TUW430" s="9"/>
      <c r="TUX430" s="9"/>
      <c r="TUY430" s="9"/>
      <c r="TUZ430" s="9"/>
      <c r="TVA430" s="9"/>
      <c r="TVB430" s="9"/>
      <c r="TVC430" s="9"/>
      <c r="TVD430" s="9"/>
      <c r="TVE430" s="9"/>
      <c r="TVF430" s="9"/>
      <c r="TVG430" s="9"/>
      <c r="TVH430" s="9"/>
      <c r="TVI430" s="9"/>
      <c r="TVJ430" s="9"/>
      <c r="TVK430" s="9"/>
      <c r="TVL430" s="9"/>
      <c r="TVM430" s="9"/>
      <c r="TVN430" s="9"/>
      <c r="TVO430" s="9"/>
      <c r="TVP430" s="9"/>
      <c r="TVQ430" s="9"/>
      <c r="TVR430" s="9"/>
      <c r="TVS430" s="9"/>
      <c r="TVT430" s="9"/>
      <c r="TVU430" s="9"/>
      <c r="TVV430" s="9"/>
      <c r="TVW430" s="9"/>
      <c r="TVX430" s="9"/>
      <c r="TVY430" s="9"/>
      <c r="TVZ430" s="9"/>
      <c r="TWA430" s="9"/>
      <c r="TWB430" s="9"/>
      <c r="TWC430" s="9"/>
      <c r="TWD430" s="9"/>
      <c r="TWE430" s="9"/>
      <c r="TWF430" s="9"/>
      <c r="TWG430" s="9"/>
      <c r="TWH430" s="9"/>
      <c r="TWI430" s="9"/>
      <c r="TWJ430" s="9"/>
      <c r="TWK430" s="9"/>
      <c r="TWL430" s="9"/>
      <c r="TWM430" s="9"/>
      <c r="TWN430" s="9"/>
      <c r="TWO430" s="9"/>
      <c r="TWP430" s="9"/>
      <c r="TWQ430" s="9"/>
      <c r="TWR430" s="9"/>
      <c r="TWS430" s="9"/>
      <c r="TWT430" s="9"/>
      <c r="TWU430" s="9"/>
      <c r="TWV430" s="9"/>
      <c r="TWW430" s="9"/>
      <c r="TWX430" s="9"/>
      <c r="TWY430" s="9"/>
      <c r="TWZ430" s="9"/>
      <c r="TXA430" s="9"/>
      <c r="TXB430" s="9"/>
      <c r="TXC430" s="9"/>
      <c r="TXD430" s="9"/>
      <c r="TXE430" s="9"/>
      <c r="TXF430" s="9"/>
      <c r="TXG430" s="9"/>
      <c r="TXH430" s="9"/>
      <c r="TXI430" s="9"/>
      <c r="TXJ430" s="9"/>
      <c r="TXK430" s="9"/>
      <c r="TXL430" s="9"/>
      <c r="TXM430" s="9"/>
      <c r="TXN430" s="9"/>
      <c r="TXO430" s="9"/>
      <c r="TXP430" s="9"/>
      <c r="TXQ430" s="9"/>
      <c r="TXR430" s="9"/>
      <c r="TXS430" s="9"/>
      <c r="TXT430" s="9"/>
      <c r="TXU430" s="9"/>
      <c r="TXV430" s="9"/>
      <c r="TXW430" s="9"/>
      <c r="TXX430" s="9"/>
      <c r="TXY430" s="9"/>
      <c r="TXZ430" s="9"/>
      <c r="TYA430" s="9"/>
      <c r="TYB430" s="9"/>
      <c r="TYC430" s="9"/>
      <c r="TYD430" s="9"/>
      <c r="TYE430" s="9"/>
      <c r="TYF430" s="9"/>
      <c r="TYG430" s="9"/>
      <c r="TYH430" s="9"/>
      <c r="TYI430" s="9"/>
      <c r="TYJ430" s="9"/>
      <c r="TYK430" s="9"/>
      <c r="TYL430" s="9"/>
      <c r="TYM430" s="9"/>
      <c r="TYN430" s="9"/>
      <c r="TYO430" s="9"/>
      <c r="TYP430" s="9"/>
      <c r="TYQ430" s="9"/>
      <c r="TYR430" s="9"/>
      <c r="TYS430" s="9"/>
      <c r="TYT430" s="9"/>
      <c r="TYU430" s="9"/>
      <c r="TYV430" s="9"/>
      <c r="TYW430" s="9"/>
      <c r="TYX430" s="9"/>
      <c r="TYY430" s="9"/>
      <c r="TYZ430" s="9"/>
      <c r="TZA430" s="9"/>
      <c r="TZB430" s="9"/>
      <c r="TZC430" s="9"/>
      <c r="TZD430" s="9"/>
      <c r="TZE430" s="9"/>
      <c r="TZF430" s="9"/>
      <c r="TZG430" s="9"/>
      <c r="TZH430" s="9"/>
      <c r="TZI430" s="9"/>
      <c r="TZJ430" s="9"/>
      <c r="TZK430" s="9"/>
      <c r="TZL430" s="9"/>
      <c r="TZM430" s="9"/>
      <c r="TZN430" s="9"/>
      <c r="TZO430" s="9"/>
      <c r="TZP430" s="9"/>
      <c r="TZQ430" s="9"/>
      <c r="TZR430" s="9"/>
      <c r="TZS430" s="9"/>
      <c r="TZT430" s="9"/>
      <c r="TZU430" s="9"/>
      <c r="TZV430" s="9"/>
      <c r="TZW430" s="9"/>
      <c r="TZX430" s="9"/>
      <c r="TZY430" s="9"/>
      <c r="TZZ430" s="9"/>
      <c r="UAA430" s="9"/>
      <c r="UAB430" s="9"/>
      <c r="UAC430" s="9"/>
      <c r="UAD430" s="9"/>
      <c r="UAE430" s="9"/>
      <c r="UAF430" s="9"/>
      <c r="UAG430" s="9"/>
      <c r="UAH430" s="9"/>
      <c r="UAI430" s="9"/>
      <c r="UAJ430" s="9"/>
      <c r="UAK430" s="9"/>
      <c r="UAL430" s="9"/>
      <c r="UAM430" s="9"/>
      <c r="UAN430" s="9"/>
      <c r="UAO430" s="9"/>
      <c r="UAP430" s="9"/>
      <c r="UAQ430" s="9"/>
      <c r="UAR430" s="9"/>
      <c r="UAS430" s="9"/>
      <c r="UAT430" s="9"/>
      <c r="UAU430" s="9"/>
      <c r="UAV430" s="9"/>
      <c r="UAW430" s="9"/>
      <c r="UAX430" s="9"/>
      <c r="UAY430" s="9"/>
      <c r="UAZ430" s="9"/>
      <c r="UBA430" s="9"/>
      <c r="UBB430" s="9"/>
      <c r="UBC430" s="9"/>
      <c r="UBD430" s="9"/>
      <c r="UBE430" s="9"/>
      <c r="UBF430" s="9"/>
      <c r="UBG430" s="9"/>
      <c r="UBH430" s="9"/>
      <c r="UBI430" s="9"/>
      <c r="UBJ430" s="9"/>
      <c r="UBK430" s="9"/>
      <c r="UBL430" s="9"/>
      <c r="UBM430" s="9"/>
      <c r="UBN430" s="9"/>
      <c r="UBO430" s="9"/>
      <c r="UBP430" s="9"/>
      <c r="UBQ430" s="9"/>
      <c r="UBR430" s="9"/>
      <c r="UBS430" s="9"/>
      <c r="UBT430" s="9"/>
      <c r="UBU430" s="9"/>
      <c r="UBV430" s="9"/>
      <c r="UBW430" s="9"/>
      <c r="UBX430" s="9"/>
      <c r="UBY430" s="9"/>
      <c r="UBZ430" s="9"/>
      <c r="UCA430" s="9"/>
      <c r="UCB430" s="9"/>
      <c r="UCC430" s="9"/>
      <c r="UCD430" s="9"/>
      <c r="UCE430" s="9"/>
      <c r="UCF430" s="9"/>
      <c r="UCG430" s="9"/>
      <c r="UCH430" s="9"/>
      <c r="UCI430" s="9"/>
      <c r="UCJ430" s="9"/>
      <c r="UCK430" s="9"/>
      <c r="UCL430" s="9"/>
      <c r="UCM430" s="9"/>
      <c r="UCN430" s="9"/>
      <c r="UCO430" s="9"/>
      <c r="UCP430" s="9"/>
      <c r="UCQ430" s="9"/>
      <c r="UCR430" s="9"/>
      <c r="UCS430" s="9"/>
      <c r="UCT430" s="9"/>
      <c r="UCU430" s="9"/>
      <c r="UCV430" s="9"/>
      <c r="UCW430" s="9"/>
      <c r="UCX430" s="9"/>
      <c r="UCY430" s="9"/>
      <c r="UCZ430" s="9"/>
      <c r="UDA430" s="9"/>
      <c r="UDB430" s="9"/>
      <c r="UDC430" s="9"/>
      <c r="UDD430" s="9"/>
      <c r="UDE430" s="9"/>
      <c r="UDF430" s="9"/>
      <c r="UDG430" s="9"/>
      <c r="UDH430" s="9"/>
      <c r="UDI430" s="9"/>
      <c r="UDJ430" s="9"/>
      <c r="UDK430" s="9"/>
      <c r="UDL430" s="9"/>
      <c r="UDM430" s="9"/>
      <c r="UDN430" s="9"/>
      <c r="UDO430" s="9"/>
      <c r="UDP430" s="9"/>
      <c r="UDQ430" s="9"/>
      <c r="UDR430" s="9"/>
      <c r="UDS430" s="9"/>
      <c r="UDT430" s="9"/>
      <c r="UDU430" s="9"/>
      <c r="UDV430" s="9"/>
      <c r="UDW430" s="9"/>
      <c r="UDX430" s="9"/>
      <c r="UDY430" s="9"/>
      <c r="UDZ430" s="9"/>
      <c r="UEA430" s="9"/>
      <c r="UEB430" s="9"/>
      <c r="UEC430" s="9"/>
      <c r="UED430" s="9"/>
      <c r="UEE430" s="9"/>
      <c r="UEF430" s="9"/>
      <c r="UEG430" s="9"/>
      <c r="UEH430" s="9"/>
      <c r="UEI430" s="9"/>
      <c r="UEJ430" s="9"/>
      <c r="UEK430" s="9"/>
      <c r="UEL430" s="9"/>
      <c r="UEM430" s="9"/>
      <c r="UEN430" s="9"/>
      <c r="UEO430" s="9"/>
      <c r="UEP430" s="9"/>
      <c r="UEQ430" s="9"/>
      <c r="UER430" s="9"/>
      <c r="UES430" s="9"/>
      <c r="UET430" s="9"/>
      <c r="UEU430" s="9"/>
      <c r="UEV430" s="9"/>
      <c r="UEW430" s="9"/>
      <c r="UEX430" s="9"/>
      <c r="UEY430" s="9"/>
      <c r="UEZ430" s="9"/>
      <c r="UFA430" s="9"/>
      <c r="UFB430" s="9"/>
      <c r="UFC430" s="9"/>
      <c r="UFD430" s="9"/>
      <c r="UFE430" s="9"/>
      <c r="UFF430" s="9"/>
      <c r="UFG430" s="9"/>
      <c r="UFH430" s="9"/>
      <c r="UFI430" s="9"/>
      <c r="UFJ430" s="9"/>
      <c r="UFK430" s="9"/>
      <c r="UFL430" s="9"/>
      <c r="UFM430" s="9"/>
      <c r="UFN430" s="9"/>
      <c r="UFO430" s="9"/>
      <c r="UFP430" s="9"/>
      <c r="UFQ430" s="9"/>
      <c r="UFR430" s="9"/>
      <c r="UFS430" s="9"/>
      <c r="UFT430" s="9"/>
      <c r="UFU430" s="9"/>
      <c r="UFV430" s="9"/>
      <c r="UFW430" s="9"/>
      <c r="UFX430" s="9"/>
      <c r="UFY430" s="9"/>
      <c r="UFZ430" s="9"/>
      <c r="UGA430" s="9"/>
      <c r="UGB430" s="9"/>
      <c r="UGC430" s="9"/>
      <c r="UGD430" s="9"/>
      <c r="UGE430" s="9"/>
      <c r="UGF430" s="9"/>
      <c r="UGG430" s="9"/>
      <c r="UGH430" s="9"/>
      <c r="UGI430" s="9"/>
      <c r="UGJ430" s="9"/>
      <c r="UGK430" s="9"/>
      <c r="UGL430" s="9"/>
      <c r="UGM430" s="9"/>
      <c r="UGN430" s="9"/>
      <c r="UGO430" s="9"/>
      <c r="UGP430" s="9"/>
      <c r="UGQ430" s="9"/>
      <c r="UGR430" s="9"/>
      <c r="UGS430" s="9"/>
      <c r="UGT430" s="9"/>
      <c r="UGU430" s="9"/>
      <c r="UGV430" s="9"/>
      <c r="UGW430" s="9"/>
      <c r="UGX430" s="9"/>
      <c r="UGY430" s="9"/>
      <c r="UGZ430" s="9"/>
      <c r="UHA430" s="9"/>
      <c r="UHB430" s="9"/>
      <c r="UHC430" s="9"/>
      <c r="UHD430" s="9"/>
      <c r="UHE430" s="9"/>
      <c r="UHF430" s="9"/>
      <c r="UHG430" s="9"/>
      <c r="UHH430" s="9"/>
      <c r="UHI430" s="9"/>
      <c r="UHJ430" s="9"/>
      <c r="UHK430" s="9"/>
      <c r="UHL430" s="9"/>
      <c r="UHM430" s="9"/>
      <c r="UHN430" s="9"/>
      <c r="UHO430" s="9"/>
      <c r="UHP430" s="9"/>
      <c r="UHQ430" s="9"/>
      <c r="UHR430" s="9"/>
      <c r="UHS430" s="9"/>
      <c r="UHT430" s="9"/>
      <c r="UHU430" s="9"/>
      <c r="UHV430" s="9"/>
      <c r="UHW430" s="9"/>
      <c r="UHX430" s="9"/>
      <c r="UHY430" s="9"/>
      <c r="UHZ430" s="9"/>
      <c r="UIA430" s="9"/>
      <c r="UIB430" s="9"/>
      <c r="UIC430" s="9"/>
      <c r="UID430" s="9"/>
      <c r="UIE430" s="9"/>
      <c r="UIF430" s="9"/>
      <c r="UIG430" s="9"/>
      <c r="UIH430" s="9"/>
      <c r="UII430" s="9"/>
      <c r="UIJ430" s="9"/>
      <c r="UIK430" s="9"/>
      <c r="UIL430" s="9"/>
      <c r="UIM430" s="9"/>
      <c r="UIN430" s="9"/>
      <c r="UIO430" s="9"/>
      <c r="UIP430" s="9"/>
      <c r="UIQ430" s="9"/>
      <c r="UIR430" s="9"/>
      <c r="UIS430" s="9"/>
      <c r="UIT430" s="9"/>
      <c r="UIU430" s="9"/>
      <c r="UIV430" s="9"/>
      <c r="UIW430" s="9"/>
      <c r="UIX430" s="9"/>
      <c r="UIY430" s="9"/>
      <c r="UIZ430" s="9"/>
      <c r="UJA430" s="9"/>
      <c r="UJB430" s="9"/>
      <c r="UJC430" s="9"/>
      <c r="UJD430" s="9"/>
      <c r="UJE430" s="9"/>
      <c r="UJF430" s="9"/>
      <c r="UJG430" s="9"/>
      <c r="UJH430" s="9"/>
      <c r="UJI430" s="9"/>
      <c r="UJJ430" s="9"/>
      <c r="UJK430" s="9"/>
      <c r="UJL430" s="9"/>
      <c r="UJM430" s="9"/>
      <c r="UJN430" s="9"/>
      <c r="UJO430" s="9"/>
      <c r="UJP430" s="9"/>
      <c r="UJQ430" s="9"/>
      <c r="UJR430" s="9"/>
      <c r="UJS430" s="9"/>
      <c r="UJT430" s="9"/>
      <c r="UJU430" s="9"/>
      <c r="UJV430" s="9"/>
      <c r="UJW430" s="9"/>
      <c r="UJX430" s="9"/>
      <c r="UJY430" s="9"/>
      <c r="UJZ430" s="9"/>
      <c r="UKA430" s="9"/>
      <c r="UKB430" s="9"/>
      <c r="UKC430" s="9"/>
      <c r="UKD430" s="9"/>
      <c r="UKE430" s="9"/>
      <c r="UKF430" s="9"/>
      <c r="UKG430" s="9"/>
      <c r="UKH430" s="9"/>
      <c r="UKI430" s="9"/>
      <c r="UKJ430" s="9"/>
      <c r="UKK430" s="9"/>
      <c r="UKL430" s="9"/>
      <c r="UKM430" s="9"/>
      <c r="UKN430" s="9"/>
      <c r="UKO430" s="9"/>
      <c r="UKP430" s="9"/>
      <c r="UKQ430" s="9"/>
      <c r="UKR430" s="9"/>
      <c r="UKS430" s="9"/>
      <c r="UKT430" s="9"/>
      <c r="UKU430" s="9"/>
      <c r="UKV430" s="9"/>
      <c r="UKW430" s="9"/>
      <c r="UKX430" s="9"/>
      <c r="UKY430" s="9"/>
      <c r="UKZ430" s="9"/>
      <c r="ULA430" s="9"/>
      <c r="ULB430" s="9"/>
      <c r="ULC430" s="9"/>
      <c r="ULD430" s="9"/>
      <c r="ULE430" s="9"/>
      <c r="ULF430" s="9"/>
      <c r="ULG430" s="9"/>
      <c r="ULH430" s="9"/>
      <c r="ULI430" s="9"/>
      <c r="ULJ430" s="9"/>
      <c r="ULK430" s="9"/>
      <c r="ULL430" s="9"/>
      <c r="ULM430" s="9"/>
      <c r="ULN430" s="9"/>
      <c r="ULO430" s="9"/>
      <c r="ULP430" s="9"/>
      <c r="ULQ430" s="9"/>
      <c r="ULR430" s="9"/>
      <c r="ULS430" s="9"/>
      <c r="ULT430" s="9"/>
      <c r="ULU430" s="9"/>
      <c r="ULV430" s="9"/>
      <c r="ULW430" s="9"/>
      <c r="ULX430" s="9"/>
      <c r="ULY430" s="9"/>
      <c r="ULZ430" s="9"/>
      <c r="UMA430" s="9"/>
      <c r="UMB430" s="9"/>
      <c r="UMC430" s="9"/>
      <c r="UMD430" s="9"/>
      <c r="UME430" s="9"/>
      <c r="UMF430" s="9"/>
      <c r="UMG430" s="9"/>
      <c r="UMH430" s="9"/>
      <c r="UMI430" s="9"/>
      <c r="UMJ430" s="9"/>
      <c r="UMK430" s="9"/>
      <c r="UML430" s="9"/>
      <c r="UMM430" s="9"/>
      <c r="UMN430" s="9"/>
      <c r="UMO430" s="9"/>
      <c r="UMP430" s="9"/>
      <c r="UMQ430" s="9"/>
      <c r="UMR430" s="9"/>
      <c r="UMS430" s="9"/>
      <c r="UMT430" s="9"/>
      <c r="UMU430" s="9"/>
      <c r="UMV430" s="9"/>
      <c r="UMW430" s="9"/>
      <c r="UMX430" s="9"/>
      <c r="UMY430" s="9"/>
      <c r="UMZ430" s="9"/>
      <c r="UNA430" s="9"/>
      <c r="UNB430" s="9"/>
      <c r="UNC430" s="9"/>
      <c r="UND430" s="9"/>
      <c r="UNE430" s="9"/>
      <c r="UNF430" s="9"/>
      <c r="UNG430" s="9"/>
      <c r="UNH430" s="9"/>
      <c r="UNI430" s="9"/>
      <c r="UNJ430" s="9"/>
      <c r="UNK430" s="9"/>
      <c r="UNL430" s="9"/>
      <c r="UNM430" s="9"/>
      <c r="UNN430" s="9"/>
      <c r="UNO430" s="9"/>
      <c r="UNP430" s="9"/>
      <c r="UNQ430" s="9"/>
      <c r="UNR430" s="9"/>
      <c r="UNS430" s="9"/>
      <c r="UNT430" s="9"/>
      <c r="UNU430" s="9"/>
      <c r="UNV430" s="9"/>
      <c r="UNW430" s="9"/>
      <c r="UNX430" s="9"/>
      <c r="UNY430" s="9"/>
      <c r="UNZ430" s="9"/>
      <c r="UOA430" s="9"/>
      <c r="UOB430" s="9"/>
      <c r="UOC430" s="9"/>
      <c r="UOD430" s="9"/>
      <c r="UOE430" s="9"/>
      <c r="UOF430" s="9"/>
      <c r="UOG430" s="9"/>
      <c r="UOH430" s="9"/>
      <c r="UOI430" s="9"/>
      <c r="UOJ430" s="9"/>
      <c r="UOK430" s="9"/>
      <c r="UOL430" s="9"/>
      <c r="UOM430" s="9"/>
      <c r="UON430" s="9"/>
      <c r="UOO430" s="9"/>
      <c r="UOP430" s="9"/>
      <c r="UOQ430" s="9"/>
      <c r="UOR430" s="9"/>
      <c r="UOS430" s="9"/>
      <c r="UOT430" s="9"/>
      <c r="UOU430" s="9"/>
      <c r="UOV430" s="9"/>
      <c r="UOW430" s="9"/>
      <c r="UOX430" s="9"/>
      <c r="UOY430" s="9"/>
      <c r="UOZ430" s="9"/>
      <c r="UPA430" s="9"/>
      <c r="UPB430" s="9"/>
      <c r="UPC430" s="9"/>
      <c r="UPD430" s="9"/>
      <c r="UPE430" s="9"/>
      <c r="UPF430" s="9"/>
      <c r="UPG430" s="9"/>
      <c r="UPH430" s="9"/>
      <c r="UPI430" s="9"/>
      <c r="UPJ430" s="9"/>
      <c r="UPK430" s="9"/>
      <c r="UPL430" s="9"/>
      <c r="UPM430" s="9"/>
      <c r="UPN430" s="9"/>
      <c r="UPO430" s="9"/>
      <c r="UPP430" s="9"/>
      <c r="UPQ430" s="9"/>
      <c r="UPR430" s="9"/>
      <c r="UPS430" s="9"/>
      <c r="UPT430" s="9"/>
      <c r="UPU430" s="9"/>
      <c r="UPV430" s="9"/>
      <c r="UPW430" s="9"/>
      <c r="UPX430" s="9"/>
      <c r="UPY430" s="9"/>
      <c r="UPZ430" s="9"/>
      <c r="UQA430" s="9"/>
      <c r="UQB430" s="9"/>
      <c r="UQC430" s="9"/>
      <c r="UQD430" s="9"/>
      <c r="UQE430" s="9"/>
      <c r="UQF430" s="9"/>
      <c r="UQG430" s="9"/>
      <c r="UQH430" s="9"/>
      <c r="UQI430" s="9"/>
      <c r="UQJ430" s="9"/>
      <c r="UQK430" s="9"/>
      <c r="UQL430" s="9"/>
      <c r="UQM430" s="9"/>
      <c r="UQN430" s="9"/>
      <c r="UQO430" s="9"/>
      <c r="UQP430" s="9"/>
      <c r="UQQ430" s="9"/>
      <c r="UQR430" s="9"/>
      <c r="UQS430" s="9"/>
      <c r="UQT430" s="9"/>
      <c r="UQU430" s="9"/>
      <c r="UQV430" s="9"/>
      <c r="UQW430" s="9"/>
      <c r="UQX430" s="9"/>
      <c r="UQY430" s="9"/>
      <c r="UQZ430" s="9"/>
      <c r="URA430" s="9"/>
      <c r="URB430" s="9"/>
      <c r="URC430" s="9"/>
      <c r="URD430" s="9"/>
      <c r="URE430" s="9"/>
      <c r="URF430" s="9"/>
      <c r="URG430" s="9"/>
      <c r="URH430" s="9"/>
      <c r="URI430" s="9"/>
      <c r="URJ430" s="9"/>
      <c r="URK430" s="9"/>
      <c r="URL430" s="9"/>
      <c r="URM430" s="9"/>
      <c r="URN430" s="9"/>
      <c r="URO430" s="9"/>
      <c r="URP430" s="9"/>
      <c r="URQ430" s="9"/>
      <c r="URR430" s="9"/>
      <c r="URS430" s="9"/>
      <c r="URT430" s="9"/>
      <c r="URU430" s="9"/>
      <c r="URV430" s="9"/>
      <c r="URW430" s="9"/>
      <c r="URX430" s="9"/>
      <c r="URY430" s="9"/>
      <c r="URZ430" s="9"/>
      <c r="USA430" s="9"/>
      <c r="USB430" s="9"/>
      <c r="USC430" s="9"/>
      <c r="USD430" s="9"/>
      <c r="USE430" s="9"/>
      <c r="USF430" s="9"/>
      <c r="USG430" s="9"/>
      <c r="USH430" s="9"/>
      <c r="USI430" s="9"/>
      <c r="USJ430" s="9"/>
      <c r="USK430" s="9"/>
      <c r="USL430" s="9"/>
      <c r="USM430" s="9"/>
      <c r="USN430" s="9"/>
      <c r="USO430" s="9"/>
      <c r="USP430" s="9"/>
      <c r="USQ430" s="9"/>
      <c r="USR430" s="9"/>
      <c r="USS430" s="9"/>
      <c r="UST430" s="9"/>
      <c r="USU430" s="9"/>
      <c r="USV430" s="9"/>
      <c r="USW430" s="9"/>
      <c r="USX430" s="9"/>
      <c r="USY430" s="9"/>
      <c r="USZ430" s="9"/>
      <c r="UTA430" s="9"/>
      <c r="UTB430" s="9"/>
      <c r="UTC430" s="9"/>
      <c r="UTD430" s="9"/>
      <c r="UTE430" s="9"/>
      <c r="UTF430" s="9"/>
      <c r="UTG430" s="9"/>
      <c r="UTH430" s="9"/>
      <c r="UTI430" s="9"/>
      <c r="UTJ430" s="9"/>
      <c r="UTK430" s="9"/>
      <c r="UTL430" s="9"/>
      <c r="UTM430" s="9"/>
      <c r="UTN430" s="9"/>
      <c r="UTO430" s="9"/>
      <c r="UTP430" s="9"/>
      <c r="UTQ430" s="9"/>
      <c r="UTR430" s="9"/>
      <c r="UTS430" s="9"/>
      <c r="UTT430" s="9"/>
      <c r="UTU430" s="9"/>
      <c r="UTV430" s="9"/>
      <c r="UTW430" s="9"/>
      <c r="UTX430" s="9"/>
      <c r="UTY430" s="9"/>
      <c r="UTZ430" s="9"/>
      <c r="UUA430" s="9"/>
      <c r="UUB430" s="9"/>
      <c r="UUC430" s="9"/>
      <c r="UUD430" s="9"/>
      <c r="UUE430" s="9"/>
      <c r="UUF430" s="9"/>
      <c r="UUG430" s="9"/>
      <c r="UUH430" s="9"/>
      <c r="UUI430" s="9"/>
      <c r="UUJ430" s="9"/>
      <c r="UUK430" s="9"/>
      <c r="UUL430" s="9"/>
      <c r="UUM430" s="9"/>
      <c r="UUN430" s="9"/>
      <c r="UUO430" s="9"/>
      <c r="UUP430" s="9"/>
      <c r="UUQ430" s="9"/>
      <c r="UUR430" s="9"/>
      <c r="UUS430" s="9"/>
      <c r="UUT430" s="9"/>
      <c r="UUU430" s="9"/>
      <c r="UUV430" s="9"/>
      <c r="UUW430" s="9"/>
      <c r="UUX430" s="9"/>
      <c r="UUY430" s="9"/>
      <c r="UUZ430" s="9"/>
      <c r="UVA430" s="9"/>
      <c r="UVB430" s="9"/>
      <c r="UVC430" s="9"/>
      <c r="UVD430" s="9"/>
      <c r="UVE430" s="9"/>
      <c r="UVF430" s="9"/>
      <c r="UVG430" s="9"/>
      <c r="UVH430" s="9"/>
      <c r="UVI430" s="9"/>
      <c r="UVJ430" s="9"/>
      <c r="UVK430" s="9"/>
      <c r="UVL430" s="9"/>
      <c r="UVM430" s="9"/>
      <c r="UVN430" s="9"/>
      <c r="UVO430" s="9"/>
      <c r="UVP430" s="9"/>
      <c r="UVQ430" s="9"/>
      <c r="UVR430" s="9"/>
      <c r="UVS430" s="9"/>
      <c r="UVT430" s="9"/>
      <c r="UVU430" s="9"/>
      <c r="UVV430" s="9"/>
      <c r="UVW430" s="9"/>
      <c r="UVX430" s="9"/>
      <c r="UVY430" s="9"/>
      <c r="UVZ430" s="9"/>
      <c r="UWA430" s="9"/>
      <c r="UWB430" s="9"/>
      <c r="UWC430" s="9"/>
      <c r="UWD430" s="9"/>
      <c r="UWE430" s="9"/>
      <c r="UWF430" s="9"/>
      <c r="UWG430" s="9"/>
      <c r="UWH430" s="9"/>
      <c r="UWI430" s="9"/>
      <c r="UWJ430" s="9"/>
      <c r="UWK430" s="9"/>
      <c r="UWL430" s="9"/>
      <c r="UWM430" s="9"/>
      <c r="UWN430" s="9"/>
      <c r="UWO430" s="9"/>
      <c r="UWP430" s="9"/>
      <c r="UWQ430" s="9"/>
      <c r="UWR430" s="9"/>
      <c r="UWS430" s="9"/>
      <c r="UWT430" s="9"/>
      <c r="UWU430" s="9"/>
      <c r="UWV430" s="9"/>
      <c r="UWW430" s="9"/>
      <c r="UWX430" s="9"/>
      <c r="UWY430" s="9"/>
      <c r="UWZ430" s="9"/>
      <c r="UXA430" s="9"/>
      <c r="UXB430" s="9"/>
      <c r="UXC430" s="9"/>
      <c r="UXD430" s="9"/>
      <c r="UXE430" s="9"/>
      <c r="UXF430" s="9"/>
      <c r="UXG430" s="9"/>
      <c r="UXH430" s="9"/>
      <c r="UXI430" s="9"/>
      <c r="UXJ430" s="9"/>
      <c r="UXK430" s="9"/>
      <c r="UXL430" s="9"/>
      <c r="UXM430" s="9"/>
      <c r="UXN430" s="9"/>
      <c r="UXO430" s="9"/>
      <c r="UXP430" s="9"/>
      <c r="UXQ430" s="9"/>
      <c r="UXR430" s="9"/>
      <c r="UXS430" s="9"/>
      <c r="UXT430" s="9"/>
      <c r="UXU430" s="9"/>
      <c r="UXV430" s="9"/>
      <c r="UXW430" s="9"/>
      <c r="UXX430" s="9"/>
      <c r="UXY430" s="9"/>
      <c r="UXZ430" s="9"/>
      <c r="UYA430" s="9"/>
      <c r="UYB430" s="9"/>
      <c r="UYC430" s="9"/>
      <c r="UYD430" s="9"/>
      <c r="UYE430" s="9"/>
      <c r="UYF430" s="9"/>
      <c r="UYG430" s="9"/>
      <c r="UYH430" s="9"/>
      <c r="UYI430" s="9"/>
      <c r="UYJ430" s="9"/>
      <c r="UYK430" s="9"/>
      <c r="UYL430" s="9"/>
      <c r="UYM430" s="9"/>
      <c r="UYN430" s="9"/>
      <c r="UYO430" s="9"/>
      <c r="UYP430" s="9"/>
      <c r="UYQ430" s="9"/>
      <c r="UYR430" s="9"/>
      <c r="UYS430" s="9"/>
      <c r="UYT430" s="9"/>
      <c r="UYU430" s="9"/>
      <c r="UYV430" s="9"/>
      <c r="UYW430" s="9"/>
      <c r="UYX430" s="9"/>
      <c r="UYY430" s="9"/>
      <c r="UYZ430" s="9"/>
      <c r="UZA430" s="9"/>
      <c r="UZB430" s="9"/>
      <c r="UZC430" s="9"/>
      <c r="UZD430" s="9"/>
      <c r="UZE430" s="9"/>
      <c r="UZF430" s="9"/>
      <c r="UZG430" s="9"/>
      <c r="UZH430" s="9"/>
      <c r="UZI430" s="9"/>
      <c r="UZJ430" s="9"/>
      <c r="UZK430" s="9"/>
      <c r="UZL430" s="9"/>
      <c r="UZM430" s="9"/>
      <c r="UZN430" s="9"/>
      <c r="UZO430" s="9"/>
      <c r="UZP430" s="9"/>
      <c r="UZQ430" s="9"/>
      <c r="UZR430" s="9"/>
      <c r="UZS430" s="9"/>
      <c r="UZT430" s="9"/>
      <c r="UZU430" s="9"/>
      <c r="UZV430" s="9"/>
      <c r="UZW430" s="9"/>
      <c r="UZX430" s="9"/>
      <c r="UZY430" s="9"/>
      <c r="UZZ430" s="9"/>
      <c r="VAA430" s="9"/>
      <c r="VAB430" s="9"/>
      <c r="VAC430" s="9"/>
      <c r="VAD430" s="9"/>
      <c r="VAE430" s="9"/>
      <c r="VAF430" s="9"/>
      <c r="VAG430" s="9"/>
      <c r="VAH430" s="9"/>
      <c r="VAI430" s="9"/>
      <c r="VAJ430" s="9"/>
      <c r="VAK430" s="9"/>
      <c r="VAL430" s="9"/>
      <c r="VAM430" s="9"/>
      <c r="VAN430" s="9"/>
      <c r="VAO430" s="9"/>
      <c r="VAP430" s="9"/>
      <c r="VAQ430" s="9"/>
      <c r="VAR430" s="9"/>
      <c r="VAS430" s="9"/>
      <c r="VAT430" s="9"/>
      <c r="VAU430" s="9"/>
      <c r="VAV430" s="9"/>
      <c r="VAW430" s="9"/>
      <c r="VAX430" s="9"/>
      <c r="VAY430" s="9"/>
      <c r="VAZ430" s="9"/>
      <c r="VBA430" s="9"/>
      <c r="VBB430" s="9"/>
      <c r="VBC430" s="9"/>
      <c r="VBD430" s="9"/>
      <c r="VBE430" s="9"/>
      <c r="VBF430" s="9"/>
      <c r="VBG430" s="9"/>
      <c r="VBH430" s="9"/>
      <c r="VBI430" s="9"/>
      <c r="VBJ430" s="9"/>
      <c r="VBK430" s="9"/>
      <c r="VBL430" s="9"/>
      <c r="VBM430" s="9"/>
      <c r="VBN430" s="9"/>
      <c r="VBO430" s="9"/>
      <c r="VBP430" s="9"/>
      <c r="VBQ430" s="9"/>
      <c r="VBR430" s="9"/>
      <c r="VBS430" s="9"/>
      <c r="VBT430" s="9"/>
      <c r="VBU430" s="9"/>
      <c r="VBV430" s="9"/>
      <c r="VBW430" s="9"/>
      <c r="VBX430" s="9"/>
      <c r="VBY430" s="9"/>
      <c r="VBZ430" s="9"/>
      <c r="VCA430" s="9"/>
      <c r="VCB430" s="9"/>
      <c r="VCC430" s="9"/>
      <c r="VCD430" s="9"/>
      <c r="VCE430" s="9"/>
      <c r="VCF430" s="9"/>
      <c r="VCG430" s="9"/>
      <c r="VCH430" s="9"/>
      <c r="VCI430" s="9"/>
      <c r="VCJ430" s="9"/>
      <c r="VCK430" s="9"/>
      <c r="VCL430" s="9"/>
      <c r="VCM430" s="9"/>
      <c r="VCN430" s="9"/>
      <c r="VCO430" s="9"/>
      <c r="VCP430" s="9"/>
      <c r="VCQ430" s="9"/>
      <c r="VCR430" s="9"/>
      <c r="VCS430" s="9"/>
      <c r="VCT430" s="9"/>
      <c r="VCU430" s="9"/>
      <c r="VCV430" s="9"/>
      <c r="VCW430" s="9"/>
      <c r="VCX430" s="9"/>
      <c r="VCY430" s="9"/>
      <c r="VCZ430" s="9"/>
      <c r="VDA430" s="9"/>
      <c r="VDB430" s="9"/>
      <c r="VDC430" s="9"/>
      <c r="VDD430" s="9"/>
      <c r="VDE430" s="9"/>
      <c r="VDF430" s="9"/>
      <c r="VDG430" s="9"/>
      <c r="VDH430" s="9"/>
      <c r="VDI430" s="9"/>
      <c r="VDJ430" s="9"/>
      <c r="VDK430" s="9"/>
      <c r="VDL430" s="9"/>
      <c r="VDM430" s="9"/>
      <c r="VDN430" s="9"/>
      <c r="VDO430" s="9"/>
      <c r="VDP430" s="9"/>
      <c r="VDQ430" s="9"/>
      <c r="VDR430" s="9"/>
      <c r="VDS430" s="9"/>
      <c r="VDT430" s="9"/>
      <c r="VDU430" s="9"/>
      <c r="VDV430" s="9"/>
      <c r="VDW430" s="9"/>
      <c r="VDX430" s="9"/>
      <c r="VDY430" s="9"/>
      <c r="VDZ430" s="9"/>
      <c r="VEA430" s="9"/>
      <c r="VEB430" s="9"/>
      <c r="VEC430" s="9"/>
      <c r="VED430" s="9"/>
      <c r="VEE430" s="9"/>
      <c r="VEF430" s="9"/>
      <c r="VEG430" s="9"/>
      <c r="VEH430" s="9"/>
      <c r="VEI430" s="9"/>
      <c r="VEJ430" s="9"/>
      <c r="VEK430" s="9"/>
      <c r="VEL430" s="9"/>
      <c r="VEM430" s="9"/>
      <c r="VEN430" s="9"/>
      <c r="VEO430" s="9"/>
      <c r="VEP430" s="9"/>
      <c r="VEQ430" s="9"/>
      <c r="VER430" s="9"/>
      <c r="VES430" s="9"/>
      <c r="VET430" s="9"/>
      <c r="VEU430" s="9"/>
      <c r="VEV430" s="9"/>
      <c r="VEW430" s="9"/>
      <c r="VEX430" s="9"/>
      <c r="VEY430" s="9"/>
      <c r="VEZ430" s="9"/>
      <c r="VFA430" s="9"/>
      <c r="VFB430" s="9"/>
      <c r="VFC430" s="9"/>
      <c r="VFD430" s="9"/>
      <c r="VFE430" s="9"/>
      <c r="VFF430" s="9"/>
      <c r="VFG430" s="9"/>
      <c r="VFH430" s="9"/>
      <c r="VFI430" s="9"/>
      <c r="VFJ430" s="9"/>
      <c r="VFK430" s="9"/>
      <c r="VFL430" s="9"/>
      <c r="VFM430" s="9"/>
      <c r="VFN430" s="9"/>
      <c r="VFO430" s="9"/>
      <c r="VFP430" s="9"/>
      <c r="VFQ430" s="9"/>
      <c r="VFR430" s="9"/>
      <c r="VFS430" s="9"/>
      <c r="VFT430" s="9"/>
      <c r="VFU430" s="9"/>
      <c r="VFV430" s="9"/>
      <c r="VFW430" s="9"/>
      <c r="VFX430" s="9"/>
      <c r="VFY430" s="9"/>
      <c r="VFZ430" s="9"/>
      <c r="VGA430" s="9"/>
      <c r="VGB430" s="9"/>
      <c r="VGC430" s="9"/>
      <c r="VGD430" s="9"/>
      <c r="VGE430" s="9"/>
      <c r="VGF430" s="9"/>
      <c r="VGG430" s="9"/>
      <c r="VGH430" s="9"/>
      <c r="VGI430" s="9"/>
      <c r="VGJ430" s="9"/>
      <c r="VGK430" s="9"/>
      <c r="VGL430" s="9"/>
      <c r="VGM430" s="9"/>
      <c r="VGN430" s="9"/>
      <c r="VGO430" s="9"/>
      <c r="VGP430" s="9"/>
      <c r="VGQ430" s="9"/>
      <c r="VGR430" s="9"/>
      <c r="VGS430" s="9"/>
      <c r="VGT430" s="9"/>
      <c r="VGU430" s="9"/>
      <c r="VGV430" s="9"/>
      <c r="VGW430" s="9"/>
      <c r="VGX430" s="9"/>
      <c r="VGY430" s="9"/>
      <c r="VGZ430" s="9"/>
      <c r="VHA430" s="9"/>
      <c r="VHB430" s="9"/>
      <c r="VHC430" s="9"/>
      <c r="VHD430" s="9"/>
      <c r="VHE430" s="9"/>
      <c r="VHF430" s="9"/>
      <c r="VHG430" s="9"/>
      <c r="VHH430" s="9"/>
      <c r="VHI430" s="9"/>
      <c r="VHJ430" s="9"/>
      <c r="VHK430" s="9"/>
      <c r="VHL430" s="9"/>
      <c r="VHM430" s="9"/>
      <c r="VHN430" s="9"/>
      <c r="VHO430" s="9"/>
      <c r="VHP430" s="9"/>
      <c r="VHQ430" s="9"/>
      <c r="VHR430" s="9"/>
      <c r="VHS430" s="9"/>
      <c r="VHT430" s="9"/>
      <c r="VHU430" s="9"/>
      <c r="VHV430" s="9"/>
      <c r="VHW430" s="9"/>
      <c r="VHX430" s="9"/>
      <c r="VHY430" s="9"/>
      <c r="VHZ430" s="9"/>
      <c r="VIA430" s="9"/>
      <c r="VIB430" s="9"/>
      <c r="VIC430" s="9"/>
      <c r="VID430" s="9"/>
      <c r="VIE430" s="9"/>
      <c r="VIF430" s="9"/>
      <c r="VIG430" s="9"/>
      <c r="VIH430" s="9"/>
      <c r="VII430" s="9"/>
      <c r="VIJ430" s="9"/>
      <c r="VIK430" s="9"/>
      <c r="VIL430" s="9"/>
      <c r="VIM430" s="9"/>
      <c r="VIN430" s="9"/>
      <c r="VIO430" s="9"/>
      <c r="VIP430" s="9"/>
      <c r="VIQ430" s="9"/>
      <c r="VIR430" s="9"/>
      <c r="VIS430" s="9"/>
      <c r="VIT430" s="9"/>
      <c r="VIU430" s="9"/>
      <c r="VIV430" s="9"/>
      <c r="VIW430" s="9"/>
      <c r="VIX430" s="9"/>
      <c r="VIY430" s="9"/>
      <c r="VIZ430" s="9"/>
      <c r="VJA430" s="9"/>
      <c r="VJB430" s="9"/>
      <c r="VJC430" s="9"/>
      <c r="VJD430" s="9"/>
      <c r="VJE430" s="9"/>
      <c r="VJF430" s="9"/>
      <c r="VJG430" s="9"/>
      <c r="VJH430" s="9"/>
      <c r="VJI430" s="9"/>
      <c r="VJJ430" s="9"/>
      <c r="VJK430" s="9"/>
      <c r="VJL430" s="9"/>
      <c r="VJM430" s="9"/>
      <c r="VJN430" s="9"/>
      <c r="VJO430" s="9"/>
      <c r="VJP430" s="9"/>
      <c r="VJQ430" s="9"/>
      <c r="VJR430" s="9"/>
      <c r="VJS430" s="9"/>
      <c r="VJT430" s="9"/>
      <c r="VJU430" s="9"/>
      <c r="VJV430" s="9"/>
      <c r="VJW430" s="9"/>
      <c r="VJX430" s="9"/>
      <c r="VJY430" s="9"/>
      <c r="VJZ430" s="9"/>
      <c r="VKA430" s="9"/>
      <c r="VKB430" s="9"/>
      <c r="VKC430" s="9"/>
      <c r="VKD430" s="9"/>
      <c r="VKE430" s="9"/>
      <c r="VKF430" s="9"/>
      <c r="VKG430" s="9"/>
      <c r="VKH430" s="9"/>
      <c r="VKI430" s="9"/>
      <c r="VKJ430" s="9"/>
      <c r="VKK430" s="9"/>
      <c r="VKL430" s="9"/>
      <c r="VKM430" s="9"/>
      <c r="VKN430" s="9"/>
      <c r="VKO430" s="9"/>
      <c r="VKP430" s="9"/>
      <c r="VKQ430" s="9"/>
      <c r="VKR430" s="9"/>
      <c r="VKS430" s="9"/>
      <c r="VKT430" s="9"/>
      <c r="VKU430" s="9"/>
      <c r="VKV430" s="9"/>
      <c r="VKW430" s="9"/>
      <c r="VKX430" s="9"/>
      <c r="VKY430" s="9"/>
      <c r="VKZ430" s="9"/>
      <c r="VLA430" s="9"/>
      <c r="VLB430" s="9"/>
      <c r="VLC430" s="9"/>
      <c r="VLD430" s="9"/>
      <c r="VLE430" s="9"/>
      <c r="VLF430" s="9"/>
      <c r="VLG430" s="9"/>
      <c r="VLH430" s="9"/>
      <c r="VLI430" s="9"/>
      <c r="VLJ430" s="9"/>
      <c r="VLK430" s="9"/>
      <c r="VLL430" s="9"/>
      <c r="VLM430" s="9"/>
      <c r="VLN430" s="9"/>
      <c r="VLO430" s="9"/>
      <c r="VLP430" s="9"/>
      <c r="VLQ430" s="9"/>
      <c r="VLR430" s="9"/>
      <c r="VLS430" s="9"/>
      <c r="VLT430" s="9"/>
      <c r="VLU430" s="9"/>
      <c r="VLV430" s="9"/>
      <c r="VLW430" s="9"/>
      <c r="VLX430" s="9"/>
      <c r="VLY430" s="9"/>
      <c r="VLZ430" s="9"/>
      <c r="VMA430" s="9"/>
      <c r="VMB430" s="9"/>
      <c r="VMC430" s="9"/>
      <c r="VMD430" s="9"/>
      <c r="VME430" s="9"/>
      <c r="VMF430" s="9"/>
      <c r="VMG430" s="9"/>
      <c r="VMH430" s="9"/>
      <c r="VMI430" s="9"/>
      <c r="VMJ430" s="9"/>
      <c r="VMK430" s="9"/>
      <c r="VML430" s="9"/>
      <c r="VMM430" s="9"/>
      <c r="VMN430" s="9"/>
      <c r="VMO430" s="9"/>
      <c r="VMP430" s="9"/>
      <c r="VMQ430" s="9"/>
      <c r="VMR430" s="9"/>
      <c r="VMS430" s="9"/>
      <c r="VMT430" s="9"/>
      <c r="VMU430" s="9"/>
      <c r="VMV430" s="9"/>
      <c r="VMW430" s="9"/>
      <c r="VMX430" s="9"/>
      <c r="VMY430" s="9"/>
      <c r="VMZ430" s="9"/>
      <c r="VNA430" s="9"/>
      <c r="VNB430" s="9"/>
      <c r="VNC430" s="9"/>
      <c r="VND430" s="9"/>
      <c r="VNE430" s="9"/>
      <c r="VNF430" s="9"/>
      <c r="VNG430" s="9"/>
      <c r="VNH430" s="9"/>
      <c r="VNI430" s="9"/>
      <c r="VNJ430" s="9"/>
      <c r="VNK430" s="9"/>
      <c r="VNL430" s="9"/>
      <c r="VNM430" s="9"/>
      <c r="VNN430" s="9"/>
      <c r="VNO430" s="9"/>
      <c r="VNP430" s="9"/>
      <c r="VNQ430" s="9"/>
      <c r="VNR430" s="9"/>
      <c r="VNS430" s="9"/>
      <c r="VNT430" s="9"/>
      <c r="VNU430" s="9"/>
      <c r="VNV430" s="9"/>
      <c r="VNW430" s="9"/>
      <c r="VNX430" s="9"/>
      <c r="VNY430" s="9"/>
      <c r="VNZ430" s="9"/>
      <c r="VOA430" s="9"/>
      <c r="VOB430" s="9"/>
      <c r="VOC430" s="9"/>
      <c r="VOD430" s="9"/>
      <c r="VOE430" s="9"/>
      <c r="VOF430" s="9"/>
      <c r="VOG430" s="9"/>
      <c r="VOH430" s="9"/>
      <c r="VOI430" s="9"/>
      <c r="VOJ430" s="9"/>
      <c r="VOK430" s="9"/>
      <c r="VOL430" s="9"/>
      <c r="VOM430" s="9"/>
      <c r="VON430" s="9"/>
      <c r="VOO430" s="9"/>
      <c r="VOP430" s="9"/>
      <c r="VOQ430" s="9"/>
      <c r="VOR430" s="9"/>
      <c r="VOS430" s="9"/>
      <c r="VOT430" s="9"/>
      <c r="VOU430" s="9"/>
      <c r="VOV430" s="9"/>
      <c r="VOW430" s="9"/>
      <c r="VOX430" s="9"/>
      <c r="VOY430" s="9"/>
      <c r="VOZ430" s="9"/>
      <c r="VPA430" s="9"/>
      <c r="VPB430" s="9"/>
      <c r="VPC430" s="9"/>
      <c r="VPD430" s="9"/>
      <c r="VPE430" s="9"/>
      <c r="VPF430" s="9"/>
      <c r="VPG430" s="9"/>
      <c r="VPH430" s="9"/>
      <c r="VPI430" s="9"/>
      <c r="VPJ430" s="9"/>
      <c r="VPK430" s="9"/>
      <c r="VPL430" s="9"/>
      <c r="VPM430" s="9"/>
      <c r="VPN430" s="9"/>
      <c r="VPO430" s="9"/>
      <c r="VPP430" s="9"/>
      <c r="VPQ430" s="9"/>
      <c r="VPR430" s="9"/>
      <c r="VPS430" s="9"/>
      <c r="VPT430" s="9"/>
      <c r="VPU430" s="9"/>
      <c r="VPV430" s="9"/>
      <c r="VPW430" s="9"/>
      <c r="VPX430" s="9"/>
      <c r="VPY430" s="9"/>
      <c r="VPZ430" s="9"/>
      <c r="VQA430" s="9"/>
      <c r="VQB430" s="9"/>
      <c r="VQC430" s="9"/>
      <c r="VQD430" s="9"/>
      <c r="VQE430" s="9"/>
      <c r="VQF430" s="9"/>
      <c r="VQG430" s="9"/>
      <c r="VQH430" s="9"/>
      <c r="VQI430" s="9"/>
      <c r="VQJ430" s="9"/>
      <c r="VQK430" s="9"/>
      <c r="VQL430" s="9"/>
      <c r="VQM430" s="9"/>
      <c r="VQN430" s="9"/>
      <c r="VQO430" s="9"/>
      <c r="VQP430" s="9"/>
      <c r="VQQ430" s="9"/>
      <c r="VQR430" s="9"/>
      <c r="VQS430" s="9"/>
      <c r="VQT430" s="9"/>
      <c r="VQU430" s="9"/>
      <c r="VQV430" s="9"/>
      <c r="VQW430" s="9"/>
      <c r="VQX430" s="9"/>
      <c r="VQY430" s="9"/>
      <c r="VQZ430" s="9"/>
      <c r="VRA430" s="9"/>
      <c r="VRB430" s="9"/>
      <c r="VRC430" s="9"/>
      <c r="VRD430" s="9"/>
      <c r="VRE430" s="9"/>
      <c r="VRF430" s="9"/>
      <c r="VRG430" s="9"/>
      <c r="VRH430" s="9"/>
      <c r="VRI430" s="9"/>
      <c r="VRJ430" s="9"/>
      <c r="VRK430" s="9"/>
      <c r="VRL430" s="9"/>
      <c r="VRM430" s="9"/>
      <c r="VRN430" s="9"/>
      <c r="VRO430" s="9"/>
      <c r="VRP430" s="9"/>
      <c r="VRQ430" s="9"/>
      <c r="VRR430" s="9"/>
      <c r="VRS430" s="9"/>
      <c r="VRT430" s="9"/>
      <c r="VRU430" s="9"/>
      <c r="VRV430" s="9"/>
      <c r="VRW430" s="9"/>
      <c r="VRX430" s="9"/>
      <c r="VRY430" s="9"/>
      <c r="VRZ430" s="9"/>
      <c r="VSA430" s="9"/>
      <c r="VSB430" s="9"/>
      <c r="VSC430" s="9"/>
      <c r="VSD430" s="9"/>
      <c r="VSE430" s="9"/>
      <c r="VSF430" s="9"/>
      <c r="VSG430" s="9"/>
      <c r="VSH430" s="9"/>
      <c r="VSI430" s="9"/>
      <c r="VSJ430" s="9"/>
      <c r="VSK430" s="9"/>
      <c r="VSL430" s="9"/>
      <c r="VSM430" s="9"/>
      <c r="VSN430" s="9"/>
      <c r="VSO430" s="9"/>
      <c r="VSP430" s="9"/>
      <c r="VSQ430" s="9"/>
      <c r="VSR430" s="9"/>
      <c r="VSS430" s="9"/>
      <c r="VST430" s="9"/>
      <c r="VSU430" s="9"/>
      <c r="VSV430" s="9"/>
      <c r="VSW430" s="9"/>
      <c r="VSX430" s="9"/>
      <c r="VSY430" s="9"/>
      <c r="VSZ430" s="9"/>
      <c r="VTA430" s="9"/>
      <c r="VTB430" s="9"/>
      <c r="VTC430" s="9"/>
      <c r="VTD430" s="9"/>
      <c r="VTE430" s="9"/>
      <c r="VTF430" s="9"/>
      <c r="VTG430" s="9"/>
      <c r="VTH430" s="9"/>
      <c r="VTI430" s="9"/>
      <c r="VTJ430" s="9"/>
      <c r="VTK430" s="9"/>
      <c r="VTL430" s="9"/>
      <c r="VTM430" s="9"/>
      <c r="VTN430" s="9"/>
      <c r="VTO430" s="9"/>
      <c r="VTP430" s="9"/>
      <c r="VTQ430" s="9"/>
      <c r="VTR430" s="9"/>
      <c r="VTS430" s="9"/>
      <c r="VTT430" s="9"/>
      <c r="VTU430" s="9"/>
      <c r="VTV430" s="9"/>
      <c r="VTW430" s="9"/>
      <c r="VTX430" s="9"/>
      <c r="VTY430" s="9"/>
      <c r="VTZ430" s="9"/>
      <c r="VUA430" s="9"/>
      <c r="VUB430" s="9"/>
      <c r="VUC430" s="9"/>
      <c r="VUD430" s="9"/>
      <c r="VUE430" s="9"/>
      <c r="VUF430" s="9"/>
      <c r="VUG430" s="9"/>
      <c r="VUH430" s="9"/>
      <c r="VUI430" s="9"/>
      <c r="VUJ430" s="9"/>
      <c r="VUK430" s="9"/>
      <c r="VUL430" s="9"/>
      <c r="VUM430" s="9"/>
      <c r="VUN430" s="9"/>
      <c r="VUO430" s="9"/>
      <c r="VUP430" s="9"/>
      <c r="VUQ430" s="9"/>
      <c r="VUR430" s="9"/>
      <c r="VUS430" s="9"/>
      <c r="VUT430" s="9"/>
      <c r="VUU430" s="9"/>
      <c r="VUV430" s="9"/>
      <c r="VUW430" s="9"/>
      <c r="VUX430" s="9"/>
      <c r="VUY430" s="9"/>
      <c r="VUZ430" s="9"/>
      <c r="VVA430" s="9"/>
      <c r="VVB430" s="9"/>
      <c r="VVC430" s="9"/>
      <c r="VVD430" s="9"/>
      <c r="VVE430" s="9"/>
      <c r="VVF430" s="9"/>
      <c r="VVG430" s="9"/>
      <c r="VVH430" s="9"/>
      <c r="VVI430" s="9"/>
      <c r="VVJ430" s="9"/>
      <c r="VVK430" s="9"/>
      <c r="VVL430" s="9"/>
      <c r="VVM430" s="9"/>
      <c r="VVN430" s="9"/>
      <c r="VVO430" s="9"/>
      <c r="VVP430" s="9"/>
      <c r="VVQ430" s="9"/>
      <c r="VVR430" s="9"/>
      <c r="VVS430" s="9"/>
      <c r="VVT430" s="9"/>
      <c r="VVU430" s="9"/>
      <c r="VVV430" s="9"/>
      <c r="VVW430" s="9"/>
      <c r="VVX430" s="9"/>
      <c r="VVY430" s="9"/>
      <c r="VVZ430" s="9"/>
      <c r="VWA430" s="9"/>
      <c r="VWB430" s="9"/>
      <c r="VWC430" s="9"/>
      <c r="VWD430" s="9"/>
      <c r="VWE430" s="9"/>
      <c r="VWF430" s="9"/>
      <c r="VWG430" s="9"/>
      <c r="VWH430" s="9"/>
      <c r="VWI430" s="9"/>
      <c r="VWJ430" s="9"/>
      <c r="VWK430" s="9"/>
      <c r="VWL430" s="9"/>
      <c r="VWM430" s="9"/>
      <c r="VWN430" s="9"/>
      <c r="VWO430" s="9"/>
      <c r="VWP430" s="9"/>
      <c r="VWQ430" s="9"/>
      <c r="VWR430" s="9"/>
      <c r="VWS430" s="9"/>
      <c r="VWT430" s="9"/>
      <c r="VWU430" s="9"/>
      <c r="VWV430" s="9"/>
      <c r="VWW430" s="9"/>
      <c r="VWX430" s="9"/>
      <c r="VWY430" s="9"/>
      <c r="VWZ430" s="9"/>
      <c r="VXA430" s="9"/>
      <c r="VXB430" s="9"/>
      <c r="VXC430" s="9"/>
      <c r="VXD430" s="9"/>
      <c r="VXE430" s="9"/>
      <c r="VXF430" s="9"/>
      <c r="VXG430" s="9"/>
      <c r="VXH430" s="9"/>
      <c r="VXI430" s="9"/>
      <c r="VXJ430" s="9"/>
      <c r="VXK430" s="9"/>
      <c r="VXL430" s="9"/>
      <c r="VXM430" s="9"/>
      <c r="VXN430" s="9"/>
      <c r="VXO430" s="9"/>
      <c r="VXP430" s="9"/>
      <c r="VXQ430" s="9"/>
      <c r="VXR430" s="9"/>
      <c r="VXS430" s="9"/>
      <c r="VXT430" s="9"/>
      <c r="VXU430" s="9"/>
      <c r="VXV430" s="9"/>
      <c r="VXW430" s="9"/>
      <c r="VXX430" s="9"/>
      <c r="VXY430" s="9"/>
      <c r="VXZ430" s="9"/>
      <c r="VYA430" s="9"/>
      <c r="VYB430" s="9"/>
      <c r="VYC430" s="9"/>
      <c r="VYD430" s="9"/>
      <c r="VYE430" s="9"/>
      <c r="VYF430" s="9"/>
      <c r="VYG430" s="9"/>
      <c r="VYH430" s="9"/>
      <c r="VYI430" s="9"/>
      <c r="VYJ430" s="9"/>
      <c r="VYK430" s="9"/>
      <c r="VYL430" s="9"/>
      <c r="VYM430" s="9"/>
      <c r="VYN430" s="9"/>
      <c r="VYO430" s="9"/>
      <c r="VYP430" s="9"/>
      <c r="VYQ430" s="9"/>
      <c r="VYR430" s="9"/>
      <c r="VYS430" s="9"/>
      <c r="VYT430" s="9"/>
      <c r="VYU430" s="9"/>
      <c r="VYV430" s="9"/>
      <c r="VYW430" s="9"/>
      <c r="VYX430" s="9"/>
      <c r="VYY430" s="9"/>
      <c r="VYZ430" s="9"/>
      <c r="VZA430" s="9"/>
      <c r="VZB430" s="9"/>
      <c r="VZC430" s="9"/>
      <c r="VZD430" s="9"/>
      <c r="VZE430" s="9"/>
      <c r="VZF430" s="9"/>
      <c r="VZG430" s="9"/>
      <c r="VZH430" s="9"/>
      <c r="VZI430" s="9"/>
      <c r="VZJ430" s="9"/>
      <c r="VZK430" s="9"/>
      <c r="VZL430" s="9"/>
      <c r="VZM430" s="9"/>
      <c r="VZN430" s="9"/>
      <c r="VZO430" s="9"/>
      <c r="VZP430" s="9"/>
      <c r="VZQ430" s="9"/>
      <c r="VZR430" s="9"/>
      <c r="VZS430" s="9"/>
      <c r="VZT430" s="9"/>
      <c r="VZU430" s="9"/>
      <c r="VZV430" s="9"/>
      <c r="VZW430" s="9"/>
      <c r="VZX430" s="9"/>
      <c r="VZY430" s="9"/>
      <c r="VZZ430" s="9"/>
      <c r="WAA430" s="9"/>
      <c r="WAB430" s="9"/>
      <c r="WAC430" s="9"/>
      <c r="WAD430" s="9"/>
      <c r="WAE430" s="9"/>
      <c r="WAF430" s="9"/>
      <c r="WAG430" s="9"/>
      <c r="WAH430" s="9"/>
      <c r="WAI430" s="9"/>
      <c r="WAJ430" s="9"/>
      <c r="WAK430" s="9"/>
      <c r="WAL430" s="9"/>
      <c r="WAM430" s="9"/>
      <c r="WAN430" s="9"/>
      <c r="WAO430" s="9"/>
      <c r="WAP430" s="9"/>
      <c r="WAQ430" s="9"/>
      <c r="WAR430" s="9"/>
      <c r="WAS430" s="9"/>
      <c r="WAT430" s="9"/>
      <c r="WAU430" s="9"/>
      <c r="WAV430" s="9"/>
      <c r="WAW430" s="9"/>
      <c r="WAX430" s="9"/>
      <c r="WAY430" s="9"/>
      <c r="WAZ430" s="9"/>
      <c r="WBA430" s="9"/>
      <c r="WBB430" s="9"/>
      <c r="WBC430" s="9"/>
      <c r="WBD430" s="9"/>
      <c r="WBE430" s="9"/>
      <c r="WBF430" s="9"/>
      <c r="WBG430" s="9"/>
      <c r="WBH430" s="9"/>
      <c r="WBI430" s="9"/>
      <c r="WBJ430" s="9"/>
      <c r="WBK430" s="9"/>
      <c r="WBL430" s="9"/>
      <c r="WBM430" s="9"/>
      <c r="WBN430" s="9"/>
      <c r="WBO430" s="9"/>
      <c r="WBP430" s="9"/>
      <c r="WBQ430" s="9"/>
      <c r="WBR430" s="9"/>
      <c r="WBS430" s="9"/>
      <c r="WBT430" s="9"/>
      <c r="WBU430" s="9"/>
      <c r="WBV430" s="9"/>
      <c r="WBW430" s="9"/>
      <c r="WBX430" s="9"/>
      <c r="WBY430" s="9"/>
      <c r="WBZ430" s="9"/>
      <c r="WCA430" s="9"/>
      <c r="WCB430" s="9"/>
      <c r="WCC430" s="9"/>
      <c r="WCD430" s="9"/>
      <c r="WCE430" s="9"/>
      <c r="WCF430" s="9"/>
      <c r="WCG430" s="9"/>
      <c r="WCH430" s="9"/>
      <c r="WCI430" s="9"/>
      <c r="WCJ430" s="9"/>
      <c r="WCK430" s="9"/>
      <c r="WCL430" s="9"/>
      <c r="WCM430" s="9"/>
      <c r="WCN430" s="9"/>
      <c r="WCO430" s="9"/>
      <c r="WCP430" s="9"/>
      <c r="WCQ430" s="9"/>
      <c r="WCR430" s="9"/>
      <c r="WCS430" s="9"/>
      <c r="WCT430" s="9"/>
      <c r="WCU430" s="9"/>
      <c r="WCV430" s="9"/>
      <c r="WCW430" s="9"/>
      <c r="WCX430" s="9"/>
      <c r="WCY430" s="9"/>
      <c r="WCZ430" s="9"/>
      <c r="WDA430" s="9"/>
      <c r="WDB430" s="9"/>
      <c r="WDC430" s="9"/>
      <c r="WDD430" s="9"/>
      <c r="WDE430" s="9"/>
      <c r="WDF430" s="9"/>
      <c r="WDG430" s="9"/>
      <c r="WDH430" s="9"/>
      <c r="WDI430" s="9"/>
      <c r="WDJ430" s="9"/>
      <c r="WDK430" s="9"/>
      <c r="WDL430" s="9"/>
      <c r="WDM430" s="9"/>
      <c r="WDN430" s="9"/>
      <c r="WDO430" s="9"/>
      <c r="WDP430" s="9"/>
      <c r="WDQ430" s="9"/>
      <c r="WDR430" s="9"/>
      <c r="WDS430" s="9"/>
      <c r="WDT430" s="9"/>
      <c r="WDU430" s="9"/>
      <c r="WDV430" s="9"/>
      <c r="WDW430" s="9"/>
      <c r="WDX430" s="9"/>
      <c r="WDY430" s="9"/>
      <c r="WDZ430" s="9"/>
      <c r="WEA430" s="9"/>
      <c r="WEB430" s="9"/>
      <c r="WEC430" s="9"/>
      <c r="WED430" s="9"/>
      <c r="WEE430" s="9"/>
      <c r="WEF430" s="9"/>
      <c r="WEG430" s="9"/>
      <c r="WEH430" s="9"/>
      <c r="WEI430" s="9"/>
      <c r="WEJ430" s="9"/>
      <c r="WEK430" s="9"/>
      <c r="WEL430" s="9"/>
      <c r="WEM430" s="9"/>
      <c r="WEN430" s="9"/>
      <c r="WEO430" s="9"/>
      <c r="WEP430" s="9"/>
      <c r="WEQ430" s="9"/>
      <c r="WER430" s="9"/>
      <c r="WES430" s="9"/>
      <c r="WET430" s="9"/>
      <c r="WEU430" s="9"/>
      <c r="WEV430" s="9"/>
      <c r="WEW430" s="9"/>
      <c r="WEX430" s="9"/>
      <c r="WEY430" s="9"/>
      <c r="WEZ430" s="9"/>
      <c r="WFA430" s="9"/>
      <c r="WFB430" s="9"/>
      <c r="WFC430" s="9"/>
      <c r="WFD430" s="9"/>
      <c r="WFE430" s="9"/>
      <c r="WFF430" s="9"/>
      <c r="WFG430" s="9"/>
      <c r="WFH430" s="9"/>
      <c r="WFI430" s="9"/>
      <c r="WFJ430" s="9"/>
      <c r="WFK430" s="9"/>
      <c r="WFL430" s="9"/>
      <c r="WFM430" s="9"/>
      <c r="WFN430" s="9"/>
      <c r="WFO430" s="9"/>
      <c r="WFP430" s="9"/>
      <c r="WFQ430" s="9"/>
      <c r="WFR430" s="9"/>
      <c r="WFS430" s="9"/>
      <c r="WFT430" s="9"/>
      <c r="WFU430" s="9"/>
      <c r="WFV430" s="9"/>
      <c r="WFW430" s="9"/>
      <c r="WFX430" s="9"/>
      <c r="WFY430" s="9"/>
      <c r="WFZ430" s="9"/>
      <c r="WGA430" s="9"/>
      <c r="WGB430" s="9"/>
      <c r="WGC430" s="9"/>
      <c r="WGD430" s="9"/>
      <c r="WGE430" s="9"/>
      <c r="WGF430" s="9"/>
      <c r="WGG430" s="9"/>
      <c r="WGH430" s="9"/>
      <c r="WGI430" s="9"/>
      <c r="WGJ430" s="9"/>
      <c r="WGK430" s="9"/>
      <c r="WGL430" s="9"/>
      <c r="WGM430" s="9"/>
      <c r="WGN430" s="9"/>
      <c r="WGO430" s="9"/>
      <c r="WGP430" s="9"/>
      <c r="WGQ430" s="9"/>
      <c r="WGR430" s="9"/>
      <c r="WGS430" s="9"/>
      <c r="WGT430" s="9"/>
      <c r="WGU430" s="9"/>
      <c r="WGV430" s="9"/>
      <c r="WGW430" s="9"/>
      <c r="WGX430" s="9"/>
      <c r="WGY430" s="9"/>
      <c r="WGZ430" s="9"/>
      <c r="WHA430" s="9"/>
      <c r="WHB430" s="9"/>
      <c r="WHC430" s="9"/>
      <c r="WHD430" s="9"/>
      <c r="WHE430" s="9"/>
      <c r="WHF430" s="9"/>
      <c r="WHG430" s="9"/>
      <c r="WHH430" s="9"/>
      <c r="WHI430" s="9"/>
      <c r="WHJ430" s="9"/>
      <c r="WHK430" s="9"/>
      <c r="WHL430" s="9"/>
      <c r="WHM430" s="9"/>
      <c r="WHN430" s="9"/>
      <c r="WHO430" s="9"/>
      <c r="WHP430" s="9"/>
      <c r="WHQ430" s="9"/>
      <c r="WHR430" s="9"/>
      <c r="WHS430" s="9"/>
      <c r="WHT430" s="9"/>
      <c r="WHU430" s="9"/>
      <c r="WHV430" s="9"/>
      <c r="WHW430" s="9"/>
      <c r="WHX430" s="9"/>
      <c r="WHY430" s="9"/>
      <c r="WHZ430" s="9"/>
      <c r="WIA430" s="9"/>
      <c r="WIB430" s="9"/>
      <c r="WIC430" s="9"/>
      <c r="WID430" s="9"/>
      <c r="WIE430" s="9"/>
      <c r="WIF430" s="9"/>
      <c r="WIG430" s="9"/>
      <c r="WIH430" s="9"/>
      <c r="WII430" s="9"/>
      <c r="WIJ430" s="9"/>
      <c r="WIK430" s="9"/>
      <c r="WIL430" s="9"/>
      <c r="WIM430" s="9"/>
      <c r="WIN430" s="9"/>
      <c r="WIO430" s="9"/>
      <c r="WIP430" s="9"/>
      <c r="WIQ430" s="9"/>
      <c r="WIR430" s="9"/>
      <c r="WIS430" s="9"/>
      <c r="WIT430" s="9"/>
      <c r="WIU430" s="9"/>
      <c r="WIV430" s="9"/>
      <c r="WIW430" s="9"/>
      <c r="WIX430" s="9"/>
      <c r="WIY430" s="9"/>
      <c r="WIZ430" s="9"/>
      <c r="WJA430" s="9"/>
      <c r="WJB430" s="9"/>
      <c r="WJC430" s="9"/>
      <c r="WJD430" s="9"/>
      <c r="WJE430" s="9"/>
      <c r="WJF430" s="9"/>
      <c r="WJG430" s="9"/>
      <c r="WJH430" s="9"/>
      <c r="WJI430" s="9"/>
      <c r="WJJ430" s="9"/>
      <c r="WJK430" s="9"/>
      <c r="WJL430" s="9"/>
      <c r="WJM430" s="9"/>
      <c r="WJN430" s="9"/>
      <c r="WJO430" s="9"/>
      <c r="WJP430" s="9"/>
      <c r="WJQ430" s="9"/>
      <c r="WJR430" s="9"/>
      <c r="WJS430" s="9"/>
      <c r="WJT430" s="9"/>
      <c r="WJU430" s="9"/>
      <c r="WJV430" s="9"/>
      <c r="WJW430" s="9"/>
      <c r="WJX430" s="9"/>
      <c r="WJY430" s="9"/>
      <c r="WJZ430" s="9"/>
      <c r="WKA430" s="9"/>
      <c r="WKB430" s="9"/>
      <c r="WKC430" s="9"/>
      <c r="WKD430" s="9"/>
      <c r="WKE430" s="9"/>
      <c r="WKF430" s="9"/>
      <c r="WKG430" s="9"/>
      <c r="WKH430" s="9"/>
      <c r="WKI430" s="9"/>
      <c r="WKJ430" s="9"/>
      <c r="WKK430" s="9"/>
      <c r="WKL430" s="9"/>
      <c r="WKM430" s="9"/>
      <c r="WKN430" s="9"/>
      <c r="WKO430" s="9"/>
      <c r="WKP430" s="9"/>
      <c r="WKQ430" s="9"/>
      <c r="WKR430" s="9"/>
      <c r="WKS430" s="9"/>
      <c r="WKT430" s="9"/>
      <c r="WKU430" s="9"/>
      <c r="WKV430" s="9"/>
      <c r="WKW430" s="9"/>
      <c r="WKX430" s="9"/>
      <c r="WKY430" s="9"/>
      <c r="WKZ430" s="9"/>
      <c r="WLA430" s="9"/>
      <c r="WLB430" s="9"/>
      <c r="WLC430" s="9"/>
      <c r="WLD430" s="9"/>
      <c r="WLE430" s="9"/>
      <c r="WLF430" s="9"/>
      <c r="WLG430" s="9"/>
      <c r="WLH430" s="9"/>
      <c r="WLI430" s="9"/>
      <c r="WLJ430" s="9"/>
      <c r="WLK430" s="9"/>
      <c r="WLL430" s="9"/>
      <c r="WLM430" s="9"/>
      <c r="WLN430" s="9"/>
      <c r="WLO430" s="9"/>
      <c r="WLP430" s="9"/>
      <c r="WLQ430" s="9"/>
      <c r="WLR430" s="9"/>
      <c r="WLS430" s="9"/>
      <c r="WLT430" s="9"/>
      <c r="WLU430" s="9"/>
      <c r="WLV430" s="9"/>
      <c r="WLW430" s="9"/>
      <c r="WLX430" s="9"/>
      <c r="WLY430" s="9"/>
      <c r="WLZ430" s="9"/>
      <c r="WMA430" s="9"/>
      <c r="WMB430" s="9"/>
      <c r="WMC430" s="9"/>
      <c r="WMD430" s="9"/>
      <c r="WME430" s="9"/>
      <c r="WMF430" s="9"/>
      <c r="WMG430" s="9"/>
      <c r="WMH430" s="9"/>
      <c r="WMI430" s="9"/>
      <c r="WMJ430" s="9"/>
      <c r="WMK430" s="9"/>
      <c r="WML430" s="9"/>
      <c r="WMM430" s="9"/>
      <c r="WMN430" s="9"/>
      <c r="WMO430" s="9"/>
      <c r="WMP430" s="9"/>
      <c r="WMQ430" s="9"/>
      <c r="WMR430" s="9"/>
      <c r="WMS430" s="9"/>
      <c r="WMT430" s="9"/>
      <c r="WMU430" s="9"/>
      <c r="WMV430" s="9"/>
      <c r="WMW430" s="9"/>
      <c r="WMX430" s="9"/>
      <c r="WMY430" s="9"/>
      <c r="WMZ430" s="9"/>
      <c r="WNA430" s="9"/>
      <c r="WNB430" s="9"/>
      <c r="WNC430" s="9"/>
      <c r="WND430" s="9"/>
      <c r="WNE430" s="9"/>
      <c r="WNF430" s="9"/>
      <c r="WNG430" s="9"/>
      <c r="WNH430" s="9"/>
      <c r="WNI430" s="9"/>
      <c r="WNJ430" s="9"/>
      <c r="WNK430" s="9"/>
      <c r="WNL430" s="9"/>
      <c r="WNM430" s="9"/>
      <c r="WNN430" s="9"/>
      <c r="WNO430" s="9"/>
      <c r="WNP430" s="9"/>
      <c r="WNQ430" s="9"/>
      <c r="WNR430" s="9"/>
      <c r="WNS430" s="9"/>
      <c r="WNT430" s="9"/>
      <c r="WNU430" s="9"/>
      <c r="WNV430" s="9"/>
      <c r="WNW430" s="9"/>
      <c r="WNX430" s="9"/>
      <c r="WNY430" s="9"/>
      <c r="WNZ430" s="9"/>
      <c r="WOA430" s="9"/>
      <c r="WOB430" s="9"/>
      <c r="WOC430" s="9"/>
      <c r="WOD430" s="9"/>
      <c r="WOE430" s="9"/>
      <c r="WOF430" s="9"/>
      <c r="WOG430" s="9"/>
      <c r="WOH430" s="9"/>
      <c r="WOI430" s="9"/>
      <c r="WOJ430" s="9"/>
      <c r="WOK430" s="9"/>
      <c r="WOL430" s="9"/>
      <c r="WOM430" s="9"/>
      <c r="WON430" s="9"/>
      <c r="WOO430" s="9"/>
      <c r="WOP430" s="9"/>
      <c r="WOQ430" s="9"/>
      <c r="WOR430" s="9"/>
      <c r="WOS430" s="9"/>
      <c r="WOT430" s="9"/>
      <c r="WOU430" s="9"/>
      <c r="WOV430" s="9"/>
      <c r="WOW430" s="9"/>
      <c r="WOX430" s="9"/>
      <c r="WOY430" s="9"/>
      <c r="WOZ430" s="9"/>
      <c r="WPA430" s="9"/>
      <c r="WPB430" s="9"/>
      <c r="WPC430" s="9"/>
      <c r="WPD430" s="9"/>
      <c r="WPE430" s="9"/>
      <c r="WPF430" s="9"/>
      <c r="WPG430" s="9"/>
      <c r="WPH430" s="9"/>
      <c r="WPI430" s="9"/>
      <c r="WPJ430" s="9"/>
      <c r="WPK430" s="9"/>
      <c r="WPL430" s="9"/>
      <c r="WPM430" s="9"/>
      <c r="WPN430" s="9"/>
      <c r="WPO430" s="9"/>
      <c r="WPP430" s="9"/>
      <c r="WPQ430" s="9"/>
      <c r="WPR430" s="9"/>
      <c r="WPS430" s="9"/>
      <c r="WPT430" s="9"/>
      <c r="WPU430" s="9"/>
      <c r="WPV430" s="9"/>
      <c r="WPW430" s="9"/>
      <c r="WPX430" s="9"/>
      <c r="WPY430" s="9"/>
      <c r="WPZ430" s="9"/>
      <c r="WQA430" s="9"/>
      <c r="WQB430" s="9"/>
      <c r="WQC430" s="9"/>
      <c r="WQD430" s="9"/>
      <c r="WQE430" s="9"/>
      <c r="WQF430" s="9"/>
      <c r="WQG430" s="9"/>
      <c r="WQH430" s="9"/>
      <c r="WQI430" s="9"/>
      <c r="WQJ430" s="9"/>
      <c r="WQK430" s="9"/>
      <c r="WQL430" s="9"/>
      <c r="WQM430" s="9"/>
      <c r="WQN430" s="9"/>
      <c r="WQO430" s="9"/>
      <c r="WQP430" s="9"/>
      <c r="WQQ430" s="9"/>
      <c r="WQR430" s="9"/>
      <c r="WQS430" s="9"/>
      <c r="WQT430" s="9"/>
      <c r="WQU430" s="9"/>
      <c r="WQV430" s="9"/>
      <c r="WQW430" s="9"/>
      <c r="WQX430" s="9"/>
      <c r="WQY430" s="9"/>
      <c r="WQZ430" s="9"/>
      <c r="WRA430" s="9"/>
      <c r="WRB430" s="9"/>
      <c r="WRC430" s="9"/>
      <c r="WRD430" s="9"/>
      <c r="WRE430" s="9"/>
      <c r="WRF430" s="9"/>
      <c r="WRG430" s="9"/>
      <c r="WRH430" s="9"/>
      <c r="WRI430" s="9"/>
      <c r="WRJ430" s="9"/>
      <c r="WRK430" s="9"/>
      <c r="WRL430" s="9"/>
      <c r="WRM430" s="9"/>
      <c r="WRN430" s="9"/>
      <c r="WRO430" s="9"/>
      <c r="WRP430" s="9"/>
      <c r="WRQ430" s="9"/>
      <c r="WRR430" s="9"/>
      <c r="WRS430" s="9"/>
      <c r="WRT430" s="9"/>
      <c r="WRU430" s="9"/>
      <c r="WRV430" s="9"/>
      <c r="WRW430" s="9"/>
      <c r="WRX430" s="9"/>
      <c r="WRY430" s="9"/>
      <c r="WRZ430" s="9"/>
      <c r="WSA430" s="9"/>
      <c r="WSB430" s="9"/>
      <c r="WSC430" s="9"/>
      <c r="WSD430" s="9"/>
      <c r="WSE430" s="9"/>
      <c r="WSF430" s="9"/>
      <c r="WSG430" s="9"/>
      <c r="WSH430" s="9"/>
      <c r="WSI430" s="9"/>
      <c r="WSJ430" s="9"/>
      <c r="WSK430" s="9"/>
      <c r="WSL430" s="9"/>
      <c r="WSM430" s="9"/>
      <c r="WSN430" s="9"/>
      <c r="WSO430" s="9"/>
      <c r="WSP430" s="9"/>
      <c r="WSQ430" s="9"/>
      <c r="WSR430" s="9"/>
      <c r="WSS430" s="9"/>
      <c r="WST430" s="9"/>
      <c r="WSU430" s="9"/>
      <c r="WSV430" s="9"/>
      <c r="WSW430" s="9"/>
      <c r="WSX430" s="9"/>
      <c r="WSY430" s="9"/>
      <c r="WSZ430" s="9"/>
      <c r="WTA430" s="9"/>
      <c r="WTB430" s="9"/>
      <c r="WTC430" s="9"/>
      <c r="WTD430" s="9"/>
      <c r="WTE430" s="9"/>
      <c r="WTF430" s="9"/>
      <c r="WTG430" s="9"/>
      <c r="WTH430" s="9"/>
      <c r="WTI430" s="9"/>
      <c r="WTJ430" s="9"/>
      <c r="WTK430" s="9"/>
      <c r="WTL430" s="9"/>
      <c r="WTM430" s="9"/>
      <c r="WTN430" s="9"/>
      <c r="WTO430" s="9"/>
      <c r="WTP430" s="9"/>
      <c r="WTQ430" s="9"/>
      <c r="WTR430" s="9"/>
      <c r="WTS430" s="9"/>
      <c r="WTT430" s="9"/>
      <c r="WTU430" s="9"/>
      <c r="WTV430" s="9"/>
      <c r="WTW430" s="9"/>
      <c r="WTX430" s="9"/>
      <c r="WTY430" s="9"/>
      <c r="WTZ430" s="9"/>
      <c r="WUA430" s="9"/>
      <c r="WUB430" s="9"/>
      <c r="WUC430" s="9"/>
      <c r="WUD430" s="9"/>
      <c r="WUE430" s="9"/>
      <c r="WUF430" s="9"/>
      <c r="WUG430" s="9"/>
      <c r="WUH430" s="9"/>
      <c r="WUI430" s="9"/>
      <c r="WUJ430" s="9"/>
      <c r="WUK430" s="9"/>
      <c r="WUL430" s="9"/>
      <c r="WUM430" s="9"/>
      <c r="WUN430" s="9"/>
      <c r="WUO430" s="9"/>
      <c r="WUP430" s="9"/>
      <c r="WUQ430" s="9"/>
      <c r="WUR430" s="9"/>
      <c r="WUS430" s="9"/>
      <c r="WUT430" s="9"/>
      <c r="WUU430" s="9"/>
      <c r="WUV430" s="9"/>
      <c r="WUW430" s="9"/>
      <c r="WUX430" s="9"/>
      <c r="WUY430" s="9"/>
      <c r="WUZ430" s="9"/>
      <c r="WVA430" s="9"/>
      <c r="WVB430" s="9"/>
      <c r="WVC430" s="9"/>
      <c r="WVD430" s="9"/>
      <c r="WVE430" s="9"/>
      <c r="WVF430" s="9"/>
      <c r="WVG430" s="9"/>
      <c r="WVH430" s="9"/>
      <c r="WVI430" s="9"/>
      <c r="WVJ430" s="9"/>
      <c r="WVK430" s="9"/>
      <c r="WVL430" s="9"/>
      <c r="WVM430" s="9"/>
      <c r="WVN430" s="9"/>
      <c r="WVO430" s="9"/>
      <c r="WVP430" s="9"/>
      <c r="WVQ430" s="9"/>
      <c r="WVR430" s="9"/>
      <c r="WVS430" s="9"/>
      <c r="WVT430" s="9"/>
      <c r="WVU430" s="9"/>
      <c r="WVV430" s="9"/>
      <c r="WVW430" s="9"/>
      <c r="WVX430" s="9"/>
      <c r="WVY430" s="9"/>
      <c r="WVZ430" s="9"/>
      <c r="WWA430" s="9"/>
      <c r="WWB430" s="9"/>
      <c r="WWC430" s="9"/>
      <c r="WWD430" s="9"/>
      <c r="WWE430" s="9"/>
      <c r="WWF430" s="9"/>
      <c r="WWG430" s="9"/>
      <c r="WWH430" s="9"/>
      <c r="WWI430" s="9"/>
      <c r="WWJ430" s="9"/>
      <c r="WWK430" s="9"/>
      <c r="WWL430" s="9"/>
      <c r="WWM430" s="9"/>
      <c r="WWN430" s="9"/>
      <c r="WWO430" s="9"/>
      <c r="WWP430" s="9"/>
      <c r="WWQ430" s="9"/>
      <c r="WWR430" s="9"/>
      <c r="WWS430" s="9"/>
      <c r="WWT430" s="9"/>
      <c r="WWU430" s="9"/>
      <c r="WWV430" s="9"/>
      <c r="WWW430" s="9"/>
      <c r="WWX430" s="9"/>
      <c r="WWY430" s="9"/>
      <c r="WWZ430" s="9"/>
      <c r="WXA430" s="9"/>
      <c r="WXB430" s="9"/>
      <c r="WXC430" s="9"/>
      <c r="WXD430" s="9"/>
      <c r="WXE430" s="9"/>
      <c r="WXF430" s="9"/>
      <c r="WXG430" s="9"/>
      <c r="WXH430" s="9"/>
      <c r="WXI430" s="9"/>
      <c r="WXJ430" s="9"/>
      <c r="WXK430" s="9"/>
      <c r="WXL430" s="9"/>
      <c r="WXM430" s="9"/>
      <c r="WXN430" s="9"/>
      <c r="WXO430" s="9"/>
      <c r="WXP430" s="9"/>
      <c r="WXQ430" s="9"/>
      <c r="WXR430" s="9"/>
      <c r="WXS430" s="9"/>
      <c r="WXT430" s="9"/>
      <c r="WXU430" s="9"/>
      <c r="WXV430" s="9"/>
      <c r="WXW430" s="9"/>
      <c r="WXX430" s="9"/>
      <c r="WXY430" s="9"/>
      <c r="WXZ430" s="9"/>
      <c r="WYA430" s="9"/>
      <c r="WYB430" s="9"/>
      <c r="WYC430" s="9"/>
      <c r="WYD430" s="9"/>
      <c r="WYE430" s="9"/>
      <c r="WYF430" s="9"/>
      <c r="WYG430" s="9"/>
      <c r="WYH430" s="9"/>
      <c r="WYI430" s="9"/>
      <c r="WYJ430" s="9"/>
      <c r="WYK430" s="9"/>
      <c r="WYL430" s="9"/>
      <c r="WYM430" s="9"/>
      <c r="WYN430" s="9"/>
      <c r="WYO430" s="9"/>
      <c r="WYP430" s="9"/>
      <c r="WYQ430" s="9"/>
      <c r="WYR430" s="9"/>
      <c r="WYS430" s="9"/>
      <c r="WYT430" s="9"/>
      <c r="WYU430" s="9"/>
      <c r="WYV430" s="9"/>
      <c r="WYW430" s="9"/>
      <c r="WYX430" s="9"/>
      <c r="WYY430" s="9"/>
      <c r="WYZ430" s="9"/>
      <c r="WZA430" s="9"/>
      <c r="WZB430" s="9"/>
      <c r="WZC430" s="9"/>
      <c r="WZD430" s="9"/>
      <c r="WZE430" s="9"/>
      <c r="WZF430" s="9"/>
      <c r="WZG430" s="9"/>
      <c r="WZH430" s="9"/>
      <c r="WZI430" s="9"/>
      <c r="WZJ430" s="9"/>
      <c r="WZK430" s="9"/>
      <c r="WZL430" s="9"/>
      <c r="WZM430" s="9"/>
      <c r="WZN430" s="9"/>
      <c r="WZO430" s="9"/>
      <c r="WZP430" s="9"/>
      <c r="WZQ430" s="9"/>
      <c r="WZR430" s="9"/>
      <c r="WZS430" s="9"/>
      <c r="WZT430" s="9"/>
      <c r="WZU430" s="9"/>
      <c r="WZV430" s="9"/>
      <c r="WZW430" s="9"/>
      <c r="WZX430" s="9"/>
      <c r="WZY430" s="9"/>
      <c r="WZZ430" s="9"/>
      <c r="XAA430" s="9"/>
      <c r="XAB430" s="9"/>
      <c r="XAC430" s="9"/>
      <c r="XAD430" s="9"/>
      <c r="XAE430" s="9"/>
      <c r="XAF430" s="9"/>
      <c r="XAG430" s="9"/>
      <c r="XAH430" s="9"/>
      <c r="XAI430" s="9"/>
      <c r="XAJ430" s="9"/>
      <c r="XAK430" s="9"/>
      <c r="XAL430" s="9"/>
      <c r="XAM430" s="9"/>
      <c r="XAN430" s="9"/>
      <c r="XAO430" s="9"/>
      <c r="XAP430" s="9"/>
      <c r="XAQ430" s="9"/>
      <c r="XAR430" s="9"/>
      <c r="XAS430" s="9"/>
      <c r="XAT430" s="9"/>
      <c r="XAU430" s="9"/>
      <c r="XAV430" s="9"/>
      <c r="XAW430" s="9"/>
      <c r="XAX430" s="9"/>
      <c r="XAY430" s="9"/>
      <c r="XAZ430" s="9"/>
      <c r="XBA430" s="9"/>
      <c r="XBB430" s="9"/>
      <c r="XBC430" s="9"/>
      <c r="XBD430" s="9"/>
      <c r="XBE430" s="9"/>
      <c r="XBF430" s="9"/>
      <c r="XBG430" s="9"/>
      <c r="XBH430" s="9"/>
      <c r="XBI430" s="9"/>
      <c r="XBJ430" s="9"/>
      <c r="XBK430" s="9"/>
      <c r="XBL430" s="9"/>
      <c r="XBM430" s="9"/>
      <c r="XBN430" s="9"/>
      <c r="XBO430" s="9"/>
      <c r="XBP430" s="9"/>
      <c r="XBQ430" s="9"/>
      <c r="XBR430" s="9"/>
      <c r="XBS430" s="9"/>
      <c r="XBT430" s="9"/>
      <c r="XBU430" s="9"/>
      <c r="XBV430" s="9"/>
      <c r="XBW430" s="9"/>
      <c r="XBX430" s="9"/>
      <c r="XBY430" s="9"/>
      <c r="XBZ430" s="9"/>
      <c r="XCA430" s="9"/>
      <c r="XCB430" s="9"/>
      <c r="XCC430" s="9"/>
      <c r="XCD430" s="9"/>
      <c r="XCE430" s="9"/>
      <c r="XCF430" s="9"/>
      <c r="XCG430" s="9"/>
      <c r="XCH430" s="9"/>
      <c r="XCI430" s="9"/>
      <c r="XCJ430" s="9"/>
      <c r="XCK430" s="9"/>
      <c r="XCL430" s="9"/>
      <c r="XCM430" s="9"/>
      <c r="XCN430" s="9"/>
      <c r="XCO430" s="9"/>
      <c r="XCP430" s="9"/>
      <c r="XCQ430" s="9"/>
      <c r="XCR430" s="9"/>
      <c r="XCS430" s="9"/>
      <c r="XCT430" s="9"/>
      <c r="XCU430" s="9"/>
      <c r="XCV430" s="9"/>
      <c r="XCW430" s="9"/>
      <c r="XCX430" s="9"/>
      <c r="XCY430" s="9"/>
      <c r="XCZ430" s="9"/>
      <c r="XDA430" s="9"/>
      <c r="XDB430" s="9"/>
      <c r="XDC430" s="9"/>
      <c r="XDD430" s="9"/>
      <c r="XDE430" s="9"/>
      <c r="XDF430" s="9"/>
      <c r="XDG430" s="9"/>
      <c r="XDH430" s="9"/>
      <c r="XDI430" s="9"/>
      <c r="XDJ430" s="9"/>
      <c r="XDK430" s="9"/>
      <c r="XDL430" s="9"/>
      <c r="XDM430" s="9"/>
      <c r="XDN430" s="9"/>
      <c r="XDO430" s="9"/>
      <c r="XDP430" s="9"/>
      <c r="XDQ430" s="9"/>
      <c r="XDR430" s="9"/>
      <c r="XDS430" s="9"/>
      <c r="XDT430" s="9"/>
      <c r="XDU430" s="9"/>
      <c r="XDV430" s="9"/>
      <c r="XDW430" s="9"/>
      <c r="XDX430" s="9"/>
      <c r="XDY430" s="9"/>
      <c r="XDZ430" s="9"/>
      <c r="XEA430" s="9"/>
      <c r="XEB430" s="9"/>
      <c r="XEC430" s="9"/>
      <c r="XED430" s="9"/>
      <c r="XEE430" s="9"/>
      <c r="XEF430" s="9"/>
      <c r="XEG430" s="9"/>
      <c r="XEH430" s="9"/>
      <c r="XEI430" s="9"/>
      <c r="XEJ430" s="9"/>
      <c r="XEK430" s="9"/>
      <c r="XEL430" s="9"/>
      <c r="XEM430" s="9"/>
      <c r="XEN430" s="9"/>
      <c r="XEO430" s="9"/>
      <c r="XEP430" s="9"/>
      <c r="XEQ430" s="9"/>
      <c r="XER430" s="9"/>
      <c r="XES430" s="9"/>
      <c r="XET430" s="9"/>
      <c r="XEU430" s="9"/>
      <c r="XEV430" s="9"/>
      <c r="XEW430" s="9"/>
      <c r="XEX430" s="9"/>
      <c r="XEY430" s="9"/>
      <c r="XEZ430" s="9"/>
      <c r="XFA430" s="9"/>
    </row>
    <row r="431" spans="1:16381" s="23" customFormat="1" ht="27" x14ac:dyDescent="0.15">
      <c r="A431" s="21"/>
      <c r="B431" s="53" t="s">
        <v>41</v>
      </c>
      <c r="C431" s="95" t="s">
        <v>450</v>
      </c>
      <c r="D431" s="95" t="s">
        <v>451</v>
      </c>
      <c r="E431" s="95" t="s">
        <v>421</v>
      </c>
      <c r="F431" s="95" t="s">
        <v>422</v>
      </c>
      <c r="G431" s="95" t="s">
        <v>942</v>
      </c>
      <c r="H431" s="219">
        <f>615471-615471</f>
        <v>0</v>
      </c>
      <c r="I431" s="95" t="s">
        <v>46</v>
      </c>
      <c r="J431" s="91" t="s">
        <v>46</v>
      </c>
      <c r="K431" s="62" t="s">
        <v>943</v>
      </c>
      <c r="L431" s="289">
        <v>44102910</v>
      </c>
      <c r="M431" s="291" t="str">
        <f>G431</f>
        <v>Adquirir máquinas laminadoras para la comunidad 1 del Instituto Pedagógico Nacional.</v>
      </c>
      <c r="N431" s="293">
        <v>9</v>
      </c>
      <c r="O431" s="293">
        <v>9</v>
      </c>
      <c r="P431" s="295">
        <v>3</v>
      </c>
      <c r="Q431" s="297" t="s">
        <v>49</v>
      </c>
      <c r="R431" s="297" t="s">
        <v>601</v>
      </c>
      <c r="S431" s="299" t="s">
        <v>154</v>
      </c>
      <c r="T431" s="301">
        <f t="shared" ref="T431" si="65">H431</f>
        <v>0</v>
      </c>
      <c r="U431" s="303">
        <f t="shared" ref="U431" si="66">T431</f>
        <v>0</v>
      </c>
      <c r="V431" s="305" t="s">
        <v>51</v>
      </c>
      <c r="W431" s="305" t="s">
        <v>52</v>
      </c>
      <c r="X431" s="307" t="s">
        <v>53</v>
      </c>
      <c r="Y431" s="309" t="s">
        <v>54</v>
      </c>
      <c r="Z431" s="283" t="s">
        <v>41</v>
      </c>
      <c r="AA431" s="285" t="s">
        <v>55</v>
      </c>
      <c r="AB431" s="287" t="s">
        <v>56</v>
      </c>
      <c r="AC431" s="37" t="s">
        <v>51</v>
      </c>
      <c r="AD431" s="37" t="s">
        <v>57</v>
      </c>
      <c r="AE431" s="42" t="s">
        <v>58</v>
      </c>
      <c r="AF431" s="42" t="s">
        <v>59</v>
      </c>
      <c r="AG431" s="42" t="s">
        <v>60</v>
      </c>
      <c r="AH431" s="42" t="s">
        <v>61</v>
      </c>
      <c r="AI431" s="42" t="s">
        <v>61</v>
      </c>
      <c r="AJ431" s="42" t="s">
        <v>61</v>
      </c>
      <c r="AK431" s="9"/>
      <c r="AL431" s="9"/>
      <c r="AM431" s="9"/>
      <c r="AN431" s="45"/>
      <c r="AO431" s="45"/>
      <c r="AP431" s="45"/>
      <c r="AQ431" s="45"/>
      <c r="AR431" s="45"/>
      <c r="AS431" s="45"/>
      <c r="AT431" s="45"/>
      <c r="AU431" s="45"/>
      <c r="AV431" s="45"/>
      <c r="AW431" s="45"/>
      <c r="AX431" s="45"/>
      <c r="AY431" s="45"/>
      <c r="AZ431" s="45"/>
      <c r="BA431" s="45"/>
      <c r="BB431" s="45"/>
      <c r="BC431" s="45"/>
      <c r="BD431" s="45"/>
      <c r="BE431" s="45"/>
      <c r="BF431" s="45"/>
      <c r="BG431" s="45"/>
      <c r="BH431" s="45"/>
      <c r="BI431" s="45"/>
      <c r="BJ431" s="45"/>
      <c r="BK431" s="45"/>
      <c r="BL431" s="45"/>
      <c r="BM431" s="45"/>
      <c r="BN431" s="45"/>
      <c r="BO431" s="45"/>
      <c r="BP431" s="45"/>
      <c r="BQ431" s="45"/>
      <c r="BR431" s="45"/>
      <c r="BS431" s="45"/>
      <c r="BT431" s="45"/>
      <c r="BU431" s="45"/>
      <c r="BV431" s="45"/>
      <c r="BW431" s="45"/>
      <c r="BX431" s="45"/>
      <c r="BY431" s="45"/>
      <c r="BZ431" s="45"/>
      <c r="CA431" s="45"/>
      <c r="CB431" s="45"/>
      <c r="CC431" s="45"/>
      <c r="CD431" s="45"/>
      <c r="CE431" s="45"/>
      <c r="CF431" s="45"/>
      <c r="CG431" s="45"/>
      <c r="CH431" s="45"/>
      <c r="CI431" s="45"/>
      <c r="CJ431" s="45"/>
      <c r="CK431" s="45"/>
      <c r="CL431" s="45"/>
      <c r="CM431" s="45"/>
      <c r="CN431" s="45"/>
      <c r="CO431" s="45"/>
      <c r="CP431" s="45"/>
      <c r="CQ431" s="45"/>
      <c r="CR431" s="45"/>
      <c r="CS431" s="45"/>
      <c r="CT431" s="45"/>
      <c r="CU431" s="45"/>
      <c r="CV431" s="45"/>
      <c r="CW431" s="45"/>
      <c r="CX431" s="45"/>
      <c r="CY431" s="45"/>
      <c r="CZ431" s="45"/>
      <c r="DA431" s="45"/>
      <c r="DB431" s="45"/>
      <c r="DC431" s="45"/>
      <c r="DD431" s="45"/>
      <c r="DE431" s="45"/>
      <c r="DF431" s="45"/>
      <c r="DG431" s="45"/>
      <c r="DH431" s="45"/>
      <c r="DI431" s="45"/>
      <c r="DJ431" s="45"/>
      <c r="DK431" s="45"/>
      <c r="DL431" s="45"/>
      <c r="DM431" s="45"/>
      <c r="DN431" s="45"/>
      <c r="DO431" s="45"/>
      <c r="DP431" s="45"/>
      <c r="DQ431" s="45"/>
      <c r="DR431" s="45"/>
      <c r="DS431" s="45"/>
      <c r="DT431" s="45"/>
      <c r="DU431" s="45"/>
      <c r="DV431" s="45"/>
      <c r="DW431" s="45"/>
      <c r="DX431" s="45"/>
      <c r="DY431" s="45"/>
      <c r="DZ431" s="45"/>
      <c r="EA431" s="45"/>
      <c r="EB431" s="45"/>
      <c r="EC431" s="45"/>
      <c r="ED431" s="45"/>
      <c r="EE431" s="45"/>
      <c r="EF431" s="45"/>
      <c r="EG431" s="45"/>
      <c r="EH431" s="45"/>
      <c r="EI431" s="45"/>
      <c r="EJ431" s="45"/>
      <c r="EK431" s="45"/>
      <c r="EL431" s="45"/>
      <c r="EM431" s="45"/>
      <c r="EN431" s="45"/>
      <c r="EO431" s="45"/>
      <c r="EP431" s="45"/>
      <c r="EQ431" s="45"/>
      <c r="ER431" s="45"/>
      <c r="ES431" s="45"/>
      <c r="ET431" s="45"/>
      <c r="EU431" s="45"/>
      <c r="EV431" s="45"/>
      <c r="EW431" s="45"/>
      <c r="EX431" s="45"/>
      <c r="EY431" s="45"/>
      <c r="EZ431" s="45"/>
      <c r="FA431" s="45"/>
      <c r="FB431" s="45"/>
      <c r="FC431" s="45"/>
      <c r="FD431" s="45"/>
      <c r="FE431" s="45"/>
      <c r="FF431" s="45"/>
      <c r="FG431" s="45"/>
      <c r="FH431" s="45"/>
      <c r="FI431" s="45"/>
      <c r="FJ431" s="45"/>
      <c r="FK431" s="45"/>
      <c r="FL431" s="45"/>
      <c r="FM431" s="45"/>
      <c r="FN431" s="45"/>
      <c r="FO431" s="45"/>
      <c r="FP431" s="45"/>
      <c r="FQ431" s="45"/>
      <c r="FR431" s="45"/>
      <c r="FS431" s="45"/>
      <c r="FT431" s="45"/>
      <c r="FU431" s="45"/>
      <c r="FV431" s="45"/>
      <c r="FW431" s="45"/>
      <c r="FX431" s="45"/>
      <c r="FY431" s="45"/>
      <c r="FZ431" s="45"/>
      <c r="GA431" s="45"/>
      <c r="GB431" s="45"/>
      <c r="GC431" s="45"/>
      <c r="GD431" s="45"/>
      <c r="GE431" s="45"/>
      <c r="GF431" s="45"/>
      <c r="GG431" s="45"/>
      <c r="GH431" s="45"/>
      <c r="GI431" s="45"/>
      <c r="GJ431" s="45"/>
      <c r="GK431" s="45"/>
      <c r="GL431" s="45"/>
      <c r="GM431" s="45"/>
      <c r="GN431" s="45"/>
      <c r="GO431" s="45"/>
      <c r="GP431" s="45"/>
      <c r="GQ431" s="45"/>
      <c r="GR431" s="45"/>
      <c r="GS431" s="45"/>
      <c r="GT431" s="45"/>
      <c r="GU431" s="45"/>
      <c r="GV431" s="45"/>
      <c r="GW431" s="45"/>
      <c r="GX431" s="45"/>
      <c r="GY431" s="45"/>
      <c r="GZ431" s="45"/>
      <c r="HA431" s="45"/>
      <c r="HB431" s="45"/>
      <c r="HC431" s="45"/>
      <c r="HD431" s="45"/>
      <c r="HE431" s="45"/>
      <c r="HF431" s="45"/>
      <c r="HG431" s="45"/>
      <c r="HH431" s="45"/>
      <c r="HI431" s="45"/>
      <c r="HJ431" s="45"/>
      <c r="HK431" s="45"/>
      <c r="HL431" s="45"/>
      <c r="HM431" s="45"/>
      <c r="HN431" s="45"/>
      <c r="HO431" s="45"/>
      <c r="HP431" s="45"/>
      <c r="HQ431" s="45"/>
      <c r="HR431" s="45"/>
      <c r="HS431" s="45"/>
      <c r="HT431" s="45"/>
      <c r="HU431" s="45"/>
      <c r="HV431" s="45"/>
      <c r="HW431" s="45"/>
      <c r="HX431" s="45"/>
      <c r="HY431" s="45"/>
      <c r="HZ431" s="45"/>
      <c r="IA431" s="45"/>
      <c r="IB431" s="45"/>
      <c r="IC431" s="45"/>
      <c r="ID431" s="45"/>
      <c r="IE431" s="45"/>
      <c r="IF431" s="45"/>
      <c r="IG431" s="45"/>
      <c r="IH431" s="45"/>
      <c r="II431" s="45"/>
      <c r="IJ431" s="45"/>
      <c r="IK431" s="45"/>
      <c r="IL431" s="45"/>
      <c r="IM431" s="45"/>
      <c r="IN431" s="45"/>
      <c r="IO431" s="45"/>
      <c r="IP431" s="45"/>
      <c r="IQ431" s="45"/>
      <c r="IR431" s="45"/>
      <c r="IS431" s="45"/>
      <c r="IT431" s="45"/>
      <c r="IU431" s="45"/>
      <c r="IV431" s="45"/>
      <c r="IW431" s="45"/>
      <c r="IX431" s="45"/>
      <c r="IY431" s="45"/>
      <c r="IZ431" s="45"/>
      <c r="JA431" s="45"/>
      <c r="JB431" s="45"/>
      <c r="JC431" s="45"/>
      <c r="JD431" s="45"/>
      <c r="JE431" s="45"/>
      <c r="JF431" s="45"/>
      <c r="JG431" s="45"/>
      <c r="JH431" s="45"/>
      <c r="JI431" s="45"/>
      <c r="JJ431" s="45"/>
      <c r="JK431" s="45"/>
      <c r="JL431" s="45"/>
      <c r="JM431" s="45"/>
      <c r="JN431" s="45"/>
      <c r="JO431" s="45"/>
      <c r="JP431" s="45"/>
      <c r="JQ431" s="45"/>
      <c r="JR431" s="45"/>
      <c r="JS431" s="45"/>
      <c r="JT431" s="45"/>
      <c r="JU431" s="45"/>
      <c r="JV431" s="45"/>
      <c r="JW431" s="45"/>
      <c r="JX431" s="45"/>
      <c r="JY431" s="45"/>
      <c r="JZ431" s="45"/>
      <c r="KA431" s="45"/>
      <c r="KB431" s="45"/>
      <c r="KC431" s="45"/>
      <c r="KD431" s="45"/>
      <c r="KE431" s="45"/>
      <c r="KF431" s="45"/>
      <c r="KG431" s="45"/>
      <c r="KH431" s="45"/>
      <c r="KI431" s="45"/>
      <c r="KJ431" s="45"/>
      <c r="KK431" s="45"/>
      <c r="KL431" s="45"/>
      <c r="KM431" s="45"/>
      <c r="KN431" s="45"/>
      <c r="KO431" s="45"/>
      <c r="KP431" s="45"/>
      <c r="KQ431" s="45"/>
      <c r="KR431" s="45"/>
      <c r="KS431" s="45"/>
      <c r="KT431" s="45"/>
      <c r="KU431" s="45"/>
      <c r="KV431" s="45"/>
      <c r="KW431" s="45"/>
      <c r="KX431" s="45"/>
      <c r="KY431" s="45"/>
      <c r="KZ431" s="45"/>
      <c r="LA431" s="45"/>
      <c r="LB431" s="45"/>
      <c r="LC431" s="45"/>
      <c r="LD431" s="45"/>
      <c r="LE431" s="45"/>
      <c r="LF431" s="45"/>
      <c r="LG431" s="45"/>
      <c r="LH431" s="45"/>
      <c r="LI431" s="45"/>
      <c r="LJ431" s="45"/>
      <c r="LK431" s="45"/>
      <c r="LL431" s="45"/>
      <c r="LM431" s="45"/>
      <c r="LN431" s="45"/>
      <c r="LO431" s="45"/>
      <c r="LP431" s="45"/>
      <c r="LQ431" s="45"/>
      <c r="LR431" s="45"/>
      <c r="LS431" s="45"/>
      <c r="LT431" s="45"/>
      <c r="LU431" s="45"/>
      <c r="LV431" s="45"/>
      <c r="LW431" s="45"/>
      <c r="LX431" s="45"/>
      <c r="LY431" s="45"/>
      <c r="LZ431" s="45"/>
      <c r="MA431" s="45"/>
      <c r="MB431" s="45"/>
      <c r="MC431" s="45"/>
      <c r="MD431" s="45"/>
      <c r="ME431" s="45"/>
      <c r="MF431" s="45"/>
      <c r="MG431" s="45"/>
      <c r="MH431" s="45"/>
      <c r="MI431" s="45"/>
      <c r="MJ431" s="45"/>
      <c r="MK431" s="45"/>
      <c r="ML431" s="45"/>
      <c r="MM431" s="45"/>
      <c r="MN431" s="45"/>
      <c r="MO431" s="45"/>
      <c r="MP431" s="45"/>
      <c r="MQ431" s="45"/>
      <c r="MR431" s="45"/>
      <c r="MS431" s="45"/>
      <c r="MT431" s="45"/>
      <c r="MU431" s="45"/>
      <c r="MV431" s="45"/>
      <c r="MW431" s="45"/>
      <c r="MX431" s="45"/>
      <c r="MY431" s="45"/>
      <c r="MZ431" s="45"/>
      <c r="NA431" s="45"/>
      <c r="NB431" s="45"/>
      <c r="NC431" s="45"/>
      <c r="ND431" s="45"/>
      <c r="NE431" s="45"/>
      <c r="NF431" s="45"/>
      <c r="NG431" s="45"/>
      <c r="NH431" s="45"/>
      <c r="NI431" s="45"/>
      <c r="NJ431" s="45"/>
      <c r="NK431" s="45"/>
      <c r="NL431" s="45"/>
      <c r="NM431" s="45"/>
      <c r="NN431" s="45"/>
      <c r="NO431" s="45"/>
      <c r="NP431" s="45"/>
      <c r="NQ431" s="45"/>
      <c r="NR431" s="45"/>
      <c r="NS431" s="45"/>
      <c r="NT431" s="45"/>
      <c r="NU431" s="45"/>
      <c r="NV431" s="45"/>
      <c r="NW431" s="45"/>
      <c r="NX431" s="45"/>
      <c r="NY431" s="45"/>
      <c r="NZ431" s="45"/>
      <c r="OA431" s="45"/>
      <c r="OB431" s="45"/>
      <c r="OC431" s="45"/>
      <c r="OD431" s="45"/>
      <c r="OE431" s="45"/>
      <c r="OF431" s="45"/>
      <c r="OG431" s="45"/>
      <c r="OH431" s="45"/>
      <c r="OI431" s="45"/>
      <c r="OJ431" s="45"/>
      <c r="OK431" s="45"/>
      <c r="OL431" s="45"/>
      <c r="OM431" s="45"/>
      <c r="ON431" s="45"/>
      <c r="OO431" s="45"/>
      <c r="OP431" s="45"/>
      <c r="OQ431" s="45"/>
      <c r="OR431" s="45"/>
      <c r="OS431" s="45"/>
      <c r="OT431" s="45"/>
      <c r="OU431" s="45"/>
      <c r="OV431" s="45"/>
      <c r="OW431" s="45"/>
      <c r="OX431" s="45"/>
      <c r="OY431" s="45"/>
      <c r="OZ431" s="45"/>
      <c r="PA431" s="45"/>
      <c r="PB431" s="45"/>
      <c r="PC431" s="45"/>
      <c r="PD431" s="45"/>
      <c r="PE431" s="45"/>
      <c r="PF431" s="45"/>
      <c r="PG431" s="45"/>
      <c r="PH431" s="45"/>
      <c r="PI431" s="45"/>
      <c r="PJ431" s="45"/>
      <c r="PK431" s="45"/>
      <c r="PL431" s="45"/>
      <c r="PM431" s="45"/>
      <c r="PN431" s="45"/>
      <c r="PO431" s="45"/>
      <c r="PP431" s="45"/>
      <c r="PQ431" s="45"/>
      <c r="PR431" s="45"/>
      <c r="PS431" s="45"/>
      <c r="PT431" s="45"/>
      <c r="PU431" s="45"/>
      <c r="PV431" s="45"/>
      <c r="PW431" s="45"/>
      <c r="PX431" s="45"/>
      <c r="PY431" s="45"/>
      <c r="PZ431" s="45"/>
      <c r="QA431" s="45"/>
      <c r="QB431" s="45"/>
      <c r="QC431" s="45"/>
      <c r="QD431" s="45"/>
      <c r="QE431" s="45"/>
      <c r="QF431" s="45"/>
      <c r="QG431" s="45"/>
      <c r="QH431" s="45"/>
      <c r="QI431" s="45"/>
      <c r="QJ431" s="45"/>
      <c r="QK431" s="45"/>
      <c r="QL431" s="45"/>
      <c r="QM431" s="45"/>
      <c r="QN431" s="45"/>
      <c r="QO431" s="45"/>
      <c r="QP431" s="45"/>
      <c r="QQ431" s="45"/>
      <c r="QR431" s="45"/>
      <c r="QS431" s="45"/>
      <c r="QT431" s="45"/>
      <c r="QU431" s="45"/>
      <c r="QV431" s="45"/>
      <c r="QW431" s="45"/>
      <c r="QX431" s="45"/>
      <c r="QY431" s="45"/>
      <c r="QZ431" s="45"/>
      <c r="RA431" s="45"/>
      <c r="RB431" s="45"/>
      <c r="RC431" s="45"/>
      <c r="RD431" s="45"/>
      <c r="RE431" s="45"/>
      <c r="RF431" s="45"/>
      <c r="RG431" s="45"/>
      <c r="RH431" s="45"/>
      <c r="RI431" s="45"/>
      <c r="RJ431" s="45"/>
      <c r="RK431" s="45"/>
      <c r="RL431" s="45"/>
      <c r="RM431" s="45"/>
      <c r="RN431" s="45"/>
      <c r="RO431" s="45"/>
      <c r="RP431" s="45"/>
      <c r="RQ431" s="45"/>
      <c r="RR431" s="45"/>
      <c r="RS431" s="45"/>
      <c r="RT431" s="45"/>
      <c r="RU431" s="45"/>
      <c r="RV431" s="45"/>
      <c r="RW431" s="45"/>
      <c r="RX431" s="45"/>
      <c r="RY431" s="45"/>
      <c r="RZ431" s="45"/>
      <c r="SA431" s="45"/>
      <c r="SB431" s="45"/>
      <c r="SC431" s="45"/>
      <c r="SD431" s="45"/>
      <c r="SE431" s="45"/>
      <c r="SF431" s="45"/>
      <c r="SG431" s="45"/>
      <c r="SH431" s="45"/>
      <c r="SI431" s="45"/>
      <c r="SJ431" s="45"/>
      <c r="SK431" s="45"/>
      <c r="SL431" s="45"/>
      <c r="SM431" s="45"/>
      <c r="SN431" s="45"/>
      <c r="SO431" s="45"/>
      <c r="SP431" s="45"/>
      <c r="SQ431" s="45"/>
      <c r="SR431" s="45"/>
      <c r="SS431" s="45"/>
      <c r="ST431" s="45"/>
      <c r="SU431" s="45"/>
      <c r="SV431" s="45"/>
      <c r="SW431" s="45"/>
      <c r="SX431" s="45"/>
      <c r="SY431" s="45"/>
      <c r="SZ431" s="45"/>
      <c r="TA431" s="45"/>
      <c r="TB431" s="45"/>
      <c r="TC431" s="45"/>
      <c r="TD431" s="45"/>
      <c r="TE431" s="45"/>
      <c r="TF431" s="45"/>
      <c r="TG431" s="45"/>
      <c r="TH431" s="45"/>
      <c r="TI431" s="45"/>
      <c r="TJ431" s="45"/>
      <c r="TK431" s="45"/>
      <c r="TL431" s="45"/>
      <c r="TM431" s="45"/>
      <c r="TN431" s="45"/>
      <c r="TO431" s="45"/>
      <c r="TP431" s="45"/>
      <c r="TQ431" s="45"/>
      <c r="TR431" s="45"/>
      <c r="TS431" s="45"/>
      <c r="TT431" s="45"/>
      <c r="TU431" s="45"/>
      <c r="TV431" s="45"/>
      <c r="TW431" s="45"/>
      <c r="TX431" s="45"/>
      <c r="TY431" s="45"/>
      <c r="TZ431" s="45"/>
      <c r="UA431" s="45"/>
      <c r="UB431" s="45"/>
      <c r="UC431" s="45"/>
      <c r="UD431" s="45"/>
      <c r="UE431" s="45"/>
      <c r="UF431" s="45"/>
      <c r="UG431" s="45"/>
      <c r="UH431" s="45"/>
      <c r="UI431" s="45"/>
      <c r="UJ431" s="45"/>
      <c r="UK431" s="45"/>
      <c r="UL431" s="45"/>
      <c r="UM431" s="45"/>
      <c r="UN431" s="45"/>
      <c r="UO431" s="45"/>
      <c r="UP431" s="45"/>
      <c r="UQ431" s="45"/>
      <c r="UR431" s="45"/>
      <c r="US431" s="45"/>
      <c r="UT431" s="45"/>
      <c r="UU431" s="45"/>
      <c r="UV431" s="45"/>
      <c r="UW431" s="45"/>
      <c r="UX431" s="45"/>
      <c r="UY431" s="45"/>
      <c r="UZ431" s="45"/>
      <c r="VA431" s="45"/>
      <c r="VB431" s="45"/>
      <c r="VC431" s="45"/>
      <c r="VD431" s="45"/>
      <c r="VE431" s="45"/>
      <c r="VF431" s="45"/>
      <c r="VG431" s="45"/>
      <c r="VH431" s="45"/>
      <c r="VI431" s="45"/>
      <c r="VJ431" s="45"/>
      <c r="VK431" s="45"/>
      <c r="VL431" s="45"/>
      <c r="VM431" s="45"/>
      <c r="VN431" s="45"/>
      <c r="VO431" s="45"/>
      <c r="VP431" s="45"/>
      <c r="VQ431" s="45"/>
      <c r="VR431" s="45"/>
      <c r="VS431" s="45"/>
      <c r="VT431" s="45"/>
      <c r="VU431" s="45"/>
      <c r="VV431" s="45"/>
      <c r="VW431" s="45"/>
      <c r="VX431" s="45"/>
      <c r="VY431" s="45"/>
      <c r="VZ431" s="45"/>
      <c r="WA431" s="45"/>
      <c r="WB431" s="45"/>
      <c r="WC431" s="45"/>
      <c r="WD431" s="45"/>
      <c r="WE431" s="45"/>
      <c r="WF431" s="45"/>
      <c r="WG431" s="45"/>
      <c r="WH431" s="45"/>
      <c r="WI431" s="45"/>
      <c r="WJ431" s="45"/>
      <c r="WK431" s="45"/>
      <c r="WL431" s="45"/>
      <c r="WM431" s="45"/>
      <c r="WN431" s="45"/>
      <c r="WO431" s="45"/>
      <c r="WP431" s="45"/>
      <c r="WQ431" s="45"/>
      <c r="WR431" s="45"/>
      <c r="WS431" s="45"/>
      <c r="WT431" s="45"/>
      <c r="WU431" s="45"/>
      <c r="WV431" s="45"/>
      <c r="WW431" s="45"/>
      <c r="WX431" s="45"/>
      <c r="WY431" s="45"/>
      <c r="WZ431" s="45"/>
      <c r="XA431" s="45"/>
      <c r="XB431" s="45"/>
      <c r="XC431" s="45"/>
      <c r="XD431" s="45"/>
      <c r="XE431" s="45"/>
      <c r="XF431" s="45"/>
      <c r="XG431" s="45"/>
      <c r="XH431" s="45"/>
      <c r="XI431" s="45"/>
      <c r="XJ431" s="45"/>
      <c r="XK431" s="45"/>
      <c r="XL431" s="45"/>
      <c r="XM431" s="45"/>
      <c r="XN431" s="45"/>
      <c r="XO431" s="45"/>
      <c r="XP431" s="45"/>
      <c r="XQ431" s="45"/>
      <c r="XR431" s="45"/>
      <c r="XS431" s="45"/>
      <c r="XT431" s="45"/>
      <c r="XU431" s="45"/>
      <c r="XV431" s="45"/>
      <c r="XW431" s="45"/>
      <c r="XX431" s="45"/>
      <c r="XY431" s="45"/>
      <c r="XZ431" s="45"/>
      <c r="YA431" s="45"/>
      <c r="YB431" s="45"/>
      <c r="YC431" s="45"/>
      <c r="YD431" s="45"/>
      <c r="YE431" s="45"/>
      <c r="YF431" s="45"/>
      <c r="YG431" s="45"/>
      <c r="YH431" s="45"/>
      <c r="YI431" s="45"/>
      <c r="YJ431" s="45"/>
      <c r="YK431" s="45"/>
      <c r="YL431" s="45"/>
      <c r="YM431" s="45"/>
      <c r="YN431" s="45"/>
      <c r="YO431" s="45"/>
      <c r="YP431" s="45"/>
      <c r="YQ431" s="45"/>
      <c r="YR431" s="45"/>
      <c r="YS431" s="45"/>
      <c r="YT431" s="45"/>
      <c r="YU431" s="45"/>
      <c r="YV431" s="45"/>
      <c r="YW431" s="45"/>
      <c r="YX431" s="45"/>
      <c r="YY431" s="45"/>
      <c r="YZ431" s="45"/>
      <c r="ZA431" s="45"/>
      <c r="ZB431" s="45"/>
      <c r="ZC431" s="45"/>
      <c r="ZD431" s="45"/>
      <c r="ZE431" s="45"/>
      <c r="ZF431" s="45"/>
      <c r="ZG431" s="45"/>
      <c r="ZH431" s="45"/>
      <c r="ZI431" s="45"/>
      <c r="ZJ431" s="45"/>
      <c r="ZK431" s="45"/>
      <c r="ZL431" s="45"/>
      <c r="ZM431" s="45"/>
      <c r="ZN431" s="45"/>
      <c r="ZO431" s="45"/>
      <c r="ZP431" s="45"/>
      <c r="ZQ431" s="45"/>
      <c r="ZR431" s="45"/>
      <c r="ZS431" s="45"/>
      <c r="ZT431" s="45"/>
      <c r="ZU431" s="45"/>
      <c r="ZV431" s="45"/>
      <c r="ZW431" s="45"/>
      <c r="ZX431" s="45"/>
      <c r="ZY431" s="45"/>
      <c r="ZZ431" s="45"/>
      <c r="AAA431" s="45"/>
      <c r="AAB431" s="45"/>
      <c r="AAC431" s="45"/>
      <c r="AAD431" s="45"/>
      <c r="AAE431" s="45"/>
      <c r="AAF431" s="45"/>
      <c r="AAG431" s="45"/>
      <c r="AAH431" s="45"/>
      <c r="AAI431" s="45"/>
      <c r="AAJ431" s="45"/>
      <c r="AAK431" s="45"/>
      <c r="AAL431" s="45"/>
      <c r="AAM431" s="45"/>
      <c r="AAN431" s="45"/>
      <c r="AAO431" s="45"/>
      <c r="AAP431" s="45"/>
      <c r="AAQ431" s="45"/>
      <c r="AAR431" s="45"/>
      <c r="AAS431" s="45"/>
      <c r="AAT431" s="45"/>
      <c r="AAU431" s="45"/>
      <c r="AAV431" s="45"/>
      <c r="AAW431" s="45"/>
      <c r="AAX431" s="45"/>
      <c r="AAY431" s="45"/>
      <c r="AAZ431" s="45"/>
      <c r="ABA431" s="45"/>
      <c r="ABB431" s="45"/>
      <c r="ABC431" s="45"/>
      <c r="ABD431" s="45"/>
      <c r="ABE431" s="45"/>
      <c r="ABF431" s="45"/>
      <c r="ABG431" s="45"/>
      <c r="ABH431" s="45"/>
      <c r="ABI431" s="45"/>
      <c r="ABJ431" s="45"/>
      <c r="ABK431" s="45"/>
      <c r="ABL431" s="45"/>
      <c r="ABM431" s="45"/>
      <c r="ABN431" s="45"/>
      <c r="ABO431" s="45"/>
      <c r="ABP431" s="45"/>
      <c r="ABQ431" s="45"/>
      <c r="ABR431" s="45"/>
      <c r="ABS431" s="45"/>
      <c r="ABT431" s="45"/>
      <c r="ABU431" s="45"/>
      <c r="ABV431" s="45"/>
      <c r="ABW431" s="45"/>
      <c r="ABX431" s="45"/>
      <c r="ABY431" s="45"/>
      <c r="ABZ431" s="45"/>
      <c r="ACA431" s="45"/>
      <c r="ACB431" s="45"/>
      <c r="ACC431" s="45"/>
      <c r="ACD431" s="45"/>
      <c r="ACE431" s="45"/>
      <c r="ACF431" s="45"/>
      <c r="ACG431" s="45"/>
      <c r="ACH431" s="45"/>
      <c r="ACI431" s="45"/>
      <c r="ACJ431" s="45"/>
      <c r="ACK431" s="45"/>
      <c r="ACL431" s="45"/>
      <c r="ACM431" s="45"/>
      <c r="ACN431" s="45"/>
      <c r="ACO431" s="45"/>
      <c r="ACP431" s="45"/>
      <c r="ACQ431" s="45"/>
      <c r="ACR431" s="45"/>
      <c r="ACS431" s="45"/>
      <c r="ACT431" s="45"/>
      <c r="ACU431" s="45"/>
      <c r="ACV431" s="45"/>
      <c r="ACW431" s="45"/>
      <c r="ACX431" s="45"/>
      <c r="ACY431" s="45"/>
      <c r="ACZ431" s="45"/>
      <c r="ADA431" s="45"/>
      <c r="ADB431" s="45"/>
      <c r="ADC431" s="45"/>
      <c r="ADD431" s="45"/>
      <c r="ADE431" s="45"/>
      <c r="ADF431" s="45"/>
      <c r="ADG431" s="45"/>
      <c r="ADH431" s="45"/>
      <c r="ADI431" s="45"/>
      <c r="ADJ431" s="45"/>
      <c r="ADK431" s="45"/>
      <c r="ADL431" s="45"/>
      <c r="ADM431" s="45"/>
      <c r="ADN431" s="45"/>
      <c r="ADO431" s="45"/>
      <c r="ADP431" s="45"/>
      <c r="ADQ431" s="45"/>
      <c r="ADR431" s="45"/>
      <c r="ADS431" s="45"/>
      <c r="ADT431" s="45"/>
      <c r="ADU431" s="45"/>
      <c r="ADV431" s="45"/>
      <c r="ADW431" s="45"/>
      <c r="ADX431" s="45"/>
      <c r="ADY431" s="45"/>
      <c r="ADZ431" s="45"/>
      <c r="AEA431" s="45"/>
      <c r="AEB431" s="45"/>
      <c r="AEC431" s="45"/>
      <c r="AED431" s="45"/>
      <c r="AEE431" s="45"/>
      <c r="AEF431" s="45"/>
      <c r="AEG431" s="45"/>
      <c r="AEH431" s="45"/>
      <c r="AEI431" s="45"/>
      <c r="AEJ431" s="45"/>
      <c r="AEK431" s="45"/>
      <c r="AEL431" s="45"/>
      <c r="AEM431" s="45"/>
      <c r="AEN431" s="45"/>
      <c r="AEO431" s="45"/>
      <c r="AEP431" s="45"/>
      <c r="AEQ431" s="45"/>
      <c r="AER431" s="45"/>
      <c r="AES431" s="45"/>
      <c r="AET431" s="45"/>
      <c r="AEU431" s="45"/>
      <c r="AEV431" s="45"/>
      <c r="AEW431" s="45"/>
      <c r="AEX431" s="45"/>
      <c r="AEY431" s="45"/>
      <c r="AEZ431" s="45"/>
      <c r="AFA431" s="45"/>
      <c r="AFB431" s="45"/>
      <c r="AFC431" s="45"/>
      <c r="AFD431" s="45"/>
      <c r="AFE431" s="45"/>
      <c r="AFF431" s="45"/>
      <c r="AFG431" s="45"/>
      <c r="AFH431" s="45"/>
      <c r="AFI431" s="45"/>
      <c r="AFJ431" s="45"/>
      <c r="AFK431" s="45"/>
      <c r="AFL431" s="45"/>
      <c r="AFM431" s="45"/>
      <c r="AFN431" s="45"/>
      <c r="AFO431" s="45"/>
      <c r="AFP431" s="45"/>
      <c r="AFQ431" s="45"/>
      <c r="AFR431" s="45"/>
      <c r="AFS431" s="45"/>
      <c r="AFT431" s="45"/>
      <c r="AFU431" s="45"/>
      <c r="AFV431" s="45"/>
      <c r="AFW431" s="45"/>
      <c r="AFX431" s="45"/>
      <c r="AFY431" s="45"/>
      <c r="AFZ431" s="45"/>
      <c r="AGA431" s="45"/>
      <c r="AGB431" s="45"/>
      <c r="AGC431" s="45"/>
      <c r="AGD431" s="45"/>
      <c r="AGE431" s="45"/>
      <c r="AGF431" s="45"/>
      <c r="AGG431" s="45"/>
      <c r="AGH431" s="45"/>
      <c r="AGI431" s="45"/>
      <c r="AGJ431" s="45"/>
      <c r="AGK431" s="45"/>
      <c r="AGL431" s="45"/>
      <c r="AGM431" s="45"/>
      <c r="AGN431" s="45"/>
      <c r="AGO431" s="45"/>
      <c r="AGP431" s="45"/>
      <c r="AGQ431" s="45"/>
      <c r="AGR431" s="45"/>
      <c r="AGS431" s="45"/>
      <c r="AGT431" s="45"/>
      <c r="AGU431" s="45"/>
      <c r="AGV431" s="45"/>
      <c r="AGW431" s="45"/>
      <c r="AGX431" s="45"/>
      <c r="AGY431" s="45"/>
      <c r="AGZ431" s="45"/>
      <c r="AHA431" s="45"/>
      <c r="AHB431" s="45"/>
      <c r="AHC431" s="45"/>
      <c r="AHD431" s="45"/>
      <c r="AHE431" s="45"/>
      <c r="AHF431" s="45"/>
      <c r="AHG431" s="45"/>
      <c r="AHH431" s="45"/>
      <c r="AHI431" s="45"/>
      <c r="AHJ431" s="45"/>
      <c r="AHK431" s="45"/>
      <c r="AHL431" s="45"/>
      <c r="AHM431" s="45"/>
      <c r="AHN431" s="45"/>
      <c r="AHO431" s="45"/>
      <c r="AHP431" s="45"/>
      <c r="AHQ431" s="45"/>
      <c r="AHR431" s="45"/>
      <c r="AHS431" s="45"/>
      <c r="AHT431" s="45"/>
      <c r="AHU431" s="45"/>
      <c r="AHV431" s="45"/>
      <c r="AHW431" s="45"/>
      <c r="AHX431" s="45"/>
      <c r="AHY431" s="45"/>
      <c r="AHZ431" s="45"/>
      <c r="AIA431" s="45"/>
      <c r="AIB431" s="45"/>
      <c r="AIC431" s="45"/>
      <c r="AID431" s="45"/>
      <c r="AIE431" s="45"/>
      <c r="AIF431" s="45"/>
      <c r="AIG431" s="45"/>
      <c r="AIH431" s="45"/>
      <c r="AII431" s="45"/>
      <c r="AIJ431" s="45"/>
      <c r="AIK431" s="45"/>
      <c r="AIL431" s="45"/>
      <c r="AIM431" s="45"/>
      <c r="AIN431" s="45"/>
      <c r="AIO431" s="45"/>
      <c r="AIP431" s="45"/>
      <c r="AIQ431" s="45"/>
      <c r="AIR431" s="45"/>
      <c r="AIS431" s="45"/>
      <c r="AIT431" s="45"/>
      <c r="AIU431" s="45"/>
      <c r="AIV431" s="45"/>
      <c r="AIW431" s="45"/>
      <c r="AIX431" s="45"/>
      <c r="AIY431" s="45"/>
      <c r="AIZ431" s="45"/>
      <c r="AJA431" s="45"/>
      <c r="AJB431" s="45"/>
      <c r="AJC431" s="45"/>
      <c r="AJD431" s="45"/>
      <c r="AJE431" s="45"/>
      <c r="AJF431" s="45"/>
      <c r="AJG431" s="45"/>
      <c r="AJH431" s="45"/>
      <c r="AJI431" s="45"/>
      <c r="AJJ431" s="45"/>
      <c r="AJK431" s="45"/>
      <c r="AJL431" s="45"/>
      <c r="AJM431" s="45"/>
      <c r="AJN431" s="45"/>
      <c r="AJO431" s="45"/>
      <c r="AJP431" s="45"/>
      <c r="AJQ431" s="45"/>
      <c r="AJR431" s="45"/>
      <c r="AJS431" s="45"/>
      <c r="AJT431" s="45"/>
      <c r="AJU431" s="45"/>
      <c r="AJV431" s="45"/>
      <c r="AJW431" s="45"/>
      <c r="AJX431" s="45"/>
      <c r="AJY431" s="45"/>
      <c r="AJZ431" s="45"/>
      <c r="AKA431" s="45"/>
      <c r="AKB431" s="45"/>
      <c r="AKC431" s="45"/>
      <c r="AKD431" s="45"/>
      <c r="AKE431" s="45"/>
      <c r="AKF431" s="45"/>
      <c r="AKG431" s="45"/>
      <c r="AKH431" s="45"/>
      <c r="AKI431" s="45"/>
      <c r="AKJ431" s="45"/>
      <c r="AKK431" s="45"/>
      <c r="AKL431" s="45"/>
      <c r="AKM431" s="45"/>
      <c r="AKN431" s="45"/>
      <c r="AKO431" s="45"/>
      <c r="AKP431" s="45"/>
      <c r="AKQ431" s="45"/>
      <c r="AKR431" s="45"/>
      <c r="AKS431" s="45"/>
      <c r="AKT431" s="45"/>
      <c r="AKU431" s="45"/>
      <c r="AKV431" s="45"/>
      <c r="AKW431" s="45"/>
      <c r="AKX431" s="45"/>
      <c r="AKY431" s="45"/>
      <c r="AKZ431" s="45"/>
      <c r="ALA431" s="45"/>
      <c r="ALB431" s="45"/>
      <c r="ALC431" s="45"/>
      <c r="ALD431" s="45"/>
      <c r="ALE431" s="45"/>
      <c r="ALF431" s="45"/>
      <c r="ALG431" s="45"/>
      <c r="ALH431" s="45"/>
      <c r="ALI431" s="45"/>
      <c r="ALJ431" s="45"/>
      <c r="ALK431" s="45"/>
      <c r="ALL431" s="45"/>
      <c r="ALM431" s="45"/>
      <c r="ALN431" s="45"/>
      <c r="ALO431" s="45"/>
      <c r="ALP431" s="45"/>
      <c r="ALQ431" s="45"/>
      <c r="ALR431" s="45"/>
      <c r="ALS431" s="45"/>
      <c r="ALT431" s="45"/>
      <c r="ALU431" s="45"/>
      <c r="ALV431" s="45"/>
      <c r="ALW431" s="45"/>
      <c r="ALX431" s="45"/>
      <c r="ALY431" s="45"/>
      <c r="ALZ431" s="45"/>
      <c r="AMA431" s="45"/>
      <c r="AMB431" s="45"/>
      <c r="AMC431" s="45"/>
      <c r="AMD431" s="45"/>
      <c r="AME431" s="45"/>
      <c r="AMF431" s="45"/>
      <c r="AMG431" s="45"/>
      <c r="AMH431" s="45"/>
      <c r="AMI431" s="45"/>
      <c r="AMJ431" s="45"/>
      <c r="AMK431" s="45"/>
      <c r="AML431" s="45"/>
      <c r="AMM431" s="45"/>
      <c r="AMN431" s="45"/>
      <c r="AMO431" s="45"/>
      <c r="AMP431" s="45"/>
      <c r="AMQ431" s="45"/>
      <c r="AMR431" s="45"/>
      <c r="AMS431" s="45"/>
      <c r="AMT431" s="45"/>
      <c r="AMU431" s="45"/>
      <c r="AMV431" s="45"/>
      <c r="AMW431" s="45"/>
      <c r="AMX431" s="45"/>
      <c r="AMY431" s="45"/>
      <c r="AMZ431" s="45"/>
      <c r="ANA431" s="45"/>
      <c r="ANB431" s="45"/>
      <c r="ANC431" s="45"/>
      <c r="AND431" s="45"/>
      <c r="ANE431" s="45"/>
      <c r="ANF431" s="45"/>
      <c r="ANG431" s="45"/>
      <c r="ANH431" s="45"/>
      <c r="ANI431" s="45"/>
      <c r="ANJ431" s="45"/>
      <c r="ANK431" s="45"/>
      <c r="ANL431" s="45"/>
      <c r="ANM431" s="45"/>
      <c r="ANN431" s="45"/>
      <c r="ANO431" s="45"/>
      <c r="ANP431" s="45"/>
      <c r="ANQ431" s="45"/>
      <c r="ANR431" s="45"/>
      <c r="ANS431" s="45"/>
      <c r="ANT431" s="45"/>
      <c r="ANU431" s="45"/>
      <c r="ANV431" s="45"/>
      <c r="ANW431" s="45"/>
      <c r="ANX431" s="45"/>
      <c r="ANY431" s="45"/>
      <c r="ANZ431" s="45"/>
      <c r="AOA431" s="45"/>
      <c r="AOB431" s="45"/>
      <c r="AOC431" s="45"/>
      <c r="AOD431" s="45"/>
      <c r="AOE431" s="45"/>
      <c r="AOF431" s="45"/>
      <c r="AOG431" s="45"/>
      <c r="AOH431" s="45"/>
      <c r="AOI431" s="45"/>
      <c r="AOJ431" s="45"/>
      <c r="AOK431" s="45"/>
      <c r="AOL431" s="45"/>
      <c r="AOM431" s="45"/>
      <c r="AON431" s="45"/>
      <c r="AOO431" s="45"/>
      <c r="AOP431" s="45"/>
      <c r="AOQ431" s="45"/>
      <c r="AOR431" s="45"/>
      <c r="AOS431" s="45"/>
      <c r="AOT431" s="45"/>
      <c r="AOU431" s="45"/>
      <c r="AOV431" s="45"/>
      <c r="AOW431" s="45"/>
      <c r="AOX431" s="45"/>
      <c r="AOY431" s="45"/>
      <c r="AOZ431" s="45"/>
      <c r="APA431" s="45"/>
      <c r="APB431" s="45"/>
      <c r="APC431" s="45"/>
      <c r="APD431" s="45"/>
      <c r="APE431" s="45"/>
      <c r="APF431" s="45"/>
      <c r="APG431" s="45"/>
      <c r="APH431" s="45"/>
      <c r="API431" s="45"/>
      <c r="APJ431" s="45"/>
      <c r="APK431" s="45"/>
      <c r="APL431" s="45"/>
      <c r="APM431" s="45"/>
      <c r="APN431" s="45"/>
      <c r="APO431" s="45"/>
      <c r="APP431" s="45"/>
      <c r="APQ431" s="45"/>
      <c r="APR431" s="45"/>
      <c r="APS431" s="45"/>
      <c r="APT431" s="45"/>
      <c r="APU431" s="45"/>
      <c r="APV431" s="45"/>
      <c r="APW431" s="45"/>
      <c r="APX431" s="45"/>
      <c r="APY431" s="45"/>
      <c r="APZ431" s="45"/>
      <c r="AQA431" s="45"/>
      <c r="AQB431" s="45"/>
      <c r="AQC431" s="45"/>
      <c r="AQD431" s="45"/>
      <c r="AQE431" s="45"/>
      <c r="AQF431" s="45"/>
      <c r="AQG431" s="45"/>
      <c r="AQH431" s="45"/>
      <c r="AQI431" s="45"/>
      <c r="AQJ431" s="45"/>
      <c r="AQK431" s="45"/>
      <c r="AQL431" s="45"/>
      <c r="AQM431" s="45"/>
      <c r="AQN431" s="45"/>
      <c r="AQO431" s="45"/>
      <c r="AQP431" s="45"/>
      <c r="AQQ431" s="45"/>
      <c r="AQR431" s="45"/>
      <c r="AQS431" s="45"/>
      <c r="AQT431" s="45"/>
      <c r="AQU431" s="45"/>
      <c r="AQV431" s="45"/>
      <c r="AQW431" s="45"/>
      <c r="AQX431" s="45"/>
      <c r="AQY431" s="45"/>
      <c r="AQZ431" s="45"/>
      <c r="ARA431" s="45"/>
      <c r="ARB431" s="45"/>
      <c r="ARC431" s="45"/>
      <c r="ARD431" s="45"/>
      <c r="ARE431" s="45"/>
      <c r="ARF431" s="45"/>
      <c r="ARG431" s="45"/>
      <c r="ARH431" s="45"/>
      <c r="ARI431" s="45"/>
      <c r="ARJ431" s="45"/>
      <c r="ARK431" s="45"/>
      <c r="ARL431" s="45"/>
      <c r="ARM431" s="45"/>
      <c r="ARN431" s="45"/>
      <c r="ARO431" s="45"/>
      <c r="ARP431" s="45"/>
      <c r="ARQ431" s="45"/>
      <c r="ARR431" s="45"/>
      <c r="ARS431" s="45"/>
      <c r="ART431" s="45"/>
      <c r="ARU431" s="45"/>
      <c r="ARV431" s="45"/>
      <c r="ARW431" s="45"/>
      <c r="ARX431" s="45"/>
      <c r="ARY431" s="45"/>
      <c r="ARZ431" s="45"/>
      <c r="ASA431" s="45"/>
      <c r="ASB431" s="45"/>
      <c r="ASC431" s="45"/>
      <c r="ASD431" s="45"/>
      <c r="ASE431" s="45"/>
      <c r="ASF431" s="45"/>
      <c r="ASG431" s="45"/>
      <c r="ASH431" s="45"/>
      <c r="ASI431" s="45"/>
      <c r="ASJ431" s="45"/>
      <c r="ASK431" s="45"/>
      <c r="ASL431" s="45"/>
      <c r="ASM431" s="45"/>
      <c r="ASN431" s="45"/>
      <c r="ASO431" s="45"/>
      <c r="ASP431" s="45"/>
      <c r="ASQ431" s="45"/>
      <c r="ASR431" s="45"/>
      <c r="ASS431" s="45"/>
      <c r="AST431" s="45"/>
      <c r="ASU431" s="45"/>
      <c r="ASV431" s="45"/>
      <c r="ASW431" s="45"/>
      <c r="ASX431" s="45"/>
      <c r="ASY431" s="45"/>
      <c r="ASZ431" s="45"/>
      <c r="ATA431" s="45"/>
      <c r="ATB431" s="45"/>
      <c r="ATC431" s="45"/>
      <c r="ATD431" s="45"/>
      <c r="ATE431" s="45"/>
      <c r="ATF431" s="45"/>
      <c r="ATG431" s="45"/>
      <c r="ATH431" s="45"/>
      <c r="ATI431" s="45"/>
      <c r="ATJ431" s="45"/>
      <c r="ATK431" s="45"/>
      <c r="ATL431" s="45"/>
      <c r="ATM431" s="45"/>
      <c r="ATN431" s="45"/>
      <c r="ATO431" s="45"/>
      <c r="ATP431" s="45"/>
      <c r="ATQ431" s="45"/>
      <c r="ATR431" s="45"/>
      <c r="ATS431" s="45"/>
      <c r="ATT431" s="45"/>
      <c r="ATU431" s="45"/>
      <c r="ATV431" s="45"/>
      <c r="ATW431" s="45"/>
      <c r="ATX431" s="45"/>
      <c r="ATY431" s="45"/>
      <c r="ATZ431" s="45"/>
      <c r="AUA431" s="45"/>
      <c r="AUB431" s="45"/>
      <c r="AUC431" s="45"/>
      <c r="AUD431" s="45"/>
      <c r="AUE431" s="45"/>
      <c r="AUF431" s="45"/>
      <c r="AUG431" s="45"/>
      <c r="AUH431" s="45"/>
      <c r="AUI431" s="45"/>
      <c r="AUJ431" s="45"/>
      <c r="AUK431" s="45"/>
      <c r="AUL431" s="45"/>
      <c r="AUM431" s="45"/>
      <c r="AUN431" s="45"/>
      <c r="AUO431" s="45"/>
      <c r="AUP431" s="45"/>
      <c r="AUQ431" s="45"/>
      <c r="AUR431" s="45"/>
      <c r="AUS431" s="45"/>
      <c r="AUT431" s="45"/>
      <c r="AUU431" s="45"/>
      <c r="AUV431" s="45"/>
      <c r="AUW431" s="45"/>
      <c r="AUX431" s="45"/>
      <c r="AUY431" s="45"/>
      <c r="AUZ431" s="45"/>
      <c r="AVA431" s="45"/>
      <c r="AVB431" s="45"/>
      <c r="AVC431" s="45"/>
      <c r="AVD431" s="45"/>
      <c r="AVE431" s="45"/>
      <c r="AVF431" s="45"/>
      <c r="AVG431" s="45"/>
      <c r="AVH431" s="45"/>
      <c r="AVI431" s="45"/>
      <c r="AVJ431" s="45"/>
      <c r="AVK431" s="45"/>
      <c r="AVL431" s="45"/>
      <c r="AVM431" s="45"/>
      <c r="AVN431" s="45"/>
      <c r="AVO431" s="45"/>
      <c r="AVP431" s="45"/>
      <c r="AVQ431" s="45"/>
      <c r="AVR431" s="45"/>
      <c r="AVS431" s="45"/>
      <c r="AVT431" s="45"/>
      <c r="AVU431" s="45"/>
      <c r="AVV431" s="45"/>
      <c r="AVW431" s="45"/>
      <c r="AVX431" s="45"/>
      <c r="AVY431" s="45"/>
      <c r="AVZ431" s="45"/>
      <c r="AWA431" s="45"/>
      <c r="AWB431" s="45"/>
      <c r="AWC431" s="45"/>
      <c r="AWD431" s="45"/>
      <c r="AWE431" s="45"/>
      <c r="AWF431" s="45"/>
      <c r="AWG431" s="45"/>
      <c r="AWH431" s="45"/>
      <c r="AWI431" s="45"/>
      <c r="AWJ431" s="45"/>
      <c r="AWK431" s="45"/>
      <c r="AWL431" s="45"/>
      <c r="AWM431" s="45"/>
      <c r="AWN431" s="45"/>
      <c r="AWO431" s="45"/>
      <c r="AWP431" s="45"/>
      <c r="AWQ431" s="45"/>
      <c r="AWR431" s="45"/>
      <c r="AWS431" s="45"/>
      <c r="AWT431" s="45"/>
      <c r="AWU431" s="45"/>
      <c r="AWV431" s="45"/>
      <c r="AWW431" s="45"/>
      <c r="AWX431" s="45"/>
      <c r="AWY431" s="45"/>
      <c r="AWZ431" s="45"/>
      <c r="AXA431" s="45"/>
      <c r="AXB431" s="45"/>
      <c r="AXC431" s="45"/>
      <c r="AXD431" s="45"/>
      <c r="AXE431" s="45"/>
      <c r="AXF431" s="45"/>
      <c r="AXG431" s="45"/>
      <c r="AXH431" s="45"/>
      <c r="AXI431" s="45"/>
      <c r="AXJ431" s="45"/>
      <c r="AXK431" s="45"/>
      <c r="AXL431" s="45"/>
      <c r="AXM431" s="45"/>
      <c r="AXN431" s="45"/>
      <c r="AXO431" s="45"/>
      <c r="AXP431" s="45"/>
      <c r="AXQ431" s="45"/>
      <c r="AXR431" s="45"/>
      <c r="AXS431" s="45"/>
      <c r="AXT431" s="45"/>
      <c r="AXU431" s="45"/>
      <c r="AXV431" s="45"/>
      <c r="AXW431" s="45"/>
      <c r="AXX431" s="45"/>
      <c r="AXY431" s="45"/>
      <c r="AXZ431" s="45"/>
      <c r="AYA431" s="45"/>
      <c r="AYB431" s="45"/>
      <c r="AYC431" s="45"/>
      <c r="AYD431" s="45"/>
      <c r="AYE431" s="45"/>
      <c r="AYF431" s="45"/>
      <c r="AYG431" s="45"/>
      <c r="AYH431" s="45"/>
      <c r="AYI431" s="45"/>
      <c r="AYJ431" s="45"/>
      <c r="AYK431" s="45"/>
      <c r="AYL431" s="45"/>
      <c r="AYM431" s="45"/>
      <c r="AYN431" s="45"/>
      <c r="AYO431" s="45"/>
      <c r="AYP431" s="45"/>
      <c r="AYQ431" s="45"/>
      <c r="AYR431" s="45"/>
      <c r="AYS431" s="45"/>
      <c r="AYT431" s="45"/>
      <c r="AYU431" s="45"/>
      <c r="AYV431" s="45"/>
      <c r="AYW431" s="45"/>
      <c r="AYX431" s="45"/>
      <c r="AYY431" s="45"/>
      <c r="AYZ431" s="45"/>
      <c r="AZA431" s="45"/>
      <c r="AZB431" s="45"/>
      <c r="AZC431" s="45"/>
      <c r="AZD431" s="45"/>
      <c r="AZE431" s="45"/>
      <c r="AZF431" s="45"/>
      <c r="AZG431" s="45"/>
      <c r="AZH431" s="45"/>
      <c r="AZI431" s="45"/>
      <c r="AZJ431" s="45"/>
      <c r="AZK431" s="45"/>
      <c r="AZL431" s="45"/>
      <c r="AZM431" s="45"/>
      <c r="AZN431" s="45"/>
      <c r="AZO431" s="45"/>
      <c r="AZP431" s="45"/>
      <c r="AZQ431" s="45"/>
      <c r="AZR431" s="45"/>
      <c r="AZS431" s="45"/>
      <c r="AZT431" s="45"/>
      <c r="AZU431" s="45"/>
      <c r="AZV431" s="45"/>
      <c r="AZW431" s="45"/>
      <c r="AZX431" s="45"/>
      <c r="AZY431" s="45"/>
      <c r="AZZ431" s="45"/>
      <c r="BAA431" s="45"/>
      <c r="BAB431" s="45"/>
      <c r="BAC431" s="45"/>
      <c r="BAD431" s="45"/>
      <c r="BAE431" s="45"/>
      <c r="BAF431" s="45"/>
      <c r="BAG431" s="45"/>
      <c r="BAH431" s="45"/>
      <c r="BAI431" s="45"/>
      <c r="BAJ431" s="45"/>
      <c r="BAK431" s="45"/>
      <c r="BAL431" s="45"/>
      <c r="BAM431" s="45"/>
      <c r="BAN431" s="45"/>
      <c r="BAO431" s="45"/>
      <c r="BAP431" s="45"/>
      <c r="BAQ431" s="45"/>
      <c r="BAR431" s="45"/>
      <c r="BAS431" s="45"/>
      <c r="BAT431" s="45"/>
      <c r="BAU431" s="45"/>
      <c r="BAV431" s="45"/>
      <c r="BAW431" s="45"/>
      <c r="BAX431" s="45"/>
      <c r="BAY431" s="45"/>
      <c r="BAZ431" s="45"/>
      <c r="BBA431" s="45"/>
      <c r="BBB431" s="45"/>
      <c r="BBC431" s="45"/>
      <c r="BBD431" s="45"/>
      <c r="BBE431" s="45"/>
      <c r="BBF431" s="45"/>
      <c r="BBG431" s="45"/>
      <c r="BBH431" s="45"/>
      <c r="BBI431" s="45"/>
      <c r="BBJ431" s="45"/>
      <c r="BBK431" s="45"/>
      <c r="BBL431" s="45"/>
      <c r="BBM431" s="45"/>
      <c r="BBN431" s="45"/>
      <c r="BBO431" s="45"/>
      <c r="BBP431" s="45"/>
      <c r="BBQ431" s="45"/>
      <c r="BBR431" s="45"/>
      <c r="BBS431" s="45"/>
      <c r="BBT431" s="45"/>
      <c r="BBU431" s="45"/>
      <c r="BBV431" s="45"/>
      <c r="BBW431" s="45"/>
      <c r="BBX431" s="45"/>
      <c r="BBY431" s="45"/>
      <c r="BBZ431" s="45"/>
      <c r="BCA431" s="45"/>
      <c r="BCB431" s="45"/>
      <c r="BCC431" s="45"/>
      <c r="BCD431" s="45"/>
      <c r="BCE431" s="45"/>
      <c r="BCF431" s="45"/>
      <c r="BCG431" s="45"/>
      <c r="BCH431" s="45"/>
      <c r="BCI431" s="45"/>
      <c r="BCJ431" s="45"/>
      <c r="BCK431" s="45"/>
      <c r="BCL431" s="45"/>
      <c r="BCM431" s="45"/>
      <c r="BCN431" s="45"/>
      <c r="BCO431" s="45"/>
      <c r="BCP431" s="45"/>
      <c r="BCQ431" s="45"/>
      <c r="BCR431" s="45"/>
      <c r="BCS431" s="45"/>
      <c r="BCT431" s="45"/>
      <c r="BCU431" s="45"/>
      <c r="BCV431" s="45"/>
      <c r="BCW431" s="45"/>
      <c r="BCX431" s="45"/>
      <c r="BCY431" s="45"/>
      <c r="BCZ431" s="45"/>
      <c r="BDA431" s="45"/>
      <c r="BDB431" s="45"/>
      <c r="BDC431" s="45"/>
      <c r="BDD431" s="45"/>
      <c r="BDE431" s="45"/>
      <c r="BDF431" s="45"/>
      <c r="BDG431" s="45"/>
      <c r="BDH431" s="45"/>
      <c r="BDI431" s="45"/>
      <c r="BDJ431" s="45"/>
      <c r="BDK431" s="45"/>
      <c r="BDL431" s="45"/>
      <c r="BDM431" s="45"/>
      <c r="BDN431" s="45"/>
      <c r="BDO431" s="45"/>
      <c r="BDP431" s="45"/>
      <c r="BDQ431" s="45"/>
      <c r="BDR431" s="45"/>
      <c r="BDS431" s="45"/>
      <c r="BDT431" s="45"/>
      <c r="BDU431" s="45"/>
      <c r="BDV431" s="45"/>
      <c r="BDW431" s="45"/>
      <c r="BDX431" s="45"/>
      <c r="BDY431" s="45"/>
      <c r="BDZ431" s="45"/>
      <c r="BEA431" s="45"/>
      <c r="BEB431" s="45"/>
      <c r="BEC431" s="45"/>
      <c r="BED431" s="45"/>
      <c r="BEE431" s="45"/>
      <c r="BEF431" s="45"/>
      <c r="BEG431" s="45"/>
      <c r="BEH431" s="45"/>
      <c r="BEI431" s="45"/>
      <c r="BEJ431" s="45"/>
      <c r="BEK431" s="45"/>
      <c r="BEL431" s="45"/>
      <c r="BEM431" s="45"/>
      <c r="BEN431" s="45"/>
      <c r="BEO431" s="45"/>
      <c r="BEP431" s="45"/>
      <c r="BEQ431" s="45"/>
      <c r="BER431" s="45"/>
      <c r="BES431" s="45"/>
      <c r="BET431" s="45"/>
      <c r="BEU431" s="45"/>
      <c r="BEV431" s="45"/>
      <c r="BEW431" s="45"/>
      <c r="BEX431" s="45"/>
      <c r="BEY431" s="45"/>
      <c r="BEZ431" s="45"/>
      <c r="BFA431" s="45"/>
      <c r="BFB431" s="45"/>
      <c r="BFC431" s="45"/>
      <c r="BFD431" s="45"/>
      <c r="BFE431" s="45"/>
      <c r="BFF431" s="45"/>
      <c r="BFG431" s="45"/>
      <c r="BFH431" s="45"/>
      <c r="BFI431" s="45"/>
      <c r="BFJ431" s="45"/>
      <c r="BFK431" s="45"/>
      <c r="BFL431" s="45"/>
      <c r="BFM431" s="45"/>
      <c r="BFN431" s="45"/>
      <c r="BFO431" s="45"/>
      <c r="BFP431" s="45"/>
      <c r="BFQ431" s="45"/>
      <c r="BFR431" s="45"/>
      <c r="BFS431" s="45"/>
      <c r="BFT431" s="45"/>
      <c r="BFU431" s="45"/>
      <c r="BFV431" s="45"/>
      <c r="BFW431" s="45"/>
      <c r="BFX431" s="45"/>
      <c r="BFY431" s="45"/>
      <c r="BFZ431" s="45"/>
      <c r="BGA431" s="45"/>
      <c r="BGB431" s="45"/>
      <c r="BGC431" s="45"/>
      <c r="BGD431" s="45"/>
      <c r="BGE431" s="45"/>
      <c r="BGF431" s="45"/>
      <c r="BGG431" s="45"/>
      <c r="BGH431" s="45"/>
      <c r="BGI431" s="45"/>
      <c r="BGJ431" s="45"/>
      <c r="BGK431" s="45"/>
      <c r="BGL431" s="45"/>
      <c r="BGM431" s="45"/>
      <c r="BGN431" s="45"/>
      <c r="BGO431" s="45"/>
      <c r="BGP431" s="45"/>
      <c r="BGQ431" s="45"/>
      <c r="BGR431" s="45"/>
      <c r="BGS431" s="45"/>
      <c r="BGT431" s="45"/>
      <c r="BGU431" s="45"/>
      <c r="BGV431" s="45"/>
      <c r="BGW431" s="45"/>
      <c r="BGX431" s="45"/>
      <c r="BGY431" s="45"/>
      <c r="BGZ431" s="45"/>
      <c r="BHA431" s="45"/>
      <c r="BHB431" s="45"/>
      <c r="BHC431" s="45"/>
      <c r="BHD431" s="45"/>
      <c r="BHE431" s="45"/>
      <c r="BHF431" s="45"/>
      <c r="BHG431" s="45"/>
      <c r="BHH431" s="45"/>
      <c r="BHI431" s="45"/>
      <c r="BHJ431" s="45"/>
      <c r="BHK431" s="45"/>
      <c r="BHL431" s="45"/>
      <c r="BHM431" s="45"/>
      <c r="BHN431" s="45"/>
      <c r="BHO431" s="45"/>
      <c r="BHP431" s="45"/>
      <c r="BHQ431" s="45"/>
      <c r="BHR431" s="45"/>
      <c r="BHS431" s="45"/>
      <c r="BHT431" s="45"/>
      <c r="BHU431" s="45"/>
      <c r="BHV431" s="45"/>
      <c r="BHW431" s="45"/>
      <c r="BHX431" s="45"/>
      <c r="BHY431" s="45"/>
      <c r="BHZ431" s="45"/>
      <c r="BIA431" s="45"/>
      <c r="BIB431" s="45"/>
      <c r="BIC431" s="45"/>
      <c r="BID431" s="45"/>
      <c r="BIE431" s="45"/>
      <c r="BIF431" s="45"/>
      <c r="BIG431" s="45"/>
      <c r="BIH431" s="45"/>
      <c r="BII431" s="45"/>
      <c r="BIJ431" s="45"/>
      <c r="BIK431" s="45"/>
      <c r="BIL431" s="45"/>
      <c r="BIM431" s="45"/>
      <c r="BIN431" s="45"/>
      <c r="BIO431" s="45"/>
      <c r="BIP431" s="45"/>
      <c r="BIQ431" s="45"/>
      <c r="BIR431" s="45"/>
      <c r="BIS431" s="45"/>
      <c r="BIT431" s="45"/>
      <c r="BIU431" s="45"/>
      <c r="BIV431" s="45"/>
      <c r="BIW431" s="45"/>
      <c r="BIX431" s="45"/>
      <c r="BIY431" s="45"/>
      <c r="BIZ431" s="45"/>
      <c r="BJA431" s="45"/>
      <c r="BJB431" s="45"/>
      <c r="BJC431" s="45"/>
      <c r="BJD431" s="45"/>
      <c r="BJE431" s="45"/>
      <c r="BJF431" s="45"/>
      <c r="BJG431" s="45"/>
      <c r="BJH431" s="45"/>
      <c r="BJI431" s="45"/>
      <c r="BJJ431" s="45"/>
      <c r="BJK431" s="45"/>
      <c r="BJL431" s="45"/>
      <c r="BJM431" s="45"/>
      <c r="BJN431" s="45"/>
      <c r="BJO431" s="45"/>
      <c r="BJP431" s="45"/>
      <c r="BJQ431" s="45"/>
      <c r="BJR431" s="45"/>
      <c r="BJS431" s="45"/>
      <c r="BJT431" s="45"/>
      <c r="BJU431" s="45"/>
      <c r="BJV431" s="45"/>
      <c r="BJW431" s="45"/>
      <c r="BJX431" s="45"/>
      <c r="BJY431" s="45"/>
      <c r="BJZ431" s="45"/>
      <c r="BKA431" s="45"/>
      <c r="BKB431" s="45"/>
      <c r="BKC431" s="45"/>
      <c r="BKD431" s="45"/>
      <c r="BKE431" s="45"/>
      <c r="BKF431" s="45"/>
      <c r="BKG431" s="45"/>
      <c r="BKH431" s="45"/>
      <c r="BKI431" s="45"/>
      <c r="BKJ431" s="45"/>
      <c r="BKK431" s="45"/>
      <c r="BKL431" s="45"/>
      <c r="BKM431" s="45"/>
      <c r="BKN431" s="45"/>
      <c r="BKO431" s="45"/>
      <c r="BKP431" s="45"/>
      <c r="BKQ431" s="45"/>
      <c r="BKR431" s="45"/>
      <c r="BKS431" s="45"/>
      <c r="BKT431" s="45"/>
      <c r="BKU431" s="45"/>
      <c r="BKV431" s="45"/>
      <c r="BKW431" s="45"/>
      <c r="BKX431" s="45"/>
      <c r="BKY431" s="45"/>
      <c r="BKZ431" s="45"/>
      <c r="BLA431" s="45"/>
      <c r="BLB431" s="45"/>
      <c r="BLC431" s="45"/>
      <c r="BLD431" s="45"/>
      <c r="BLE431" s="45"/>
      <c r="BLF431" s="45"/>
      <c r="BLG431" s="45"/>
      <c r="BLH431" s="45"/>
      <c r="BLI431" s="45"/>
      <c r="BLJ431" s="45"/>
      <c r="BLK431" s="45"/>
      <c r="BLL431" s="45"/>
      <c r="BLM431" s="45"/>
      <c r="BLN431" s="45"/>
      <c r="BLO431" s="45"/>
      <c r="BLP431" s="45"/>
      <c r="BLQ431" s="45"/>
      <c r="BLR431" s="45"/>
      <c r="BLS431" s="45"/>
      <c r="BLT431" s="45"/>
      <c r="BLU431" s="45"/>
      <c r="BLV431" s="45"/>
      <c r="BLW431" s="45"/>
      <c r="BLX431" s="45"/>
      <c r="BLY431" s="45"/>
      <c r="BLZ431" s="45"/>
      <c r="BMA431" s="45"/>
      <c r="BMB431" s="45"/>
      <c r="BMC431" s="45"/>
      <c r="BMD431" s="45"/>
      <c r="BME431" s="45"/>
      <c r="BMF431" s="45"/>
      <c r="BMG431" s="45"/>
      <c r="BMH431" s="45"/>
      <c r="BMI431" s="45"/>
      <c r="BMJ431" s="45"/>
      <c r="BMK431" s="45"/>
      <c r="BML431" s="45"/>
      <c r="BMM431" s="45"/>
      <c r="BMN431" s="45"/>
      <c r="BMO431" s="45"/>
      <c r="BMP431" s="45"/>
      <c r="BMQ431" s="45"/>
      <c r="BMR431" s="45"/>
      <c r="BMS431" s="45"/>
      <c r="BMT431" s="45"/>
      <c r="BMU431" s="45"/>
      <c r="BMV431" s="45"/>
      <c r="BMW431" s="45"/>
      <c r="BMX431" s="45"/>
      <c r="BMY431" s="45"/>
      <c r="BMZ431" s="45"/>
      <c r="BNA431" s="45"/>
      <c r="BNB431" s="45"/>
      <c r="BNC431" s="45"/>
      <c r="BND431" s="45"/>
      <c r="BNE431" s="45"/>
      <c r="BNF431" s="45"/>
      <c r="BNG431" s="45"/>
      <c r="BNH431" s="45"/>
      <c r="BNI431" s="45"/>
      <c r="BNJ431" s="45"/>
      <c r="BNK431" s="45"/>
      <c r="BNL431" s="45"/>
      <c r="BNM431" s="45"/>
      <c r="BNN431" s="45"/>
      <c r="BNO431" s="45"/>
      <c r="BNP431" s="45"/>
      <c r="BNQ431" s="45"/>
      <c r="BNR431" s="45"/>
      <c r="BNS431" s="45"/>
      <c r="BNT431" s="45"/>
      <c r="BNU431" s="45"/>
      <c r="BNV431" s="45"/>
      <c r="BNW431" s="45"/>
      <c r="BNX431" s="45"/>
      <c r="BNY431" s="45"/>
      <c r="BNZ431" s="45"/>
      <c r="BOA431" s="45"/>
      <c r="BOB431" s="45"/>
      <c r="BOC431" s="45"/>
      <c r="BOD431" s="45"/>
      <c r="BOE431" s="45"/>
      <c r="BOF431" s="45"/>
      <c r="BOG431" s="45"/>
      <c r="BOH431" s="45"/>
      <c r="BOI431" s="45"/>
      <c r="BOJ431" s="45"/>
      <c r="BOK431" s="45"/>
      <c r="BOL431" s="45"/>
      <c r="BOM431" s="45"/>
      <c r="BON431" s="45"/>
      <c r="BOO431" s="45"/>
      <c r="BOP431" s="45"/>
      <c r="BOQ431" s="45"/>
      <c r="BOR431" s="45"/>
      <c r="BOS431" s="45"/>
      <c r="BOT431" s="45"/>
      <c r="BOU431" s="45"/>
      <c r="BOV431" s="45"/>
      <c r="BOW431" s="45"/>
      <c r="BOX431" s="45"/>
      <c r="BOY431" s="45"/>
      <c r="BOZ431" s="45"/>
      <c r="BPA431" s="45"/>
      <c r="BPB431" s="45"/>
      <c r="BPC431" s="45"/>
      <c r="BPD431" s="45"/>
      <c r="BPE431" s="45"/>
      <c r="BPF431" s="45"/>
      <c r="BPG431" s="45"/>
      <c r="BPH431" s="45"/>
      <c r="BPI431" s="45"/>
      <c r="BPJ431" s="45"/>
      <c r="BPK431" s="45"/>
      <c r="BPL431" s="45"/>
      <c r="BPM431" s="45"/>
      <c r="BPN431" s="45"/>
      <c r="BPO431" s="45"/>
      <c r="BPP431" s="45"/>
      <c r="BPQ431" s="45"/>
      <c r="BPR431" s="45"/>
      <c r="BPS431" s="45"/>
      <c r="BPT431" s="45"/>
      <c r="BPU431" s="45"/>
      <c r="BPV431" s="45"/>
      <c r="BPW431" s="45"/>
      <c r="BPX431" s="45"/>
      <c r="BPY431" s="45"/>
      <c r="BPZ431" s="45"/>
      <c r="BQA431" s="45"/>
      <c r="BQB431" s="45"/>
      <c r="BQC431" s="45"/>
      <c r="BQD431" s="45"/>
      <c r="BQE431" s="45"/>
      <c r="BQF431" s="45"/>
      <c r="BQG431" s="45"/>
      <c r="BQH431" s="45"/>
      <c r="BQI431" s="45"/>
      <c r="BQJ431" s="45"/>
      <c r="BQK431" s="45"/>
      <c r="BQL431" s="45"/>
      <c r="BQM431" s="45"/>
      <c r="BQN431" s="45"/>
      <c r="BQO431" s="45"/>
      <c r="BQP431" s="45"/>
      <c r="BQQ431" s="45"/>
      <c r="BQR431" s="45"/>
      <c r="BQS431" s="45"/>
      <c r="BQT431" s="45"/>
      <c r="BQU431" s="45"/>
      <c r="BQV431" s="45"/>
      <c r="BQW431" s="45"/>
      <c r="BQX431" s="45"/>
      <c r="BQY431" s="45"/>
      <c r="BQZ431" s="45"/>
      <c r="BRA431" s="45"/>
      <c r="BRB431" s="45"/>
      <c r="BRC431" s="45"/>
      <c r="BRD431" s="45"/>
      <c r="BRE431" s="45"/>
      <c r="BRF431" s="45"/>
      <c r="BRG431" s="45"/>
      <c r="BRH431" s="45"/>
      <c r="BRI431" s="45"/>
      <c r="BRJ431" s="45"/>
      <c r="BRK431" s="45"/>
      <c r="BRL431" s="45"/>
      <c r="BRM431" s="45"/>
      <c r="BRN431" s="45"/>
      <c r="BRO431" s="45"/>
      <c r="BRP431" s="45"/>
      <c r="BRQ431" s="45"/>
      <c r="BRR431" s="45"/>
      <c r="BRS431" s="45"/>
      <c r="BRT431" s="45"/>
      <c r="BRU431" s="45"/>
      <c r="BRV431" s="45"/>
      <c r="BRW431" s="45"/>
      <c r="BRX431" s="45"/>
      <c r="BRY431" s="45"/>
      <c r="BRZ431" s="45"/>
      <c r="BSA431" s="45"/>
      <c r="BSB431" s="45"/>
      <c r="BSC431" s="45"/>
      <c r="BSD431" s="45"/>
      <c r="BSE431" s="45"/>
      <c r="BSF431" s="45"/>
      <c r="BSG431" s="45"/>
      <c r="BSH431" s="45"/>
      <c r="BSI431" s="45"/>
      <c r="BSJ431" s="45"/>
      <c r="BSK431" s="45"/>
      <c r="BSL431" s="45"/>
      <c r="BSM431" s="45"/>
      <c r="BSN431" s="45"/>
      <c r="BSO431" s="45"/>
      <c r="BSP431" s="45"/>
      <c r="BSQ431" s="45"/>
      <c r="BSR431" s="45"/>
      <c r="BSS431" s="45"/>
      <c r="BST431" s="45"/>
      <c r="BSU431" s="45"/>
      <c r="BSV431" s="45"/>
      <c r="BSW431" s="45"/>
      <c r="BSX431" s="45"/>
      <c r="BSY431" s="45"/>
      <c r="BSZ431" s="45"/>
      <c r="BTA431" s="45"/>
      <c r="BTB431" s="45"/>
      <c r="BTC431" s="45"/>
      <c r="BTD431" s="45"/>
      <c r="BTE431" s="45"/>
      <c r="BTF431" s="45"/>
      <c r="BTG431" s="45"/>
      <c r="BTH431" s="45"/>
      <c r="BTI431" s="45"/>
      <c r="BTJ431" s="45"/>
      <c r="BTK431" s="45"/>
      <c r="BTL431" s="45"/>
      <c r="BTM431" s="45"/>
      <c r="BTN431" s="45"/>
      <c r="BTO431" s="45"/>
      <c r="BTP431" s="45"/>
      <c r="BTQ431" s="45"/>
      <c r="BTR431" s="45"/>
      <c r="BTS431" s="45"/>
      <c r="BTT431" s="45"/>
      <c r="BTU431" s="45"/>
      <c r="BTV431" s="45"/>
      <c r="BTW431" s="45"/>
      <c r="BTX431" s="45"/>
      <c r="BTY431" s="45"/>
      <c r="BTZ431" s="45"/>
      <c r="BUA431" s="45"/>
      <c r="BUB431" s="45"/>
      <c r="BUC431" s="45"/>
      <c r="BUD431" s="45"/>
      <c r="BUE431" s="45"/>
      <c r="BUF431" s="45"/>
      <c r="BUG431" s="45"/>
      <c r="BUH431" s="45"/>
      <c r="BUI431" s="45"/>
      <c r="BUJ431" s="45"/>
      <c r="BUK431" s="45"/>
      <c r="BUL431" s="45"/>
      <c r="BUM431" s="45"/>
      <c r="BUN431" s="45"/>
      <c r="BUO431" s="45"/>
      <c r="BUP431" s="45"/>
      <c r="BUQ431" s="45"/>
      <c r="BUR431" s="45"/>
      <c r="BUS431" s="45"/>
      <c r="BUT431" s="45"/>
      <c r="BUU431" s="45"/>
      <c r="BUV431" s="45"/>
      <c r="BUW431" s="45"/>
      <c r="BUX431" s="45"/>
      <c r="BUY431" s="45"/>
      <c r="BUZ431" s="45"/>
      <c r="BVA431" s="45"/>
      <c r="BVB431" s="45"/>
      <c r="BVC431" s="45"/>
      <c r="BVD431" s="45"/>
      <c r="BVE431" s="45"/>
      <c r="BVF431" s="45"/>
      <c r="BVG431" s="45"/>
      <c r="BVH431" s="45"/>
      <c r="BVI431" s="45"/>
      <c r="BVJ431" s="45"/>
      <c r="BVK431" s="45"/>
      <c r="BVL431" s="45"/>
      <c r="BVM431" s="45"/>
      <c r="BVN431" s="45"/>
      <c r="BVO431" s="45"/>
      <c r="BVP431" s="45"/>
      <c r="BVQ431" s="45"/>
      <c r="BVR431" s="45"/>
      <c r="BVS431" s="45"/>
      <c r="BVT431" s="45"/>
      <c r="BVU431" s="45"/>
      <c r="BVV431" s="45"/>
      <c r="BVW431" s="45"/>
      <c r="BVX431" s="45"/>
      <c r="BVY431" s="45"/>
      <c r="BVZ431" s="45"/>
      <c r="BWA431" s="45"/>
      <c r="BWB431" s="45"/>
      <c r="BWC431" s="45"/>
      <c r="BWD431" s="45"/>
      <c r="BWE431" s="45"/>
      <c r="BWF431" s="45"/>
      <c r="BWG431" s="45"/>
      <c r="BWH431" s="45"/>
      <c r="BWI431" s="45"/>
      <c r="BWJ431" s="45"/>
      <c r="BWK431" s="45"/>
      <c r="BWL431" s="45"/>
      <c r="BWM431" s="45"/>
      <c r="BWN431" s="45"/>
      <c r="BWO431" s="45"/>
      <c r="BWP431" s="45"/>
      <c r="BWQ431" s="45"/>
      <c r="BWR431" s="45"/>
      <c r="BWS431" s="45"/>
      <c r="BWT431" s="45"/>
      <c r="BWU431" s="45"/>
      <c r="BWV431" s="45"/>
      <c r="BWW431" s="45"/>
      <c r="BWX431" s="45"/>
      <c r="BWY431" s="45"/>
      <c r="BWZ431" s="45"/>
      <c r="BXA431" s="45"/>
      <c r="BXB431" s="45"/>
      <c r="BXC431" s="45"/>
      <c r="BXD431" s="45"/>
      <c r="BXE431" s="45"/>
      <c r="BXF431" s="45"/>
      <c r="BXG431" s="45"/>
      <c r="BXH431" s="45"/>
      <c r="BXI431" s="45"/>
      <c r="BXJ431" s="45"/>
      <c r="BXK431" s="45"/>
      <c r="BXL431" s="45"/>
      <c r="BXM431" s="45"/>
      <c r="BXN431" s="45"/>
      <c r="BXO431" s="45"/>
      <c r="BXP431" s="45"/>
      <c r="BXQ431" s="45"/>
      <c r="BXR431" s="45"/>
      <c r="BXS431" s="45"/>
      <c r="BXT431" s="45"/>
      <c r="BXU431" s="45"/>
      <c r="BXV431" s="45"/>
      <c r="BXW431" s="45"/>
      <c r="BXX431" s="45"/>
      <c r="BXY431" s="45"/>
      <c r="BXZ431" s="45"/>
      <c r="BYA431" s="45"/>
      <c r="BYB431" s="45"/>
      <c r="BYC431" s="45"/>
      <c r="BYD431" s="45"/>
      <c r="BYE431" s="45"/>
      <c r="BYF431" s="45"/>
      <c r="BYG431" s="45"/>
      <c r="BYH431" s="45"/>
      <c r="BYI431" s="45"/>
      <c r="BYJ431" s="45"/>
      <c r="BYK431" s="45"/>
      <c r="BYL431" s="45"/>
      <c r="BYM431" s="45"/>
      <c r="BYN431" s="45"/>
      <c r="BYO431" s="45"/>
      <c r="BYP431" s="45"/>
      <c r="BYQ431" s="45"/>
      <c r="BYR431" s="45"/>
      <c r="BYS431" s="45"/>
      <c r="BYT431" s="45"/>
      <c r="BYU431" s="45"/>
      <c r="BYV431" s="45"/>
      <c r="BYW431" s="45"/>
      <c r="BYX431" s="45"/>
      <c r="BYY431" s="45"/>
      <c r="BYZ431" s="45"/>
      <c r="BZA431" s="45"/>
      <c r="BZB431" s="45"/>
      <c r="BZC431" s="45"/>
      <c r="BZD431" s="45"/>
      <c r="BZE431" s="45"/>
      <c r="BZF431" s="45"/>
      <c r="BZG431" s="45"/>
      <c r="BZH431" s="45"/>
      <c r="BZI431" s="45"/>
      <c r="BZJ431" s="45"/>
      <c r="BZK431" s="45"/>
      <c r="BZL431" s="45"/>
      <c r="BZM431" s="45"/>
      <c r="BZN431" s="45"/>
      <c r="BZO431" s="45"/>
      <c r="BZP431" s="45"/>
      <c r="BZQ431" s="45"/>
      <c r="BZR431" s="45"/>
      <c r="BZS431" s="45"/>
      <c r="BZT431" s="45"/>
      <c r="BZU431" s="45"/>
      <c r="BZV431" s="45"/>
      <c r="BZW431" s="45"/>
      <c r="BZX431" s="45"/>
      <c r="BZY431" s="45"/>
      <c r="BZZ431" s="45"/>
      <c r="CAA431" s="45"/>
      <c r="CAB431" s="45"/>
      <c r="CAC431" s="45"/>
      <c r="CAD431" s="45"/>
      <c r="CAE431" s="45"/>
      <c r="CAF431" s="45"/>
      <c r="CAG431" s="45"/>
      <c r="CAH431" s="45"/>
      <c r="CAI431" s="45"/>
      <c r="CAJ431" s="45"/>
      <c r="CAK431" s="45"/>
      <c r="CAL431" s="45"/>
      <c r="CAM431" s="45"/>
      <c r="CAN431" s="45"/>
      <c r="CAO431" s="45"/>
      <c r="CAP431" s="45"/>
      <c r="CAQ431" s="45"/>
      <c r="CAR431" s="45"/>
      <c r="CAS431" s="45"/>
      <c r="CAT431" s="45"/>
      <c r="CAU431" s="45"/>
      <c r="CAV431" s="45"/>
      <c r="CAW431" s="45"/>
      <c r="CAX431" s="45"/>
      <c r="CAY431" s="45"/>
      <c r="CAZ431" s="45"/>
      <c r="CBA431" s="45"/>
      <c r="CBB431" s="45"/>
      <c r="CBC431" s="45"/>
      <c r="CBD431" s="45"/>
      <c r="CBE431" s="45"/>
      <c r="CBF431" s="45"/>
      <c r="CBG431" s="45"/>
      <c r="CBH431" s="45"/>
      <c r="CBI431" s="45"/>
      <c r="CBJ431" s="45"/>
      <c r="CBK431" s="45"/>
      <c r="CBL431" s="45"/>
      <c r="CBM431" s="45"/>
      <c r="CBN431" s="45"/>
      <c r="CBO431" s="45"/>
      <c r="CBP431" s="45"/>
      <c r="CBQ431" s="45"/>
      <c r="CBR431" s="45"/>
      <c r="CBS431" s="45"/>
      <c r="CBT431" s="45"/>
      <c r="CBU431" s="45"/>
      <c r="CBV431" s="45"/>
      <c r="CBW431" s="45"/>
      <c r="CBX431" s="45"/>
      <c r="CBY431" s="45"/>
      <c r="CBZ431" s="45"/>
      <c r="CCA431" s="45"/>
      <c r="CCB431" s="45"/>
      <c r="CCC431" s="45"/>
      <c r="CCD431" s="45"/>
      <c r="CCE431" s="45"/>
      <c r="CCF431" s="45"/>
      <c r="CCG431" s="45"/>
      <c r="CCH431" s="45"/>
      <c r="CCI431" s="45"/>
      <c r="CCJ431" s="45"/>
      <c r="CCK431" s="45"/>
      <c r="CCL431" s="45"/>
      <c r="CCM431" s="45"/>
      <c r="CCN431" s="45"/>
      <c r="CCO431" s="45"/>
      <c r="CCP431" s="45"/>
      <c r="CCQ431" s="45"/>
      <c r="CCR431" s="45"/>
      <c r="CCS431" s="45"/>
      <c r="CCT431" s="45"/>
      <c r="CCU431" s="45"/>
      <c r="CCV431" s="45"/>
      <c r="CCW431" s="45"/>
      <c r="CCX431" s="45"/>
      <c r="CCY431" s="45"/>
      <c r="CCZ431" s="45"/>
      <c r="CDA431" s="45"/>
      <c r="CDB431" s="45"/>
      <c r="CDC431" s="45"/>
      <c r="CDD431" s="45"/>
      <c r="CDE431" s="45"/>
      <c r="CDF431" s="45"/>
      <c r="CDG431" s="45"/>
      <c r="CDH431" s="45"/>
      <c r="CDI431" s="45"/>
      <c r="CDJ431" s="45"/>
      <c r="CDK431" s="45"/>
      <c r="CDL431" s="45"/>
      <c r="CDM431" s="45"/>
      <c r="CDN431" s="45"/>
      <c r="CDO431" s="45"/>
      <c r="CDP431" s="45"/>
      <c r="CDQ431" s="45"/>
      <c r="CDR431" s="45"/>
      <c r="CDS431" s="45"/>
      <c r="CDT431" s="45"/>
      <c r="CDU431" s="45"/>
      <c r="CDV431" s="45"/>
      <c r="CDW431" s="45"/>
      <c r="CDX431" s="45"/>
      <c r="CDY431" s="45"/>
      <c r="CDZ431" s="45"/>
      <c r="CEA431" s="45"/>
      <c r="CEB431" s="45"/>
      <c r="CEC431" s="45"/>
      <c r="CED431" s="45"/>
      <c r="CEE431" s="45"/>
      <c r="CEF431" s="45"/>
      <c r="CEG431" s="45"/>
      <c r="CEH431" s="45"/>
      <c r="CEI431" s="45"/>
      <c r="CEJ431" s="45"/>
      <c r="CEK431" s="45"/>
      <c r="CEL431" s="45"/>
      <c r="CEM431" s="45"/>
      <c r="CEN431" s="45"/>
      <c r="CEO431" s="45"/>
      <c r="CEP431" s="45"/>
      <c r="CEQ431" s="45"/>
      <c r="CER431" s="45"/>
      <c r="CES431" s="45"/>
      <c r="CET431" s="45"/>
      <c r="CEU431" s="45"/>
      <c r="CEV431" s="45"/>
      <c r="CEW431" s="45"/>
      <c r="CEX431" s="45"/>
      <c r="CEY431" s="45"/>
      <c r="CEZ431" s="45"/>
      <c r="CFA431" s="45"/>
      <c r="CFB431" s="45"/>
      <c r="CFC431" s="45"/>
      <c r="CFD431" s="45"/>
      <c r="CFE431" s="45"/>
      <c r="CFF431" s="45"/>
      <c r="CFG431" s="45"/>
      <c r="CFH431" s="45"/>
      <c r="CFI431" s="45"/>
      <c r="CFJ431" s="45"/>
      <c r="CFK431" s="45"/>
      <c r="CFL431" s="45"/>
      <c r="CFM431" s="45"/>
      <c r="CFN431" s="45"/>
      <c r="CFO431" s="45"/>
      <c r="CFP431" s="45"/>
      <c r="CFQ431" s="45"/>
      <c r="CFR431" s="45"/>
      <c r="CFS431" s="45"/>
      <c r="CFT431" s="45"/>
      <c r="CFU431" s="45"/>
      <c r="CFV431" s="45"/>
      <c r="CFW431" s="45"/>
      <c r="CFX431" s="45"/>
      <c r="CFY431" s="45"/>
      <c r="CFZ431" s="45"/>
      <c r="CGA431" s="45"/>
      <c r="CGB431" s="45"/>
      <c r="CGC431" s="45"/>
      <c r="CGD431" s="45"/>
      <c r="CGE431" s="45"/>
      <c r="CGF431" s="45"/>
      <c r="CGG431" s="45"/>
      <c r="CGH431" s="45"/>
      <c r="CGI431" s="45"/>
      <c r="CGJ431" s="45"/>
      <c r="CGK431" s="45"/>
      <c r="CGL431" s="45"/>
      <c r="CGM431" s="45"/>
      <c r="CGN431" s="45"/>
      <c r="CGO431" s="45"/>
      <c r="CGP431" s="45"/>
      <c r="CGQ431" s="45"/>
      <c r="CGR431" s="45"/>
      <c r="CGS431" s="45"/>
      <c r="CGT431" s="45"/>
      <c r="CGU431" s="45"/>
      <c r="CGV431" s="45"/>
      <c r="CGW431" s="45"/>
      <c r="CGX431" s="45"/>
      <c r="CGY431" s="45"/>
      <c r="CGZ431" s="45"/>
      <c r="CHA431" s="45"/>
      <c r="CHB431" s="45"/>
      <c r="CHC431" s="45"/>
      <c r="CHD431" s="45"/>
      <c r="CHE431" s="45"/>
      <c r="CHF431" s="45"/>
      <c r="CHG431" s="45"/>
      <c r="CHH431" s="45"/>
      <c r="CHI431" s="45"/>
      <c r="CHJ431" s="45"/>
      <c r="CHK431" s="45"/>
      <c r="CHL431" s="45"/>
      <c r="CHM431" s="45"/>
      <c r="CHN431" s="45"/>
      <c r="CHO431" s="45"/>
      <c r="CHP431" s="45"/>
      <c r="CHQ431" s="45"/>
      <c r="CHR431" s="45"/>
      <c r="CHS431" s="45"/>
      <c r="CHT431" s="45"/>
      <c r="CHU431" s="45"/>
      <c r="CHV431" s="45"/>
      <c r="CHW431" s="45"/>
      <c r="CHX431" s="45"/>
      <c r="CHY431" s="45"/>
      <c r="CHZ431" s="45"/>
      <c r="CIA431" s="45"/>
      <c r="CIB431" s="45"/>
      <c r="CIC431" s="45"/>
      <c r="CID431" s="45"/>
      <c r="CIE431" s="45"/>
      <c r="CIF431" s="45"/>
      <c r="CIG431" s="45"/>
      <c r="CIH431" s="45"/>
      <c r="CII431" s="45"/>
      <c r="CIJ431" s="45"/>
      <c r="CIK431" s="45"/>
      <c r="CIL431" s="45"/>
      <c r="CIM431" s="45"/>
      <c r="CIN431" s="45"/>
      <c r="CIO431" s="45"/>
      <c r="CIP431" s="45"/>
      <c r="CIQ431" s="45"/>
      <c r="CIR431" s="45"/>
      <c r="CIS431" s="45"/>
      <c r="CIT431" s="45"/>
      <c r="CIU431" s="45"/>
      <c r="CIV431" s="45"/>
      <c r="CIW431" s="45"/>
      <c r="CIX431" s="45"/>
      <c r="CIY431" s="45"/>
      <c r="CIZ431" s="45"/>
      <c r="CJA431" s="45"/>
      <c r="CJB431" s="45"/>
      <c r="CJC431" s="45"/>
      <c r="CJD431" s="45"/>
      <c r="CJE431" s="45"/>
      <c r="CJF431" s="45"/>
      <c r="CJG431" s="45"/>
      <c r="CJH431" s="45"/>
      <c r="CJI431" s="45"/>
      <c r="CJJ431" s="45"/>
      <c r="CJK431" s="45"/>
      <c r="CJL431" s="45"/>
      <c r="CJM431" s="45"/>
      <c r="CJN431" s="45"/>
      <c r="CJO431" s="45"/>
      <c r="CJP431" s="45"/>
      <c r="CJQ431" s="45"/>
      <c r="CJR431" s="45"/>
      <c r="CJS431" s="45"/>
      <c r="CJT431" s="45"/>
      <c r="CJU431" s="45"/>
      <c r="CJV431" s="45"/>
      <c r="CJW431" s="45"/>
      <c r="CJX431" s="45"/>
      <c r="CJY431" s="45"/>
      <c r="CJZ431" s="45"/>
      <c r="CKA431" s="45"/>
      <c r="CKB431" s="45"/>
      <c r="CKC431" s="45"/>
      <c r="CKD431" s="45"/>
      <c r="CKE431" s="45"/>
      <c r="CKF431" s="45"/>
      <c r="CKG431" s="45"/>
      <c r="CKH431" s="45"/>
      <c r="CKI431" s="45"/>
      <c r="CKJ431" s="45"/>
      <c r="CKK431" s="45"/>
      <c r="CKL431" s="45"/>
      <c r="CKM431" s="45"/>
      <c r="CKN431" s="45"/>
      <c r="CKO431" s="45"/>
      <c r="CKP431" s="45"/>
      <c r="CKQ431" s="45"/>
      <c r="CKR431" s="45"/>
      <c r="CKS431" s="45"/>
      <c r="CKT431" s="45"/>
      <c r="CKU431" s="45"/>
      <c r="CKV431" s="45"/>
      <c r="CKW431" s="45"/>
      <c r="CKX431" s="45"/>
      <c r="CKY431" s="45"/>
      <c r="CKZ431" s="45"/>
      <c r="CLA431" s="45"/>
      <c r="CLB431" s="45"/>
      <c r="CLC431" s="45"/>
      <c r="CLD431" s="45"/>
      <c r="CLE431" s="45"/>
      <c r="CLF431" s="45"/>
      <c r="CLG431" s="45"/>
      <c r="CLH431" s="45"/>
      <c r="CLI431" s="45"/>
      <c r="CLJ431" s="45"/>
      <c r="CLK431" s="45"/>
      <c r="CLL431" s="45"/>
      <c r="CLM431" s="45"/>
      <c r="CLN431" s="45"/>
      <c r="CLO431" s="45"/>
      <c r="CLP431" s="45"/>
      <c r="CLQ431" s="45"/>
      <c r="CLR431" s="45"/>
      <c r="CLS431" s="45"/>
      <c r="CLT431" s="45"/>
      <c r="CLU431" s="45"/>
      <c r="CLV431" s="45"/>
      <c r="CLW431" s="45"/>
      <c r="CLX431" s="45"/>
      <c r="CLY431" s="45"/>
      <c r="CLZ431" s="45"/>
      <c r="CMA431" s="45"/>
      <c r="CMB431" s="45"/>
      <c r="CMC431" s="45"/>
      <c r="CMD431" s="45"/>
      <c r="CME431" s="45"/>
      <c r="CMF431" s="45"/>
      <c r="CMG431" s="45"/>
      <c r="CMH431" s="45"/>
      <c r="CMI431" s="45"/>
      <c r="CMJ431" s="45"/>
      <c r="CMK431" s="45"/>
      <c r="CML431" s="45"/>
      <c r="CMM431" s="45"/>
      <c r="CMN431" s="45"/>
      <c r="CMO431" s="45"/>
      <c r="CMP431" s="45"/>
      <c r="CMQ431" s="45"/>
      <c r="CMR431" s="45"/>
      <c r="CMS431" s="45"/>
      <c r="CMT431" s="45"/>
      <c r="CMU431" s="45"/>
      <c r="CMV431" s="45"/>
      <c r="CMW431" s="45"/>
      <c r="CMX431" s="45"/>
      <c r="CMY431" s="45"/>
      <c r="CMZ431" s="45"/>
      <c r="CNA431" s="45"/>
      <c r="CNB431" s="45"/>
      <c r="CNC431" s="45"/>
      <c r="CND431" s="45"/>
      <c r="CNE431" s="45"/>
      <c r="CNF431" s="45"/>
      <c r="CNG431" s="45"/>
      <c r="CNH431" s="45"/>
      <c r="CNI431" s="45"/>
      <c r="CNJ431" s="45"/>
      <c r="CNK431" s="45"/>
      <c r="CNL431" s="45"/>
      <c r="CNM431" s="45"/>
      <c r="CNN431" s="45"/>
      <c r="CNO431" s="45"/>
      <c r="CNP431" s="45"/>
      <c r="CNQ431" s="45"/>
      <c r="CNR431" s="45"/>
      <c r="CNS431" s="45"/>
      <c r="CNT431" s="45"/>
      <c r="CNU431" s="45"/>
      <c r="CNV431" s="45"/>
      <c r="CNW431" s="45"/>
      <c r="CNX431" s="45"/>
      <c r="CNY431" s="45"/>
      <c r="CNZ431" s="45"/>
      <c r="COA431" s="45"/>
      <c r="COB431" s="45"/>
      <c r="COC431" s="45"/>
      <c r="COD431" s="45"/>
      <c r="COE431" s="45"/>
      <c r="COF431" s="45"/>
      <c r="COG431" s="45"/>
      <c r="COH431" s="45"/>
      <c r="COI431" s="45"/>
      <c r="COJ431" s="45"/>
      <c r="COK431" s="45"/>
      <c r="COL431" s="45"/>
      <c r="COM431" s="45"/>
      <c r="CON431" s="45"/>
      <c r="COO431" s="45"/>
      <c r="COP431" s="45"/>
      <c r="COQ431" s="45"/>
      <c r="COR431" s="45"/>
      <c r="COS431" s="45"/>
      <c r="COT431" s="45"/>
      <c r="COU431" s="45"/>
      <c r="COV431" s="45"/>
      <c r="COW431" s="45"/>
      <c r="COX431" s="45"/>
      <c r="COY431" s="45"/>
      <c r="COZ431" s="45"/>
      <c r="CPA431" s="45"/>
      <c r="CPB431" s="45"/>
      <c r="CPC431" s="45"/>
      <c r="CPD431" s="45"/>
      <c r="CPE431" s="45"/>
      <c r="CPF431" s="45"/>
      <c r="CPG431" s="45"/>
      <c r="CPH431" s="45"/>
      <c r="CPI431" s="45"/>
      <c r="CPJ431" s="45"/>
      <c r="CPK431" s="45"/>
      <c r="CPL431" s="45"/>
      <c r="CPM431" s="45"/>
      <c r="CPN431" s="45"/>
      <c r="CPO431" s="45"/>
      <c r="CPP431" s="45"/>
      <c r="CPQ431" s="45"/>
      <c r="CPR431" s="45"/>
      <c r="CPS431" s="45"/>
      <c r="CPT431" s="45"/>
      <c r="CPU431" s="45"/>
      <c r="CPV431" s="45"/>
      <c r="CPW431" s="45"/>
      <c r="CPX431" s="45"/>
      <c r="CPY431" s="45"/>
      <c r="CPZ431" s="45"/>
      <c r="CQA431" s="45"/>
      <c r="CQB431" s="45"/>
      <c r="CQC431" s="45"/>
      <c r="CQD431" s="45"/>
      <c r="CQE431" s="45"/>
      <c r="CQF431" s="45"/>
      <c r="CQG431" s="45"/>
      <c r="CQH431" s="45"/>
      <c r="CQI431" s="45"/>
      <c r="CQJ431" s="45"/>
      <c r="CQK431" s="45"/>
      <c r="CQL431" s="45"/>
      <c r="CQM431" s="45"/>
      <c r="CQN431" s="45"/>
      <c r="CQO431" s="45"/>
      <c r="CQP431" s="45"/>
      <c r="CQQ431" s="45"/>
      <c r="CQR431" s="45"/>
      <c r="CQS431" s="45"/>
      <c r="CQT431" s="45"/>
      <c r="CQU431" s="45"/>
      <c r="CQV431" s="45"/>
      <c r="CQW431" s="45"/>
      <c r="CQX431" s="45"/>
      <c r="CQY431" s="45"/>
      <c r="CQZ431" s="45"/>
      <c r="CRA431" s="45"/>
      <c r="CRB431" s="45"/>
      <c r="CRC431" s="45"/>
      <c r="CRD431" s="45"/>
      <c r="CRE431" s="45"/>
      <c r="CRF431" s="45"/>
      <c r="CRG431" s="45"/>
      <c r="CRH431" s="45"/>
      <c r="CRI431" s="45"/>
      <c r="CRJ431" s="45"/>
      <c r="CRK431" s="45"/>
      <c r="CRL431" s="45"/>
      <c r="CRM431" s="45"/>
      <c r="CRN431" s="45"/>
      <c r="CRO431" s="45"/>
      <c r="CRP431" s="45"/>
      <c r="CRQ431" s="45"/>
      <c r="CRR431" s="45"/>
      <c r="CRS431" s="45"/>
      <c r="CRT431" s="45"/>
      <c r="CRU431" s="45"/>
      <c r="CRV431" s="45"/>
      <c r="CRW431" s="45"/>
      <c r="CRX431" s="45"/>
      <c r="CRY431" s="45"/>
      <c r="CRZ431" s="45"/>
      <c r="CSA431" s="45"/>
      <c r="CSB431" s="45"/>
      <c r="CSC431" s="45"/>
      <c r="CSD431" s="45"/>
      <c r="CSE431" s="45"/>
      <c r="CSF431" s="45"/>
      <c r="CSG431" s="45"/>
      <c r="CSH431" s="45"/>
      <c r="CSI431" s="45"/>
      <c r="CSJ431" s="45"/>
      <c r="CSK431" s="45"/>
      <c r="CSL431" s="45"/>
      <c r="CSM431" s="45"/>
      <c r="CSN431" s="45"/>
      <c r="CSO431" s="45"/>
      <c r="CSP431" s="45"/>
      <c r="CSQ431" s="45"/>
      <c r="CSR431" s="45"/>
      <c r="CSS431" s="45"/>
      <c r="CST431" s="45"/>
      <c r="CSU431" s="45"/>
      <c r="CSV431" s="45"/>
      <c r="CSW431" s="45"/>
      <c r="CSX431" s="45"/>
      <c r="CSY431" s="45"/>
      <c r="CSZ431" s="45"/>
      <c r="CTA431" s="45"/>
      <c r="CTB431" s="45"/>
      <c r="CTC431" s="45"/>
      <c r="CTD431" s="45"/>
      <c r="CTE431" s="45"/>
      <c r="CTF431" s="45"/>
      <c r="CTG431" s="45"/>
      <c r="CTH431" s="45"/>
      <c r="CTI431" s="45"/>
      <c r="CTJ431" s="45"/>
      <c r="CTK431" s="45"/>
      <c r="CTL431" s="45"/>
      <c r="CTM431" s="45"/>
      <c r="CTN431" s="45"/>
      <c r="CTO431" s="45"/>
      <c r="CTP431" s="45"/>
      <c r="CTQ431" s="45"/>
      <c r="CTR431" s="45"/>
      <c r="CTS431" s="45"/>
      <c r="CTT431" s="45"/>
      <c r="CTU431" s="45"/>
      <c r="CTV431" s="45"/>
      <c r="CTW431" s="45"/>
      <c r="CTX431" s="45"/>
      <c r="CTY431" s="45"/>
      <c r="CTZ431" s="45"/>
      <c r="CUA431" s="45"/>
      <c r="CUB431" s="45"/>
      <c r="CUC431" s="45"/>
      <c r="CUD431" s="45"/>
      <c r="CUE431" s="45"/>
      <c r="CUF431" s="45"/>
      <c r="CUG431" s="45"/>
      <c r="CUH431" s="45"/>
      <c r="CUI431" s="45"/>
      <c r="CUJ431" s="45"/>
      <c r="CUK431" s="45"/>
      <c r="CUL431" s="45"/>
      <c r="CUM431" s="45"/>
      <c r="CUN431" s="45"/>
      <c r="CUO431" s="45"/>
      <c r="CUP431" s="45"/>
      <c r="CUQ431" s="45"/>
      <c r="CUR431" s="45"/>
      <c r="CUS431" s="45"/>
      <c r="CUT431" s="45"/>
      <c r="CUU431" s="45"/>
      <c r="CUV431" s="45"/>
      <c r="CUW431" s="45"/>
      <c r="CUX431" s="45"/>
      <c r="CUY431" s="45"/>
      <c r="CUZ431" s="45"/>
      <c r="CVA431" s="45"/>
      <c r="CVB431" s="45"/>
      <c r="CVC431" s="45"/>
      <c r="CVD431" s="45"/>
      <c r="CVE431" s="45"/>
      <c r="CVF431" s="45"/>
      <c r="CVG431" s="45"/>
      <c r="CVH431" s="45"/>
      <c r="CVI431" s="45"/>
      <c r="CVJ431" s="45"/>
      <c r="CVK431" s="45"/>
      <c r="CVL431" s="45"/>
      <c r="CVM431" s="45"/>
      <c r="CVN431" s="45"/>
      <c r="CVO431" s="45"/>
      <c r="CVP431" s="45"/>
      <c r="CVQ431" s="45"/>
      <c r="CVR431" s="45"/>
      <c r="CVS431" s="45"/>
      <c r="CVT431" s="45"/>
      <c r="CVU431" s="45"/>
      <c r="CVV431" s="45"/>
      <c r="CVW431" s="45"/>
      <c r="CVX431" s="45"/>
      <c r="CVY431" s="45"/>
      <c r="CVZ431" s="45"/>
      <c r="CWA431" s="45"/>
      <c r="CWB431" s="45"/>
      <c r="CWC431" s="45"/>
      <c r="CWD431" s="45"/>
      <c r="CWE431" s="45"/>
      <c r="CWF431" s="45"/>
      <c r="CWG431" s="45"/>
      <c r="CWH431" s="45"/>
      <c r="CWI431" s="45"/>
      <c r="CWJ431" s="45"/>
      <c r="CWK431" s="45"/>
      <c r="CWL431" s="45"/>
      <c r="CWM431" s="45"/>
      <c r="CWN431" s="45"/>
      <c r="CWO431" s="45"/>
      <c r="CWP431" s="45"/>
      <c r="CWQ431" s="45"/>
      <c r="CWR431" s="45"/>
      <c r="CWS431" s="45"/>
      <c r="CWT431" s="45"/>
      <c r="CWU431" s="45"/>
      <c r="CWV431" s="45"/>
      <c r="CWW431" s="45"/>
      <c r="CWX431" s="45"/>
      <c r="CWY431" s="45"/>
      <c r="CWZ431" s="45"/>
      <c r="CXA431" s="45"/>
      <c r="CXB431" s="45"/>
      <c r="CXC431" s="45"/>
      <c r="CXD431" s="45"/>
      <c r="CXE431" s="45"/>
      <c r="CXF431" s="45"/>
      <c r="CXG431" s="45"/>
      <c r="CXH431" s="45"/>
      <c r="CXI431" s="45"/>
      <c r="CXJ431" s="45"/>
      <c r="CXK431" s="45"/>
      <c r="CXL431" s="45"/>
      <c r="CXM431" s="45"/>
      <c r="CXN431" s="45"/>
      <c r="CXO431" s="45"/>
      <c r="CXP431" s="45"/>
      <c r="CXQ431" s="45"/>
      <c r="CXR431" s="45"/>
      <c r="CXS431" s="45"/>
      <c r="CXT431" s="45"/>
      <c r="CXU431" s="45"/>
      <c r="CXV431" s="45"/>
      <c r="CXW431" s="45"/>
      <c r="CXX431" s="45"/>
      <c r="CXY431" s="45"/>
      <c r="CXZ431" s="45"/>
      <c r="CYA431" s="45"/>
      <c r="CYB431" s="45"/>
      <c r="CYC431" s="45"/>
      <c r="CYD431" s="45"/>
      <c r="CYE431" s="45"/>
      <c r="CYF431" s="45"/>
      <c r="CYG431" s="45"/>
      <c r="CYH431" s="45"/>
      <c r="CYI431" s="45"/>
      <c r="CYJ431" s="45"/>
      <c r="CYK431" s="45"/>
      <c r="CYL431" s="45"/>
      <c r="CYM431" s="45"/>
      <c r="CYN431" s="45"/>
      <c r="CYO431" s="45"/>
      <c r="CYP431" s="45"/>
      <c r="CYQ431" s="45"/>
      <c r="CYR431" s="45"/>
      <c r="CYS431" s="45"/>
      <c r="CYT431" s="45"/>
      <c r="CYU431" s="45"/>
      <c r="CYV431" s="45"/>
      <c r="CYW431" s="45"/>
      <c r="CYX431" s="45"/>
      <c r="CYY431" s="45"/>
      <c r="CYZ431" s="45"/>
      <c r="CZA431" s="45"/>
      <c r="CZB431" s="45"/>
      <c r="CZC431" s="45"/>
      <c r="CZD431" s="45"/>
      <c r="CZE431" s="45"/>
      <c r="CZF431" s="45"/>
      <c r="CZG431" s="45"/>
      <c r="CZH431" s="45"/>
      <c r="CZI431" s="45"/>
      <c r="CZJ431" s="45"/>
      <c r="CZK431" s="45"/>
      <c r="CZL431" s="45"/>
      <c r="CZM431" s="45"/>
      <c r="CZN431" s="45"/>
      <c r="CZO431" s="45"/>
      <c r="CZP431" s="45"/>
      <c r="CZQ431" s="45"/>
      <c r="CZR431" s="45"/>
      <c r="CZS431" s="45"/>
      <c r="CZT431" s="45"/>
      <c r="CZU431" s="45"/>
      <c r="CZV431" s="45"/>
      <c r="CZW431" s="45"/>
      <c r="CZX431" s="45"/>
      <c r="CZY431" s="45"/>
      <c r="CZZ431" s="45"/>
      <c r="DAA431" s="45"/>
      <c r="DAB431" s="45"/>
      <c r="DAC431" s="45"/>
      <c r="DAD431" s="45"/>
      <c r="DAE431" s="45"/>
      <c r="DAF431" s="45"/>
      <c r="DAG431" s="45"/>
      <c r="DAH431" s="45"/>
      <c r="DAI431" s="45"/>
      <c r="DAJ431" s="45"/>
      <c r="DAK431" s="45"/>
      <c r="DAL431" s="45"/>
      <c r="DAM431" s="45"/>
      <c r="DAN431" s="45"/>
      <c r="DAO431" s="45"/>
      <c r="DAP431" s="45"/>
      <c r="DAQ431" s="45"/>
      <c r="DAR431" s="45"/>
      <c r="DAS431" s="45"/>
      <c r="DAT431" s="45"/>
      <c r="DAU431" s="45"/>
      <c r="DAV431" s="45"/>
      <c r="DAW431" s="45"/>
      <c r="DAX431" s="45"/>
      <c r="DAY431" s="45"/>
      <c r="DAZ431" s="45"/>
      <c r="DBA431" s="45"/>
      <c r="DBB431" s="45"/>
      <c r="DBC431" s="45"/>
      <c r="DBD431" s="45"/>
      <c r="DBE431" s="45"/>
      <c r="DBF431" s="45"/>
      <c r="DBG431" s="45"/>
      <c r="DBH431" s="45"/>
      <c r="DBI431" s="45"/>
      <c r="DBJ431" s="45"/>
      <c r="DBK431" s="45"/>
      <c r="DBL431" s="45"/>
      <c r="DBM431" s="45"/>
      <c r="DBN431" s="45"/>
      <c r="DBO431" s="45"/>
      <c r="DBP431" s="45"/>
      <c r="DBQ431" s="45"/>
      <c r="DBR431" s="45"/>
      <c r="DBS431" s="45"/>
      <c r="DBT431" s="45"/>
      <c r="DBU431" s="45"/>
      <c r="DBV431" s="45"/>
      <c r="DBW431" s="45"/>
      <c r="DBX431" s="45"/>
      <c r="DBY431" s="45"/>
      <c r="DBZ431" s="45"/>
      <c r="DCA431" s="45"/>
      <c r="DCB431" s="45"/>
      <c r="DCC431" s="45"/>
      <c r="DCD431" s="45"/>
      <c r="DCE431" s="45"/>
      <c r="DCF431" s="45"/>
      <c r="DCG431" s="45"/>
      <c r="DCH431" s="45"/>
      <c r="DCI431" s="45"/>
      <c r="DCJ431" s="45"/>
      <c r="DCK431" s="45"/>
      <c r="DCL431" s="45"/>
      <c r="DCM431" s="45"/>
      <c r="DCN431" s="45"/>
      <c r="DCO431" s="45"/>
      <c r="DCP431" s="45"/>
      <c r="DCQ431" s="45"/>
      <c r="DCR431" s="45"/>
      <c r="DCS431" s="45"/>
      <c r="DCT431" s="45"/>
      <c r="DCU431" s="45"/>
      <c r="DCV431" s="45"/>
      <c r="DCW431" s="45"/>
      <c r="DCX431" s="45"/>
      <c r="DCY431" s="45"/>
      <c r="DCZ431" s="45"/>
      <c r="DDA431" s="45"/>
      <c r="DDB431" s="45"/>
      <c r="DDC431" s="45"/>
      <c r="DDD431" s="45"/>
      <c r="DDE431" s="45"/>
      <c r="DDF431" s="45"/>
      <c r="DDG431" s="45"/>
      <c r="DDH431" s="45"/>
      <c r="DDI431" s="45"/>
      <c r="DDJ431" s="45"/>
      <c r="DDK431" s="45"/>
      <c r="DDL431" s="45"/>
      <c r="DDM431" s="45"/>
      <c r="DDN431" s="45"/>
      <c r="DDO431" s="45"/>
      <c r="DDP431" s="45"/>
      <c r="DDQ431" s="45"/>
      <c r="DDR431" s="45"/>
      <c r="DDS431" s="45"/>
      <c r="DDT431" s="45"/>
      <c r="DDU431" s="45"/>
      <c r="DDV431" s="45"/>
      <c r="DDW431" s="45"/>
      <c r="DDX431" s="45"/>
      <c r="DDY431" s="45"/>
      <c r="DDZ431" s="45"/>
      <c r="DEA431" s="45"/>
      <c r="DEB431" s="45"/>
      <c r="DEC431" s="45"/>
      <c r="DED431" s="45"/>
      <c r="DEE431" s="45"/>
      <c r="DEF431" s="45"/>
      <c r="DEG431" s="45"/>
      <c r="DEH431" s="45"/>
      <c r="DEI431" s="45"/>
      <c r="DEJ431" s="45"/>
      <c r="DEK431" s="45"/>
      <c r="DEL431" s="45"/>
      <c r="DEM431" s="45"/>
      <c r="DEN431" s="45"/>
      <c r="DEO431" s="45"/>
      <c r="DEP431" s="45"/>
      <c r="DEQ431" s="45"/>
      <c r="DER431" s="45"/>
      <c r="DES431" s="45"/>
      <c r="DET431" s="45"/>
      <c r="DEU431" s="45"/>
      <c r="DEV431" s="45"/>
      <c r="DEW431" s="45"/>
      <c r="DEX431" s="45"/>
      <c r="DEY431" s="45"/>
      <c r="DEZ431" s="45"/>
      <c r="DFA431" s="45"/>
      <c r="DFB431" s="45"/>
      <c r="DFC431" s="45"/>
      <c r="DFD431" s="45"/>
      <c r="DFE431" s="45"/>
      <c r="DFF431" s="45"/>
      <c r="DFG431" s="45"/>
      <c r="DFH431" s="45"/>
      <c r="DFI431" s="45"/>
      <c r="DFJ431" s="45"/>
      <c r="DFK431" s="45"/>
      <c r="DFL431" s="45"/>
      <c r="DFM431" s="45"/>
      <c r="DFN431" s="45"/>
      <c r="DFO431" s="45"/>
      <c r="DFP431" s="45"/>
      <c r="DFQ431" s="45"/>
      <c r="DFR431" s="45"/>
      <c r="DFS431" s="45"/>
      <c r="DFT431" s="45"/>
      <c r="DFU431" s="45"/>
      <c r="DFV431" s="45"/>
      <c r="DFW431" s="45"/>
      <c r="DFX431" s="45"/>
      <c r="DFY431" s="45"/>
      <c r="DFZ431" s="45"/>
      <c r="DGA431" s="45"/>
      <c r="DGB431" s="45"/>
      <c r="DGC431" s="45"/>
      <c r="DGD431" s="45"/>
      <c r="DGE431" s="45"/>
      <c r="DGF431" s="45"/>
      <c r="DGG431" s="45"/>
      <c r="DGH431" s="45"/>
      <c r="DGI431" s="45"/>
      <c r="DGJ431" s="45"/>
      <c r="DGK431" s="45"/>
      <c r="DGL431" s="45"/>
      <c r="DGM431" s="45"/>
      <c r="DGN431" s="45"/>
      <c r="DGO431" s="45"/>
      <c r="DGP431" s="45"/>
      <c r="DGQ431" s="45"/>
      <c r="DGR431" s="45"/>
      <c r="DGS431" s="45"/>
      <c r="DGT431" s="45"/>
      <c r="DGU431" s="45"/>
      <c r="DGV431" s="45"/>
      <c r="DGW431" s="45"/>
      <c r="DGX431" s="45"/>
      <c r="DGY431" s="45"/>
      <c r="DGZ431" s="45"/>
      <c r="DHA431" s="45"/>
      <c r="DHB431" s="45"/>
      <c r="DHC431" s="45"/>
      <c r="DHD431" s="45"/>
      <c r="DHE431" s="45"/>
      <c r="DHF431" s="45"/>
      <c r="DHG431" s="45"/>
      <c r="DHH431" s="45"/>
      <c r="DHI431" s="45"/>
      <c r="DHJ431" s="45"/>
      <c r="DHK431" s="45"/>
      <c r="DHL431" s="45"/>
      <c r="DHM431" s="45"/>
      <c r="DHN431" s="45"/>
      <c r="DHO431" s="45"/>
      <c r="DHP431" s="45"/>
      <c r="DHQ431" s="45"/>
      <c r="DHR431" s="45"/>
      <c r="DHS431" s="45"/>
      <c r="DHT431" s="45"/>
      <c r="DHU431" s="45"/>
      <c r="DHV431" s="45"/>
      <c r="DHW431" s="45"/>
      <c r="DHX431" s="45"/>
      <c r="DHY431" s="45"/>
      <c r="DHZ431" s="45"/>
      <c r="DIA431" s="45"/>
      <c r="DIB431" s="45"/>
      <c r="DIC431" s="45"/>
      <c r="DID431" s="45"/>
      <c r="DIE431" s="45"/>
      <c r="DIF431" s="45"/>
      <c r="DIG431" s="45"/>
      <c r="DIH431" s="45"/>
      <c r="DII431" s="45"/>
      <c r="DIJ431" s="45"/>
      <c r="DIK431" s="45"/>
      <c r="DIL431" s="45"/>
      <c r="DIM431" s="45"/>
      <c r="DIN431" s="45"/>
      <c r="DIO431" s="45"/>
      <c r="DIP431" s="45"/>
      <c r="DIQ431" s="45"/>
      <c r="DIR431" s="45"/>
      <c r="DIS431" s="45"/>
      <c r="DIT431" s="45"/>
      <c r="DIU431" s="45"/>
      <c r="DIV431" s="45"/>
      <c r="DIW431" s="45"/>
      <c r="DIX431" s="45"/>
      <c r="DIY431" s="45"/>
      <c r="DIZ431" s="45"/>
      <c r="DJA431" s="45"/>
      <c r="DJB431" s="45"/>
      <c r="DJC431" s="45"/>
      <c r="DJD431" s="45"/>
      <c r="DJE431" s="45"/>
      <c r="DJF431" s="45"/>
      <c r="DJG431" s="45"/>
      <c r="DJH431" s="45"/>
      <c r="DJI431" s="45"/>
      <c r="DJJ431" s="45"/>
      <c r="DJK431" s="45"/>
      <c r="DJL431" s="45"/>
      <c r="DJM431" s="45"/>
      <c r="DJN431" s="45"/>
      <c r="DJO431" s="45"/>
      <c r="DJP431" s="45"/>
      <c r="DJQ431" s="45"/>
      <c r="DJR431" s="45"/>
      <c r="DJS431" s="45"/>
      <c r="DJT431" s="45"/>
      <c r="DJU431" s="45"/>
      <c r="DJV431" s="45"/>
      <c r="DJW431" s="45"/>
      <c r="DJX431" s="45"/>
      <c r="DJY431" s="45"/>
      <c r="DJZ431" s="45"/>
      <c r="DKA431" s="45"/>
      <c r="DKB431" s="45"/>
      <c r="DKC431" s="45"/>
      <c r="DKD431" s="45"/>
      <c r="DKE431" s="45"/>
      <c r="DKF431" s="45"/>
      <c r="DKG431" s="45"/>
      <c r="DKH431" s="45"/>
      <c r="DKI431" s="45"/>
      <c r="DKJ431" s="45"/>
      <c r="DKK431" s="45"/>
      <c r="DKL431" s="45"/>
      <c r="DKM431" s="45"/>
      <c r="DKN431" s="45"/>
      <c r="DKO431" s="45"/>
      <c r="DKP431" s="45"/>
      <c r="DKQ431" s="45"/>
      <c r="DKR431" s="45"/>
      <c r="DKS431" s="45"/>
      <c r="DKT431" s="45"/>
      <c r="DKU431" s="45"/>
      <c r="DKV431" s="45"/>
      <c r="DKW431" s="45"/>
      <c r="DKX431" s="45"/>
      <c r="DKY431" s="45"/>
      <c r="DKZ431" s="45"/>
      <c r="DLA431" s="45"/>
      <c r="DLB431" s="45"/>
      <c r="DLC431" s="45"/>
      <c r="DLD431" s="45"/>
      <c r="DLE431" s="45"/>
      <c r="DLF431" s="45"/>
      <c r="DLG431" s="45"/>
      <c r="DLH431" s="45"/>
      <c r="DLI431" s="45"/>
      <c r="DLJ431" s="45"/>
      <c r="DLK431" s="45"/>
      <c r="DLL431" s="45"/>
      <c r="DLM431" s="45"/>
      <c r="DLN431" s="45"/>
      <c r="DLO431" s="45"/>
      <c r="DLP431" s="45"/>
      <c r="DLQ431" s="45"/>
      <c r="DLR431" s="45"/>
      <c r="DLS431" s="45"/>
      <c r="DLT431" s="45"/>
      <c r="DLU431" s="45"/>
      <c r="DLV431" s="45"/>
      <c r="DLW431" s="45"/>
      <c r="DLX431" s="45"/>
      <c r="DLY431" s="45"/>
      <c r="DLZ431" s="45"/>
      <c r="DMA431" s="45"/>
      <c r="DMB431" s="45"/>
      <c r="DMC431" s="45"/>
      <c r="DMD431" s="45"/>
      <c r="DME431" s="45"/>
      <c r="DMF431" s="45"/>
      <c r="DMG431" s="45"/>
      <c r="DMH431" s="45"/>
      <c r="DMI431" s="45"/>
      <c r="DMJ431" s="45"/>
      <c r="DMK431" s="45"/>
      <c r="DML431" s="45"/>
      <c r="DMM431" s="45"/>
      <c r="DMN431" s="45"/>
      <c r="DMO431" s="45"/>
      <c r="DMP431" s="45"/>
      <c r="DMQ431" s="45"/>
      <c r="DMR431" s="45"/>
      <c r="DMS431" s="45"/>
      <c r="DMT431" s="45"/>
      <c r="DMU431" s="45"/>
      <c r="DMV431" s="45"/>
      <c r="DMW431" s="45"/>
      <c r="DMX431" s="45"/>
      <c r="DMY431" s="45"/>
      <c r="DMZ431" s="45"/>
      <c r="DNA431" s="45"/>
      <c r="DNB431" s="45"/>
      <c r="DNC431" s="45"/>
      <c r="DND431" s="45"/>
      <c r="DNE431" s="45"/>
      <c r="DNF431" s="45"/>
      <c r="DNG431" s="45"/>
      <c r="DNH431" s="45"/>
      <c r="DNI431" s="45"/>
      <c r="DNJ431" s="45"/>
      <c r="DNK431" s="45"/>
      <c r="DNL431" s="45"/>
      <c r="DNM431" s="45"/>
      <c r="DNN431" s="45"/>
      <c r="DNO431" s="45"/>
      <c r="DNP431" s="45"/>
      <c r="DNQ431" s="45"/>
      <c r="DNR431" s="45"/>
      <c r="DNS431" s="45"/>
      <c r="DNT431" s="45"/>
      <c r="DNU431" s="45"/>
      <c r="DNV431" s="45"/>
      <c r="DNW431" s="45"/>
      <c r="DNX431" s="45"/>
      <c r="DNY431" s="45"/>
      <c r="DNZ431" s="45"/>
      <c r="DOA431" s="45"/>
      <c r="DOB431" s="45"/>
      <c r="DOC431" s="45"/>
      <c r="DOD431" s="45"/>
      <c r="DOE431" s="45"/>
      <c r="DOF431" s="45"/>
      <c r="DOG431" s="45"/>
      <c r="DOH431" s="45"/>
      <c r="DOI431" s="45"/>
      <c r="DOJ431" s="45"/>
      <c r="DOK431" s="45"/>
      <c r="DOL431" s="45"/>
      <c r="DOM431" s="45"/>
      <c r="DON431" s="45"/>
      <c r="DOO431" s="45"/>
      <c r="DOP431" s="45"/>
      <c r="DOQ431" s="45"/>
      <c r="DOR431" s="45"/>
      <c r="DOS431" s="45"/>
      <c r="DOT431" s="45"/>
      <c r="DOU431" s="45"/>
      <c r="DOV431" s="45"/>
      <c r="DOW431" s="45"/>
      <c r="DOX431" s="45"/>
      <c r="DOY431" s="45"/>
      <c r="DOZ431" s="45"/>
      <c r="DPA431" s="45"/>
      <c r="DPB431" s="45"/>
      <c r="DPC431" s="45"/>
      <c r="DPD431" s="45"/>
      <c r="DPE431" s="45"/>
      <c r="DPF431" s="45"/>
      <c r="DPG431" s="45"/>
      <c r="DPH431" s="45"/>
      <c r="DPI431" s="45"/>
      <c r="DPJ431" s="45"/>
      <c r="DPK431" s="45"/>
      <c r="DPL431" s="45"/>
      <c r="DPM431" s="45"/>
      <c r="DPN431" s="45"/>
      <c r="DPO431" s="45"/>
      <c r="DPP431" s="45"/>
      <c r="DPQ431" s="45"/>
      <c r="DPR431" s="45"/>
      <c r="DPS431" s="45"/>
      <c r="DPT431" s="45"/>
      <c r="DPU431" s="45"/>
      <c r="DPV431" s="45"/>
      <c r="DPW431" s="45"/>
      <c r="DPX431" s="45"/>
      <c r="DPY431" s="45"/>
      <c r="DPZ431" s="45"/>
      <c r="DQA431" s="45"/>
      <c r="DQB431" s="45"/>
      <c r="DQC431" s="45"/>
      <c r="DQD431" s="45"/>
      <c r="DQE431" s="45"/>
      <c r="DQF431" s="45"/>
      <c r="DQG431" s="45"/>
      <c r="DQH431" s="45"/>
      <c r="DQI431" s="45"/>
      <c r="DQJ431" s="45"/>
      <c r="DQK431" s="45"/>
      <c r="DQL431" s="45"/>
      <c r="DQM431" s="45"/>
      <c r="DQN431" s="45"/>
      <c r="DQO431" s="45"/>
      <c r="DQP431" s="45"/>
      <c r="DQQ431" s="45"/>
      <c r="DQR431" s="45"/>
      <c r="DQS431" s="45"/>
      <c r="DQT431" s="45"/>
      <c r="DQU431" s="45"/>
      <c r="DQV431" s="45"/>
      <c r="DQW431" s="45"/>
      <c r="DQX431" s="45"/>
      <c r="DQY431" s="45"/>
      <c r="DQZ431" s="45"/>
      <c r="DRA431" s="45"/>
      <c r="DRB431" s="45"/>
      <c r="DRC431" s="45"/>
      <c r="DRD431" s="45"/>
      <c r="DRE431" s="45"/>
      <c r="DRF431" s="45"/>
      <c r="DRG431" s="45"/>
      <c r="DRH431" s="45"/>
      <c r="DRI431" s="45"/>
      <c r="DRJ431" s="45"/>
      <c r="DRK431" s="45"/>
      <c r="DRL431" s="45"/>
      <c r="DRM431" s="45"/>
      <c r="DRN431" s="45"/>
      <c r="DRO431" s="45"/>
      <c r="DRP431" s="45"/>
      <c r="DRQ431" s="45"/>
      <c r="DRR431" s="45"/>
      <c r="DRS431" s="45"/>
      <c r="DRT431" s="45"/>
      <c r="DRU431" s="45"/>
      <c r="DRV431" s="45"/>
      <c r="DRW431" s="45"/>
      <c r="DRX431" s="45"/>
      <c r="DRY431" s="45"/>
      <c r="DRZ431" s="45"/>
      <c r="DSA431" s="45"/>
      <c r="DSB431" s="45"/>
      <c r="DSC431" s="45"/>
      <c r="DSD431" s="45"/>
      <c r="DSE431" s="45"/>
      <c r="DSF431" s="45"/>
      <c r="DSG431" s="45"/>
      <c r="DSH431" s="45"/>
      <c r="DSI431" s="45"/>
      <c r="DSJ431" s="45"/>
      <c r="DSK431" s="45"/>
      <c r="DSL431" s="45"/>
      <c r="DSM431" s="45"/>
      <c r="DSN431" s="45"/>
      <c r="DSO431" s="45"/>
      <c r="DSP431" s="45"/>
      <c r="DSQ431" s="45"/>
      <c r="DSR431" s="45"/>
      <c r="DSS431" s="45"/>
      <c r="DST431" s="45"/>
      <c r="DSU431" s="45"/>
      <c r="DSV431" s="45"/>
      <c r="DSW431" s="45"/>
      <c r="DSX431" s="45"/>
      <c r="DSY431" s="45"/>
      <c r="DSZ431" s="45"/>
      <c r="DTA431" s="45"/>
      <c r="DTB431" s="45"/>
      <c r="DTC431" s="45"/>
      <c r="DTD431" s="45"/>
      <c r="DTE431" s="45"/>
      <c r="DTF431" s="45"/>
      <c r="DTG431" s="45"/>
      <c r="DTH431" s="45"/>
      <c r="DTI431" s="45"/>
      <c r="DTJ431" s="45"/>
      <c r="DTK431" s="45"/>
      <c r="DTL431" s="45"/>
      <c r="DTM431" s="45"/>
      <c r="DTN431" s="45"/>
      <c r="DTO431" s="45"/>
      <c r="DTP431" s="45"/>
      <c r="DTQ431" s="45"/>
      <c r="DTR431" s="45"/>
      <c r="DTS431" s="45"/>
      <c r="DTT431" s="45"/>
      <c r="DTU431" s="45"/>
      <c r="DTV431" s="45"/>
      <c r="DTW431" s="45"/>
      <c r="DTX431" s="45"/>
      <c r="DTY431" s="45"/>
      <c r="DTZ431" s="45"/>
      <c r="DUA431" s="45"/>
      <c r="DUB431" s="45"/>
      <c r="DUC431" s="45"/>
      <c r="DUD431" s="45"/>
      <c r="DUE431" s="45"/>
      <c r="DUF431" s="45"/>
      <c r="DUG431" s="45"/>
      <c r="DUH431" s="45"/>
      <c r="DUI431" s="45"/>
      <c r="DUJ431" s="45"/>
      <c r="DUK431" s="45"/>
      <c r="DUL431" s="45"/>
      <c r="DUM431" s="45"/>
      <c r="DUN431" s="45"/>
      <c r="DUO431" s="45"/>
      <c r="DUP431" s="45"/>
      <c r="DUQ431" s="45"/>
      <c r="DUR431" s="45"/>
      <c r="DUS431" s="45"/>
      <c r="DUT431" s="45"/>
      <c r="DUU431" s="45"/>
      <c r="DUV431" s="45"/>
      <c r="DUW431" s="45"/>
      <c r="DUX431" s="45"/>
      <c r="DUY431" s="45"/>
      <c r="DUZ431" s="45"/>
      <c r="DVA431" s="45"/>
      <c r="DVB431" s="45"/>
      <c r="DVC431" s="45"/>
      <c r="DVD431" s="45"/>
      <c r="DVE431" s="45"/>
      <c r="DVF431" s="45"/>
      <c r="DVG431" s="45"/>
      <c r="DVH431" s="45"/>
      <c r="DVI431" s="45"/>
      <c r="DVJ431" s="45"/>
      <c r="DVK431" s="45"/>
      <c r="DVL431" s="45"/>
      <c r="DVM431" s="45"/>
      <c r="DVN431" s="45"/>
      <c r="DVO431" s="45"/>
      <c r="DVP431" s="45"/>
      <c r="DVQ431" s="45"/>
      <c r="DVR431" s="45"/>
      <c r="DVS431" s="45"/>
      <c r="DVT431" s="45"/>
      <c r="DVU431" s="45"/>
      <c r="DVV431" s="45"/>
      <c r="DVW431" s="45"/>
      <c r="DVX431" s="45"/>
      <c r="DVY431" s="45"/>
      <c r="DVZ431" s="45"/>
      <c r="DWA431" s="45"/>
      <c r="DWB431" s="45"/>
      <c r="DWC431" s="45"/>
      <c r="DWD431" s="45"/>
      <c r="DWE431" s="45"/>
      <c r="DWF431" s="45"/>
      <c r="DWG431" s="45"/>
      <c r="DWH431" s="45"/>
      <c r="DWI431" s="45"/>
      <c r="DWJ431" s="45"/>
      <c r="DWK431" s="45"/>
      <c r="DWL431" s="45"/>
      <c r="DWM431" s="45"/>
      <c r="DWN431" s="45"/>
      <c r="DWO431" s="45"/>
      <c r="DWP431" s="45"/>
      <c r="DWQ431" s="45"/>
      <c r="DWR431" s="45"/>
      <c r="DWS431" s="45"/>
      <c r="DWT431" s="45"/>
      <c r="DWU431" s="45"/>
      <c r="DWV431" s="45"/>
      <c r="DWW431" s="45"/>
      <c r="DWX431" s="45"/>
      <c r="DWY431" s="45"/>
      <c r="DWZ431" s="45"/>
      <c r="DXA431" s="45"/>
      <c r="DXB431" s="45"/>
      <c r="DXC431" s="45"/>
      <c r="DXD431" s="45"/>
      <c r="DXE431" s="45"/>
      <c r="DXF431" s="45"/>
      <c r="DXG431" s="45"/>
      <c r="DXH431" s="45"/>
      <c r="DXI431" s="45"/>
      <c r="DXJ431" s="45"/>
      <c r="DXK431" s="45"/>
      <c r="DXL431" s="45"/>
      <c r="DXM431" s="45"/>
      <c r="DXN431" s="45"/>
      <c r="DXO431" s="45"/>
      <c r="DXP431" s="45"/>
      <c r="DXQ431" s="45"/>
      <c r="DXR431" s="45"/>
      <c r="DXS431" s="45"/>
      <c r="DXT431" s="45"/>
      <c r="DXU431" s="45"/>
      <c r="DXV431" s="45"/>
      <c r="DXW431" s="45"/>
      <c r="DXX431" s="45"/>
      <c r="DXY431" s="45"/>
      <c r="DXZ431" s="45"/>
      <c r="DYA431" s="45"/>
      <c r="DYB431" s="45"/>
      <c r="DYC431" s="45"/>
      <c r="DYD431" s="45"/>
      <c r="DYE431" s="45"/>
      <c r="DYF431" s="45"/>
      <c r="DYG431" s="45"/>
      <c r="DYH431" s="45"/>
      <c r="DYI431" s="45"/>
      <c r="DYJ431" s="45"/>
      <c r="DYK431" s="45"/>
      <c r="DYL431" s="45"/>
      <c r="DYM431" s="45"/>
      <c r="DYN431" s="45"/>
      <c r="DYO431" s="45"/>
      <c r="DYP431" s="45"/>
      <c r="DYQ431" s="45"/>
      <c r="DYR431" s="45"/>
      <c r="DYS431" s="45"/>
      <c r="DYT431" s="45"/>
      <c r="DYU431" s="45"/>
      <c r="DYV431" s="45"/>
      <c r="DYW431" s="45"/>
      <c r="DYX431" s="45"/>
      <c r="DYY431" s="45"/>
      <c r="DYZ431" s="45"/>
      <c r="DZA431" s="45"/>
      <c r="DZB431" s="45"/>
      <c r="DZC431" s="45"/>
      <c r="DZD431" s="45"/>
      <c r="DZE431" s="45"/>
      <c r="DZF431" s="45"/>
      <c r="DZG431" s="45"/>
      <c r="DZH431" s="45"/>
      <c r="DZI431" s="45"/>
      <c r="DZJ431" s="45"/>
      <c r="DZK431" s="45"/>
      <c r="DZL431" s="45"/>
      <c r="DZM431" s="45"/>
      <c r="DZN431" s="45"/>
      <c r="DZO431" s="45"/>
      <c r="DZP431" s="45"/>
      <c r="DZQ431" s="45"/>
      <c r="DZR431" s="45"/>
      <c r="DZS431" s="45"/>
      <c r="DZT431" s="45"/>
      <c r="DZU431" s="45"/>
      <c r="DZV431" s="45"/>
      <c r="DZW431" s="45"/>
      <c r="DZX431" s="45"/>
      <c r="DZY431" s="45"/>
      <c r="DZZ431" s="45"/>
      <c r="EAA431" s="45"/>
      <c r="EAB431" s="45"/>
      <c r="EAC431" s="45"/>
      <c r="EAD431" s="45"/>
      <c r="EAE431" s="45"/>
      <c r="EAF431" s="45"/>
      <c r="EAG431" s="45"/>
      <c r="EAH431" s="45"/>
      <c r="EAI431" s="45"/>
      <c r="EAJ431" s="45"/>
      <c r="EAK431" s="45"/>
      <c r="EAL431" s="45"/>
      <c r="EAM431" s="45"/>
      <c r="EAN431" s="45"/>
      <c r="EAO431" s="45"/>
      <c r="EAP431" s="45"/>
      <c r="EAQ431" s="45"/>
      <c r="EAR431" s="45"/>
      <c r="EAS431" s="45"/>
      <c r="EAT431" s="45"/>
      <c r="EAU431" s="45"/>
      <c r="EAV431" s="45"/>
      <c r="EAW431" s="45"/>
      <c r="EAX431" s="45"/>
      <c r="EAY431" s="45"/>
      <c r="EAZ431" s="45"/>
      <c r="EBA431" s="45"/>
      <c r="EBB431" s="45"/>
      <c r="EBC431" s="45"/>
      <c r="EBD431" s="45"/>
      <c r="EBE431" s="45"/>
      <c r="EBF431" s="45"/>
      <c r="EBG431" s="45"/>
      <c r="EBH431" s="45"/>
      <c r="EBI431" s="45"/>
      <c r="EBJ431" s="45"/>
      <c r="EBK431" s="45"/>
      <c r="EBL431" s="45"/>
      <c r="EBM431" s="45"/>
      <c r="EBN431" s="45"/>
      <c r="EBO431" s="45"/>
      <c r="EBP431" s="45"/>
      <c r="EBQ431" s="45"/>
      <c r="EBR431" s="45"/>
      <c r="EBS431" s="45"/>
      <c r="EBT431" s="45"/>
      <c r="EBU431" s="45"/>
      <c r="EBV431" s="45"/>
      <c r="EBW431" s="45"/>
      <c r="EBX431" s="45"/>
      <c r="EBY431" s="45"/>
      <c r="EBZ431" s="45"/>
      <c r="ECA431" s="45"/>
      <c r="ECB431" s="45"/>
      <c r="ECC431" s="45"/>
      <c r="ECD431" s="45"/>
      <c r="ECE431" s="45"/>
      <c r="ECF431" s="45"/>
      <c r="ECG431" s="45"/>
      <c r="ECH431" s="45"/>
      <c r="ECI431" s="45"/>
      <c r="ECJ431" s="45"/>
      <c r="ECK431" s="45"/>
      <c r="ECL431" s="45"/>
      <c r="ECM431" s="45"/>
      <c r="ECN431" s="45"/>
      <c r="ECO431" s="45"/>
      <c r="ECP431" s="45"/>
      <c r="ECQ431" s="45"/>
      <c r="ECR431" s="45"/>
      <c r="ECS431" s="45"/>
      <c r="ECT431" s="45"/>
      <c r="ECU431" s="45"/>
      <c r="ECV431" s="45"/>
      <c r="ECW431" s="45"/>
      <c r="ECX431" s="45"/>
      <c r="ECY431" s="45"/>
      <c r="ECZ431" s="45"/>
      <c r="EDA431" s="45"/>
      <c r="EDB431" s="45"/>
      <c r="EDC431" s="45"/>
      <c r="EDD431" s="45"/>
      <c r="EDE431" s="45"/>
      <c r="EDF431" s="45"/>
      <c r="EDG431" s="45"/>
      <c r="EDH431" s="45"/>
      <c r="EDI431" s="45"/>
      <c r="EDJ431" s="45"/>
      <c r="EDK431" s="45"/>
      <c r="EDL431" s="45"/>
      <c r="EDM431" s="45"/>
      <c r="EDN431" s="45"/>
      <c r="EDO431" s="45"/>
      <c r="EDP431" s="45"/>
      <c r="EDQ431" s="45"/>
      <c r="EDR431" s="45"/>
      <c r="EDS431" s="45"/>
      <c r="EDT431" s="45"/>
      <c r="EDU431" s="45"/>
      <c r="EDV431" s="45"/>
      <c r="EDW431" s="45"/>
      <c r="EDX431" s="45"/>
      <c r="EDY431" s="45"/>
      <c r="EDZ431" s="45"/>
      <c r="EEA431" s="45"/>
      <c r="EEB431" s="45"/>
      <c r="EEC431" s="45"/>
      <c r="EED431" s="45"/>
      <c r="EEE431" s="45"/>
      <c r="EEF431" s="45"/>
      <c r="EEG431" s="45"/>
      <c r="EEH431" s="45"/>
      <c r="EEI431" s="45"/>
      <c r="EEJ431" s="45"/>
      <c r="EEK431" s="45"/>
      <c r="EEL431" s="45"/>
      <c r="EEM431" s="45"/>
      <c r="EEN431" s="45"/>
      <c r="EEO431" s="45"/>
      <c r="EEP431" s="45"/>
      <c r="EEQ431" s="45"/>
      <c r="EER431" s="45"/>
      <c r="EES431" s="45"/>
      <c r="EET431" s="45"/>
      <c r="EEU431" s="45"/>
      <c r="EEV431" s="45"/>
      <c r="EEW431" s="45"/>
      <c r="EEX431" s="45"/>
      <c r="EEY431" s="45"/>
      <c r="EEZ431" s="45"/>
      <c r="EFA431" s="45"/>
      <c r="EFB431" s="45"/>
      <c r="EFC431" s="45"/>
      <c r="EFD431" s="45"/>
      <c r="EFE431" s="45"/>
      <c r="EFF431" s="45"/>
      <c r="EFG431" s="45"/>
      <c r="EFH431" s="45"/>
      <c r="EFI431" s="45"/>
      <c r="EFJ431" s="45"/>
      <c r="EFK431" s="45"/>
      <c r="EFL431" s="45"/>
      <c r="EFM431" s="45"/>
      <c r="EFN431" s="45"/>
      <c r="EFO431" s="45"/>
      <c r="EFP431" s="45"/>
      <c r="EFQ431" s="45"/>
      <c r="EFR431" s="45"/>
      <c r="EFS431" s="45"/>
      <c r="EFT431" s="45"/>
      <c r="EFU431" s="45"/>
      <c r="EFV431" s="45"/>
      <c r="EFW431" s="45"/>
      <c r="EFX431" s="45"/>
      <c r="EFY431" s="45"/>
      <c r="EFZ431" s="45"/>
      <c r="EGA431" s="45"/>
      <c r="EGB431" s="45"/>
      <c r="EGC431" s="45"/>
      <c r="EGD431" s="45"/>
      <c r="EGE431" s="45"/>
      <c r="EGF431" s="45"/>
      <c r="EGG431" s="45"/>
      <c r="EGH431" s="45"/>
      <c r="EGI431" s="45"/>
      <c r="EGJ431" s="45"/>
      <c r="EGK431" s="45"/>
      <c r="EGL431" s="45"/>
      <c r="EGM431" s="45"/>
      <c r="EGN431" s="45"/>
      <c r="EGO431" s="45"/>
      <c r="EGP431" s="45"/>
      <c r="EGQ431" s="45"/>
      <c r="EGR431" s="45"/>
      <c r="EGS431" s="45"/>
      <c r="EGT431" s="45"/>
      <c r="EGU431" s="45"/>
      <c r="EGV431" s="45"/>
      <c r="EGW431" s="45"/>
      <c r="EGX431" s="45"/>
      <c r="EGY431" s="45"/>
      <c r="EGZ431" s="45"/>
      <c r="EHA431" s="45"/>
      <c r="EHB431" s="45"/>
      <c r="EHC431" s="45"/>
      <c r="EHD431" s="45"/>
      <c r="EHE431" s="45"/>
      <c r="EHF431" s="45"/>
      <c r="EHG431" s="45"/>
      <c r="EHH431" s="45"/>
      <c r="EHI431" s="45"/>
      <c r="EHJ431" s="45"/>
      <c r="EHK431" s="45"/>
      <c r="EHL431" s="45"/>
      <c r="EHM431" s="45"/>
      <c r="EHN431" s="45"/>
      <c r="EHO431" s="45"/>
      <c r="EHP431" s="45"/>
      <c r="EHQ431" s="45"/>
      <c r="EHR431" s="45"/>
      <c r="EHS431" s="45"/>
      <c r="EHT431" s="45"/>
      <c r="EHU431" s="45"/>
      <c r="EHV431" s="45"/>
      <c r="EHW431" s="45"/>
      <c r="EHX431" s="45"/>
      <c r="EHY431" s="45"/>
      <c r="EHZ431" s="45"/>
      <c r="EIA431" s="45"/>
      <c r="EIB431" s="45"/>
      <c r="EIC431" s="45"/>
      <c r="EID431" s="45"/>
      <c r="EIE431" s="45"/>
      <c r="EIF431" s="45"/>
      <c r="EIG431" s="45"/>
      <c r="EIH431" s="45"/>
      <c r="EII431" s="45"/>
      <c r="EIJ431" s="45"/>
      <c r="EIK431" s="45"/>
      <c r="EIL431" s="45"/>
      <c r="EIM431" s="45"/>
      <c r="EIN431" s="45"/>
      <c r="EIO431" s="45"/>
      <c r="EIP431" s="45"/>
      <c r="EIQ431" s="45"/>
      <c r="EIR431" s="45"/>
      <c r="EIS431" s="45"/>
      <c r="EIT431" s="45"/>
      <c r="EIU431" s="45"/>
      <c r="EIV431" s="45"/>
      <c r="EIW431" s="45"/>
      <c r="EIX431" s="45"/>
      <c r="EIY431" s="45"/>
      <c r="EIZ431" s="45"/>
      <c r="EJA431" s="45"/>
      <c r="EJB431" s="45"/>
      <c r="EJC431" s="45"/>
      <c r="EJD431" s="45"/>
      <c r="EJE431" s="45"/>
      <c r="EJF431" s="45"/>
      <c r="EJG431" s="45"/>
      <c r="EJH431" s="45"/>
      <c r="EJI431" s="45"/>
      <c r="EJJ431" s="45"/>
      <c r="EJK431" s="45"/>
      <c r="EJL431" s="45"/>
      <c r="EJM431" s="45"/>
      <c r="EJN431" s="45"/>
      <c r="EJO431" s="45"/>
      <c r="EJP431" s="45"/>
      <c r="EJQ431" s="45"/>
      <c r="EJR431" s="45"/>
      <c r="EJS431" s="45"/>
      <c r="EJT431" s="45"/>
      <c r="EJU431" s="45"/>
      <c r="EJV431" s="45"/>
      <c r="EJW431" s="45"/>
      <c r="EJX431" s="45"/>
      <c r="EJY431" s="45"/>
      <c r="EJZ431" s="45"/>
      <c r="EKA431" s="45"/>
      <c r="EKB431" s="45"/>
      <c r="EKC431" s="45"/>
      <c r="EKD431" s="45"/>
      <c r="EKE431" s="45"/>
      <c r="EKF431" s="45"/>
      <c r="EKG431" s="45"/>
      <c r="EKH431" s="45"/>
      <c r="EKI431" s="45"/>
      <c r="EKJ431" s="45"/>
      <c r="EKK431" s="45"/>
      <c r="EKL431" s="45"/>
      <c r="EKM431" s="45"/>
      <c r="EKN431" s="45"/>
      <c r="EKO431" s="45"/>
      <c r="EKP431" s="45"/>
      <c r="EKQ431" s="45"/>
      <c r="EKR431" s="45"/>
      <c r="EKS431" s="45"/>
      <c r="EKT431" s="45"/>
      <c r="EKU431" s="45"/>
      <c r="EKV431" s="45"/>
      <c r="EKW431" s="45"/>
      <c r="EKX431" s="45"/>
      <c r="EKY431" s="45"/>
      <c r="EKZ431" s="45"/>
      <c r="ELA431" s="45"/>
      <c r="ELB431" s="45"/>
      <c r="ELC431" s="45"/>
      <c r="ELD431" s="45"/>
      <c r="ELE431" s="45"/>
      <c r="ELF431" s="45"/>
      <c r="ELG431" s="45"/>
      <c r="ELH431" s="45"/>
      <c r="ELI431" s="45"/>
      <c r="ELJ431" s="45"/>
      <c r="ELK431" s="45"/>
      <c r="ELL431" s="45"/>
      <c r="ELM431" s="45"/>
      <c r="ELN431" s="45"/>
      <c r="ELO431" s="45"/>
      <c r="ELP431" s="45"/>
      <c r="ELQ431" s="45"/>
      <c r="ELR431" s="45"/>
      <c r="ELS431" s="45"/>
      <c r="ELT431" s="45"/>
      <c r="ELU431" s="45"/>
      <c r="ELV431" s="45"/>
      <c r="ELW431" s="45"/>
      <c r="ELX431" s="45"/>
      <c r="ELY431" s="45"/>
      <c r="ELZ431" s="45"/>
      <c r="EMA431" s="45"/>
      <c r="EMB431" s="45"/>
      <c r="EMC431" s="45"/>
      <c r="EMD431" s="45"/>
      <c r="EME431" s="45"/>
      <c r="EMF431" s="45"/>
      <c r="EMG431" s="45"/>
      <c r="EMH431" s="45"/>
      <c r="EMI431" s="45"/>
      <c r="EMJ431" s="45"/>
      <c r="EMK431" s="45"/>
      <c r="EML431" s="45"/>
      <c r="EMM431" s="45"/>
      <c r="EMN431" s="45"/>
      <c r="EMO431" s="45"/>
      <c r="EMP431" s="45"/>
      <c r="EMQ431" s="45"/>
      <c r="EMR431" s="45"/>
      <c r="EMS431" s="45"/>
      <c r="EMT431" s="45"/>
      <c r="EMU431" s="45"/>
      <c r="EMV431" s="45"/>
      <c r="EMW431" s="45"/>
      <c r="EMX431" s="45"/>
      <c r="EMY431" s="45"/>
      <c r="EMZ431" s="45"/>
      <c r="ENA431" s="45"/>
      <c r="ENB431" s="45"/>
      <c r="ENC431" s="45"/>
      <c r="END431" s="45"/>
      <c r="ENE431" s="45"/>
      <c r="ENF431" s="45"/>
      <c r="ENG431" s="45"/>
      <c r="ENH431" s="45"/>
      <c r="ENI431" s="45"/>
      <c r="ENJ431" s="45"/>
      <c r="ENK431" s="45"/>
      <c r="ENL431" s="45"/>
      <c r="ENM431" s="45"/>
      <c r="ENN431" s="45"/>
      <c r="ENO431" s="45"/>
      <c r="ENP431" s="45"/>
      <c r="ENQ431" s="45"/>
      <c r="ENR431" s="45"/>
      <c r="ENS431" s="45"/>
      <c r="ENT431" s="45"/>
      <c r="ENU431" s="45"/>
      <c r="ENV431" s="45"/>
      <c r="ENW431" s="45"/>
      <c r="ENX431" s="45"/>
      <c r="ENY431" s="45"/>
      <c r="ENZ431" s="45"/>
      <c r="EOA431" s="45"/>
      <c r="EOB431" s="45"/>
      <c r="EOC431" s="45"/>
      <c r="EOD431" s="45"/>
      <c r="EOE431" s="45"/>
      <c r="EOF431" s="45"/>
      <c r="EOG431" s="45"/>
      <c r="EOH431" s="45"/>
      <c r="EOI431" s="45"/>
      <c r="EOJ431" s="45"/>
      <c r="EOK431" s="45"/>
      <c r="EOL431" s="45"/>
      <c r="EOM431" s="45"/>
      <c r="EON431" s="45"/>
      <c r="EOO431" s="45"/>
      <c r="EOP431" s="45"/>
      <c r="EOQ431" s="45"/>
      <c r="EOR431" s="45"/>
      <c r="EOS431" s="45"/>
      <c r="EOT431" s="45"/>
      <c r="EOU431" s="45"/>
      <c r="EOV431" s="45"/>
      <c r="EOW431" s="45"/>
      <c r="EOX431" s="45"/>
      <c r="EOY431" s="45"/>
      <c r="EOZ431" s="45"/>
      <c r="EPA431" s="45"/>
      <c r="EPB431" s="45"/>
      <c r="EPC431" s="45"/>
      <c r="EPD431" s="45"/>
      <c r="EPE431" s="45"/>
      <c r="EPF431" s="45"/>
      <c r="EPG431" s="45"/>
      <c r="EPH431" s="45"/>
      <c r="EPI431" s="45"/>
      <c r="EPJ431" s="45"/>
      <c r="EPK431" s="45"/>
      <c r="EPL431" s="45"/>
      <c r="EPM431" s="45"/>
      <c r="EPN431" s="45"/>
      <c r="EPO431" s="45"/>
      <c r="EPP431" s="45"/>
      <c r="EPQ431" s="45"/>
      <c r="EPR431" s="45"/>
      <c r="EPS431" s="45"/>
      <c r="EPT431" s="45"/>
      <c r="EPU431" s="45"/>
      <c r="EPV431" s="45"/>
      <c r="EPW431" s="45"/>
      <c r="EPX431" s="45"/>
      <c r="EPY431" s="45"/>
      <c r="EPZ431" s="45"/>
      <c r="EQA431" s="45"/>
      <c r="EQB431" s="45"/>
      <c r="EQC431" s="45"/>
      <c r="EQD431" s="45"/>
      <c r="EQE431" s="45"/>
      <c r="EQF431" s="45"/>
      <c r="EQG431" s="45"/>
      <c r="EQH431" s="45"/>
      <c r="EQI431" s="45"/>
      <c r="EQJ431" s="45"/>
      <c r="EQK431" s="45"/>
      <c r="EQL431" s="45"/>
      <c r="EQM431" s="45"/>
      <c r="EQN431" s="45"/>
      <c r="EQO431" s="45"/>
      <c r="EQP431" s="45"/>
      <c r="EQQ431" s="45"/>
      <c r="EQR431" s="45"/>
      <c r="EQS431" s="45"/>
      <c r="EQT431" s="45"/>
      <c r="EQU431" s="45"/>
      <c r="EQV431" s="45"/>
      <c r="EQW431" s="45"/>
      <c r="EQX431" s="45"/>
      <c r="EQY431" s="45"/>
      <c r="EQZ431" s="45"/>
      <c r="ERA431" s="45"/>
      <c r="ERB431" s="45"/>
      <c r="ERC431" s="45"/>
      <c r="ERD431" s="45"/>
      <c r="ERE431" s="45"/>
      <c r="ERF431" s="45"/>
      <c r="ERG431" s="45"/>
      <c r="ERH431" s="45"/>
      <c r="ERI431" s="45"/>
      <c r="ERJ431" s="45"/>
      <c r="ERK431" s="45"/>
      <c r="ERL431" s="45"/>
      <c r="ERM431" s="45"/>
      <c r="ERN431" s="45"/>
      <c r="ERO431" s="45"/>
      <c r="ERP431" s="45"/>
      <c r="ERQ431" s="45"/>
      <c r="ERR431" s="45"/>
      <c r="ERS431" s="45"/>
      <c r="ERT431" s="45"/>
      <c r="ERU431" s="45"/>
      <c r="ERV431" s="45"/>
      <c r="ERW431" s="45"/>
      <c r="ERX431" s="45"/>
      <c r="ERY431" s="45"/>
      <c r="ERZ431" s="45"/>
      <c r="ESA431" s="45"/>
      <c r="ESB431" s="45"/>
      <c r="ESC431" s="45"/>
      <c r="ESD431" s="45"/>
      <c r="ESE431" s="45"/>
      <c r="ESF431" s="45"/>
      <c r="ESG431" s="45"/>
      <c r="ESH431" s="45"/>
      <c r="ESI431" s="45"/>
      <c r="ESJ431" s="45"/>
      <c r="ESK431" s="45"/>
      <c r="ESL431" s="45"/>
      <c r="ESM431" s="45"/>
      <c r="ESN431" s="45"/>
      <c r="ESO431" s="45"/>
      <c r="ESP431" s="45"/>
      <c r="ESQ431" s="45"/>
      <c r="ESR431" s="45"/>
      <c r="ESS431" s="45"/>
      <c r="EST431" s="45"/>
      <c r="ESU431" s="45"/>
      <c r="ESV431" s="45"/>
      <c r="ESW431" s="45"/>
      <c r="ESX431" s="45"/>
      <c r="ESY431" s="45"/>
      <c r="ESZ431" s="45"/>
      <c r="ETA431" s="45"/>
      <c r="ETB431" s="45"/>
      <c r="ETC431" s="45"/>
      <c r="ETD431" s="45"/>
      <c r="ETE431" s="45"/>
      <c r="ETF431" s="45"/>
      <c r="ETG431" s="45"/>
      <c r="ETH431" s="45"/>
      <c r="ETI431" s="45"/>
      <c r="ETJ431" s="45"/>
      <c r="ETK431" s="45"/>
      <c r="ETL431" s="45"/>
      <c r="ETM431" s="45"/>
      <c r="ETN431" s="45"/>
      <c r="ETO431" s="45"/>
      <c r="ETP431" s="45"/>
      <c r="ETQ431" s="45"/>
      <c r="ETR431" s="45"/>
      <c r="ETS431" s="45"/>
      <c r="ETT431" s="45"/>
      <c r="ETU431" s="45"/>
      <c r="ETV431" s="45"/>
      <c r="ETW431" s="45"/>
      <c r="ETX431" s="45"/>
      <c r="ETY431" s="45"/>
      <c r="ETZ431" s="45"/>
      <c r="EUA431" s="45"/>
      <c r="EUB431" s="45"/>
      <c r="EUC431" s="45"/>
      <c r="EUD431" s="45"/>
      <c r="EUE431" s="45"/>
      <c r="EUF431" s="45"/>
      <c r="EUG431" s="45"/>
      <c r="EUH431" s="45"/>
      <c r="EUI431" s="45"/>
      <c r="EUJ431" s="45"/>
      <c r="EUK431" s="45"/>
      <c r="EUL431" s="45"/>
      <c r="EUM431" s="45"/>
      <c r="EUN431" s="45"/>
      <c r="EUO431" s="45"/>
      <c r="EUP431" s="45"/>
      <c r="EUQ431" s="45"/>
      <c r="EUR431" s="45"/>
      <c r="EUS431" s="45"/>
      <c r="EUT431" s="45"/>
      <c r="EUU431" s="45"/>
      <c r="EUV431" s="45"/>
      <c r="EUW431" s="45"/>
      <c r="EUX431" s="45"/>
      <c r="EUY431" s="45"/>
      <c r="EUZ431" s="45"/>
      <c r="EVA431" s="45"/>
      <c r="EVB431" s="45"/>
      <c r="EVC431" s="45"/>
      <c r="EVD431" s="45"/>
      <c r="EVE431" s="45"/>
      <c r="EVF431" s="45"/>
      <c r="EVG431" s="45"/>
      <c r="EVH431" s="45"/>
      <c r="EVI431" s="45"/>
      <c r="EVJ431" s="45"/>
      <c r="EVK431" s="45"/>
      <c r="EVL431" s="45"/>
      <c r="EVM431" s="45"/>
      <c r="EVN431" s="45"/>
      <c r="EVO431" s="45"/>
      <c r="EVP431" s="45"/>
      <c r="EVQ431" s="45"/>
      <c r="EVR431" s="45"/>
      <c r="EVS431" s="45"/>
      <c r="EVT431" s="45"/>
      <c r="EVU431" s="45"/>
      <c r="EVV431" s="45"/>
      <c r="EVW431" s="45"/>
      <c r="EVX431" s="45"/>
      <c r="EVY431" s="45"/>
      <c r="EVZ431" s="45"/>
      <c r="EWA431" s="45"/>
      <c r="EWB431" s="45"/>
      <c r="EWC431" s="45"/>
      <c r="EWD431" s="45"/>
      <c r="EWE431" s="45"/>
      <c r="EWF431" s="45"/>
      <c r="EWG431" s="45"/>
      <c r="EWH431" s="45"/>
      <c r="EWI431" s="45"/>
      <c r="EWJ431" s="45"/>
      <c r="EWK431" s="45"/>
      <c r="EWL431" s="45"/>
      <c r="EWM431" s="45"/>
      <c r="EWN431" s="45"/>
      <c r="EWO431" s="45"/>
      <c r="EWP431" s="45"/>
      <c r="EWQ431" s="45"/>
      <c r="EWR431" s="45"/>
      <c r="EWS431" s="45"/>
      <c r="EWT431" s="45"/>
      <c r="EWU431" s="45"/>
      <c r="EWV431" s="45"/>
      <c r="EWW431" s="45"/>
      <c r="EWX431" s="45"/>
      <c r="EWY431" s="45"/>
      <c r="EWZ431" s="45"/>
      <c r="EXA431" s="45"/>
      <c r="EXB431" s="45"/>
      <c r="EXC431" s="45"/>
      <c r="EXD431" s="45"/>
      <c r="EXE431" s="45"/>
      <c r="EXF431" s="45"/>
      <c r="EXG431" s="45"/>
      <c r="EXH431" s="45"/>
      <c r="EXI431" s="45"/>
      <c r="EXJ431" s="45"/>
      <c r="EXK431" s="45"/>
      <c r="EXL431" s="45"/>
      <c r="EXM431" s="45"/>
      <c r="EXN431" s="45"/>
      <c r="EXO431" s="45"/>
      <c r="EXP431" s="45"/>
      <c r="EXQ431" s="45"/>
      <c r="EXR431" s="45"/>
      <c r="EXS431" s="45"/>
      <c r="EXT431" s="45"/>
      <c r="EXU431" s="45"/>
      <c r="EXV431" s="45"/>
      <c r="EXW431" s="45"/>
      <c r="EXX431" s="45"/>
      <c r="EXY431" s="45"/>
      <c r="EXZ431" s="45"/>
      <c r="EYA431" s="45"/>
      <c r="EYB431" s="45"/>
      <c r="EYC431" s="45"/>
      <c r="EYD431" s="45"/>
      <c r="EYE431" s="45"/>
      <c r="EYF431" s="45"/>
      <c r="EYG431" s="45"/>
      <c r="EYH431" s="45"/>
      <c r="EYI431" s="45"/>
      <c r="EYJ431" s="45"/>
      <c r="EYK431" s="45"/>
      <c r="EYL431" s="45"/>
      <c r="EYM431" s="45"/>
      <c r="EYN431" s="45"/>
      <c r="EYO431" s="45"/>
      <c r="EYP431" s="45"/>
      <c r="EYQ431" s="45"/>
      <c r="EYR431" s="45"/>
      <c r="EYS431" s="45"/>
      <c r="EYT431" s="45"/>
      <c r="EYU431" s="45"/>
      <c r="EYV431" s="45"/>
      <c r="EYW431" s="45"/>
      <c r="EYX431" s="45"/>
      <c r="EYY431" s="45"/>
      <c r="EYZ431" s="45"/>
      <c r="EZA431" s="45"/>
      <c r="EZB431" s="45"/>
      <c r="EZC431" s="45"/>
      <c r="EZD431" s="45"/>
      <c r="EZE431" s="45"/>
      <c r="EZF431" s="45"/>
      <c r="EZG431" s="45"/>
      <c r="EZH431" s="45"/>
      <c r="EZI431" s="45"/>
      <c r="EZJ431" s="45"/>
      <c r="EZK431" s="45"/>
      <c r="EZL431" s="45"/>
      <c r="EZM431" s="45"/>
      <c r="EZN431" s="45"/>
      <c r="EZO431" s="45"/>
      <c r="EZP431" s="45"/>
      <c r="EZQ431" s="45"/>
      <c r="EZR431" s="45"/>
      <c r="EZS431" s="45"/>
      <c r="EZT431" s="45"/>
      <c r="EZU431" s="45"/>
      <c r="EZV431" s="45"/>
      <c r="EZW431" s="45"/>
      <c r="EZX431" s="45"/>
      <c r="EZY431" s="45"/>
      <c r="EZZ431" s="45"/>
      <c r="FAA431" s="45"/>
      <c r="FAB431" s="45"/>
      <c r="FAC431" s="45"/>
      <c r="FAD431" s="45"/>
      <c r="FAE431" s="45"/>
      <c r="FAF431" s="45"/>
      <c r="FAG431" s="45"/>
      <c r="FAH431" s="45"/>
      <c r="FAI431" s="45"/>
      <c r="FAJ431" s="45"/>
      <c r="FAK431" s="45"/>
      <c r="FAL431" s="45"/>
      <c r="FAM431" s="45"/>
      <c r="FAN431" s="45"/>
      <c r="FAO431" s="45"/>
      <c r="FAP431" s="45"/>
      <c r="FAQ431" s="45"/>
      <c r="FAR431" s="45"/>
      <c r="FAS431" s="45"/>
      <c r="FAT431" s="45"/>
      <c r="FAU431" s="45"/>
      <c r="FAV431" s="45"/>
      <c r="FAW431" s="45"/>
      <c r="FAX431" s="45"/>
      <c r="FAY431" s="45"/>
      <c r="FAZ431" s="45"/>
      <c r="FBA431" s="45"/>
      <c r="FBB431" s="45"/>
      <c r="FBC431" s="45"/>
      <c r="FBD431" s="45"/>
      <c r="FBE431" s="45"/>
      <c r="FBF431" s="45"/>
      <c r="FBG431" s="45"/>
      <c r="FBH431" s="45"/>
      <c r="FBI431" s="45"/>
      <c r="FBJ431" s="45"/>
      <c r="FBK431" s="45"/>
      <c r="FBL431" s="45"/>
      <c r="FBM431" s="45"/>
      <c r="FBN431" s="45"/>
      <c r="FBO431" s="45"/>
      <c r="FBP431" s="45"/>
      <c r="FBQ431" s="45"/>
      <c r="FBR431" s="45"/>
      <c r="FBS431" s="45"/>
      <c r="FBT431" s="45"/>
      <c r="FBU431" s="45"/>
      <c r="FBV431" s="45"/>
      <c r="FBW431" s="45"/>
      <c r="FBX431" s="45"/>
      <c r="FBY431" s="45"/>
      <c r="FBZ431" s="45"/>
      <c r="FCA431" s="45"/>
      <c r="FCB431" s="45"/>
      <c r="FCC431" s="45"/>
      <c r="FCD431" s="45"/>
      <c r="FCE431" s="45"/>
      <c r="FCF431" s="45"/>
      <c r="FCG431" s="45"/>
      <c r="FCH431" s="45"/>
      <c r="FCI431" s="45"/>
      <c r="FCJ431" s="45"/>
      <c r="FCK431" s="45"/>
      <c r="FCL431" s="45"/>
      <c r="FCM431" s="45"/>
      <c r="FCN431" s="45"/>
      <c r="FCO431" s="45"/>
      <c r="FCP431" s="45"/>
      <c r="FCQ431" s="45"/>
      <c r="FCR431" s="45"/>
      <c r="FCS431" s="45"/>
      <c r="FCT431" s="45"/>
      <c r="FCU431" s="45"/>
      <c r="FCV431" s="45"/>
      <c r="FCW431" s="45"/>
      <c r="FCX431" s="45"/>
      <c r="FCY431" s="45"/>
      <c r="FCZ431" s="45"/>
      <c r="FDA431" s="45"/>
      <c r="FDB431" s="45"/>
      <c r="FDC431" s="45"/>
      <c r="FDD431" s="45"/>
      <c r="FDE431" s="45"/>
      <c r="FDF431" s="45"/>
      <c r="FDG431" s="45"/>
      <c r="FDH431" s="45"/>
      <c r="FDI431" s="45"/>
      <c r="FDJ431" s="45"/>
      <c r="FDK431" s="45"/>
      <c r="FDL431" s="45"/>
      <c r="FDM431" s="45"/>
      <c r="FDN431" s="45"/>
      <c r="FDO431" s="45"/>
      <c r="FDP431" s="45"/>
      <c r="FDQ431" s="45"/>
      <c r="FDR431" s="45"/>
      <c r="FDS431" s="45"/>
      <c r="FDT431" s="45"/>
      <c r="FDU431" s="45"/>
      <c r="FDV431" s="45"/>
      <c r="FDW431" s="45"/>
      <c r="FDX431" s="45"/>
      <c r="FDY431" s="45"/>
      <c r="FDZ431" s="45"/>
      <c r="FEA431" s="45"/>
      <c r="FEB431" s="45"/>
      <c r="FEC431" s="45"/>
      <c r="FED431" s="45"/>
      <c r="FEE431" s="45"/>
      <c r="FEF431" s="45"/>
      <c r="FEG431" s="45"/>
      <c r="FEH431" s="45"/>
      <c r="FEI431" s="45"/>
      <c r="FEJ431" s="45"/>
      <c r="FEK431" s="45"/>
      <c r="FEL431" s="45"/>
      <c r="FEM431" s="45"/>
      <c r="FEN431" s="45"/>
      <c r="FEO431" s="45"/>
      <c r="FEP431" s="45"/>
      <c r="FEQ431" s="45"/>
      <c r="FER431" s="45"/>
      <c r="FES431" s="45"/>
      <c r="FET431" s="45"/>
      <c r="FEU431" s="45"/>
      <c r="FEV431" s="45"/>
      <c r="FEW431" s="45"/>
      <c r="FEX431" s="45"/>
      <c r="FEY431" s="45"/>
      <c r="FEZ431" s="45"/>
      <c r="FFA431" s="45"/>
      <c r="FFB431" s="45"/>
      <c r="FFC431" s="45"/>
      <c r="FFD431" s="45"/>
      <c r="FFE431" s="45"/>
      <c r="FFF431" s="45"/>
      <c r="FFG431" s="45"/>
      <c r="FFH431" s="45"/>
      <c r="FFI431" s="45"/>
      <c r="FFJ431" s="45"/>
      <c r="FFK431" s="45"/>
      <c r="FFL431" s="45"/>
      <c r="FFM431" s="45"/>
      <c r="FFN431" s="45"/>
      <c r="FFO431" s="45"/>
      <c r="FFP431" s="45"/>
      <c r="FFQ431" s="45"/>
      <c r="FFR431" s="45"/>
      <c r="FFS431" s="45"/>
      <c r="FFT431" s="45"/>
      <c r="FFU431" s="45"/>
      <c r="FFV431" s="45"/>
      <c r="FFW431" s="45"/>
      <c r="FFX431" s="45"/>
      <c r="FFY431" s="45"/>
      <c r="FFZ431" s="45"/>
      <c r="FGA431" s="45"/>
      <c r="FGB431" s="45"/>
      <c r="FGC431" s="45"/>
      <c r="FGD431" s="45"/>
      <c r="FGE431" s="45"/>
      <c r="FGF431" s="45"/>
      <c r="FGG431" s="45"/>
      <c r="FGH431" s="45"/>
      <c r="FGI431" s="45"/>
      <c r="FGJ431" s="45"/>
      <c r="FGK431" s="45"/>
      <c r="FGL431" s="45"/>
      <c r="FGM431" s="45"/>
      <c r="FGN431" s="45"/>
      <c r="FGO431" s="45"/>
      <c r="FGP431" s="45"/>
      <c r="FGQ431" s="45"/>
      <c r="FGR431" s="45"/>
      <c r="FGS431" s="45"/>
      <c r="FGT431" s="45"/>
      <c r="FGU431" s="45"/>
      <c r="FGV431" s="45"/>
      <c r="FGW431" s="45"/>
      <c r="FGX431" s="45"/>
      <c r="FGY431" s="45"/>
      <c r="FGZ431" s="45"/>
      <c r="FHA431" s="45"/>
      <c r="FHB431" s="45"/>
      <c r="FHC431" s="45"/>
      <c r="FHD431" s="45"/>
      <c r="FHE431" s="45"/>
      <c r="FHF431" s="45"/>
      <c r="FHG431" s="45"/>
      <c r="FHH431" s="45"/>
      <c r="FHI431" s="45"/>
      <c r="FHJ431" s="45"/>
      <c r="FHK431" s="45"/>
      <c r="FHL431" s="45"/>
      <c r="FHM431" s="45"/>
      <c r="FHN431" s="45"/>
      <c r="FHO431" s="45"/>
      <c r="FHP431" s="45"/>
      <c r="FHQ431" s="45"/>
      <c r="FHR431" s="45"/>
      <c r="FHS431" s="45"/>
      <c r="FHT431" s="45"/>
      <c r="FHU431" s="45"/>
      <c r="FHV431" s="45"/>
      <c r="FHW431" s="45"/>
      <c r="FHX431" s="45"/>
      <c r="FHY431" s="45"/>
      <c r="FHZ431" s="45"/>
      <c r="FIA431" s="45"/>
      <c r="FIB431" s="45"/>
      <c r="FIC431" s="45"/>
      <c r="FID431" s="45"/>
      <c r="FIE431" s="45"/>
      <c r="FIF431" s="45"/>
      <c r="FIG431" s="45"/>
      <c r="FIH431" s="45"/>
      <c r="FII431" s="45"/>
      <c r="FIJ431" s="45"/>
      <c r="FIK431" s="45"/>
      <c r="FIL431" s="45"/>
      <c r="FIM431" s="45"/>
      <c r="FIN431" s="45"/>
      <c r="FIO431" s="45"/>
      <c r="FIP431" s="45"/>
      <c r="FIQ431" s="45"/>
      <c r="FIR431" s="45"/>
      <c r="FIS431" s="45"/>
      <c r="FIT431" s="45"/>
      <c r="FIU431" s="45"/>
      <c r="FIV431" s="45"/>
      <c r="FIW431" s="45"/>
      <c r="FIX431" s="45"/>
      <c r="FIY431" s="45"/>
      <c r="FIZ431" s="45"/>
      <c r="FJA431" s="45"/>
      <c r="FJB431" s="45"/>
      <c r="FJC431" s="45"/>
      <c r="FJD431" s="45"/>
      <c r="FJE431" s="45"/>
      <c r="FJF431" s="45"/>
      <c r="FJG431" s="45"/>
      <c r="FJH431" s="45"/>
      <c r="FJI431" s="45"/>
      <c r="FJJ431" s="45"/>
      <c r="FJK431" s="45"/>
      <c r="FJL431" s="45"/>
      <c r="FJM431" s="45"/>
      <c r="FJN431" s="45"/>
      <c r="FJO431" s="45"/>
      <c r="FJP431" s="45"/>
      <c r="FJQ431" s="45"/>
      <c r="FJR431" s="45"/>
      <c r="FJS431" s="45"/>
      <c r="FJT431" s="45"/>
      <c r="FJU431" s="45"/>
      <c r="FJV431" s="45"/>
      <c r="FJW431" s="45"/>
      <c r="FJX431" s="45"/>
      <c r="FJY431" s="45"/>
      <c r="FJZ431" s="45"/>
      <c r="FKA431" s="45"/>
      <c r="FKB431" s="45"/>
      <c r="FKC431" s="45"/>
      <c r="FKD431" s="45"/>
      <c r="FKE431" s="45"/>
      <c r="FKF431" s="45"/>
      <c r="FKG431" s="45"/>
      <c r="FKH431" s="45"/>
      <c r="FKI431" s="45"/>
      <c r="FKJ431" s="45"/>
      <c r="FKK431" s="45"/>
      <c r="FKL431" s="45"/>
      <c r="FKM431" s="45"/>
      <c r="FKN431" s="45"/>
      <c r="FKO431" s="45"/>
      <c r="FKP431" s="45"/>
      <c r="FKQ431" s="45"/>
      <c r="FKR431" s="45"/>
      <c r="FKS431" s="45"/>
      <c r="FKT431" s="45"/>
      <c r="FKU431" s="45"/>
      <c r="FKV431" s="45"/>
      <c r="FKW431" s="45"/>
      <c r="FKX431" s="45"/>
      <c r="FKY431" s="45"/>
      <c r="FKZ431" s="45"/>
      <c r="FLA431" s="45"/>
      <c r="FLB431" s="45"/>
      <c r="FLC431" s="45"/>
      <c r="FLD431" s="45"/>
      <c r="FLE431" s="45"/>
      <c r="FLF431" s="45"/>
      <c r="FLG431" s="45"/>
      <c r="FLH431" s="45"/>
      <c r="FLI431" s="45"/>
      <c r="FLJ431" s="45"/>
      <c r="FLK431" s="45"/>
      <c r="FLL431" s="45"/>
      <c r="FLM431" s="45"/>
      <c r="FLN431" s="45"/>
      <c r="FLO431" s="45"/>
      <c r="FLP431" s="45"/>
      <c r="FLQ431" s="45"/>
      <c r="FLR431" s="45"/>
      <c r="FLS431" s="45"/>
      <c r="FLT431" s="45"/>
      <c r="FLU431" s="45"/>
      <c r="FLV431" s="45"/>
      <c r="FLW431" s="45"/>
      <c r="FLX431" s="45"/>
      <c r="FLY431" s="45"/>
      <c r="FLZ431" s="45"/>
      <c r="FMA431" s="45"/>
      <c r="FMB431" s="45"/>
      <c r="FMC431" s="45"/>
      <c r="FMD431" s="45"/>
      <c r="FME431" s="45"/>
      <c r="FMF431" s="45"/>
      <c r="FMG431" s="45"/>
      <c r="FMH431" s="45"/>
      <c r="FMI431" s="45"/>
      <c r="FMJ431" s="45"/>
      <c r="FMK431" s="45"/>
      <c r="FML431" s="45"/>
      <c r="FMM431" s="45"/>
      <c r="FMN431" s="45"/>
      <c r="FMO431" s="45"/>
      <c r="FMP431" s="45"/>
      <c r="FMQ431" s="45"/>
      <c r="FMR431" s="45"/>
      <c r="FMS431" s="45"/>
      <c r="FMT431" s="45"/>
      <c r="FMU431" s="45"/>
      <c r="FMV431" s="45"/>
      <c r="FMW431" s="45"/>
      <c r="FMX431" s="45"/>
      <c r="FMY431" s="45"/>
      <c r="FMZ431" s="45"/>
      <c r="FNA431" s="45"/>
      <c r="FNB431" s="45"/>
      <c r="FNC431" s="45"/>
      <c r="FND431" s="45"/>
      <c r="FNE431" s="45"/>
      <c r="FNF431" s="45"/>
      <c r="FNG431" s="45"/>
      <c r="FNH431" s="45"/>
      <c r="FNI431" s="45"/>
      <c r="FNJ431" s="45"/>
      <c r="FNK431" s="45"/>
      <c r="FNL431" s="45"/>
      <c r="FNM431" s="45"/>
      <c r="FNN431" s="45"/>
      <c r="FNO431" s="45"/>
      <c r="FNP431" s="45"/>
      <c r="FNQ431" s="45"/>
      <c r="FNR431" s="45"/>
      <c r="FNS431" s="45"/>
      <c r="FNT431" s="45"/>
      <c r="FNU431" s="45"/>
      <c r="FNV431" s="45"/>
      <c r="FNW431" s="45"/>
      <c r="FNX431" s="45"/>
      <c r="FNY431" s="45"/>
      <c r="FNZ431" s="45"/>
      <c r="FOA431" s="45"/>
      <c r="FOB431" s="45"/>
      <c r="FOC431" s="45"/>
      <c r="FOD431" s="45"/>
      <c r="FOE431" s="45"/>
      <c r="FOF431" s="45"/>
      <c r="FOG431" s="45"/>
      <c r="FOH431" s="45"/>
      <c r="FOI431" s="45"/>
      <c r="FOJ431" s="45"/>
      <c r="FOK431" s="45"/>
      <c r="FOL431" s="45"/>
      <c r="FOM431" s="45"/>
      <c r="FON431" s="45"/>
      <c r="FOO431" s="45"/>
      <c r="FOP431" s="45"/>
      <c r="FOQ431" s="45"/>
      <c r="FOR431" s="45"/>
      <c r="FOS431" s="45"/>
      <c r="FOT431" s="45"/>
      <c r="FOU431" s="45"/>
      <c r="FOV431" s="45"/>
      <c r="FOW431" s="45"/>
      <c r="FOX431" s="45"/>
      <c r="FOY431" s="45"/>
      <c r="FOZ431" s="45"/>
      <c r="FPA431" s="45"/>
      <c r="FPB431" s="45"/>
      <c r="FPC431" s="45"/>
      <c r="FPD431" s="45"/>
      <c r="FPE431" s="45"/>
      <c r="FPF431" s="45"/>
      <c r="FPG431" s="45"/>
      <c r="FPH431" s="45"/>
      <c r="FPI431" s="45"/>
      <c r="FPJ431" s="45"/>
      <c r="FPK431" s="45"/>
      <c r="FPL431" s="45"/>
      <c r="FPM431" s="45"/>
      <c r="FPN431" s="45"/>
      <c r="FPO431" s="45"/>
      <c r="FPP431" s="45"/>
      <c r="FPQ431" s="45"/>
      <c r="FPR431" s="45"/>
      <c r="FPS431" s="45"/>
      <c r="FPT431" s="45"/>
      <c r="FPU431" s="45"/>
      <c r="FPV431" s="45"/>
      <c r="FPW431" s="45"/>
      <c r="FPX431" s="45"/>
      <c r="FPY431" s="45"/>
      <c r="FPZ431" s="45"/>
      <c r="FQA431" s="45"/>
      <c r="FQB431" s="45"/>
      <c r="FQC431" s="45"/>
      <c r="FQD431" s="45"/>
      <c r="FQE431" s="45"/>
      <c r="FQF431" s="45"/>
      <c r="FQG431" s="45"/>
      <c r="FQH431" s="45"/>
      <c r="FQI431" s="45"/>
      <c r="FQJ431" s="45"/>
      <c r="FQK431" s="45"/>
      <c r="FQL431" s="45"/>
      <c r="FQM431" s="45"/>
      <c r="FQN431" s="45"/>
      <c r="FQO431" s="45"/>
      <c r="FQP431" s="45"/>
      <c r="FQQ431" s="45"/>
      <c r="FQR431" s="45"/>
      <c r="FQS431" s="45"/>
      <c r="FQT431" s="45"/>
      <c r="FQU431" s="45"/>
      <c r="FQV431" s="45"/>
      <c r="FQW431" s="45"/>
      <c r="FQX431" s="45"/>
      <c r="FQY431" s="45"/>
      <c r="FQZ431" s="45"/>
      <c r="FRA431" s="45"/>
      <c r="FRB431" s="45"/>
      <c r="FRC431" s="45"/>
      <c r="FRD431" s="45"/>
      <c r="FRE431" s="45"/>
      <c r="FRF431" s="45"/>
      <c r="FRG431" s="45"/>
      <c r="FRH431" s="45"/>
      <c r="FRI431" s="45"/>
      <c r="FRJ431" s="45"/>
      <c r="FRK431" s="45"/>
      <c r="FRL431" s="45"/>
      <c r="FRM431" s="45"/>
      <c r="FRN431" s="45"/>
      <c r="FRO431" s="45"/>
      <c r="FRP431" s="45"/>
      <c r="FRQ431" s="45"/>
      <c r="FRR431" s="45"/>
      <c r="FRS431" s="45"/>
      <c r="FRT431" s="45"/>
      <c r="FRU431" s="45"/>
      <c r="FRV431" s="45"/>
      <c r="FRW431" s="45"/>
      <c r="FRX431" s="45"/>
      <c r="FRY431" s="45"/>
      <c r="FRZ431" s="45"/>
      <c r="FSA431" s="45"/>
      <c r="FSB431" s="45"/>
      <c r="FSC431" s="45"/>
      <c r="FSD431" s="45"/>
      <c r="FSE431" s="45"/>
      <c r="FSF431" s="45"/>
      <c r="FSG431" s="45"/>
      <c r="FSH431" s="45"/>
      <c r="FSI431" s="45"/>
      <c r="FSJ431" s="45"/>
      <c r="FSK431" s="45"/>
      <c r="FSL431" s="45"/>
      <c r="FSM431" s="45"/>
      <c r="FSN431" s="45"/>
      <c r="FSO431" s="45"/>
      <c r="FSP431" s="45"/>
      <c r="FSQ431" s="45"/>
      <c r="FSR431" s="45"/>
      <c r="FSS431" s="45"/>
      <c r="FST431" s="45"/>
      <c r="FSU431" s="45"/>
      <c r="FSV431" s="45"/>
      <c r="FSW431" s="45"/>
      <c r="FSX431" s="45"/>
      <c r="FSY431" s="45"/>
      <c r="FSZ431" s="45"/>
      <c r="FTA431" s="45"/>
      <c r="FTB431" s="45"/>
      <c r="FTC431" s="45"/>
      <c r="FTD431" s="45"/>
      <c r="FTE431" s="45"/>
      <c r="FTF431" s="45"/>
      <c r="FTG431" s="45"/>
      <c r="FTH431" s="45"/>
      <c r="FTI431" s="45"/>
      <c r="FTJ431" s="45"/>
      <c r="FTK431" s="45"/>
      <c r="FTL431" s="45"/>
      <c r="FTM431" s="45"/>
      <c r="FTN431" s="45"/>
      <c r="FTO431" s="45"/>
      <c r="FTP431" s="45"/>
      <c r="FTQ431" s="45"/>
      <c r="FTR431" s="45"/>
      <c r="FTS431" s="45"/>
      <c r="FTT431" s="45"/>
      <c r="FTU431" s="45"/>
      <c r="FTV431" s="45"/>
      <c r="FTW431" s="45"/>
      <c r="FTX431" s="45"/>
      <c r="FTY431" s="45"/>
      <c r="FTZ431" s="45"/>
      <c r="FUA431" s="45"/>
      <c r="FUB431" s="45"/>
      <c r="FUC431" s="45"/>
      <c r="FUD431" s="45"/>
      <c r="FUE431" s="45"/>
      <c r="FUF431" s="45"/>
      <c r="FUG431" s="45"/>
      <c r="FUH431" s="45"/>
      <c r="FUI431" s="45"/>
      <c r="FUJ431" s="45"/>
      <c r="FUK431" s="45"/>
      <c r="FUL431" s="45"/>
      <c r="FUM431" s="45"/>
      <c r="FUN431" s="45"/>
      <c r="FUO431" s="45"/>
      <c r="FUP431" s="45"/>
      <c r="FUQ431" s="45"/>
      <c r="FUR431" s="45"/>
      <c r="FUS431" s="45"/>
      <c r="FUT431" s="45"/>
      <c r="FUU431" s="45"/>
      <c r="FUV431" s="45"/>
      <c r="FUW431" s="45"/>
      <c r="FUX431" s="45"/>
      <c r="FUY431" s="45"/>
      <c r="FUZ431" s="45"/>
      <c r="FVA431" s="45"/>
      <c r="FVB431" s="45"/>
      <c r="FVC431" s="45"/>
      <c r="FVD431" s="45"/>
      <c r="FVE431" s="45"/>
      <c r="FVF431" s="45"/>
      <c r="FVG431" s="45"/>
      <c r="FVH431" s="45"/>
      <c r="FVI431" s="45"/>
      <c r="FVJ431" s="45"/>
      <c r="FVK431" s="45"/>
      <c r="FVL431" s="45"/>
      <c r="FVM431" s="45"/>
      <c r="FVN431" s="45"/>
      <c r="FVO431" s="45"/>
      <c r="FVP431" s="45"/>
      <c r="FVQ431" s="45"/>
      <c r="FVR431" s="45"/>
      <c r="FVS431" s="45"/>
      <c r="FVT431" s="45"/>
      <c r="FVU431" s="45"/>
      <c r="FVV431" s="45"/>
      <c r="FVW431" s="45"/>
      <c r="FVX431" s="45"/>
      <c r="FVY431" s="45"/>
      <c r="FVZ431" s="45"/>
      <c r="FWA431" s="45"/>
      <c r="FWB431" s="45"/>
      <c r="FWC431" s="45"/>
      <c r="FWD431" s="45"/>
      <c r="FWE431" s="45"/>
      <c r="FWF431" s="45"/>
      <c r="FWG431" s="45"/>
      <c r="FWH431" s="45"/>
      <c r="FWI431" s="45"/>
      <c r="FWJ431" s="45"/>
      <c r="FWK431" s="45"/>
      <c r="FWL431" s="45"/>
      <c r="FWM431" s="45"/>
      <c r="FWN431" s="45"/>
      <c r="FWO431" s="45"/>
      <c r="FWP431" s="45"/>
      <c r="FWQ431" s="45"/>
      <c r="FWR431" s="45"/>
      <c r="FWS431" s="45"/>
      <c r="FWT431" s="45"/>
      <c r="FWU431" s="45"/>
      <c r="FWV431" s="45"/>
      <c r="FWW431" s="45"/>
      <c r="FWX431" s="45"/>
      <c r="FWY431" s="45"/>
      <c r="FWZ431" s="45"/>
      <c r="FXA431" s="45"/>
      <c r="FXB431" s="45"/>
      <c r="FXC431" s="45"/>
      <c r="FXD431" s="45"/>
      <c r="FXE431" s="45"/>
      <c r="FXF431" s="45"/>
      <c r="FXG431" s="45"/>
      <c r="FXH431" s="45"/>
      <c r="FXI431" s="45"/>
      <c r="FXJ431" s="45"/>
      <c r="FXK431" s="45"/>
      <c r="FXL431" s="45"/>
      <c r="FXM431" s="45"/>
      <c r="FXN431" s="45"/>
      <c r="FXO431" s="45"/>
      <c r="FXP431" s="45"/>
      <c r="FXQ431" s="45"/>
      <c r="FXR431" s="45"/>
      <c r="FXS431" s="45"/>
      <c r="FXT431" s="45"/>
      <c r="FXU431" s="45"/>
      <c r="FXV431" s="45"/>
      <c r="FXW431" s="45"/>
      <c r="FXX431" s="45"/>
      <c r="FXY431" s="45"/>
      <c r="FXZ431" s="45"/>
      <c r="FYA431" s="45"/>
      <c r="FYB431" s="45"/>
      <c r="FYC431" s="45"/>
      <c r="FYD431" s="45"/>
      <c r="FYE431" s="45"/>
      <c r="FYF431" s="45"/>
      <c r="FYG431" s="45"/>
      <c r="FYH431" s="45"/>
      <c r="FYI431" s="45"/>
      <c r="FYJ431" s="45"/>
      <c r="FYK431" s="45"/>
      <c r="FYL431" s="45"/>
      <c r="FYM431" s="45"/>
      <c r="FYN431" s="45"/>
      <c r="FYO431" s="45"/>
      <c r="FYP431" s="45"/>
      <c r="FYQ431" s="45"/>
      <c r="FYR431" s="45"/>
      <c r="FYS431" s="45"/>
      <c r="FYT431" s="45"/>
      <c r="FYU431" s="45"/>
      <c r="FYV431" s="45"/>
      <c r="FYW431" s="45"/>
      <c r="FYX431" s="45"/>
      <c r="FYY431" s="45"/>
      <c r="FYZ431" s="45"/>
      <c r="FZA431" s="45"/>
      <c r="FZB431" s="45"/>
      <c r="FZC431" s="45"/>
      <c r="FZD431" s="45"/>
      <c r="FZE431" s="45"/>
      <c r="FZF431" s="45"/>
      <c r="FZG431" s="45"/>
      <c r="FZH431" s="45"/>
      <c r="FZI431" s="45"/>
      <c r="FZJ431" s="45"/>
      <c r="FZK431" s="45"/>
      <c r="FZL431" s="45"/>
      <c r="FZM431" s="45"/>
      <c r="FZN431" s="45"/>
      <c r="FZO431" s="45"/>
      <c r="FZP431" s="45"/>
      <c r="FZQ431" s="45"/>
      <c r="FZR431" s="45"/>
      <c r="FZS431" s="45"/>
      <c r="FZT431" s="45"/>
      <c r="FZU431" s="45"/>
      <c r="FZV431" s="45"/>
      <c r="FZW431" s="45"/>
      <c r="FZX431" s="45"/>
      <c r="FZY431" s="45"/>
      <c r="FZZ431" s="45"/>
      <c r="GAA431" s="45"/>
      <c r="GAB431" s="45"/>
      <c r="GAC431" s="45"/>
      <c r="GAD431" s="45"/>
      <c r="GAE431" s="45"/>
      <c r="GAF431" s="45"/>
      <c r="GAG431" s="45"/>
      <c r="GAH431" s="45"/>
      <c r="GAI431" s="45"/>
      <c r="GAJ431" s="45"/>
      <c r="GAK431" s="45"/>
      <c r="GAL431" s="45"/>
      <c r="GAM431" s="45"/>
      <c r="GAN431" s="45"/>
      <c r="GAO431" s="45"/>
      <c r="GAP431" s="45"/>
      <c r="GAQ431" s="45"/>
      <c r="GAR431" s="45"/>
      <c r="GAS431" s="45"/>
      <c r="GAT431" s="45"/>
      <c r="GAU431" s="45"/>
      <c r="GAV431" s="45"/>
      <c r="GAW431" s="45"/>
      <c r="GAX431" s="45"/>
      <c r="GAY431" s="45"/>
      <c r="GAZ431" s="45"/>
      <c r="GBA431" s="45"/>
      <c r="GBB431" s="45"/>
      <c r="GBC431" s="45"/>
      <c r="GBD431" s="45"/>
      <c r="GBE431" s="45"/>
      <c r="GBF431" s="45"/>
      <c r="GBG431" s="45"/>
      <c r="GBH431" s="45"/>
      <c r="GBI431" s="45"/>
      <c r="GBJ431" s="45"/>
      <c r="GBK431" s="45"/>
      <c r="GBL431" s="45"/>
      <c r="GBM431" s="45"/>
      <c r="GBN431" s="45"/>
      <c r="GBO431" s="45"/>
      <c r="GBP431" s="45"/>
      <c r="GBQ431" s="45"/>
      <c r="GBR431" s="45"/>
      <c r="GBS431" s="45"/>
      <c r="GBT431" s="45"/>
      <c r="GBU431" s="45"/>
      <c r="GBV431" s="45"/>
      <c r="GBW431" s="45"/>
      <c r="GBX431" s="45"/>
      <c r="GBY431" s="45"/>
      <c r="GBZ431" s="45"/>
      <c r="GCA431" s="45"/>
      <c r="GCB431" s="45"/>
      <c r="GCC431" s="45"/>
      <c r="GCD431" s="45"/>
      <c r="GCE431" s="45"/>
      <c r="GCF431" s="45"/>
      <c r="GCG431" s="45"/>
      <c r="GCH431" s="45"/>
      <c r="GCI431" s="45"/>
      <c r="GCJ431" s="45"/>
      <c r="GCK431" s="45"/>
      <c r="GCL431" s="45"/>
      <c r="GCM431" s="45"/>
      <c r="GCN431" s="45"/>
      <c r="GCO431" s="45"/>
      <c r="GCP431" s="45"/>
      <c r="GCQ431" s="45"/>
      <c r="GCR431" s="45"/>
      <c r="GCS431" s="45"/>
      <c r="GCT431" s="45"/>
      <c r="GCU431" s="45"/>
      <c r="GCV431" s="45"/>
      <c r="GCW431" s="45"/>
      <c r="GCX431" s="45"/>
      <c r="GCY431" s="45"/>
      <c r="GCZ431" s="45"/>
      <c r="GDA431" s="45"/>
      <c r="GDB431" s="45"/>
      <c r="GDC431" s="45"/>
      <c r="GDD431" s="45"/>
      <c r="GDE431" s="45"/>
      <c r="GDF431" s="45"/>
      <c r="GDG431" s="45"/>
      <c r="GDH431" s="45"/>
      <c r="GDI431" s="45"/>
      <c r="GDJ431" s="45"/>
      <c r="GDK431" s="45"/>
      <c r="GDL431" s="45"/>
      <c r="GDM431" s="45"/>
      <c r="GDN431" s="45"/>
      <c r="GDO431" s="45"/>
      <c r="GDP431" s="45"/>
      <c r="GDQ431" s="45"/>
      <c r="GDR431" s="45"/>
      <c r="GDS431" s="45"/>
      <c r="GDT431" s="45"/>
      <c r="GDU431" s="45"/>
      <c r="GDV431" s="45"/>
      <c r="GDW431" s="45"/>
      <c r="GDX431" s="45"/>
      <c r="GDY431" s="45"/>
      <c r="GDZ431" s="45"/>
      <c r="GEA431" s="45"/>
      <c r="GEB431" s="45"/>
      <c r="GEC431" s="45"/>
      <c r="GED431" s="45"/>
      <c r="GEE431" s="45"/>
      <c r="GEF431" s="45"/>
      <c r="GEG431" s="45"/>
      <c r="GEH431" s="45"/>
      <c r="GEI431" s="45"/>
      <c r="GEJ431" s="45"/>
      <c r="GEK431" s="45"/>
      <c r="GEL431" s="45"/>
      <c r="GEM431" s="45"/>
      <c r="GEN431" s="45"/>
      <c r="GEO431" s="45"/>
      <c r="GEP431" s="45"/>
      <c r="GEQ431" s="45"/>
      <c r="GER431" s="45"/>
      <c r="GES431" s="45"/>
      <c r="GET431" s="45"/>
      <c r="GEU431" s="45"/>
      <c r="GEV431" s="45"/>
      <c r="GEW431" s="45"/>
      <c r="GEX431" s="45"/>
      <c r="GEY431" s="45"/>
      <c r="GEZ431" s="45"/>
      <c r="GFA431" s="45"/>
      <c r="GFB431" s="45"/>
      <c r="GFC431" s="45"/>
      <c r="GFD431" s="45"/>
      <c r="GFE431" s="45"/>
      <c r="GFF431" s="45"/>
      <c r="GFG431" s="45"/>
      <c r="GFH431" s="45"/>
      <c r="GFI431" s="45"/>
      <c r="GFJ431" s="45"/>
      <c r="GFK431" s="45"/>
      <c r="GFL431" s="45"/>
      <c r="GFM431" s="45"/>
      <c r="GFN431" s="45"/>
      <c r="GFO431" s="45"/>
      <c r="GFP431" s="45"/>
      <c r="GFQ431" s="45"/>
      <c r="GFR431" s="45"/>
      <c r="GFS431" s="45"/>
      <c r="GFT431" s="45"/>
      <c r="GFU431" s="45"/>
      <c r="GFV431" s="45"/>
      <c r="GFW431" s="45"/>
      <c r="GFX431" s="45"/>
      <c r="GFY431" s="45"/>
      <c r="GFZ431" s="45"/>
      <c r="GGA431" s="45"/>
      <c r="GGB431" s="45"/>
      <c r="GGC431" s="45"/>
      <c r="GGD431" s="45"/>
      <c r="GGE431" s="45"/>
      <c r="GGF431" s="45"/>
      <c r="GGG431" s="45"/>
      <c r="GGH431" s="45"/>
      <c r="GGI431" s="45"/>
      <c r="GGJ431" s="45"/>
      <c r="GGK431" s="45"/>
      <c r="GGL431" s="45"/>
      <c r="GGM431" s="45"/>
      <c r="GGN431" s="45"/>
      <c r="GGO431" s="45"/>
      <c r="GGP431" s="45"/>
      <c r="GGQ431" s="45"/>
      <c r="GGR431" s="45"/>
      <c r="GGS431" s="45"/>
      <c r="GGT431" s="45"/>
      <c r="GGU431" s="45"/>
      <c r="GGV431" s="45"/>
      <c r="GGW431" s="45"/>
      <c r="GGX431" s="45"/>
      <c r="GGY431" s="45"/>
      <c r="GGZ431" s="45"/>
      <c r="GHA431" s="45"/>
      <c r="GHB431" s="45"/>
      <c r="GHC431" s="45"/>
      <c r="GHD431" s="45"/>
      <c r="GHE431" s="45"/>
      <c r="GHF431" s="45"/>
      <c r="GHG431" s="45"/>
      <c r="GHH431" s="45"/>
      <c r="GHI431" s="45"/>
      <c r="GHJ431" s="45"/>
      <c r="GHK431" s="45"/>
      <c r="GHL431" s="45"/>
      <c r="GHM431" s="45"/>
      <c r="GHN431" s="45"/>
      <c r="GHO431" s="45"/>
      <c r="GHP431" s="45"/>
      <c r="GHQ431" s="45"/>
      <c r="GHR431" s="45"/>
      <c r="GHS431" s="45"/>
      <c r="GHT431" s="45"/>
      <c r="GHU431" s="45"/>
      <c r="GHV431" s="45"/>
      <c r="GHW431" s="45"/>
      <c r="GHX431" s="45"/>
      <c r="GHY431" s="45"/>
      <c r="GHZ431" s="45"/>
      <c r="GIA431" s="45"/>
      <c r="GIB431" s="45"/>
      <c r="GIC431" s="45"/>
      <c r="GID431" s="45"/>
      <c r="GIE431" s="45"/>
      <c r="GIF431" s="45"/>
      <c r="GIG431" s="45"/>
      <c r="GIH431" s="45"/>
      <c r="GII431" s="45"/>
      <c r="GIJ431" s="45"/>
      <c r="GIK431" s="45"/>
      <c r="GIL431" s="45"/>
      <c r="GIM431" s="45"/>
      <c r="GIN431" s="45"/>
      <c r="GIO431" s="45"/>
      <c r="GIP431" s="45"/>
      <c r="GIQ431" s="45"/>
      <c r="GIR431" s="45"/>
      <c r="GIS431" s="45"/>
      <c r="GIT431" s="45"/>
      <c r="GIU431" s="45"/>
      <c r="GIV431" s="45"/>
      <c r="GIW431" s="45"/>
      <c r="GIX431" s="45"/>
      <c r="GIY431" s="45"/>
      <c r="GIZ431" s="45"/>
      <c r="GJA431" s="45"/>
      <c r="GJB431" s="45"/>
      <c r="GJC431" s="45"/>
      <c r="GJD431" s="45"/>
      <c r="GJE431" s="45"/>
      <c r="GJF431" s="45"/>
      <c r="GJG431" s="45"/>
      <c r="GJH431" s="45"/>
      <c r="GJI431" s="45"/>
      <c r="GJJ431" s="45"/>
      <c r="GJK431" s="45"/>
      <c r="GJL431" s="45"/>
      <c r="GJM431" s="45"/>
      <c r="GJN431" s="45"/>
      <c r="GJO431" s="45"/>
      <c r="GJP431" s="45"/>
      <c r="GJQ431" s="45"/>
      <c r="GJR431" s="45"/>
      <c r="GJS431" s="45"/>
      <c r="GJT431" s="45"/>
      <c r="GJU431" s="45"/>
      <c r="GJV431" s="45"/>
      <c r="GJW431" s="45"/>
      <c r="GJX431" s="45"/>
      <c r="GJY431" s="45"/>
      <c r="GJZ431" s="45"/>
      <c r="GKA431" s="45"/>
      <c r="GKB431" s="45"/>
      <c r="GKC431" s="45"/>
      <c r="GKD431" s="45"/>
      <c r="GKE431" s="45"/>
      <c r="GKF431" s="45"/>
      <c r="GKG431" s="45"/>
      <c r="GKH431" s="45"/>
      <c r="GKI431" s="45"/>
      <c r="GKJ431" s="45"/>
      <c r="GKK431" s="45"/>
      <c r="GKL431" s="45"/>
      <c r="GKM431" s="45"/>
      <c r="GKN431" s="45"/>
      <c r="GKO431" s="45"/>
      <c r="GKP431" s="45"/>
      <c r="GKQ431" s="45"/>
      <c r="GKR431" s="45"/>
      <c r="GKS431" s="45"/>
      <c r="GKT431" s="45"/>
      <c r="GKU431" s="45"/>
      <c r="GKV431" s="45"/>
      <c r="GKW431" s="45"/>
      <c r="GKX431" s="45"/>
      <c r="GKY431" s="45"/>
      <c r="GKZ431" s="45"/>
      <c r="GLA431" s="45"/>
      <c r="GLB431" s="45"/>
      <c r="GLC431" s="45"/>
      <c r="GLD431" s="45"/>
      <c r="GLE431" s="45"/>
      <c r="GLF431" s="45"/>
      <c r="GLG431" s="45"/>
      <c r="GLH431" s="45"/>
      <c r="GLI431" s="45"/>
      <c r="GLJ431" s="45"/>
      <c r="GLK431" s="45"/>
      <c r="GLL431" s="45"/>
      <c r="GLM431" s="45"/>
      <c r="GLN431" s="45"/>
      <c r="GLO431" s="45"/>
      <c r="GLP431" s="45"/>
      <c r="GLQ431" s="45"/>
      <c r="GLR431" s="45"/>
      <c r="GLS431" s="45"/>
      <c r="GLT431" s="45"/>
      <c r="GLU431" s="45"/>
      <c r="GLV431" s="45"/>
      <c r="GLW431" s="45"/>
      <c r="GLX431" s="45"/>
      <c r="GLY431" s="45"/>
      <c r="GLZ431" s="45"/>
      <c r="GMA431" s="45"/>
      <c r="GMB431" s="45"/>
      <c r="GMC431" s="45"/>
      <c r="GMD431" s="45"/>
      <c r="GME431" s="45"/>
      <c r="GMF431" s="45"/>
      <c r="GMG431" s="45"/>
      <c r="GMH431" s="45"/>
      <c r="GMI431" s="45"/>
      <c r="GMJ431" s="45"/>
      <c r="GMK431" s="45"/>
      <c r="GML431" s="45"/>
      <c r="GMM431" s="45"/>
      <c r="GMN431" s="45"/>
      <c r="GMO431" s="45"/>
      <c r="GMP431" s="45"/>
      <c r="GMQ431" s="45"/>
      <c r="GMR431" s="45"/>
      <c r="GMS431" s="45"/>
      <c r="GMT431" s="45"/>
      <c r="GMU431" s="45"/>
      <c r="GMV431" s="45"/>
      <c r="GMW431" s="45"/>
      <c r="GMX431" s="45"/>
      <c r="GMY431" s="45"/>
      <c r="GMZ431" s="45"/>
      <c r="GNA431" s="45"/>
      <c r="GNB431" s="45"/>
      <c r="GNC431" s="45"/>
      <c r="GND431" s="45"/>
      <c r="GNE431" s="45"/>
      <c r="GNF431" s="45"/>
      <c r="GNG431" s="45"/>
      <c r="GNH431" s="45"/>
      <c r="GNI431" s="45"/>
      <c r="GNJ431" s="45"/>
      <c r="GNK431" s="45"/>
      <c r="GNL431" s="45"/>
      <c r="GNM431" s="45"/>
      <c r="GNN431" s="45"/>
      <c r="GNO431" s="45"/>
      <c r="GNP431" s="45"/>
      <c r="GNQ431" s="45"/>
      <c r="GNR431" s="45"/>
      <c r="GNS431" s="45"/>
      <c r="GNT431" s="45"/>
      <c r="GNU431" s="45"/>
      <c r="GNV431" s="45"/>
      <c r="GNW431" s="45"/>
      <c r="GNX431" s="45"/>
      <c r="GNY431" s="45"/>
      <c r="GNZ431" s="45"/>
      <c r="GOA431" s="45"/>
      <c r="GOB431" s="45"/>
      <c r="GOC431" s="45"/>
      <c r="GOD431" s="45"/>
      <c r="GOE431" s="45"/>
      <c r="GOF431" s="45"/>
      <c r="GOG431" s="45"/>
      <c r="GOH431" s="45"/>
      <c r="GOI431" s="45"/>
      <c r="GOJ431" s="45"/>
      <c r="GOK431" s="45"/>
      <c r="GOL431" s="45"/>
      <c r="GOM431" s="45"/>
      <c r="GON431" s="45"/>
      <c r="GOO431" s="45"/>
      <c r="GOP431" s="45"/>
      <c r="GOQ431" s="45"/>
      <c r="GOR431" s="45"/>
      <c r="GOS431" s="45"/>
      <c r="GOT431" s="45"/>
      <c r="GOU431" s="45"/>
      <c r="GOV431" s="45"/>
      <c r="GOW431" s="45"/>
      <c r="GOX431" s="45"/>
      <c r="GOY431" s="45"/>
      <c r="GOZ431" s="45"/>
      <c r="GPA431" s="45"/>
      <c r="GPB431" s="45"/>
      <c r="GPC431" s="45"/>
      <c r="GPD431" s="45"/>
      <c r="GPE431" s="45"/>
      <c r="GPF431" s="45"/>
      <c r="GPG431" s="45"/>
      <c r="GPH431" s="45"/>
      <c r="GPI431" s="45"/>
      <c r="GPJ431" s="45"/>
      <c r="GPK431" s="45"/>
      <c r="GPL431" s="45"/>
      <c r="GPM431" s="45"/>
      <c r="GPN431" s="45"/>
      <c r="GPO431" s="45"/>
      <c r="GPP431" s="45"/>
      <c r="GPQ431" s="45"/>
      <c r="GPR431" s="45"/>
      <c r="GPS431" s="45"/>
      <c r="GPT431" s="45"/>
      <c r="GPU431" s="45"/>
      <c r="GPV431" s="45"/>
      <c r="GPW431" s="45"/>
      <c r="GPX431" s="45"/>
      <c r="GPY431" s="45"/>
      <c r="GPZ431" s="45"/>
      <c r="GQA431" s="45"/>
      <c r="GQB431" s="45"/>
      <c r="GQC431" s="45"/>
      <c r="GQD431" s="45"/>
      <c r="GQE431" s="45"/>
      <c r="GQF431" s="45"/>
      <c r="GQG431" s="45"/>
      <c r="GQH431" s="45"/>
      <c r="GQI431" s="45"/>
      <c r="GQJ431" s="45"/>
      <c r="GQK431" s="45"/>
      <c r="GQL431" s="45"/>
      <c r="GQM431" s="45"/>
      <c r="GQN431" s="45"/>
      <c r="GQO431" s="45"/>
      <c r="GQP431" s="45"/>
      <c r="GQQ431" s="45"/>
      <c r="GQR431" s="45"/>
      <c r="GQS431" s="45"/>
      <c r="GQT431" s="45"/>
      <c r="GQU431" s="45"/>
      <c r="GQV431" s="45"/>
      <c r="GQW431" s="45"/>
      <c r="GQX431" s="45"/>
      <c r="GQY431" s="45"/>
      <c r="GQZ431" s="45"/>
      <c r="GRA431" s="45"/>
      <c r="GRB431" s="45"/>
      <c r="GRC431" s="45"/>
      <c r="GRD431" s="45"/>
      <c r="GRE431" s="45"/>
      <c r="GRF431" s="45"/>
      <c r="GRG431" s="45"/>
      <c r="GRH431" s="45"/>
      <c r="GRI431" s="45"/>
      <c r="GRJ431" s="45"/>
      <c r="GRK431" s="45"/>
      <c r="GRL431" s="45"/>
      <c r="GRM431" s="45"/>
      <c r="GRN431" s="45"/>
      <c r="GRO431" s="45"/>
      <c r="GRP431" s="45"/>
      <c r="GRQ431" s="45"/>
      <c r="GRR431" s="45"/>
      <c r="GRS431" s="45"/>
      <c r="GRT431" s="45"/>
      <c r="GRU431" s="45"/>
      <c r="GRV431" s="45"/>
      <c r="GRW431" s="45"/>
      <c r="GRX431" s="45"/>
      <c r="GRY431" s="45"/>
      <c r="GRZ431" s="45"/>
      <c r="GSA431" s="45"/>
      <c r="GSB431" s="45"/>
      <c r="GSC431" s="45"/>
      <c r="GSD431" s="45"/>
      <c r="GSE431" s="45"/>
      <c r="GSF431" s="45"/>
      <c r="GSG431" s="45"/>
      <c r="GSH431" s="45"/>
      <c r="GSI431" s="45"/>
      <c r="GSJ431" s="45"/>
      <c r="GSK431" s="45"/>
      <c r="GSL431" s="45"/>
      <c r="GSM431" s="45"/>
      <c r="GSN431" s="45"/>
      <c r="GSO431" s="45"/>
      <c r="GSP431" s="45"/>
      <c r="GSQ431" s="45"/>
      <c r="GSR431" s="45"/>
      <c r="GSS431" s="45"/>
      <c r="GST431" s="45"/>
      <c r="GSU431" s="45"/>
      <c r="GSV431" s="45"/>
      <c r="GSW431" s="45"/>
      <c r="GSX431" s="45"/>
      <c r="GSY431" s="45"/>
      <c r="GSZ431" s="45"/>
      <c r="GTA431" s="45"/>
      <c r="GTB431" s="45"/>
      <c r="GTC431" s="45"/>
      <c r="GTD431" s="45"/>
      <c r="GTE431" s="45"/>
      <c r="GTF431" s="45"/>
      <c r="GTG431" s="45"/>
      <c r="GTH431" s="45"/>
      <c r="GTI431" s="45"/>
      <c r="GTJ431" s="45"/>
      <c r="GTK431" s="45"/>
      <c r="GTL431" s="45"/>
      <c r="GTM431" s="45"/>
      <c r="GTN431" s="45"/>
      <c r="GTO431" s="45"/>
      <c r="GTP431" s="45"/>
      <c r="GTQ431" s="45"/>
      <c r="GTR431" s="45"/>
      <c r="GTS431" s="45"/>
      <c r="GTT431" s="45"/>
      <c r="GTU431" s="45"/>
      <c r="GTV431" s="45"/>
      <c r="GTW431" s="45"/>
      <c r="GTX431" s="45"/>
      <c r="GTY431" s="45"/>
      <c r="GTZ431" s="45"/>
      <c r="GUA431" s="45"/>
      <c r="GUB431" s="45"/>
      <c r="GUC431" s="45"/>
      <c r="GUD431" s="45"/>
      <c r="GUE431" s="45"/>
      <c r="GUF431" s="45"/>
      <c r="GUG431" s="45"/>
      <c r="GUH431" s="45"/>
      <c r="GUI431" s="45"/>
      <c r="GUJ431" s="45"/>
      <c r="GUK431" s="45"/>
      <c r="GUL431" s="45"/>
      <c r="GUM431" s="45"/>
      <c r="GUN431" s="45"/>
      <c r="GUO431" s="45"/>
      <c r="GUP431" s="45"/>
      <c r="GUQ431" s="45"/>
      <c r="GUR431" s="45"/>
      <c r="GUS431" s="45"/>
      <c r="GUT431" s="45"/>
      <c r="GUU431" s="45"/>
      <c r="GUV431" s="45"/>
      <c r="GUW431" s="45"/>
      <c r="GUX431" s="45"/>
      <c r="GUY431" s="45"/>
      <c r="GUZ431" s="45"/>
      <c r="GVA431" s="45"/>
      <c r="GVB431" s="45"/>
      <c r="GVC431" s="45"/>
      <c r="GVD431" s="45"/>
      <c r="GVE431" s="45"/>
      <c r="GVF431" s="45"/>
      <c r="GVG431" s="45"/>
      <c r="GVH431" s="45"/>
      <c r="GVI431" s="45"/>
      <c r="GVJ431" s="45"/>
      <c r="GVK431" s="45"/>
      <c r="GVL431" s="45"/>
      <c r="GVM431" s="45"/>
      <c r="GVN431" s="45"/>
      <c r="GVO431" s="45"/>
      <c r="GVP431" s="45"/>
      <c r="GVQ431" s="45"/>
      <c r="GVR431" s="45"/>
      <c r="GVS431" s="45"/>
      <c r="GVT431" s="45"/>
      <c r="GVU431" s="45"/>
      <c r="GVV431" s="45"/>
      <c r="GVW431" s="45"/>
      <c r="GVX431" s="45"/>
      <c r="GVY431" s="45"/>
      <c r="GVZ431" s="45"/>
      <c r="GWA431" s="45"/>
      <c r="GWB431" s="45"/>
      <c r="GWC431" s="45"/>
      <c r="GWD431" s="45"/>
      <c r="GWE431" s="45"/>
      <c r="GWF431" s="45"/>
      <c r="GWG431" s="45"/>
      <c r="GWH431" s="45"/>
      <c r="GWI431" s="45"/>
      <c r="GWJ431" s="45"/>
      <c r="GWK431" s="45"/>
      <c r="GWL431" s="45"/>
      <c r="GWM431" s="45"/>
      <c r="GWN431" s="45"/>
      <c r="GWO431" s="45"/>
      <c r="GWP431" s="45"/>
      <c r="GWQ431" s="45"/>
      <c r="GWR431" s="45"/>
      <c r="GWS431" s="45"/>
      <c r="GWT431" s="45"/>
      <c r="GWU431" s="45"/>
      <c r="GWV431" s="45"/>
      <c r="GWW431" s="45"/>
      <c r="GWX431" s="45"/>
      <c r="GWY431" s="45"/>
      <c r="GWZ431" s="45"/>
      <c r="GXA431" s="45"/>
      <c r="GXB431" s="45"/>
      <c r="GXC431" s="45"/>
      <c r="GXD431" s="45"/>
      <c r="GXE431" s="45"/>
      <c r="GXF431" s="45"/>
      <c r="GXG431" s="45"/>
      <c r="GXH431" s="45"/>
      <c r="GXI431" s="45"/>
      <c r="GXJ431" s="45"/>
      <c r="GXK431" s="45"/>
      <c r="GXL431" s="45"/>
      <c r="GXM431" s="45"/>
      <c r="GXN431" s="45"/>
      <c r="GXO431" s="45"/>
      <c r="GXP431" s="45"/>
      <c r="GXQ431" s="45"/>
      <c r="GXR431" s="45"/>
      <c r="GXS431" s="45"/>
      <c r="GXT431" s="45"/>
      <c r="GXU431" s="45"/>
      <c r="GXV431" s="45"/>
      <c r="GXW431" s="45"/>
      <c r="GXX431" s="45"/>
      <c r="GXY431" s="45"/>
      <c r="GXZ431" s="45"/>
      <c r="GYA431" s="45"/>
      <c r="GYB431" s="45"/>
      <c r="GYC431" s="45"/>
      <c r="GYD431" s="45"/>
      <c r="GYE431" s="45"/>
      <c r="GYF431" s="45"/>
      <c r="GYG431" s="45"/>
      <c r="GYH431" s="45"/>
      <c r="GYI431" s="45"/>
      <c r="GYJ431" s="45"/>
      <c r="GYK431" s="45"/>
      <c r="GYL431" s="45"/>
      <c r="GYM431" s="45"/>
      <c r="GYN431" s="45"/>
      <c r="GYO431" s="45"/>
      <c r="GYP431" s="45"/>
      <c r="GYQ431" s="45"/>
      <c r="GYR431" s="45"/>
      <c r="GYS431" s="45"/>
      <c r="GYT431" s="45"/>
      <c r="GYU431" s="45"/>
      <c r="GYV431" s="45"/>
      <c r="GYW431" s="45"/>
      <c r="GYX431" s="45"/>
      <c r="GYY431" s="45"/>
      <c r="GYZ431" s="45"/>
      <c r="GZA431" s="45"/>
      <c r="GZB431" s="45"/>
      <c r="GZC431" s="45"/>
      <c r="GZD431" s="45"/>
      <c r="GZE431" s="45"/>
      <c r="GZF431" s="45"/>
      <c r="GZG431" s="45"/>
      <c r="GZH431" s="45"/>
      <c r="GZI431" s="45"/>
      <c r="GZJ431" s="45"/>
      <c r="GZK431" s="45"/>
      <c r="GZL431" s="45"/>
      <c r="GZM431" s="45"/>
      <c r="GZN431" s="45"/>
      <c r="GZO431" s="45"/>
      <c r="GZP431" s="45"/>
      <c r="GZQ431" s="45"/>
      <c r="GZR431" s="45"/>
      <c r="GZS431" s="45"/>
      <c r="GZT431" s="45"/>
      <c r="GZU431" s="45"/>
      <c r="GZV431" s="45"/>
      <c r="GZW431" s="45"/>
      <c r="GZX431" s="45"/>
      <c r="GZY431" s="45"/>
      <c r="GZZ431" s="45"/>
      <c r="HAA431" s="45"/>
      <c r="HAB431" s="45"/>
      <c r="HAC431" s="45"/>
      <c r="HAD431" s="45"/>
      <c r="HAE431" s="45"/>
      <c r="HAF431" s="45"/>
      <c r="HAG431" s="45"/>
      <c r="HAH431" s="45"/>
      <c r="HAI431" s="45"/>
      <c r="HAJ431" s="45"/>
      <c r="HAK431" s="45"/>
      <c r="HAL431" s="45"/>
      <c r="HAM431" s="45"/>
      <c r="HAN431" s="45"/>
      <c r="HAO431" s="45"/>
      <c r="HAP431" s="45"/>
      <c r="HAQ431" s="45"/>
      <c r="HAR431" s="45"/>
      <c r="HAS431" s="45"/>
      <c r="HAT431" s="45"/>
      <c r="HAU431" s="45"/>
      <c r="HAV431" s="45"/>
      <c r="HAW431" s="45"/>
      <c r="HAX431" s="45"/>
      <c r="HAY431" s="45"/>
      <c r="HAZ431" s="45"/>
      <c r="HBA431" s="45"/>
      <c r="HBB431" s="45"/>
      <c r="HBC431" s="45"/>
      <c r="HBD431" s="45"/>
      <c r="HBE431" s="45"/>
      <c r="HBF431" s="45"/>
      <c r="HBG431" s="45"/>
      <c r="HBH431" s="45"/>
      <c r="HBI431" s="45"/>
      <c r="HBJ431" s="45"/>
      <c r="HBK431" s="45"/>
      <c r="HBL431" s="45"/>
      <c r="HBM431" s="45"/>
      <c r="HBN431" s="45"/>
      <c r="HBO431" s="45"/>
      <c r="HBP431" s="45"/>
      <c r="HBQ431" s="45"/>
      <c r="HBR431" s="45"/>
      <c r="HBS431" s="45"/>
      <c r="HBT431" s="45"/>
      <c r="HBU431" s="45"/>
      <c r="HBV431" s="45"/>
      <c r="HBW431" s="45"/>
      <c r="HBX431" s="45"/>
      <c r="HBY431" s="45"/>
      <c r="HBZ431" s="45"/>
      <c r="HCA431" s="45"/>
      <c r="HCB431" s="45"/>
      <c r="HCC431" s="45"/>
      <c r="HCD431" s="45"/>
      <c r="HCE431" s="45"/>
      <c r="HCF431" s="45"/>
      <c r="HCG431" s="45"/>
      <c r="HCH431" s="45"/>
      <c r="HCI431" s="45"/>
      <c r="HCJ431" s="45"/>
      <c r="HCK431" s="45"/>
      <c r="HCL431" s="45"/>
      <c r="HCM431" s="45"/>
      <c r="HCN431" s="45"/>
      <c r="HCO431" s="45"/>
      <c r="HCP431" s="45"/>
      <c r="HCQ431" s="45"/>
      <c r="HCR431" s="45"/>
      <c r="HCS431" s="45"/>
      <c r="HCT431" s="45"/>
      <c r="HCU431" s="45"/>
      <c r="HCV431" s="45"/>
      <c r="HCW431" s="45"/>
      <c r="HCX431" s="45"/>
      <c r="HCY431" s="45"/>
      <c r="HCZ431" s="45"/>
      <c r="HDA431" s="45"/>
      <c r="HDB431" s="45"/>
      <c r="HDC431" s="45"/>
      <c r="HDD431" s="45"/>
      <c r="HDE431" s="45"/>
      <c r="HDF431" s="45"/>
      <c r="HDG431" s="45"/>
      <c r="HDH431" s="45"/>
      <c r="HDI431" s="45"/>
      <c r="HDJ431" s="45"/>
      <c r="HDK431" s="45"/>
      <c r="HDL431" s="45"/>
      <c r="HDM431" s="45"/>
      <c r="HDN431" s="45"/>
      <c r="HDO431" s="45"/>
      <c r="HDP431" s="45"/>
      <c r="HDQ431" s="45"/>
      <c r="HDR431" s="45"/>
      <c r="HDS431" s="45"/>
      <c r="HDT431" s="45"/>
      <c r="HDU431" s="45"/>
      <c r="HDV431" s="45"/>
      <c r="HDW431" s="45"/>
      <c r="HDX431" s="45"/>
      <c r="HDY431" s="45"/>
      <c r="HDZ431" s="45"/>
      <c r="HEA431" s="45"/>
      <c r="HEB431" s="45"/>
      <c r="HEC431" s="45"/>
      <c r="HED431" s="45"/>
      <c r="HEE431" s="45"/>
      <c r="HEF431" s="45"/>
      <c r="HEG431" s="45"/>
      <c r="HEH431" s="45"/>
      <c r="HEI431" s="45"/>
      <c r="HEJ431" s="45"/>
      <c r="HEK431" s="45"/>
      <c r="HEL431" s="45"/>
      <c r="HEM431" s="45"/>
      <c r="HEN431" s="45"/>
      <c r="HEO431" s="45"/>
      <c r="HEP431" s="45"/>
      <c r="HEQ431" s="45"/>
      <c r="HER431" s="45"/>
      <c r="HES431" s="45"/>
      <c r="HET431" s="45"/>
      <c r="HEU431" s="45"/>
      <c r="HEV431" s="45"/>
      <c r="HEW431" s="45"/>
      <c r="HEX431" s="45"/>
      <c r="HEY431" s="45"/>
      <c r="HEZ431" s="45"/>
      <c r="HFA431" s="45"/>
      <c r="HFB431" s="45"/>
      <c r="HFC431" s="45"/>
      <c r="HFD431" s="45"/>
      <c r="HFE431" s="45"/>
      <c r="HFF431" s="45"/>
      <c r="HFG431" s="45"/>
      <c r="HFH431" s="45"/>
      <c r="HFI431" s="45"/>
      <c r="HFJ431" s="45"/>
      <c r="HFK431" s="45"/>
      <c r="HFL431" s="45"/>
      <c r="HFM431" s="45"/>
      <c r="HFN431" s="45"/>
      <c r="HFO431" s="45"/>
      <c r="HFP431" s="45"/>
      <c r="HFQ431" s="45"/>
      <c r="HFR431" s="45"/>
      <c r="HFS431" s="45"/>
      <c r="HFT431" s="45"/>
      <c r="HFU431" s="45"/>
      <c r="HFV431" s="45"/>
      <c r="HFW431" s="45"/>
      <c r="HFX431" s="45"/>
      <c r="HFY431" s="45"/>
      <c r="HFZ431" s="45"/>
      <c r="HGA431" s="45"/>
      <c r="HGB431" s="45"/>
      <c r="HGC431" s="45"/>
      <c r="HGD431" s="45"/>
      <c r="HGE431" s="45"/>
      <c r="HGF431" s="45"/>
      <c r="HGG431" s="45"/>
      <c r="HGH431" s="45"/>
      <c r="HGI431" s="45"/>
      <c r="HGJ431" s="45"/>
      <c r="HGK431" s="45"/>
      <c r="HGL431" s="45"/>
      <c r="HGM431" s="45"/>
      <c r="HGN431" s="45"/>
      <c r="HGO431" s="45"/>
      <c r="HGP431" s="45"/>
      <c r="HGQ431" s="45"/>
      <c r="HGR431" s="45"/>
      <c r="HGS431" s="45"/>
      <c r="HGT431" s="45"/>
      <c r="HGU431" s="45"/>
      <c r="HGV431" s="45"/>
      <c r="HGW431" s="45"/>
      <c r="HGX431" s="45"/>
      <c r="HGY431" s="45"/>
      <c r="HGZ431" s="45"/>
      <c r="HHA431" s="45"/>
      <c r="HHB431" s="45"/>
      <c r="HHC431" s="45"/>
      <c r="HHD431" s="45"/>
      <c r="HHE431" s="45"/>
      <c r="HHF431" s="45"/>
      <c r="HHG431" s="45"/>
      <c r="HHH431" s="45"/>
      <c r="HHI431" s="45"/>
      <c r="HHJ431" s="45"/>
      <c r="HHK431" s="45"/>
      <c r="HHL431" s="45"/>
      <c r="HHM431" s="45"/>
      <c r="HHN431" s="45"/>
      <c r="HHO431" s="45"/>
      <c r="HHP431" s="45"/>
      <c r="HHQ431" s="45"/>
      <c r="HHR431" s="45"/>
      <c r="HHS431" s="45"/>
      <c r="HHT431" s="45"/>
      <c r="HHU431" s="45"/>
      <c r="HHV431" s="45"/>
      <c r="HHW431" s="45"/>
      <c r="HHX431" s="45"/>
      <c r="HHY431" s="45"/>
      <c r="HHZ431" s="45"/>
      <c r="HIA431" s="45"/>
      <c r="HIB431" s="45"/>
      <c r="HIC431" s="45"/>
      <c r="HID431" s="45"/>
      <c r="HIE431" s="45"/>
      <c r="HIF431" s="45"/>
      <c r="HIG431" s="45"/>
      <c r="HIH431" s="45"/>
      <c r="HII431" s="45"/>
      <c r="HIJ431" s="45"/>
      <c r="HIK431" s="45"/>
      <c r="HIL431" s="45"/>
      <c r="HIM431" s="45"/>
      <c r="HIN431" s="45"/>
      <c r="HIO431" s="45"/>
      <c r="HIP431" s="45"/>
      <c r="HIQ431" s="45"/>
      <c r="HIR431" s="45"/>
      <c r="HIS431" s="45"/>
      <c r="HIT431" s="45"/>
      <c r="HIU431" s="45"/>
      <c r="HIV431" s="45"/>
      <c r="HIW431" s="45"/>
      <c r="HIX431" s="45"/>
      <c r="HIY431" s="45"/>
      <c r="HIZ431" s="45"/>
      <c r="HJA431" s="45"/>
      <c r="HJB431" s="45"/>
      <c r="HJC431" s="45"/>
      <c r="HJD431" s="45"/>
      <c r="HJE431" s="45"/>
      <c r="HJF431" s="45"/>
      <c r="HJG431" s="45"/>
      <c r="HJH431" s="45"/>
      <c r="HJI431" s="45"/>
      <c r="HJJ431" s="45"/>
      <c r="HJK431" s="45"/>
      <c r="HJL431" s="45"/>
      <c r="HJM431" s="45"/>
      <c r="HJN431" s="45"/>
      <c r="HJO431" s="45"/>
      <c r="HJP431" s="45"/>
      <c r="HJQ431" s="45"/>
      <c r="HJR431" s="45"/>
      <c r="HJS431" s="45"/>
      <c r="HJT431" s="45"/>
      <c r="HJU431" s="45"/>
      <c r="HJV431" s="45"/>
      <c r="HJW431" s="45"/>
      <c r="HJX431" s="45"/>
      <c r="HJY431" s="45"/>
      <c r="HJZ431" s="45"/>
      <c r="HKA431" s="45"/>
      <c r="HKB431" s="45"/>
      <c r="HKC431" s="45"/>
      <c r="HKD431" s="45"/>
      <c r="HKE431" s="45"/>
      <c r="HKF431" s="45"/>
      <c r="HKG431" s="45"/>
      <c r="HKH431" s="45"/>
      <c r="HKI431" s="45"/>
      <c r="HKJ431" s="45"/>
      <c r="HKK431" s="45"/>
      <c r="HKL431" s="45"/>
      <c r="HKM431" s="45"/>
      <c r="HKN431" s="45"/>
      <c r="HKO431" s="45"/>
      <c r="HKP431" s="45"/>
      <c r="HKQ431" s="45"/>
      <c r="HKR431" s="45"/>
      <c r="HKS431" s="45"/>
      <c r="HKT431" s="45"/>
      <c r="HKU431" s="45"/>
      <c r="HKV431" s="45"/>
      <c r="HKW431" s="45"/>
      <c r="HKX431" s="45"/>
      <c r="HKY431" s="45"/>
      <c r="HKZ431" s="45"/>
      <c r="HLA431" s="45"/>
      <c r="HLB431" s="45"/>
      <c r="HLC431" s="45"/>
      <c r="HLD431" s="45"/>
      <c r="HLE431" s="45"/>
      <c r="HLF431" s="45"/>
      <c r="HLG431" s="45"/>
      <c r="HLH431" s="45"/>
      <c r="HLI431" s="45"/>
      <c r="HLJ431" s="45"/>
      <c r="HLK431" s="45"/>
      <c r="HLL431" s="45"/>
      <c r="HLM431" s="45"/>
      <c r="HLN431" s="45"/>
      <c r="HLO431" s="45"/>
      <c r="HLP431" s="45"/>
      <c r="HLQ431" s="45"/>
      <c r="HLR431" s="45"/>
      <c r="HLS431" s="45"/>
      <c r="HLT431" s="45"/>
      <c r="HLU431" s="45"/>
      <c r="HLV431" s="45"/>
      <c r="HLW431" s="45"/>
      <c r="HLX431" s="45"/>
      <c r="HLY431" s="45"/>
      <c r="HLZ431" s="45"/>
      <c r="HMA431" s="45"/>
      <c r="HMB431" s="45"/>
      <c r="HMC431" s="45"/>
      <c r="HMD431" s="45"/>
      <c r="HME431" s="45"/>
      <c r="HMF431" s="45"/>
      <c r="HMG431" s="45"/>
      <c r="HMH431" s="45"/>
      <c r="HMI431" s="45"/>
      <c r="HMJ431" s="45"/>
      <c r="HMK431" s="45"/>
      <c r="HML431" s="45"/>
      <c r="HMM431" s="45"/>
      <c r="HMN431" s="45"/>
      <c r="HMO431" s="45"/>
      <c r="HMP431" s="45"/>
      <c r="HMQ431" s="45"/>
      <c r="HMR431" s="45"/>
      <c r="HMS431" s="45"/>
      <c r="HMT431" s="45"/>
      <c r="HMU431" s="45"/>
      <c r="HMV431" s="45"/>
      <c r="HMW431" s="45"/>
      <c r="HMX431" s="45"/>
      <c r="HMY431" s="45"/>
      <c r="HMZ431" s="45"/>
      <c r="HNA431" s="45"/>
      <c r="HNB431" s="45"/>
      <c r="HNC431" s="45"/>
      <c r="HND431" s="45"/>
      <c r="HNE431" s="45"/>
      <c r="HNF431" s="45"/>
      <c r="HNG431" s="45"/>
      <c r="HNH431" s="45"/>
      <c r="HNI431" s="45"/>
      <c r="HNJ431" s="45"/>
      <c r="HNK431" s="45"/>
      <c r="HNL431" s="45"/>
      <c r="HNM431" s="45"/>
      <c r="HNN431" s="45"/>
      <c r="HNO431" s="45"/>
      <c r="HNP431" s="45"/>
      <c r="HNQ431" s="45"/>
      <c r="HNR431" s="45"/>
      <c r="HNS431" s="45"/>
      <c r="HNT431" s="45"/>
      <c r="HNU431" s="45"/>
      <c r="HNV431" s="45"/>
      <c r="HNW431" s="45"/>
      <c r="HNX431" s="45"/>
      <c r="HNY431" s="45"/>
      <c r="HNZ431" s="45"/>
      <c r="HOA431" s="45"/>
      <c r="HOB431" s="45"/>
      <c r="HOC431" s="45"/>
      <c r="HOD431" s="45"/>
      <c r="HOE431" s="45"/>
      <c r="HOF431" s="45"/>
      <c r="HOG431" s="45"/>
      <c r="HOH431" s="45"/>
      <c r="HOI431" s="45"/>
      <c r="HOJ431" s="45"/>
      <c r="HOK431" s="45"/>
      <c r="HOL431" s="45"/>
      <c r="HOM431" s="45"/>
      <c r="HON431" s="45"/>
      <c r="HOO431" s="45"/>
      <c r="HOP431" s="45"/>
      <c r="HOQ431" s="45"/>
      <c r="HOR431" s="45"/>
      <c r="HOS431" s="45"/>
      <c r="HOT431" s="45"/>
      <c r="HOU431" s="45"/>
      <c r="HOV431" s="45"/>
      <c r="HOW431" s="45"/>
      <c r="HOX431" s="45"/>
      <c r="HOY431" s="45"/>
      <c r="HOZ431" s="45"/>
      <c r="HPA431" s="45"/>
      <c r="HPB431" s="45"/>
      <c r="HPC431" s="45"/>
      <c r="HPD431" s="45"/>
      <c r="HPE431" s="45"/>
      <c r="HPF431" s="45"/>
      <c r="HPG431" s="45"/>
      <c r="HPH431" s="45"/>
      <c r="HPI431" s="45"/>
      <c r="HPJ431" s="45"/>
      <c r="HPK431" s="45"/>
      <c r="HPL431" s="45"/>
      <c r="HPM431" s="45"/>
      <c r="HPN431" s="45"/>
      <c r="HPO431" s="45"/>
      <c r="HPP431" s="45"/>
      <c r="HPQ431" s="45"/>
      <c r="HPR431" s="45"/>
      <c r="HPS431" s="45"/>
      <c r="HPT431" s="45"/>
      <c r="HPU431" s="45"/>
      <c r="HPV431" s="45"/>
      <c r="HPW431" s="45"/>
      <c r="HPX431" s="45"/>
      <c r="HPY431" s="45"/>
      <c r="HPZ431" s="45"/>
      <c r="HQA431" s="45"/>
      <c r="HQB431" s="45"/>
      <c r="HQC431" s="45"/>
      <c r="HQD431" s="45"/>
      <c r="HQE431" s="45"/>
      <c r="HQF431" s="45"/>
      <c r="HQG431" s="45"/>
      <c r="HQH431" s="45"/>
      <c r="HQI431" s="45"/>
      <c r="HQJ431" s="45"/>
      <c r="HQK431" s="45"/>
      <c r="HQL431" s="45"/>
      <c r="HQM431" s="45"/>
      <c r="HQN431" s="45"/>
      <c r="HQO431" s="45"/>
      <c r="HQP431" s="45"/>
      <c r="HQQ431" s="45"/>
      <c r="HQR431" s="45"/>
      <c r="HQS431" s="45"/>
      <c r="HQT431" s="45"/>
      <c r="HQU431" s="45"/>
      <c r="HQV431" s="45"/>
      <c r="HQW431" s="45"/>
      <c r="HQX431" s="45"/>
      <c r="HQY431" s="45"/>
      <c r="HQZ431" s="45"/>
      <c r="HRA431" s="45"/>
      <c r="HRB431" s="45"/>
      <c r="HRC431" s="45"/>
      <c r="HRD431" s="45"/>
      <c r="HRE431" s="45"/>
      <c r="HRF431" s="45"/>
      <c r="HRG431" s="45"/>
      <c r="HRH431" s="45"/>
      <c r="HRI431" s="45"/>
      <c r="HRJ431" s="45"/>
      <c r="HRK431" s="45"/>
      <c r="HRL431" s="45"/>
      <c r="HRM431" s="45"/>
      <c r="HRN431" s="45"/>
      <c r="HRO431" s="45"/>
      <c r="HRP431" s="45"/>
      <c r="HRQ431" s="45"/>
      <c r="HRR431" s="45"/>
      <c r="HRS431" s="45"/>
      <c r="HRT431" s="45"/>
      <c r="HRU431" s="45"/>
      <c r="HRV431" s="45"/>
      <c r="HRW431" s="45"/>
      <c r="HRX431" s="45"/>
      <c r="HRY431" s="45"/>
      <c r="HRZ431" s="45"/>
      <c r="HSA431" s="45"/>
      <c r="HSB431" s="45"/>
      <c r="HSC431" s="45"/>
      <c r="HSD431" s="45"/>
      <c r="HSE431" s="45"/>
      <c r="HSF431" s="45"/>
      <c r="HSG431" s="45"/>
      <c r="HSH431" s="45"/>
      <c r="HSI431" s="45"/>
      <c r="HSJ431" s="45"/>
      <c r="HSK431" s="45"/>
      <c r="HSL431" s="45"/>
      <c r="HSM431" s="45"/>
      <c r="HSN431" s="45"/>
      <c r="HSO431" s="45"/>
      <c r="HSP431" s="45"/>
      <c r="HSQ431" s="45"/>
      <c r="HSR431" s="45"/>
      <c r="HSS431" s="45"/>
      <c r="HST431" s="45"/>
      <c r="HSU431" s="45"/>
      <c r="HSV431" s="45"/>
      <c r="HSW431" s="45"/>
      <c r="HSX431" s="45"/>
      <c r="HSY431" s="45"/>
      <c r="HSZ431" s="45"/>
      <c r="HTA431" s="45"/>
      <c r="HTB431" s="45"/>
      <c r="HTC431" s="45"/>
      <c r="HTD431" s="45"/>
      <c r="HTE431" s="45"/>
      <c r="HTF431" s="45"/>
      <c r="HTG431" s="45"/>
      <c r="HTH431" s="45"/>
      <c r="HTI431" s="45"/>
      <c r="HTJ431" s="45"/>
      <c r="HTK431" s="45"/>
      <c r="HTL431" s="45"/>
      <c r="HTM431" s="45"/>
      <c r="HTN431" s="45"/>
      <c r="HTO431" s="45"/>
      <c r="HTP431" s="45"/>
      <c r="HTQ431" s="45"/>
      <c r="HTR431" s="45"/>
      <c r="HTS431" s="45"/>
      <c r="HTT431" s="45"/>
      <c r="HTU431" s="45"/>
      <c r="HTV431" s="45"/>
      <c r="HTW431" s="45"/>
      <c r="HTX431" s="45"/>
      <c r="HTY431" s="45"/>
      <c r="HTZ431" s="45"/>
      <c r="HUA431" s="45"/>
      <c r="HUB431" s="45"/>
      <c r="HUC431" s="45"/>
      <c r="HUD431" s="45"/>
      <c r="HUE431" s="45"/>
      <c r="HUF431" s="45"/>
      <c r="HUG431" s="45"/>
      <c r="HUH431" s="45"/>
      <c r="HUI431" s="45"/>
      <c r="HUJ431" s="45"/>
      <c r="HUK431" s="45"/>
      <c r="HUL431" s="45"/>
      <c r="HUM431" s="45"/>
      <c r="HUN431" s="45"/>
      <c r="HUO431" s="45"/>
      <c r="HUP431" s="45"/>
      <c r="HUQ431" s="45"/>
      <c r="HUR431" s="45"/>
      <c r="HUS431" s="45"/>
      <c r="HUT431" s="45"/>
      <c r="HUU431" s="45"/>
      <c r="HUV431" s="45"/>
      <c r="HUW431" s="45"/>
      <c r="HUX431" s="45"/>
      <c r="HUY431" s="45"/>
      <c r="HUZ431" s="45"/>
      <c r="HVA431" s="45"/>
      <c r="HVB431" s="45"/>
      <c r="HVC431" s="45"/>
      <c r="HVD431" s="45"/>
      <c r="HVE431" s="45"/>
      <c r="HVF431" s="45"/>
      <c r="HVG431" s="45"/>
      <c r="HVH431" s="45"/>
      <c r="HVI431" s="45"/>
      <c r="HVJ431" s="45"/>
      <c r="HVK431" s="45"/>
      <c r="HVL431" s="45"/>
      <c r="HVM431" s="45"/>
      <c r="HVN431" s="45"/>
      <c r="HVO431" s="45"/>
      <c r="HVP431" s="45"/>
      <c r="HVQ431" s="45"/>
      <c r="HVR431" s="45"/>
      <c r="HVS431" s="45"/>
      <c r="HVT431" s="45"/>
      <c r="HVU431" s="45"/>
      <c r="HVV431" s="45"/>
      <c r="HVW431" s="45"/>
      <c r="HVX431" s="45"/>
      <c r="HVY431" s="45"/>
      <c r="HVZ431" s="45"/>
      <c r="HWA431" s="45"/>
      <c r="HWB431" s="45"/>
      <c r="HWC431" s="45"/>
      <c r="HWD431" s="45"/>
      <c r="HWE431" s="45"/>
      <c r="HWF431" s="45"/>
      <c r="HWG431" s="45"/>
      <c r="HWH431" s="45"/>
      <c r="HWI431" s="45"/>
      <c r="HWJ431" s="45"/>
      <c r="HWK431" s="45"/>
      <c r="HWL431" s="45"/>
      <c r="HWM431" s="45"/>
      <c r="HWN431" s="45"/>
      <c r="HWO431" s="45"/>
      <c r="HWP431" s="45"/>
      <c r="HWQ431" s="45"/>
      <c r="HWR431" s="45"/>
      <c r="HWS431" s="45"/>
      <c r="HWT431" s="45"/>
      <c r="HWU431" s="45"/>
      <c r="HWV431" s="45"/>
      <c r="HWW431" s="45"/>
      <c r="HWX431" s="45"/>
      <c r="HWY431" s="45"/>
      <c r="HWZ431" s="45"/>
      <c r="HXA431" s="45"/>
      <c r="HXB431" s="45"/>
      <c r="HXC431" s="45"/>
      <c r="HXD431" s="45"/>
      <c r="HXE431" s="45"/>
      <c r="HXF431" s="45"/>
      <c r="HXG431" s="45"/>
      <c r="HXH431" s="45"/>
      <c r="HXI431" s="45"/>
      <c r="HXJ431" s="45"/>
      <c r="HXK431" s="45"/>
      <c r="HXL431" s="45"/>
      <c r="HXM431" s="45"/>
      <c r="HXN431" s="45"/>
      <c r="HXO431" s="45"/>
      <c r="HXP431" s="45"/>
      <c r="HXQ431" s="45"/>
      <c r="HXR431" s="45"/>
      <c r="HXS431" s="45"/>
      <c r="HXT431" s="45"/>
      <c r="HXU431" s="45"/>
      <c r="HXV431" s="45"/>
      <c r="HXW431" s="45"/>
      <c r="HXX431" s="45"/>
      <c r="HXY431" s="45"/>
      <c r="HXZ431" s="45"/>
      <c r="HYA431" s="45"/>
      <c r="HYB431" s="45"/>
      <c r="HYC431" s="45"/>
      <c r="HYD431" s="45"/>
      <c r="HYE431" s="45"/>
      <c r="HYF431" s="45"/>
      <c r="HYG431" s="45"/>
      <c r="HYH431" s="45"/>
      <c r="HYI431" s="45"/>
      <c r="HYJ431" s="45"/>
      <c r="HYK431" s="45"/>
      <c r="HYL431" s="45"/>
      <c r="HYM431" s="45"/>
      <c r="HYN431" s="45"/>
      <c r="HYO431" s="45"/>
      <c r="HYP431" s="45"/>
      <c r="HYQ431" s="45"/>
      <c r="HYR431" s="45"/>
      <c r="HYS431" s="45"/>
      <c r="HYT431" s="45"/>
      <c r="HYU431" s="45"/>
      <c r="HYV431" s="45"/>
      <c r="HYW431" s="45"/>
      <c r="HYX431" s="45"/>
      <c r="HYY431" s="45"/>
      <c r="HYZ431" s="45"/>
      <c r="HZA431" s="45"/>
      <c r="HZB431" s="45"/>
      <c r="HZC431" s="45"/>
      <c r="HZD431" s="45"/>
      <c r="HZE431" s="45"/>
      <c r="HZF431" s="45"/>
      <c r="HZG431" s="45"/>
      <c r="HZH431" s="45"/>
      <c r="HZI431" s="45"/>
      <c r="HZJ431" s="45"/>
      <c r="HZK431" s="45"/>
      <c r="HZL431" s="45"/>
      <c r="HZM431" s="45"/>
      <c r="HZN431" s="45"/>
      <c r="HZO431" s="45"/>
      <c r="HZP431" s="45"/>
      <c r="HZQ431" s="45"/>
      <c r="HZR431" s="45"/>
      <c r="HZS431" s="45"/>
      <c r="HZT431" s="45"/>
      <c r="HZU431" s="45"/>
      <c r="HZV431" s="45"/>
      <c r="HZW431" s="45"/>
      <c r="HZX431" s="45"/>
      <c r="HZY431" s="45"/>
      <c r="HZZ431" s="45"/>
      <c r="IAA431" s="45"/>
      <c r="IAB431" s="45"/>
      <c r="IAC431" s="45"/>
      <c r="IAD431" s="45"/>
      <c r="IAE431" s="45"/>
      <c r="IAF431" s="45"/>
      <c r="IAG431" s="45"/>
      <c r="IAH431" s="45"/>
      <c r="IAI431" s="45"/>
      <c r="IAJ431" s="45"/>
      <c r="IAK431" s="45"/>
      <c r="IAL431" s="45"/>
      <c r="IAM431" s="45"/>
      <c r="IAN431" s="45"/>
      <c r="IAO431" s="45"/>
      <c r="IAP431" s="45"/>
      <c r="IAQ431" s="45"/>
      <c r="IAR431" s="45"/>
      <c r="IAS431" s="45"/>
      <c r="IAT431" s="45"/>
      <c r="IAU431" s="45"/>
      <c r="IAV431" s="45"/>
      <c r="IAW431" s="45"/>
      <c r="IAX431" s="45"/>
      <c r="IAY431" s="45"/>
      <c r="IAZ431" s="45"/>
      <c r="IBA431" s="45"/>
      <c r="IBB431" s="45"/>
      <c r="IBC431" s="45"/>
      <c r="IBD431" s="45"/>
      <c r="IBE431" s="45"/>
      <c r="IBF431" s="45"/>
      <c r="IBG431" s="45"/>
      <c r="IBH431" s="45"/>
      <c r="IBI431" s="45"/>
      <c r="IBJ431" s="45"/>
      <c r="IBK431" s="45"/>
      <c r="IBL431" s="45"/>
      <c r="IBM431" s="45"/>
      <c r="IBN431" s="45"/>
      <c r="IBO431" s="45"/>
      <c r="IBP431" s="45"/>
      <c r="IBQ431" s="45"/>
      <c r="IBR431" s="45"/>
      <c r="IBS431" s="45"/>
      <c r="IBT431" s="45"/>
      <c r="IBU431" s="45"/>
      <c r="IBV431" s="45"/>
      <c r="IBW431" s="45"/>
      <c r="IBX431" s="45"/>
      <c r="IBY431" s="45"/>
      <c r="IBZ431" s="45"/>
      <c r="ICA431" s="45"/>
      <c r="ICB431" s="45"/>
      <c r="ICC431" s="45"/>
      <c r="ICD431" s="45"/>
      <c r="ICE431" s="45"/>
      <c r="ICF431" s="45"/>
      <c r="ICG431" s="45"/>
      <c r="ICH431" s="45"/>
      <c r="ICI431" s="45"/>
      <c r="ICJ431" s="45"/>
      <c r="ICK431" s="45"/>
      <c r="ICL431" s="45"/>
      <c r="ICM431" s="45"/>
      <c r="ICN431" s="45"/>
      <c r="ICO431" s="45"/>
      <c r="ICP431" s="45"/>
      <c r="ICQ431" s="45"/>
      <c r="ICR431" s="45"/>
      <c r="ICS431" s="45"/>
      <c r="ICT431" s="45"/>
      <c r="ICU431" s="45"/>
      <c r="ICV431" s="45"/>
      <c r="ICW431" s="45"/>
      <c r="ICX431" s="45"/>
      <c r="ICY431" s="45"/>
      <c r="ICZ431" s="45"/>
      <c r="IDA431" s="45"/>
      <c r="IDB431" s="45"/>
      <c r="IDC431" s="45"/>
      <c r="IDD431" s="45"/>
      <c r="IDE431" s="45"/>
      <c r="IDF431" s="45"/>
      <c r="IDG431" s="45"/>
      <c r="IDH431" s="45"/>
      <c r="IDI431" s="45"/>
      <c r="IDJ431" s="45"/>
      <c r="IDK431" s="45"/>
      <c r="IDL431" s="45"/>
      <c r="IDM431" s="45"/>
      <c r="IDN431" s="45"/>
      <c r="IDO431" s="45"/>
      <c r="IDP431" s="45"/>
      <c r="IDQ431" s="45"/>
      <c r="IDR431" s="45"/>
      <c r="IDS431" s="45"/>
      <c r="IDT431" s="45"/>
      <c r="IDU431" s="45"/>
      <c r="IDV431" s="45"/>
      <c r="IDW431" s="45"/>
      <c r="IDX431" s="45"/>
      <c r="IDY431" s="45"/>
      <c r="IDZ431" s="45"/>
      <c r="IEA431" s="45"/>
      <c r="IEB431" s="45"/>
      <c r="IEC431" s="45"/>
      <c r="IED431" s="45"/>
      <c r="IEE431" s="45"/>
      <c r="IEF431" s="45"/>
      <c r="IEG431" s="45"/>
      <c r="IEH431" s="45"/>
      <c r="IEI431" s="45"/>
      <c r="IEJ431" s="45"/>
      <c r="IEK431" s="45"/>
      <c r="IEL431" s="45"/>
      <c r="IEM431" s="45"/>
      <c r="IEN431" s="45"/>
      <c r="IEO431" s="45"/>
      <c r="IEP431" s="45"/>
      <c r="IEQ431" s="45"/>
      <c r="IER431" s="45"/>
      <c r="IES431" s="45"/>
      <c r="IET431" s="45"/>
      <c r="IEU431" s="45"/>
      <c r="IEV431" s="45"/>
      <c r="IEW431" s="45"/>
      <c r="IEX431" s="45"/>
      <c r="IEY431" s="45"/>
      <c r="IEZ431" s="45"/>
      <c r="IFA431" s="45"/>
      <c r="IFB431" s="45"/>
      <c r="IFC431" s="45"/>
      <c r="IFD431" s="45"/>
      <c r="IFE431" s="45"/>
      <c r="IFF431" s="45"/>
      <c r="IFG431" s="45"/>
      <c r="IFH431" s="45"/>
      <c r="IFI431" s="45"/>
      <c r="IFJ431" s="45"/>
      <c r="IFK431" s="45"/>
      <c r="IFL431" s="45"/>
      <c r="IFM431" s="45"/>
      <c r="IFN431" s="45"/>
      <c r="IFO431" s="45"/>
      <c r="IFP431" s="45"/>
      <c r="IFQ431" s="45"/>
      <c r="IFR431" s="45"/>
      <c r="IFS431" s="45"/>
      <c r="IFT431" s="45"/>
      <c r="IFU431" s="45"/>
      <c r="IFV431" s="45"/>
      <c r="IFW431" s="45"/>
      <c r="IFX431" s="45"/>
      <c r="IFY431" s="45"/>
      <c r="IFZ431" s="45"/>
      <c r="IGA431" s="45"/>
      <c r="IGB431" s="45"/>
      <c r="IGC431" s="45"/>
      <c r="IGD431" s="45"/>
      <c r="IGE431" s="45"/>
      <c r="IGF431" s="45"/>
      <c r="IGG431" s="45"/>
      <c r="IGH431" s="45"/>
      <c r="IGI431" s="45"/>
      <c r="IGJ431" s="45"/>
      <c r="IGK431" s="45"/>
      <c r="IGL431" s="45"/>
      <c r="IGM431" s="45"/>
      <c r="IGN431" s="45"/>
      <c r="IGO431" s="45"/>
      <c r="IGP431" s="45"/>
      <c r="IGQ431" s="45"/>
      <c r="IGR431" s="45"/>
      <c r="IGS431" s="45"/>
      <c r="IGT431" s="45"/>
      <c r="IGU431" s="45"/>
      <c r="IGV431" s="45"/>
      <c r="IGW431" s="45"/>
      <c r="IGX431" s="45"/>
      <c r="IGY431" s="45"/>
      <c r="IGZ431" s="45"/>
      <c r="IHA431" s="45"/>
      <c r="IHB431" s="45"/>
      <c r="IHC431" s="45"/>
      <c r="IHD431" s="45"/>
      <c r="IHE431" s="45"/>
      <c r="IHF431" s="45"/>
      <c r="IHG431" s="45"/>
      <c r="IHH431" s="45"/>
      <c r="IHI431" s="45"/>
      <c r="IHJ431" s="45"/>
      <c r="IHK431" s="45"/>
      <c r="IHL431" s="45"/>
      <c r="IHM431" s="45"/>
      <c r="IHN431" s="45"/>
      <c r="IHO431" s="45"/>
      <c r="IHP431" s="45"/>
      <c r="IHQ431" s="45"/>
      <c r="IHR431" s="45"/>
      <c r="IHS431" s="45"/>
      <c r="IHT431" s="45"/>
      <c r="IHU431" s="45"/>
      <c r="IHV431" s="45"/>
      <c r="IHW431" s="45"/>
      <c r="IHX431" s="45"/>
      <c r="IHY431" s="45"/>
      <c r="IHZ431" s="45"/>
      <c r="IIA431" s="45"/>
      <c r="IIB431" s="45"/>
      <c r="IIC431" s="45"/>
      <c r="IID431" s="45"/>
      <c r="IIE431" s="45"/>
      <c r="IIF431" s="45"/>
      <c r="IIG431" s="45"/>
      <c r="IIH431" s="45"/>
      <c r="III431" s="45"/>
      <c r="IIJ431" s="45"/>
      <c r="IIK431" s="45"/>
      <c r="IIL431" s="45"/>
      <c r="IIM431" s="45"/>
      <c r="IIN431" s="45"/>
      <c r="IIO431" s="45"/>
      <c r="IIP431" s="45"/>
      <c r="IIQ431" s="45"/>
      <c r="IIR431" s="45"/>
      <c r="IIS431" s="45"/>
      <c r="IIT431" s="45"/>
      <c r="IIU431" s="45"/>
      <c r="IIV431" s="45"/>
      <c r="IIW431" s="45"/>
      <c r="IIX431" s="45"/>
      <c r="IIY431" s="45"/>
      <c r="IIZ431" s="45"/>
      <c r="IJA431" s="45"/>
      <c r="IJB431" s="45"/>
      <c r="IJC431" s="45"/>
      <c r="IJD431" s="45"/>
      <c r="IJE431" s="45"/>
      <c r="IJF431" s="45"/>
      <c r="IJG431" s="45"/>
      <c r="IJH431" s="45"/>
      <c r="IJI431" s="45"/>
      <c r="IJJ431" s="45"/>
      <c r="IJK431" s="45"/>
      <c r="IJL431" s="45"/>
      <c r="IJM431" s="45"/>
      <c r="IJN431" s="45"/>
      <c r="IJO431" s="45"/>
      <c r="IJP431" s="45"/>
      <c r="IJQ431" s="45"/>
      <c r="IJR431" s="45"/>
      <c r="IJS431" s="45"/>
      <c r="IJT431" s="45"/>
      <c r="IJU431" s="45"/>
      <c r="IJV431" s="45"/>
      <c r="IJW431" s="45"/>
      <c r="IJX431" s="45"/>
      <c r="IJY431" s="45"/>
      <c r="IJZ431" s="45"/>
      <c r="IKA431" s="45"/>
      <c r="IKB431" s="45"/>
      <c r="IKC431" s="45"/>
      <c r="IKD431" s="45"/>
      <c r="IKE431" s="45"/>
      <c r="IKF431" s="45"/>
      <c r="IKG431" s="45"/>
      <c r="IKH431" s="45"/>
      <c r="IKI431" s="45"/>
      <c r="IKJ431" s="45"/>
      <c r="IKK431" s="45"/>
      <c r="IKL431" s="45"/>
      <c r="IKM431" s="45"/>
      <c r="IKN431" s="45"/>
      <c r="IKO431" s="45"/>
      <c r="IKP431" s="45"/>
      <c r="IKQ431" s="45"/>
      <c r="IKR431" s="45"/>
      <c r="IKS431" s="45"/>
      <c r="IKT431" s="45"/>
      <c r="IKU431" s="45"/>
      <c r="IKV431" s="45"/>
      <c r="IKW431" s="45"/>
      <c r="IKX431" s="45"/>
      <c r="IKY431" s="45"/>
      <c r="IKZ431" s="45"/>
      <c r="ILA431" s="45"/>
      <c r="ILB431" s="45"/>
      <c r="ILC431" s="45"/>
      <c r="ILD431" s="45"/>
      <c r="ILE431" s="45"/>
      <c r="ILF431" s="45"/>
      <c r="ILG431" s="45"/>
      <c r="ILH431" s="45"/>
      <c r="ILI431" s="45"/>
      <c r="ILJ431" s="45"/>
      <c r="ILK431" s="45"/>
      <c r="ILL431" s="45"/>
      <c r="ILM431" s="45"/>
      <c r="ILN431" s="45"/>
      <c r="ILO431" s="45"/>
      <c r="ILP431" s="45"/>
      <c r="ILQ431" s="45"/>
      <c r="ILR431" s="45"/>
      <c r="ILS431" s="45"/>
      <c r="ILT431" s="45"/>
      <c r="ILU431" s="45"/>
      <c r="ILV431" s="45"/>
      <c r="ILW431" s="45"/>
      <c r="ILX431" s="45"/>
      <c r="ILY431" s="45"/>
      <c r="ILZ431" s="45"/>
      <c r="IMA431" s="45"/>
      <c r="IMB431" s="45"/>
      <c r="IMC431" s="45"/>
      <c r="IMD431" s="45"/>
      <c r="IME431" s="45"/>
      <c r="IMF431" s="45"/>
      <c r="IMG431" s="45"/>
      <c r="IMH431" s="45"/>
      <c r="IMI431" s="45"/>
      <c r="IMJ431" s="45"/>
      <c r="IMK431" s="45"/>
      <c r="IML431" s="45"/>
      <c r="IMM431" s="45"/>
      <c r="IMN431" s="45"/>
      <c r="IMO431" s="45"/>
      <c r="IMP431" s="45"/>
      <c r="IMQ431" s="45"/>
      <c r="IMR431" s="45"/>
      <c r="IMS431" s="45"/>
      <c r="IMT431" s="45"/>
      <c r="IMU431" s="45"/>
      <c r="IMV431" s="45"/>
      <c r="IMW431" s="45"/>
      <c r="IMX431" s="45"/>
      <c r="IMY431" s="45"/>
      <c r="IMZ431" s="45"/>
      <c r="INA431" s="45"/>
      <c r="INB431" s="45"/>
      <c r="INC431" s="45"/>
      <c r="IND431" s="45"/>
      <c r="INE431" s="45"/>
      <c r="INF431" s="45"/>
      <c r="ING431" s="45"/>
      <c r="INH431" s="45"/>
      <c r="INI431" s="45"/>
      <c r="INJ431" s="45"/>
      <c r="INK431" s="45"/>
      <c r="INL431" s="45"/>
      <c r="INM431" s="45"/>
      <c r="INN431" s="45"/>
      <c r="INO431" s="45"/>
      <c r="INP431" s="45"/>
      <c r="INQ431" s="45"/>
      <c r="INR431" s="45"/>
      <c r="INS431" s="45"/>
      <c r="INT431" s="45"/>
      <c r="INU431" s="45"/>
      <c r="INV431" s="45"/>
      <c r="INW431" s="45"/>
      <c r="INX431" s="45"/>
      <c r="INY431" s="45"/>
      <c r="INZ431" s="45"/>
      <c r="IOA431" s="45"/>
      <c r="IOB431" s="45"/>
      <c r="IOC431" s="45"/>
      <c r="IOD431" s="45"/>
      <c r="IOE431" s="45"/>
      <c r="IOF431" s="45"/>
      <c r="IOG431" s="45"/>
      <c r="IOH431" s="45"/>
      <c r="IOI431" s="45"/>
      <c r="IOJ431" s="45"/>
      <c r="IOK431" s="45"/>
      <c r="IOL431" s="45"/>
      <c r="IOM431" s="45"/>
      <c r="ION431" s="45"/>
      <c r="IOO431" s="45"/>
      <c r="IOP431" s="45"/>
      <c r="IOQ431" s="45"/>
      <c r="IOR431" s="45"/>
      <c r="IOS431" s="45"/>
      <c r="IOT431" s="45"/>
      <c r="IOU431" s="45"/>
      <c r="IOV431" s="45"/>
      <c r="IOW431" s="45"/>
      <c r="IOX431" s="45"/>
      <c r="IOY431" s="45"/>
      <c r="IOZ431" s="45"/>
      <c r="IPA431" s="45"/>
      <c r="IPB431" s="45"/>
      <c r="IPC431" s="45"/>
      <c r="IPD431" s="45"/>
      <c r="IPE431" s="45"/>
      <c r="IPF431" s="45"/>
      <c r="IPG431" s="45"/>
      <c r="IPH431" s="45"/>
      <c r="IPI431" s="45"/>
      <c r="IPJ431" s="45"/>
      <c r="IPK431" s="45"/>
      <c r="IPL431" s="45"/>
      <c r="IPM431" s="45"/>
      <c r="IPN431" s="45"/>
      <c r="IPO431" s="45"/>
      <c r="IPP431" s="45"/>
      <c r="IPQ431" s="45"/>
      <c r="IPR431" s="45"/>
      <c r="IPS431" s="45"/>
      <c r="IPT431" s="45"/>
      <c r="IPU431" s="45"/>
      <c r="IPV431" s="45"/>
      <c r="IPW431" s="45"/>
      <c r="IPX431" s="45"/>
      <c r="IPY431" s="45"/>
      <c r="IPZ431" s="45"/>
      <c r="IQA431" s="45"/>
      <c r="IQB431" s="45"/>
      <c r="IQC431" s="45"/>
      <c r="IQD431" s="45"/>
      <c r="IQE431" s="45"/>
      <c r="IQF431" s="45"/>
      <c r="IQG431" s="45"/>
      <c r="IQH431" s="45"/>
      <c r="IQI431" s="45"/>
      <c r="IQJ431" s="45"/>
      <c r="IQK431" s="45"/>
      <c r="IQL431" s="45"/>
      <c r="IQM431" s="45"/>
      <c r="IQN431" s="45"/>
      <c r="IQO431" s="45"/>
      <c r="IQP431" s="45"/>
      <c r="IQQ431" s="45"/>
      <c r="IQR431" s="45"/>
      <c r="IQS431" s="45"/>
      <c r="IQT431" s="45"/>
      <c r="IQU431" s="45"/>
      <c r="IQV431" s="45"/>
      <c r="IQW431" s="45"/>
      <c r="IQX431" s="45"/>
      <c r="IQY431" s="45"/>
      <c r="IQZ431" s="45"/>
      <c r="IRA431" s="45"/>
      <c r="IRB431" s="45"/>
      <c r="IRC431" s="45"/>
      <c r="IRD431" s="45"/>
      <c r="IRE431" s="45"/>
      <c r="IRF431" s="45"/>
      <c r="IRG431" s="45"/>
      <c r="IRH431" s="45"/>
      <c r="IRI431" s="45"/>
      <c r="IRJ431" s="45"/>
      <c r="IRK431" s="45"/>
      <c r="IRL431" s="45"/>
      <c r="IRM431" s="45"/>
      <c r="IRN431" s="45"/>
      <c r="IRO431" s="45"/>
      <c r="IRP431" s="45"/>
      <c r="IRQ431" s="45"/>
      <c r="IRR431" s="45"/>
      <c r="IRS431" s="45"/>
      <c r="IRT431" s="45"/>
      <c r="IRU431" s="45"/>
      <c r="IRV431" s="45"/>
      <c r="IRW431" s="45"/>
      <c r="IRX431" s="45"/>
      <c r="IRY431" s="45"/>
      <c r="IRZ431" s="45"/>
      <c r="ISA431" s="45"/>
      <c r="ISB431" s="45"/>
      <c r="ISC431" s="45"/>
      <c r="ISD431" s="45"/>
      <c r="ISE431" s="45"/>
      <c r="ISF431" s="45"/>
      <c r="ISG431" s="45"/>
      <c r="ISH431" s="45"/>
      <c r="ISI431" s="45"/>
      <c r="ISJ431" s="45"/>
      <c r="ISK431" s="45"/>
      <c r="ISL431" s="45"/>
      <c r="ISM431" s="45"/>
      <c r="ISN431" s="45"/>
      <c r="ISO431" s="45"/>
      <c r="ISP431" s="45"/>
      <c r="ISQ431" s="45"/>
      <c r="ISR431" s="45"/>
      <c r="ISS431" s="45"/>
      <c r="IST431" s="45"/>
      <c r="ISU431" s="45"/>
      <c r="ISV431" s="45"/>
      <c r="ISW431" s="45"/>
      <c r="ISX431" s="45"/>
      <c r="ISY431" s="45"/>
      <c r="ISZ431" s="45"/>
      <c r="ITA431" s="45"/>
      <c r="ITB431" s="45"/>
      <c r="ITC431" s="45"/>
      <c r="ITD431" s="45"/>
      <c r="ITE431" s="45"/>
      <c r="ITF431" s="45"/>
      <c r="ITG431" s="45"/>
      <c r="ITH431" s="45"/>
      <c r="ITI431" s="45"/>
      <c r="ITJ431" s="45"/>
      <c r="ITK431" s="45"/>
      <c r="ITL431" s="45"/>
      <c r="ITM431" s="45"/>
      <c r="ITN431" s="45"/>
      <c r="ITO431" s="45"/>
      <c r="ITP431" s="45"/>
      <c r="ITQ431" s="45"/>
      <c r="ITR431" s="45"/>
      <c r="ITS431" s="45"/>
      <c r="ITT431" s="45"/>
      <c r="ITU431" s="45"/>
      <c r="ITV431" s="45"/>
      <c r="ITW431" s="45"/>
      <c r="ITX431" s="45"/>
      <c r="ITY431" s="45"/>
      <c r="ITZ431" s="45"/>
      <c r="IUA431" s="45"/>
      <c r="IUB431" s="45"/>
      <c r="IUC431" s="45"/>
      <c r="IUD431" s="45"/>
      <c r="IUE431" s="45"/>
      <c r="IUF431" s="45"/>
      <c r="IUG431" s="45"/>
      <c r="IUH431" s="45"/>
      <c r="IUI431" s="45"/>
      <c r="IUJ431" s="45"/>
      <c r="IUK431" s="45"/>
      <c r="IUL431" s="45"/>
      <c r="IUM431" s="45"/>
      <c r="IUN431" s="45"/>
      <c r="IUO431" s="45"/>
      <c r="IUP431" s="45"/>
      <c r="IUQ431" s="45"/>
      <c r="IUR431" s="45"/>
      <c r="IUS431" s="45"/>
      <c r="IUT431" s="45"/>
      <c r="IUU431" s="45"/>
      <c r="IUV431" s="45"/>
      <c r="IUW431" s="45"/>
      <c r="IUX431" s="45"/>
      <c r="IUY431" s="45"/>
      <c r="IUZ431" s="45"/>
      <c r="IVA431" s="45"/>
      <c r="IVB431" s="45"/>
      <c r="IVC431" s="45"/>
      <c r="IVD431" s="45"/>
      <c r="IVE431" s="45"/>
      <c r="IVF431" s="45"/>
      <c r="IVG431" s="45"/>
      <c r="IVH431" s="45"/>
      <c r="IVI431" s="45"/>
      <c r="IVJ431" s="45"/>
      <c r="IVK431" s="45"/>
      <c r="IVL431" s="45"/>
      <c r="IVM431" s="45"/>
      <c r="IVN431" s="45"/>
      <c r="IVO431" s="45"/>
      <c r="IVP431" s="45"/>
      <c r="IVQ431" s="45"/>
      <c r="IVR431" s="45"/>
      <c r="IVS431" s="45"/>
      <c r="IVT431" s="45"/>
      <c r="IVU431" s="45"/>
      <c r="IVV431" s="45"/>
      <c r="IVW431" s="45"/>
      <c r="IVX431" s="45"/>
      <c r="IVY431" s="45"/>
      <c r="IVZ431" s="45"/>
      <c r="IWA431" s="45"/>
      <c r="IWB431" s="45"/>
      <c r="IWC431" s="45"/>
      <c r="IWD431" s="45"/>
      <c r="IWE431" s="45"/>
      <c r="IWF431" s="45"/>
      <c r="IWG431" s="45"/>
      <c r="IWH431" s="45"/>
      <c r="IWI431" s="45"/>
      <c r="IWJ431" s="45"/>
      <c r="IWK431" s="45"/>
      <c r="IWL431" s="45"/>
      <c r="IWM431" s="45"/>
      <c r="IWN431" s="45"/>
      <c r="IWO431" s="45"/>
      <c r="IWP431" s="45"/>
      <c r="IWQ431" s="45"/>
      <c r="IWR431" s="45"/>
      <c r="IWS431" s="45"/>
      <c r="IWT431" s="45"/>
      <c r="IWU431" s="45"/>
      <c r="IWV431" s="45"/>
      <c r="IWW431" s="45"/>
      <c r="IWX431" s="45"/>
      <c r="IWY431" s="45"/>
      <c r="IWZ431" s="45"/>
      <c r="IXA431" s="45"/>
      <c r="IXB431" s="45"/>
      <c r="IXC431" s="45"/>
      <c r="IXD431" s="45"/>
      <c r="IXE431" s="45"/>
      <c r="IXF431" s="45"/>
      <c r="IXG431" s="45"/>
      <c r="IXH431" s="45"/>
      <c r="IXI431" s="45"/>
      <c r="IXJ431" s="45"/>
      <c r="IXK431" s="45"/>
      <c r="IXL431" s="45"/>
      <c r="IXM431" s="45"/>
      <c r="IXN431" s="45"/>
      <c r="IXO431" s="45"/>
      <c r="IXP431" s="45"/>
      <c r="IXQ431" s="45"/>
      <c r="IXR431" s="45"/>
      <c r="IXS431" s="45"/>
      <c r="IXT431" s="45"/>
      <c r="IXU431" s="45"/>
      <c r="IXV431" s="45"/>
      <c r="IXW431" s="45"/>
      <c r="IXX431" s="45"/>
      <c r="IXY431" s="45"/>
      <c r="IXZ431" s="45"/>
      <c r="IYA431" s="45"/>
      <c r="IYB431" s="45"/>
      <c r="IYC431" s="45"/>
      <c r="IYD431" s="45"/>
      <c r="IYE431" s="45"/>
      <c r="IYF431" s="45"/>
      <c r="IYG431" s="45"/>
      <c r="IYH431" s="45"/>
      <c r="IYI431" s="45"/>
      <c r="IYJ431" s="45"/>
      <c r="IYK431" s="45"/>
      <c r="IYL431" s="45"/>
      <c r="IYM431" s="45"/>
      <c r="IYN431" s="45"/>
      <c r="IYO431" s="45"/>
      <c r="IYP431" s="45"/>
      <c r="IYQ431" s="45"/>
      <c r="IYR431" s="45"/>
      <c r="IYS431" s="45"/>
      <c r="IYT431" s="45"/>
      <c r="IYU431" s="45"/>
      <c r="IYV431" s="45"/>
      <c r="IYW431" s="45"/>
      <c r="IYX431" s="45"/>
      <c r="IYY431" s="45"/>
      <c r="IYZ431" s="45"/>
      <c r="IZA431" s="45"/>
      <c r="IZB431" s="45"/>
      <c r="IZC431" s="45"/>
      <c r="IZD431" s="45"/>
      <c r="IZE431" s="45"/>
      <c r="IZF431" s="45"/>
      <c r="IZG431" s="45"/>
      <c r="IZH431" s="45"/>
      <c r="IZI431" s="45"/>
      <c r="IZJ431" s="45"/>
      <c r="IZK431" s="45"/>
      <c r="IZL431" s="45"/>
      <c r="IZM431" s="45"/>
      <c r="IZN431" s="45"/>
      <c r="IZO431" s="45"/>
      <c r="IZP431" s="45"/>
      <c r="IZQ431" s="45"/>
      <c r="IZR431" s="45"/>
      <c r="IZS431" s="45"/>
      <c r="IZT431" s="45"/>
      <c r="IZU431" s="45"/>
      <c r="IZV431" s="45"/>
      <c r="IZW431" s="45"/>
      <c r="IZX431" s="45"/>
      <c r="IZY431" s="45"/>
      <c r="IZZ431" s="45"/>
      <c r="JAA431" s="45"/>
      <c r="JAB431" s="45"/>
      <c r="JAC431" s="45"/>
      <c r="JAD431" s="45"/>
      <c r="JAE431" s="45"/>
      <c r="JAF431" s="45"/>
      <c r="JAG431" s="45"/>
      <c r="JAH431" s="45"/>
      <c r="JAI431" s="45"/>
      <c r="JAJ431" s="45"/>
      <c r="JAK431" s="45"/>
      <c r="JAL431" s="45"/>
      <c r="JAM431" s="45"/>
      <c r="JAN431" s="45"/>
      <c r="JAO431" s="45"/>
      <c r="JAP431" s="45"/>
      <c r="JAQ431" s="45"/>
      <c r="JAR431" s="45"/>
      <c r="JAS431" s="45"/>
      <c r="JAT431" s="45"/>
      <c r="JAU431" s="45"/>
      <c r="JAV431" s="45"/>
      <c r="JAW431" s="45"/>
      <c r="JAX431" s="45"/>
      <c r="JAY431" s="45"/>
      <c r="JAZ431" s="45"/>
      <c r="JBA431" s="45"/>
      <c r="JBB431" s="45"/>
      <c r="JBC431" s="45"/>
      <c r="JBD431" s="45"/>
      <c r="JBE431" s="45"/>
      <c r="JBF431" s="45"/>
      <c r="JBG431" s="45"/>
      <c r="JBH431" s="45"/>
      <c r="JBI431" s="45"/>
      <c r="JBJ431" s="45"/>
      <c r="JBK431" s="45"/>
      <c r="JBL431" s="45"/>
      <c r="JBM431" s="45"/>
      <c r="JBN431" s="45"/>
      <c r="JBO431" s="45"/>
      <c r="JBP431" s="45"/>
      <c r="JBQ431" s="45"/>
      <c r="JBR431" s="45"/>
      <c r="JBS431" s="45"/>
      <c r="JBT431" s="45"/>
      <c r="JBU431" s="45"/>
      <c r="JBV431" s="45"/>
      <c r="JBW431" s="45"/>
      <c r="JBX431" s="45"/>
      <c r="JBY431" s="45"/>
      <c r="JBZ431" s="45"/>
      <c r="JCA431" s="45"/>
      <c r="JCB431" s="45"/>
      <c r="JCC431" s="45"/>
      <c r="JCD431" s="45"/>
      <c r="JCE431" s="45"/>
      <c r="JCF431" s="45"/>
      <c r="JCG431" s="45"/>
      <c r="JCH431" s="45"/>
      <c r="JCI431" s="45"/>
      <c r="JCJ431" s="45"/>
      <c r="JCK431" s="45"/>
      <c r="JCL431" s="45"/>
      <c r="JCM431" s="45"/>
      <c r="JCN431" s="45"/>
      <c r="JCO431" s="45"/>
      <c r="JCP431" s="45"/>
      <c r="JCQ431" s="45"/>
      <c r="JCR431" s="45"/>
      <c r="JCS431" s="45"/>
      <c r="JCT431" s="45"/>
      <c r="JCU431" s="45"/>
      <c r="JCV431" s="45"/>
      <c r="JCW431" s="45"/>
      <c r="JCX431" s="45"/>
      <c r="JCY431" s="45"/>
      <c r="JCZ431" s="45"/>
      <c r="JDA431" s="45"/>
      <c r="JDB431" s="45"/>
      <c r="JDC431" s="45"/>
      <c r="JDD431" s="45"/>
      <c r="JDE431" s="45"/>
      <c r="JDF431" s="45"/>
      <c r="JDG431" s="45"/>
      <c r="JDH431" s="45"/>
      <c r="JDI431" s="45"/>
      <c r="JDJ431" s="45"/>
      <c r="JDK431" s="45"/>
      <c r="JDL431" s="45"/>
      <c r="JDM431" s="45"/>
      <c r="JDN431" s="45"/>
      <c r="JDO431" s="45"/>
      <c r="JDP431" s="45"/>
      <c r="JDQ431" s="45"/>
      <c r="JDR431" s="45"/>
      <c r="JDS431" s="45"/>
      <c r="JDT431" s="45"/>
      <c r="JDU431" s="45"/>
      <c r="JDV431" s="45"/>
      <c r="JDW431" s="45"/>
      <c r="JDX431" s="45"/>
      <c r="JDY431" s="45"/>
      <c r="JDZ431" s="45"/>
      <c r="JEA431" s="45"/>
      <c r="JEB431" s="45"/>
      <c r="JEC431" s="45"/>
      <c r="JED431" s="45"/>
      <c r="JEE431" s="45"/>
      <c r="JEF431" s="45"/>
      <c r="JEG431" s="45"/>
      <c r="JEH431" s="45"/>
      <c r="JEI431" s="45"/>
      <c r="JEJ431" s="45"/>
      <c r="JEK431" s="45"/>
      <c r="JEL431" s="45"/>
      <c r="JEM431" s="45"/>
      <c r="JEN431" s="45"/>
      <c r="JEO431" s="45"/>
      <c r="JEP431" s="45"/>
      <c r="JEQ431" s="45"/>
      <c r="JER431" s="45"/>
      <c r="JES431" s="45"/>
      <c r="JET431" s="45"/>
      <c r="JEU431" s="45"/>
      <c r="JEV431" s="45"/>
      <c r="JEW431" s="45"/>
      <c r="JEX431" s="45"/>
      <c r="JEY431" s="45"/>
      <c r="JEZ431" s="45"/>
      <c r="JFA431" s="45"/>
      <c r="JFB431" s="45"/>
      <c r="JFC431" s="45"/>
      <c r="JFD431" s="45"/>
      <c r="JFE431" s="45"/>
      <c r="JFF431" s="45"/>
      <c r="JFG431" s="45"/>
      <c r="JFH431" s="45"/>
      <c r="JFI431" s="45"/>
      <c r="JFJ431" s="45"/>
      <c r="JFK431" s="45"/>
      <c r="JFL431" s="45"/>
      <c r="JFM431" s="45"/>
      <c r="JFN431" s="45"/>
      <c r="JFO431" s="45"/>
      <c r="JFP431" s="45"/>
      <c r="JFQ431" s="45"/>
      <c r="JFR431" s="45"/>
      <c r="JFS431" s="45"/>
      <c r="JFT431" s="45"/>
      <c r="JFU431" s="45"/>
      <c r="JFV431" s="45"/>
      <c r="JFW431" s="45"/>
      <c r="JFX431" s="45"/>
      <c r="JFY431" s="45"/>
      <c r="JFZ431" s="45"/>
      <c r="JGA431" s="45"/>
      <c r="JGB431" s="45"/>
      <c r="JGC431" s="45"/>
      <c r="JGD431" s="45"/>
      <c r="JGE431" s="45"/>
      <c r="JGF431" s="45"/>
      <c r="JGG431" s="45"/>
      <c r="JGH431" s="45"/>
      <c r="JGI431" s="45"/>
      <c r="JGJ431" s="45"/>
      <c r="JGK431" s="45"/>
      <c r="JGL431" s="45"/>
      <c r="JGM431" s="45"/>
      <c r="JGN431" s="45"/>
      <c r="JGO431" s="45"/>
      <c r="JGP431" s="45"/>
      <c r="JGQ431" s="45"/>
      <c r="JGR431" s="45"/>
      <c r="JGS431" s="45"/>
      <c r="JGT431" s="45"/>
      <c r="JGU431" s="45"/>
      <c r="JGV431" s="45"/>
      <c r="JGW431" s="45"/>
      <c r="JGX431" s="45"/>
      <c r="JGY431" s="45"/>
      <c r="JGZ431" s="45"/>
      <c r="JHA431" s="45"/>
      <c r="JHB431" s="45"/>
      <c r="JHC431" s="45"/>
      <c r="JHD431" s="45"/>
      <c r="JHE431" s="45"/>
      <c r="JHF431" s="45"/>
      <c r="JHG431" s="45"/>
      <c r="JHH431" s="45"/>
      <c r="JHI431" s="45"/>
      <c r="JHJ431" s="45"/>
      <c r="JHK431" s="45"/>
      <c r="JHL431" s="45"/>
      <c r="JHM431" s="45"/>
      <c r="JHN431" s="45"/>
      <c r="JHO431" s="45"/>
      <c r="JHP431" s="45"/>
      <c r="JHQ431" s="45"/>
      <c r="JHR431" s="45"/>
      <c r="JHS431" s="45"/>
      <c r="JHT431" s="45"/>
      <c r="JHU431" s="45"/>
      <c r="JHV431" s="45"/>
      <c r="JHW431" s="45"/>
      <c r="JHX431" s="45"/>
      <c r="JHY431" s="45"/>
      <c r="JHZ431" s="45"/>
      <c r="JIA431" s="45"/>
      <c r="JIB431" s="45"/>
      <c r="JIC431" s="45"/>
      <c r="JID431" s="45"/>
      <c r="JIE431" s="45"/>
      <c r="JIF431" s="45"/>
      <c r="JIG431" s="45"/>
      <c r="JIH431" s="45"/>
      <c r="JII431" s="45"/>
      <c r="JIJ431" s="45"/>
      <c r="JIK431" s="45"/>
      <c r="JIL431" s="45"/>
      <c r="JIM431" s="45"/>
      <c r="JIN431" s="45"/>
      <c r="JIO431" s="45"/>
      <c r="JIP431" s="45"/>
      <c r="JIQ431" s="45"/>
      <c r="JIR431" s="45"/>
      <c r="JIS431" s="45"/>
      <c r="JIT431" s="45"/>
      <c r="JIU431" s="45"/>
      <c r="JIV431" s="45"/>
      <c r="JIW431" s="45"/>
      <c r="JIX431" s="45"/>
      <c r="JIY431" s="45"/>
      <c r="JIZ431" s="45"/>
      <c r="JJA431" s="45"/>
      <c r="JJB431" s="45"/>
      <c r="JJC431" s="45"/>
      <c r="JJD431" s="45"/>
      <c r="JJE431" s="45"/>
      <c r="JJF431" s="45"/>
      <c r="JJG431" s="45"/>
      <c r="JJH431" s="45"/>
      <c r="JJI431" s="45"/>
      <c r="JJJ431" s="45"/>
      <c r="JJK431" s="45"/>
      <c r="JJL431" s="45"/>
      <c r="JJM431" s="45"/>
      <c r="JJN431" s="45"/>
      <c r="JJO431" s="45"/>
      <c r="JJP431" s="45"/>
      <c r="JJQ431" s="45"/>
      <c r="JJR431" s="45"/>
      <c r="JJS431" s="45"/>
      <c r="JJT431" s="45"/>
      <c r="JJU431" s="45"/>
      <c r="JJV431" s="45"/>
      <c r="JJW431" s="45"/>
      <c r="JJX431" s="45"/>
      <c r="JJY431" s="45"/>
      <c r="JJZ431" s="45"/>
      <c r="JKA431" s="45"/>
      <c r="JKB431" s="45"/>
      <c r="JKC431" s="45"/>
      <c r="JKD431" s="45"/>
      <c r="JKE431" s="45"/>
      <c r="JKF431" s="45"/>
      <c r="JKG431" s="45"/>
      <c r="JKH431" s="45"/>
      <c r="JKI431" s="45"/>
      <c r="JKJ431" s="45"/>
      <c r="JKK431" s="45"/>
      <c r="JKL431" s="45"/>
      <c r="JKM431" s="45"/>
      <c r="JKN431" s="45"/>
      <c r="JKO431" s="45"/>
      <c r="JKP431" s="45"/>
      <c r="JKQ431" s="45"/>
      <c r="JKR431" s="45"/>
      <c r="JKS431" s="45"/>
      <c r="JKT431" s="45"/>
      <c r="JKU431" s="45"/>
      <c r="JKV431" s="45"/>
      <c r="JKW431" s="45"/>
      <c r="JKX431" s="45"/>
      <c r="JKY431" s="45"/>
      <c r="JKZ431" s="45"/>
      <c r="JLA431" s="45"/>
      <c r="JLB431" s="45"/>
      <c r="JLC431" s="45"/>
      <c r="JLD431" s="45"/>
      <c r="JLE431" s="45"/>
      <c r="JLF431" s="45"/>
      <c r="JLG431" s="45"/>
      <c r="JLH431" s="45"/>
      <c r="JLI431" s="45"/>
      <c r="JLJ431" s="45"/>
      <c r="JLK431" s="45"/>
      <c r="JLL431" s="45"/>
      <c r="JLM431" s="45"/>
      <c r="JLN431" s="45"/>
      <c r="JLO431" s="45"/>
      <c r="JLP431" s="45"/>
      <c r="JLQ431" s="45"/>
      <c r="JLR431" s="45"/>
      <c r="JLS431" s="45"/>
      <c r="JLT431" s="45"/>
      <c r="JLU431" s="45"/>
      <c r="JLV431" s="45"/>
      <c r="JLW431" s="45"/>
      <c r="JLX431" s="45"/>
      <c r="JLY431" s="45"/>
      <c r="JLZ431" s="45"/>
      <c r="JMA431" s="45"/>
      <c r="JMB431" s="45"/>
      <c r="JMC431" s="45"/>
      <c r="JMD431" s="45"/>
      <c r="JME431" s="45"/>
      <c r="JMF431" s="45"/>
      <c r="JMG431" s="45"/>
      <c r="JMH431" s="45"/>
      <c r="JMI431" s="45"/>
      <c r="JMJ431" s="45"/>
      <c r="JMK431" s="45"/>
      <c r="JML431" s="45"/>
      <c r="JMM431" s="45"/>
      <c r="JMN431" s="45"/>
      <c r="JMO431" s="45"/>
      <c r="JMP431" s="45"/>
      <c r="JMQ431" s="45"/>
      <c r="JMR431" s="45"/>
      <c r="JMS431" s="45"/>
      <c r="JMT431" s="45"/>
      <c r="JMU431" s="45"/>
      <c r="JMV431" s="45"/>
      <c r="JMW431" s="45"/>
      <c r="JMX431" s="45"/>
      <c r="JMY431" s="45"/>
      <c r="JMZ431" s="45"/>
      <c r="JNA431" s="45"/>
      <c r="JNB431" s="45"/>
      <c r="JNC431" s="45"/>
      <c r="JND431" s="45"/>
      <c r="JNE431" s="45"/>
      <c r="JNF431" s="45"/>
      <c r="JNG431" s="45"/>
      <c r="JNH431" s="45"/>
      <c r="JNI431" s="45"/>
      <c r="JNJ431" s="45"/>
      <c r="JNK431" s="45"/>
      <c r="JNL431" s="45"/>
      <c r="JNM431" s="45"/>
      <c r="JNN431" s="45"/>
      <c r="JNO431" s="45"/>
      <c r="JNP431" s="45"/>
      <c r="JNQ431" s="45"/>
      <c r="JNR431" s="45"/>
      <c r="JNS431" s="45"/>
      <c r="JNT431" s="45"/>
      <c r="JNU431" s="45"/>
      <c r="JNV431" s="45"/>
      <c r="JNW431" s="45"/>
      <c r="JNX431" s="45"/>
      <c r="JNY431" s="45"/>
      <c r="JNZ431" s="45"/>
      <c r="JOA431" s="45"/>
      <c r="JOB431" s="45"/>
      <c r="JOC431" s="45"/>
      <c r="JOD431" s="45"/>
      <c r="JOE431" s="45"/>
      <c r="JOF431" s="45"/>
      <c r="JOG431" s="45"/>
      <c r="JOH431" s="45"/>
      <c r="JOI431" s="45"/>
      <c r="JOJ431" s="45"/>
      <c r="JOK431" s="45"/>
      <c r="JOL431" s="45"/>
      <c r="JOM431" s="45"/>
      <c r="JON431" s="45"/>
      <c r="JOO431" s="45"/>
      <c r="JOP431" s="45"/>
      <c r="JOQ431" s="45"/>
      <c r="JOR431" s="45"/>
      <c r="JOS431" s="45"/>
      <c r="JOT431" s="45"/>
      <c r="JOU431" s="45"/>
      <c r="JOV431" s="45"/>
      <c r="JOW431" s="45"/>
      <c r="JOX431" s="45"/>
      <c r="JOY431" s="45"/>
      <c r="JOZ431" s="45"/>
      <c r="JPA431" s="45"/>
      <c r="JPB431" s="45"/>
      <c r="JPC431" s="45"/>
      <c r="JPD431" s="45"/>
      <c r="JPE431" s="45"/>
      <c r="JPF431" s="45"/>
      <c r="JPG431" s="45"/>
      <c r="JPH431" s="45"/>
      <c r="JPI431" s="45"/>
      <c r="JPJ431" s="45"/>
      <c r="JPK431" s="45"/>
      <c r="JPL431" s="45"/>
      <c r="JPM431" s="45"/>
      <c r="JPN431" s="45"/>
      <c r="JPO431" s="45"/>
      <c r="JPP431" s="45"/>
      <c r="JPQ431" s="45"/>
      <c r="JPR431" s="45"/>
      <c r="JPS431" s="45"/>
      <c r="JPT431" s="45"/>
      <c r="JPU431" s="45"/>
      <c r="JPV431" s="45"/>
      <c r="JPW431" s="45"/>
      <c r="JPX431" s="45"/>
      <c r="JPY431" s="45"/>
      <c r="JPZ431" s="45"/>
      <c r="JQA431" s="45"/>
      <c r="JQB431" s="45"/>
      <c r="JQC431" s="45"/>
      <c r="JQD431" s="45"/>
      <c r="JQE431" s="45"/>
      <c r="JQF431" s="45"/>
      <c r="JQG431" s="45"/>
      <c r="JQH431" s="45"/>
      <c r="JQI431" s="45"/>
      <c r="JQJ431" s="45"/>
      <c r="JQK431" s="45"/>
      <c r="JQL431" s="45"/>
      <c r="JQM431" s="45"/>
      <c r="JQN431" s="45"/>
      <c r="JQO431" s="45"/>
      <c r="JQP431" s="45"/>
      <c r="JQQ431" s="45"/>
      <c r="JQR431" s="45"/>
      <c r="JQS431" s="45"/>
      <c r="JQT431" s="45"/>
      <c r="JQU431" s="45"/>
      <c r="JQV431" s="45"/>
      <c r="JQW431" s="45"/>
      <c r="JQX431" s="45"/>
      <c r="JQY431" s="45"/>
      <c r="JQZ431" s="45"/>
      <c r="JRA431" s="45"/>
      <c r="JRB431" s="45"/>
      <c r="JRC431" s="45"/>
      <c r="JRD431" s="45"/>
      <c r="JRE431" s="45"/>
      <c r="JRF431" s="45"/>
      <c r="JRG431" s="45"/>
      <c r="JRH431" s="45"/>
      <c r="JRI431" s="45"/>
      <c r="JRJ431" s="45"/>
      <c r="JRK431" s="45"/>
      <c r="JRL431" s="45"/>
      <c r="JRM431" s="45"/>
      <c r="JRN431" s="45"/>
      <c r="JRO431" s="45"/>
      <c r="JRP431" s="45"/>
      <c r="JRQ431" s="45"/>
      <c r="JRR431" s="45"/>
      <c r="JRS431" s="45"/>
      <c r="JRT431" s="45"/>
      <c r="JRU431" s="45"/>
      <c r="JRV431" s="45"/>
      <c r="JRW431" s="45"/>
      <c r="JRX431" s="45"/>
      <c r="JRY431" s="45"/>
      <c r="JRZ431" s="45"/>
      <c r="JSA431" s="45"/>
      <c r="JSB431" s="45"/>
      <c r="JSC431" s="45"/>
      <c r="JSD431" s="45"/>
      <c r="JSE431" s="45"/>
      <c r="JSF431" s="45"/>
      <c r="JSG431" s="45"/>
      <c r="JSH431" s="45"/>
      <c r="JSI431" s="45"/>
      <c r="JSJ431" s="45"/>
      <c r="JSK431" s="45"/>
      <c r="JSL431" s="45"/>
      <c r="JSM431" s="45"/>
      <c r="JSN431" s="45"/>
      <c r="JSO431" s="45"/>
      <c r="JSP431" s="45"/>
      <c r="JSQ431" s="45"/>
      <c r="JSR431" s="45"/>
      <c r="JSS431" s="45"/>
      <c r="JST431" s="45"/>
      <c r="JSU431" s="45"/>
      <c r="JSV431" s="45"/>
      <c r="JSW431" s="45"/>
      <c r="JSX431" s="45"/>
      <c r="JSY431" s="45"/>
      <c r="JSZ431" s="45"/>
      <c r="JTA431" s="45"/>
      <c r="JTB431" s="45"/>
      <c r="JTC431" s="45"/>
      <c r="JTD431" s="45"/>
      <c r="JTE431" s="45"/>
      <c r="JTF431" s="45"/>
      <c r="JTG431" s="45"/>
      <c r="JTH431" s="45"/>
      <c r="JTI431" s="45"/>
      <c r="JTJ431" s="45"/>
      <c r="JTK431" s="45"/>
      <c r="JTL431" s="45"/>
      <c r="JTM431" s="45"/>
      <c r="JTN431" s="45"/>
      <c r="JTO431" s="45"/>
      <c r="JTP431" s="45"/>
      <c r="JTQ431" s="45"/>
      <c r="JTR431" s="45"/>
      <c r="JTS431" s="45"/>
      <c r="JTT431" s="45"/>
      <c r="JTU431" s="45"/>
      <c r="JTV431" s="45"/>
      <c r="JTW431" s="45"/>
      <c r="JTX431" s="45"/>
      <c r="JTY431" s="45"/>
      <c r="JTZ431" s="45"/>
      <c r="JUA431" s="45"/>
      <c r="JUB431" s="45"/>
      <c r="JUC431" s="45"/>
      <c r="JUD431" s="45"/>
      <c r="JUE431" s="45"/>
      <c r="JUF431" s="45"/>
      <c r="JUG431" s="45"/>
      <c r="JUH431" s="45"/>
      <c r="JUI431" s="45"/>
      <c r="JUJ431" s="45"/>
      <c r="JUK431" s="45"/>
      <c r="JUL431" s="45"/>
      <c r="JUM431" s="45"/>
      <c r="JUN431" s="45"/>
      <c r="JUO431" s="45"/>
      <c r="JUP431" s="45"/>
      <c r="JUQ431" s="45"/>
      <c r="JUR431" s="45"/>
      <c r="JUS431" s="45"/>
      <c r="JUT431" s="45"/>
      <c r="JUU431" s="45"/>
      <c r="JUV431" s="45"/>
      <c r="JUW431" s="45"/>
      <c r="JUX431" s="45"/>
      <c r="JUY431" s="45"/>
      <c r="JUZ431" s="45"/>
      <c r="JVA431" s="45"/>
      <c r="JVB431" s="45"/>
      <c r="JVC431" s="45"/>
      <c r="JVD431" s="45"/>
      <c r="JVE431" s="45"/>
      <c r="JVF431" s="45"/>
      <c r="JVG431" s="45"/>
      <c r="JVH431" s="45"/>
      <c r="JVI431" s="45"/>
      <c r="JVJ431" s="45"/>
      <c r="JVK431" s="45"/>
      <c r="JVL431" s="45"/>
      <c r="JVM431" s="45"/>
      <c r="JVN431" s="45"/>
      <c r="JVO431" s="45"/>
      <c r="JVP431" s="45"/>
      <c r="JVQ431" s="45"/>
      <c r="JVR431" s="45"/>
      <c r="JVS431" s="45"/>
      <c r="JVT431" s="45"/>
      <c r="JVU431" s="45"/>
      <c r="JVV431" s="45"/>
      <c r="JVW431" s="45"/>
      <c r="JVX431" s="45"/>
      <c r="JVY431" s="45"/>
      <c r="JVZ431" s="45"/>
      <c r="JWA431" s="45"/>
      <c r="JWB431" s="45"/>
      <c r="JWC431" s="45"/>
      <c r="JWD431" s="45"/>
      <c r="JWE431" s="45"/>
      <c r="JWF431" s="45"/>
      <c r="JWG431" s="45"/>
      <c r="JWH431" s="45"/>
      <c r="JWI431" s="45"/>
      <c r="JWJ431" s="45"/>
      <c r="JWK431" s="45"/>
      <c r="JWL431" s="45"/>
      <c r="JWM431" s="45"/>
      <c r="JWN431" s="45"/>
      <c r="JWO431" s="45"/>
      <c r="JWP431" s="45"/>
      <c r="JWQ431" s="45"/>
      <c r="JWR431" s="45"/>
      <c r="JWS431" s="45"/>
      <c r="JWT431" s="45"/>
      <c r="JWU431" s="45"/>
      <c r="JWV431" s="45"/>
      <c r="JWW431" s="45"/>
      <c r="JWX431" s="45"/>
      <c r="JWY431" s="45"/>
      <c r="JWZ431" s="45"/>
      <c r="JXA431" s="45"/>
      <c r="JXB431" s="45"/>
      <c r="JXC431" s="45"/>
      <c r="JXD431" s="45"/>
      <c r="JXE431" s="45"/>
      <c r="JXF431" s="45"/>
      <c r="JXG431" s="45"/>
      <c r="JXH431" s="45"/>
      <c r="JXI431" s="45"/>
      <c r="JXJ431" s="45"/>
      <c r="JXK431" s="45"/>
      <c r="JXL431" s="45"/>
      <c r="JXM431" s="45"/>
      <c r="JXN431" s="45"/>
      <c r="JXO431" s="45"/>
      <c r="JXP431" s="45"/>
      <c r="JXQ431" s="45"/>
      <c r="JXR431" s="45"/>
      <c r="JXS431" s="45"/>
      <c r="JXT431" s="45"/>
      <c r="JXU431" s="45"/>
      <c r="JXV431" s="45"/>
      <c r="JXW431" s="45"/>
      <c r="JXX431" s="45"/>
      <c r="JXY431" s="45"/>
      <c r="JXZ431" s="45"/>
      <c r="JYA431" s="45"/>
      <c r="JYB431" s="45"/>
      <c r="JYC431" s="45"/>
      <c r="JYD431" s="45"/>
      <c r="JYE431" s="45"/>
      <c r="JYF431" s="45"/>
      <c r="JYG431" s="45"/>
      <c r="JYH431" s="45"/>
      <c r="JYI431" s="45"/>
      <c r="JYJ431" s="45"/>
      <c r="JYK431" s="45"/>
      <c r="JYL431" s="45"/>
      <c r="JYM431" s="45"/>
      <c r="JYN431" s="45"/>
      <c r="JYO431" s="45"/>
      <c r="JYP431" s="45"/>
      <c r="JYQ431" s="45"/>
      <c r="JYR431" s="45"/>
      <c r="JYS431" s="45"/>
      <c r="JYT431" s="45"/>
      <c r="JYU431" s="45"/>
      <c r="JYV431" s="45"/>
      <c r="JYW431" s="45"/>
      <c r="JYX431" s="45"/>
      <c r="JYY431" s="45"/>
      <c r="JYZ431" s="45"/>
      <c r="JZA431" s="45"/>
      <c r="JZB431" s="45"/>
      <c r="JZC431" s="45"/>
      <c r="JZD431" s="45"/>
      <c r="JZE431" s="45"/>
      <c r="JZF431" s="45"/>
      <c r="JZG431" s="45"/>
      <c r="JZH431" s="45"/>
      <c r="JZI431" s="45"/>
      <c r="JZJ431" s="45"/>
      <c r="JZK431" s="45"/>
      <c r="JZL431" s="45"/>
      <c r="JZM431" s="45"/>
      <c r="JZN431" s="45"/>
      <c r="JZO431" s="45"/>
      <c r="JZP431" s="45"/>
      <c r="JZQ431" s="45"/>
      <c r="JZR431" s="45"/>
      <c r="JZS431" s="45"/>
      <c r="JZT431" s="45"/>
      <c r="JZU431" s="45"/>
      <c r="JZV431" s="45"/>
      <c r="JZW431" s="45"/>
      <c r="JZX431" s="45"/>
      <c r="JZY431" s="45"/>
      <c r="JZZ431" s="45"/>
      <c r="KAA431" s="45"/>
      <c r="KAB431" s="45"/>
      <c r="KAC431" s="45"/>
      <c r="KAD431" s="45"/>
      <c r="KAE431" s="45"/>
      <c r="KAF431" s="45"/>
      <c r="KAG431" s="45"/>
      <c r="KAH431" s="45"/>
      <c r="KAI431" s="45"/>
      <c r="KAJ431" s="45"/>
      <c r="KAK431" s="45"/>
      <c r="KAL431" s="45"/>
      <c r="KAM431" s="45"/>
      <c r="KAN431" s="45"/>
      <c r="KAO431" s="45"/>
      <c r="KAP431" s="45"/>
      <c r="KAQ431" s="45"/>
      <c r="KAR431" s="45"/>
      <c r="KAS431" s="45"/>
      <c r="KAT431" s="45"/>
      <c r="KAU431" s="45"/>
      <c r="KAV431" s="45"/>
      <c r="KAW431" s="45"/>
      <c r="KAX431" s="45"/>
      <c r="KAY431" s="45"/>
      <c r="KAZ431" s="45"/>
      <c r="KBA431" s="45"/>
      <c r="KBB431" s="45"/>
      <c r="KBC431" s="45"/>
      <c r="KBD431" s="45"/>
      <c r="KBE431" s="45"/>
      <c r="KBF431" s="45"/>
      <c r="KBG431" s="45"/>
      <c r="KBH431" s="45"/>
      <c r="KBI431" s="45"/>
      <c r="KBJ431" s="45"/>
      <c r="KBK431" s="45"/>
      <c r="KBL431" s="45"/>
      <c r="KBM431" s="45"/>
      <c r="KBN431" s="45"/>
      <c r="KBO431" s="45"/>
      <c r="KBP431" s="45"/>
      <c r="KBQ431" s="45"/>
      <c r="KBR431" s="45"/>
      <c r="KBS431" s="45"/>
      <c r="KBT431" s="45"/>
      <c r="KBU431" s="45"/>
      <c r="KBV431" s="45"/>
      <c r="KBW431" s="45"/>
      <c r="KBX431" s="45"/>
      <c r="KBY431" s="45"/>
      <c r="KBZ431" s="45"/>
      <c r="KCA431" s="45"/>
      <c r="KCB431" s="45"/>
      <c r="KCC431" s="45"/>
      <c r="KCD431" s="45"/>
      <c r="KCE431" s="45"/>
      <c r="KCF431" s="45"/>
      <c r="KCG431" s="45"/>
      <c r="KCH431" s="45"/>
      <c r="KCI431" s="45"/>
      <c r="KCJ431" s="45"/>
      <c r="KCK431" s="45"/>
      <c r="KCL431" s="45"/>
      <c r="KCM431" s="45"/>
      <c r="KCN431" s="45"/>
      <c r="KCO431" s="45"/>
      <c r="KCP431" s="45"/>
      <c r="KCQ431" s="45"/>
      <c r="KCR431" s="45"/>
      <c r="KCS431" s="45"/>
      <c r="KCT431" s="45"/>
      <c r="KCU431" s="45"/>
      <c r="KCV431" s="45"/>
      <c r="KCW431" s="45"/>
      <c r="KCX431" s="45"/>
      <c r="KCY431" s="45"/>
      <c r="KCZ431" s="45"/>
      <c r="KDA431" s="45"/>
      <c r="KDB431" s="45"/>
      <c r="KDC431" s="45"/>
      <c r="KDD431" s="45"/>
      <c r="KDE431" s="45"/>
      <c r="KDF431" s="45"/>
      <c r="KDG431" s="45"/>
      <c r="KDH431" s="45"/>
      <c r="KDI431" s="45"/>
      <c r="KDJ431" s="45"/>
      <c r="KDK431" s="45"/>
      <c r="KDL431" s="45"/>
      <c r="KDM431" s="45"/>
      <c r="KDN431" s="45"/>
      <c r="KDO431" s="45"/>
      <c r="KDP431" s="45"/>
      <c r="KDQ431" s="45"/>
      <c r="KDR431" s="45"/>
      <c r="KDS431" s="45"/>
      <c r="KDT431" s="45"/>
      <c r="KDU431" s="45"/>
      <c r="KDV431" s="45"/>
      <c r="KDW431" s="45"/>
      <c r="KDX431" s="45"/>
      <c r="KDY431" s="45"/>
      <c r="KDZ431" s="45"/>
      <c r="KEA431" s="45"/>
      <c r="KEB431" s="45"/>
      <c r="KEC431" s="45"/>
      <c r="KED431" s="45"/>
      <c r="KEE431" s="45"/>
      <c r="KEF431" s="45"/>
      <c r="KEG431" s="45"/>
      <c r="KEH431" s="45"/>
      <c r="KEI431" s="45"/>
      <c r="KEJ431" s="45"/>
      <c r="KEK431" s="45"/>
      <c r="KEL431" s="45"/>
      <c r="KEM431" s="45"/>
      <c r="KEN431" s="45"/>
      <c r="KEO431" s="45"/>
      <c r="KEP431" s="45"/>
      <c r="KEQ431" s="45"/>
      <c r="KER431" s="45"/>
      <c r="KES431" s="45"/>
      <c r="KET431" s="45"/>
      <c r="KEU431" s="45"/>
      <c r="KEV431" s="45"/>
      <c r="KEW431" s="45"/>
      <c r="KEX431" s="45"/>
      <c r="KEY431" s="45"/>
      <c r="KEZ431" s="45"/>
      <c r="KFA431" s="45"/>
      <c r="KFB431" s="45"/>
      <c r="KFC431" s="45"/>
      <c r="KFD431" s="45"/>
      <c r="KFE431" s="45"/>
      <c r="KFF431" s="45"/>
      <c r="KFG431" s="45"/>
      <c r="KFH431" s="45"/>
      <c r="KFI431" s="45"/>
      <c r="KFJ431" s="45"/>
      <c r="KFK431" s="45"/>
      <c r="KFL431" s="45"/>
      <c r="KFM431" s="45"/>
      <c r="KFN431" s="45"/>
      <c r="KFO431" s="45"/>
      <c r="KFP431" s="45"/>
      <c r="KFQ431" s="45"/>
      <c r="KFR431" s="45"/>
      <c r="KFS431" s="45"/>
      <c r="KFT431" s="45"/>
      <c r="KFU431" s="45"/>
      <c r="KFV431" s="45"/>
      <c r="KFW431" s="45"/>
      <c r="KFX431" s="45"/>
      <c r="KFY431" s="45"/>
      <c r="KFZ431" s="45"/>
      <c r="KGA431" s="45"/>
      <c r="KGB431" s="45"/>
      <c r="KGC431" s="45"/>
      <c r="KGD431" s="45"/>
      <c r="KGE431" s="45"/>
      <c r="KGF431" s="45"/>
      <c r="KGG431" s="45"/>
      <c r="KGH431" s="45"/>
      <c r="KGI431" s="45"/>
      <c r="KGJ431" s="45"/>
      <c r="KGK431" s="45"/>
      <c r="KGL431" s="45"/>
      <c r="KGM431" s="45"/>
      <c r="KGN431" s="45"/>
      <c r="KGO431" s="45"/>
      <c r="KGP431" s="45"/>
      <c r="KGQ431" s="45"/>
      <c r="KGR431" s="45"/>
      <c r="KGS431" s="45"/>
      <c r="KGT431" s="45"/>
      <c r="KGU431" s="45"/>
      <c r="KGV431" s="45"/>
      <c r="KGW431" s="45"/>
      <c r="KGX431" s="45"/>
      <c r="KGY431" s="45"/>
      <c r="KGZ431" s="45"/>
      <c r="KHA431" s="45"/>
      <c r="KHB431" s="45"/>
      <c r="KHC431" s="45"/>
      <c r="KHD431" s="45"/>
      <c r="KHE431" s="45"/>
      <c r="KHF431" s="45"/>
      <c r="KHG431" s="45"/>
      <c r="KHH431" s="45"/>
      <c r="KHI431" s="45"/>
      <c r="KHJ431" s="45"/>
      <c r="KHK431" s="45"/>
      <c r="KHL431" s="45"/>
      <c r="KHM431" s="45"/>
      <c r="KHN431" s="45"/>
      <c r="KHO431" s="45"/>
      <c r="KHP431" s="45"/>
      <c r="KHQ431" s="45"/>
      <c r="KHR431" s="45"/>
      <c r="KHS431" s="45"/>
      <c r="KHT431" s="45"/>
      <c r="KHU431" s="45"/>
      <c r="KHV431" s="45"/>
      <c r="KHW431" s="45"/>
      <c r="KHX431" s="45"/>
      <c r="KHY431" s="45"/>
      <c r="KHZ431" s="45"/>
      <c r="KIA431" s="45"/>
      <c r="KIB431" s="45"/>
      <c r="KIC431" s="45"/>
      <c r="KID431" s="45"/>
      <c r="KIE431" s="45"/>
      <c r="KIF431" s="45"/>
      <c r="KIG431" s="45"/>
      <c r="KIH431" s="45"/>
      <c r="KII431" s="45"/>
      <c r="KIJ431" s="45"/>
      <c r="KIK431" s="45"/>
      <c r="KIL431" s="45"/>
      <c r="KIM431" s="45"/>
      <c r="KIN431" s="45"/>
      <c r="KIO431" s="45"/>
      <c r="KIP431" s="45"/>
      <c r="KIQ431" s="45"/>
      <c r="KIR431" s="45"/>
      <c r="KIS431" s="45"/>
      <c r="KIT431" s="45"/>
      <c r="KIU431" s="45"/>
      <c r="KIV431" s="45"/>
      <c r="KIW431" s="45"/>
      <c r="KIX431" s="45"/>
      <c r="KIY431" s="45"/>
      <c r="KIZ431" s="45"/>
      <c r="KJA431" s="45"/>
      <c r="KJB431" s="45"/>
      <c r="KJC431" s="45"/>
      <c r="KJD431" s="45"/>
      <c r="KJE431" s="45"/>
      <c r="KJF431" s="45"/>
      <c r="KJG431" s="45"/>
      <c r="KJH431" s="45"/>
      <c r="KJI431" s="45"/>
      <c r="KJJ431" s="45"/>
      <c r="KJK431" s="45"/>
      <c r="KJL431" s="45"/>
      <c r="KJM431" s="45"/>
      <c r="KJN431" s="45"/>
      <c r="KJO431" s="45"/>
      <c r="KJP431" s="45"/>
      <c r="KJQ431" s="45"/>
      <c r="KJR431" s="45"/>
      <c r="KJS431" s="45"/>
      <c r="KJT431" s="45"/>
      <c r="KJU431" s="45"/>
      <c r="KJV431" s="45"/>
      <c r="KJW431" s="45"/>
      <c r="KJX431" s="45"/>
      <c r="KJY431" s="45"/>
      <c r="KJZ431" s="45"/>
      <c r="KKA431" s="45"/>
      <c r="KKB431" s="45"/>
      <c r="KKC431" s="45"/>
      <c r="KKD431" s="45"/>
      <c r="KKE431" s="45"/>
      <c r="KKF431" s="45"/>
      <c r="KKG431" s="45"/>
      <c r="KKH431" s="45"/>
      <c r="KKI431" s="45"/>
      <c r="KKJ431" s="45"/>
      <c r="KKK431" s="45"/>
      <c r="KKL431" s="45"/>
      <c r="KKM431" s="45"/>
      <c r="KKN431" s="45"/>
      <c r="KKO431" s="45"/>
      <c r="KKP431" s="45"/>
      <c r="KKQ431" s="45"/>
      <c r="KKR431" s="45"/>
      <c r="KKS431" s="45"/>
      <c r="KKT431" s="45"/>
      <c r="KKU431" s="45"/>
      <c r="KKV431" s="45"/>
      <c r="KKW431" s="45"/>
      <c r="KKX431" s="45"/>
      <c r="KKY431" s="45"/>
      <c r="KKZ431" s="45"/>
      <c r="KLA431" s="45"/>
      <c r="KLB431" s="45"/>
      <c r="KLC431" s="45"/>
      <c r="KLD431" s="45"/>
      <c r="KLE431" s="45"/>
      <c r="KLF431" s="45"/>
      <c r="KLG431" s="45"/>
      <c r="KLH431" s="45"/>
      <c r="KLI431" s="45"/>
      <c r="KLJ431" s="45"/>
      <c r="KLK431" s="45"/>
      <c r="KLL431" s="45"/>
      <c r="KLM431" s="45"/>
      <c r="KLN431" s="45"/>
      <c r="KLO431" s="45"/>
      <c r="KLP431" s="45"/>
      <c r="KLQ431" s="45"/>
      <c r="KLR431" s="45"/>
      <c r="KLS431" s="45"/>
      <c r="KLT431" s="45"/>
      <c r="KLU431" s="45"/>
      <c r="KLV431" s="45"/>
      <c r="KLW431" s="45"/>
      <c r="KLX431" s="45"/>
      <c r="KLY431" s="45"/>
      <c r="KLZ431" s="45"/>
      <c r="KMA431" s="45"/>
      <c r="KMB431" s="45"/>
      <c r="KMC431" s="45"/>
      <c r="KMD431" s="45"/>
      <c r="KME431" s="45"/>
      <c r="KMF431" s="45"/>
      <c r="KMG431" s="45"/>
      <c r="KMH431" s="45"/>
      <c r="KMI431" s="45"/>
      <c r="KMJ431" s="45"/>
      <c r="KMK431" s="45"/>
      <c r="KML431" s="45"/>
      <c r="KMM431" s="45"/>
      <c r="KMN431" s="45"/>
      <c r="KMO431" s="45"/>
      <c r="KMP431" s="45"/>
      <c r="KMQ431" s="45"/>
      <c r="KMR431" s="45"/>
      <c r="KMS431" s="45"/>
      <c r="KMT431" s="45"/>
      <c r="KMU431" s="45"/>
      <c r="KMV431" s="45"/>
      <c r="KMW431" s="45"/>
      <c r="KMX431" s="45"/>
      <c r="KMY431" s="45"/>
      <c r="KMZ431" s="45"/>
      <c r="KNA431" s="45"/>
      <c r="KNB431" s="45"/>
      <c r="KNC431" s="45"/>
      <c r="KND431" s="45"/>
      <c r="KNE431" s="45"/>
      <c r="KNF431" s="45"/>
      <c r="KNG431" s="45"/>
      <c r="KNH431" s="45"/>
      <c r="KNI431" s="45"/>
      <c r="KNJ431" s="45"/>
      <c r="KNK431" s="45"/>
      <c r="KNL431" s="45"/>
      <c r="KNM431" s="45"/>
      <c r="KNN431" s="45"/>
      <c r="KNO431" s="45"/>
      <c r="KNP431" s="45"/>
      <c r="KNQ431" s="45"/>
      <c r="KNR431" s="45"/>
      <c r="KNS431" s="45"/>
      <c r="KNT431" s="45"/>
      <c r="KNU431" s="45"/>
      <c r="KNV431" s="45"/>
      <c r="KNW431" s="45"/>
      <c r="KNX431" s="45"/>
      <c r="KNY431" s="45"/>
      <c r="KNZ431" s="45"/>
      <c r="KOA431" s="45"/>
      <c r="KOB431" s="45"/>
      <c r="KOC431" s="45"/>
      <c r="KOD431" s="45"/>
      <c r="KOE431" s="45"/>
      <c r="KOF431" s="45"/>
      <c r="KOG431" s="45"/>
      <c r="KOH431" s="45"/>
      <c r="KOI431" s="45"/>
      <c r="KOJ431" s="45"/>
      <c r="KOK431" s="45"/>
      <c r="KOL431" s="45"/>
      <c r="KOM431" s="45"/>
      <c r="KON431" s="45"/>
      <c r="KOO431" s="45"/>
      <c r="KOP431" s="45"/>
      <c r="KOQ431" s="45"/>
      <c r="KOR431" s="45"/>
      <c r="KOS431" s="45"/>
      <c r="KOT431" s="45"/>
      <c r="KOU431" s="45"/>
      <c r="KOV431" s="45"/>
      <c r="KOW431" s="45"/>
      <c r="KOX431" s="45"/>
      <c r="KOY431" s="45"/>
      <c r="KOZ431" s="45"/>
      <c r="KPA431" s="45"/>
      <c r="KPB431" s="45"/>
      <c r="KPC431" s="45"/>
      <c r="KPD431" s="45"/>
      <c r="KPE431" s="45"/>
      <c r="KPF431" s="45"/>
      <c r="KPG431" s="45"/>
      <c r="KPH431" s="45"/>
      <c r="KPI431" s="45"/>
      <c r="KPJ431" s="45"/>
      <c r="KPK431" s="45"/>
      <c r="KPL431" s="45"/>
      <c r="KPM431" s="45"/>
      <c r="KPN431" s="45"/>
      <c r="KPO431" s="45"/>
      <c r="KPP431" s="45"/>
      <c r="KPQ431" s="45"/>
      <c r="KPR431" s="45"/>
      <c r="KPS431" s="45"/>
      <c r="KPT431" s="45"/>
      <c r="KPU431" s="45"/>
      <c r="KPV431" s="45"/>
      <c r="KPW431" s="45"/>
      <c r="KPX431" s="45"/>
      <c r="KPY431" s="45"/>
      <c r="KPZ431" s="45"/>
      <c r="KQA431" s="45"/>
      <c r="KQB431" s="45"/>
      <c r="KQC431" s="45"/>
      <c r="KQD431" s="45"/>
      <c r="KQE431" s="45"/>
      <c r="KQF431" s="45"/>
      <c r="KQG431" s="45"/>
      <c r="KQH431" s="45"/>
      <c r="KQI431" s="45"/>
      <c r="KQJ431" s="45"/>
      <c r="KQK431" s="45"/>
      <c r="KQL431" s="45"/>
      <c r="KQM431" s="45"/>
      <c r="KQN431" s="45"/>
      <c r="KQO431" s="45"/>
      <c r="KQP431" s="45"/>
      <c r="KQQ431" s="45"/>
      <c r="KQR431" s="45"/>
      <c r="KQS431" s="45"/>
      <c r="KQT431" s="45"/>
      <c r="KQU431" s="45"/>
      <c r="KQV431" s="45"/>
      <c r="KQW431" s="45"/>
      <c r="KQX431" s="45"/>
      <c r="KQY431" s="45"/>
      <c r="KQZ431" s="45"/>
      <c r="KRA431" s="45"/>
      <c r="KRB431" s="45"/>
      <c r="KRC431" s="45"/>
      <c r="KRD431" s="45"/>
      <c r="KRE431" s="45"/>
      <c r="KRF431" s="45"/>
      <c r="KRG431" s="45"/>
      <c r="KRH431" s="45"/>
      <c r="KRI431" s="45"/>
      <c r="KRJ431" s="45"/>
      <c r="KRK431" s="45"/>
      <c r="KRL431" s="45"/>
      <c r="KRM431" s="45"/>
      <c r="KRN431" s="45"/>
      <c r="KRO431" s="45"/>
      <c r="KRP431" s="45"/>
      <c r="KRQ431" s="45"/>
      <c r="KRR431" s="45"/>
      <c r="KRS431" s="45"/>
      <c r="KRT431" s="45"/>
      <c r="KRU431" s="45"/>
      <c r="KRV431" s="45"/>
      <c r="KRW431" s="45"/>
      <c r="KRX431" s="45"/>
      <c r="KRY431" s="45"/>
      <c r="KRZ431" s="45"/>
      <c r="KSA431" s="45"/>
      <c r="KSB431" s="45"/>
      <c r="KSC431" s="45"/>
      <c r="KSD431" s="45"/>
      <c r="KSE431" s="45"/>
      <c r="KSF431" s="45"/>
      <c r="KSG431" s="45"/>
      <c r="KSH431" s="45"/>
      <c r="KSI431" s="45"/>
      <c r="KSJ431" s="45"/>
      <c r="KSK431" s="45"/>
      <c r="KSL431" s="45"/>
      <c r="KSM431" s="45"/>
      <c r="KSN431" s="45"/>
      <c r="KSO431" s="45"/>
      <c r="KSP431" s="45"/>
      <c r="KSQ431" s="45"/>
      <c r="KSR431" s="45"/>
      <c r="KSS431" s="45"/>
      <c r="KST431" s="45"/>
      <c r="KSU431" s="45"/>
      <c r="KSV431" s="45"/>
      <c r="KSW431" s="45"/>
      <c r="KSX431" s="45"/>
      <c r="KSY431" s="45"/>
      <c r="KSZ431" s="45"/>
      <c r="KTA431" s="45"/>
      <c r="KTB431" s="45"/>
      <c r="KTC431" s="45"/>
      <c r="KTD431" s="45"/>
      <c r="KTE431" s="45"/>
      <c r="KTF431" s="45"/>
      <c r="KTG431" s="45"/>
      <c r="KTH431" s="45"/>
      <c r="KTI431" s="45"/>
      <c r="KTJ431" s="45"/>
      <c r="KTK431" s="45"/>
      <c r="KTL431" s="45"/>
      <c r="KTM431" s="45"/>
      <c r="KTN431" s="45"/>
      <c r="KTO431" s="45"/>
      <c r="KTP431" s="45"/>
      <c r="KTQ431" s="45"/>
      <c r="KTR431" s="45"/>
      <c r="KTS431" s="45"/>
      <c r="KTT431" s="45"/>
      <c r="KTU431" s="45"/>
      <c r="KTV431" s="45"/>
      <c r="KTW431" s="45"/>
      <c r="KTX431" s="45"/>
      <c r="KTY431" s="45"/>
      <c r="KTZ431" s="45"/>
      <c r="KUA431" s="45"/>
      <c r="KUB431" s="45"/>
      <c r="KUC431" s="45"/>
      <c r="KUD431" s="45"/>
      <c r="KUE431" s="45"/>
      <c r="KUF431" s="45"/>
      <c r="KUG431" s="45"/>
      <c r="KUH431" s="45"/>
      <c r="KUI431" s="45"/>
      <c r="KUJ431" s="45"/>
      <c r="KUK431" s="45"/>
      <c r="KUL431" s="45"/>
      <c r="KUM431" s="45"/>
      <c r="KUN431" s="45"/>
      <c r="KUO431" s="45"/>
      <c r="KUP431" s="45"/>
      <c r="KUQ431" s="45"/>
      <c r="KUR431" s="45"/>
      <c r="KUS431" s="45"/>
      <c r="KUT431" s="45"/>
      <c r="KUU431" s="45"/>
      <c r="KUV431" s="45"/>
      <c r="KUW431" s="45"/>
      <c r="KUX431" s="45"/>
      <c r="KUY431" s="45"/>
      <c r="KUZ431" s="45"/>
      <c r="KVA431" s="45"/>
      <c r="KVB431" s="45"/>
      <c r="KVC431" s="45"/>
      <c r="KVD431" s="45"/>
      <c r="KVE431" s="45"/>
      <c r="KVF431" s="45"/>
      <c r="KVG431" s="45"/>
      <c r="KVH431" s="45"/>
      <c r="KVI431" s="45"/>
      <c r="KVJ431" s="45"/>
      <c r="KVK431" s="45"/>
      <c r="KVL431" s="45"/>
      <c r="KVM431" s="45"/>
      <c r="KVN431" s="45"/>
      <c r="KVO431" s="45"/>
      <c r="KVP431" s="45"/>
      <c r="KVQ431" s="45"/>
      <c r="KVR431" s="45"/>
      <c r="KVS431" s="45"/>
      <c r="KVT431" s="45"/>
      <c r="KVU431" s="45"/>
      <c r="KVV431" s="45"/>
      <c r="KVW431" s="45"/>
      <c r="KVX431" s="45"/>
      <c r="KVY431" s="45"/>
      <c r="KVZ431" s="45"/>
      <c r="KWA431" s="45"/>
      <c r="KWB431" s="45"/>
      <c r="KWC431" s="45"/>
      <c r="KWD431" s="45"/>
      <c r="KWE431" s="45"/>
      <c r="KWF431" s="45"/>
      <c r="KWG431" s="45"/>
      <c r="KWH431" s="45"/>
      <c r="KWI431" s="45"/>
      <c r="KWJ431" s="45"/>
      <c r="KWK431" s="45"/>
      <c r="KWL431" s="45"/>
      <c r="KWM431" s="45"/>
      <c r="KWN431" s="45"/>
      <c r="KWO431" s="45"/>
      <c r="KWP431" s="45"/>
      <c r="KWQ431" s="45"/>
      <c r="KWR431" s="45"/>
      <c r="KWS431" s="45"/>
      <c r="KWT431" s="45"/>
      <c r="KWU431" s="45"/>
      <c r="KWV431" s="45"/>
      <c r="KWW431" s="45"/>
      <c r="KWX431" s="45"/>
      <c r="KWY431" s="45"/>
      <c r="KWZ431" s="45"/>
      <c r="KXA431" s="45"/>
      <c r="KXB431" s="45"/>
      <c r="KXC431" s="45"/>
      <c r="KXD431" s="45"/>
      <c r="KXE431" s="45"/>
      <c r="KXF431" s="45"/>
      <c r="KXG431" s="45"/>
      <c r="KXH431" s="45"/>
      <c r="KXI431" s="45"/>
      <c r="KXJ431" s="45"/>
      <c r="KXK431" s="45"/>
      <c r="KXL431" s="45"/>
      <c r="KXM431" s="45"/>
      <c r="KXN431" s="45"/>
      <c r="KXO431" s="45"/>
      <c r="KXP431" s="45"/>
      <c r="KXQ431" s="45"/>
      <c r="KXR431" s="45"/>
      <c r="KXS431" s="45"/>
      <c r="KXT431" s="45"/>
      <c r="KXU431" s="45"/>
      <c r="KXV431" s="45"/>
      <c r="KXW431" s="45"/>
      <c r="KXX431" s="45"/>
      <c r="KXY431" s="45"/>
      <c r="KXZ431" s="45"/>
      <c r="KYA431" s="45"/>
      <c r="KYB431" s="45"/>
      <c r="KYC431" s="45"/>
      <c r="KYD431" s="45"/>
      <c r="KYE431" s="45"/>
      <c r="KYF431" s="45"/>
      <c r="KYG431" s="45"/>
      <c r="KYH431" s="45"/>
      <c r="KYI431" s="45"/>
      <c r="KYJ431" s="45"/>
      <c r="KYK431" s="45"/>
      <c r="KYL431" s="45"/>
      <c r="KYM431" s="45"/>
      <c r="KYN431" s="45"/>
      <c r="KYO431" s="45"/>
      <c r="KYP431" s="45"/>
      <c r="KYQ431" s="45"/>
      <c r="KYR431" s="45"/>
      <c r="KYS431" s="45"/>
      <c r="KYT431" s="45"/>
      <c r="KYU431" s="45"/>
      <c r="KYV431" s="45"/>
      <c r="KYW431" s="45"/>
      <c r="KYX431" s="45"/>
      <c r="KYY431" s="45"/>
      <c r="KYZ431" s="45"/>
      <c r="KZA431" s="45"/>
      <c r="KZB431" s="45"/>
      <c r="KZC431" s="45"/>
      <c r="KZD431" s="45"/>
      <c r="KZE431" s="45"/>
      <c r="KZF431" s="45"/>
      <c r="KZG431" s="45"/>
      <c r="KZH431" s="45"/>
      <c r="KZI431" s="45"/>
      <c r="KZJ431" s="45"/>
      <c r="KZK431" s="45"/>
      <c r="KZL431" s="45"/>
      <c r="KZM431" s="45"/>
      <c r="KZN431" s="45"/>
      <c r="KZO431" s="45"/>
      <c r="KZP431" s="45"/>
      <c r="KZQ431" s="45"/>
      <c r="KZR431" s="45"/>
      <c r="KZS431" s="45"/>
      <c r="KZT431" s="45"/>
      <c r="KZU431" s="45"/>
      <c r="KZV431" s="45"/>
      <c r="KZW431" s="45"/>
      <c r="KZX431" s="45"/>
      <c r="KZY431" s="45"/>
      <c r="KZZ431" s="45"/>
      <c r="LAA431" s="45"/>
      <c r="LAB431" s="45"/>
      <c r="LAC431" s="45"/>
      <c r="LAD431" s="45"/>
      <c r="LAE431" s="45"/>
      <c r="LAF431" s="45"/>
      <c r="LAG431" s="45"/>
      <c r="LAH431" s="45"/>
      <c r="LAI431" s="45"/>
      <c r="LAJ431" s="45"/>
      <c r="LAK431" s="45"/>
      <c r="LAL431" s="45"/>
      <c r="LAM431" s="45"/>
      <c r="LAN431" s="45"/>
      <c r="LAO431" s="45"/>
      <c r="LAP431" s="45"/>
      <c r="LAQ431" s="45"/>
      <c r="LAR431" s="45"/>
      <c r="LAS431" s="45"/>
      <c r="LAT431" s="45"/>
      <c r="LAU431" s="45"/>
      <c r="LAV431" s="45"/>
      <c r="LAW431" s="45"/>
      <c r="LAX431" s="45"/>
      <c r="LAY431" s="45"/>
      <c r="LAZ431" s="45"/>
      <c r="LBA431" s="45"/>
      <c r="LBB431" s="45"/>
      <c r="LBC431" s="45"/>
      <c r="LBD431" s="45"/>
      <c r="LBE431" s="45"/>
      <c r="LBF431" s="45"/>
      <c r="LBG431" s="45"/>
      <c r="LBH431" s="45"/>
      <c r="LBI431" s="45"/>
      <c r="LBJ431" s="45"/>
      <c r="LBK431" s="45"/>
      <c r="LBL431" s="45"/>
      <c r="LBM431" s="45"/>
      <c r="LBN431" s="45"/>
      <c r="LBO431" s="45"/>
      <c r="LBP431" s="45"/>
      <c r="LBQ431" s="45"/>
      <c r="LBR431" s="45"/>
      <c r="LBS431" s="45"/>
      <c r="LBT431" s="45"/>
      <c r="LBU431" s="45"/>
      <c r="LBV431" s="45"/>
      <c r="LBW431" s="45"/>
      <c r="LBX431" s="45"/>
      <c r="LBY431" s="45"/>
      <c r="LBZ431" s="45"/>
      <c r="LCA431" s="45"/>
      <c r="LCB431" s="45"/>
      <c r="LCC431" s="45"/>
      <c r="LCD431" s="45"/>
      <c r="LCE431" s="45"/>
      <c r="LCF431" s="45"/>
      <c r="LCG431" s="45"/>
      <c r="LCH431" s="45"/>
      <c r="LCI431" s="45"/>
      <c r="LCJ431" s="45"/>
      <c r="LCK431" s="45"/>
      <c r="LCL431" s="45"/>
      <c r="LCM431" s="45"/>
      <c r="LCN431" s="45"/>
      <c r="LCO431" s="45"/>
      <c r="LCP431" s="45"/>
      <c r="LCQ431" s="45"/>
      <c r="LCR431" s="45"/>
      <c r="LCS431" s="45"/>
      <c r="LCT431" s="45"/>
      <c r="LCU431" s="45"/>
      <c r="LCV431" s="45"/>
      <c r="LCW431" s="45"/>
      <c r="LCX431" s="45"/>
      <c r="LCY431" s="45"/>
      <c r="LCZ431" s="45"/>
      <c r="LDA431" s="45"/>
      <c r="LDB431" s="45"/>
      <c r="LDC431" s="45"/>
      <c r="LDD431" s="45"/>
      <c r="LDE431" s="45"/>
      <c r="LDF431" s="45"/>
      <c r="LDG431" s="45"/>
      <c r="LDH431" s="45"/>
      <c r="LDI431" s="45"/>
      <c r="LDJ431" s="45"/>
      <c r="LDK431" s="45"/>
      <c r="LDL431" s="45"/>
      <c r="LDM431" s="45"/>
      <c r="LDN431" s="45"/>
      <c r="LDO431" s="45"/>
      <c r="LDP431" s="45"/>
      <c r="LDQ431" s="45"/>
      <c r="LDR431" s="45"/>
      <c r="LDS431" s="45"/>
      <c r="LDT431" s="45"/>
      <c r="LDU431" s="45"/>
      <c r="LDV431" s="45"/>
      <c r="LDW431" s="45"/>
      <c r="LDX431" s="45"/>
      <c r="LDY431" s="45"/>
      <c r="LDZ431" s="45"/>
      <c r="LEA431" s="45"/>
      <c r="LEB431" s="45"/>
      <c r="LEC431" s="45"/>
      <c r="LED431" s="45"/>
      <c r="LEE431" s="45"/>
      <c r="LEF431" s="45"/>
      <c r="LEG431" s="45"/>
      <c r="LEH431" s="45"/>
      <c r="LEI431" s="45"/>
      <c r="LEJ431" s="45"/>
      <c r="LEK431" s="45"/>
      <c r="LEL431" s="45"/>
      <c r="LEM431" s="45"/>
      <c r="LEN431" s="45"/>
      <c r="LEO431" s="45"/>
      <c r="LEP431" s="45"/>
      <c r="LEQ431" s="45"/>
      <c r="LER431" s="45"/>
      <c r="LES431" s="45"/>
      <c r="LET431" s="45"/>
      <c r="LEU431" s="45"/>
      <c r="LEV431" s="45"/>
      <c r="LEW431" s="45"/>
      <c r="LEX431" s="45"/>
      <c r="LEY431" s="45"/>
      <c r="LEZ431" s="45"/>
      <c r="LFA431" s="45"/>
      <c r="LFB431" s="45"/>
      <c r="LFC431" s="45"/>
      <c r="LFD431" s="45"/>
      <c r="LFE431" s="45"/>
      <c r="LFF431" s="45"/>
      <c r="LFG431" s="45"/>
      <c r="LFH431" s="45"/>
      <c r="LFI431" s="45"/>
      <c r="LFJ431" s="45"/>
      <c r="LFK431" s="45"/>
      <c r="LFL431" s="45"/>
      <c r="LFM431" s="45"/>
      <c r="LFN431" s="45"/>
      <c r="LFO431" s="45"/>
      <c r="LFP431" s="45"/>
      <c r="LFQ431" s="45"/>
      <c r="LFR431" s="45"/>
      <c r="LFS431" s="45"/>
      <c r="LFT431" s="45"/>
      <c r="LFU431" s="45"/>
      <c r="LFV431" s="45"/>
      <c r="LFW431" s="45"/>
      <c r="LFX431" s="45"/>
      <c r="LFY431" s="45"/>
      <c r="LFZ431" s="45"/>
      <c r="LGA431" s="45"/>
      <c r="LGB431" s="45"/>
      <c r="LGC431" s="45"/>
      <c r="LGD431" s="45"/>
      <c r="LGE431" s="45"/>
      <c r="LGF431" s="45"/>
      <c r="LGG431" s="45"/>
      <c r="LGH431" s="45"/>
      <c r="LGI431" s="45"/>
      <c r="LGJ431" s="45"/>
      <c r="LGK431" s="45"/>
      <c r="LGL431" s="45"/>
      <c r="LGM431" s="45"/>
      <c r="LGN431" s="45"/>
      <c r="LGO431" s="45"/>
      <c r="LGP431" s="45"/>
      <c r="LGQ431" s="45"/>
      <c r="LGR431" s="45"/>
      <c r="LGS431" s="45"/>
      <c r="LGT431" s="45"/>
      <c r="LGU431" s="45"/>
      <c r="LGV431" s="45"/>
      <c r="LGW431" s="45"/>
      <c r="LGX431" s="45"/>
      <c r="LGY431" s="45"/>
      <c r="LGZ431" s="45"/>
      <c r="LHA431" s="45"/>
      <c r="LHB431" s="45"/>
      <c r="LHC431" s="45"/>
      <c r="LHD431" s="45"/>
      <c r="LHE431" s="45"/>
      <c r="LHF431" s="45"/>
      <c r="LHG431" s="45"/>
      <c r="LHH431" s="45"/>
      <c r="LHI431" s="45"/>
      <c r="LHJ431" s="45"/>
      <c r="LHK431" s="45"/>
      <c r="LHL431" s="45"/>
      <c r="LHM431" s="45"/>
      <c r="LHN431" s="45"/>
      <c r="LHO431" s="45"/>
      <c r="LHP431" s="45"/>
      <c r="LHQ431" s="45"/>
      <c r="LHR431" s="45"/>
      <c r="LHS431" s="45"/>
      <c r="LHT431" s="45"/>
      <c r="LHU431" s="45"/>
      <c r="LHV431" s="45"/>
      <c r="LHW431" s="45"/>
      <c r="LHX431" s="45"/>
      <c r="LHY431" s="45"/>
      <c r="LHZ431" s="45"/>
      <c r="LIA431" s="45"/>
      <c r="LIB431" s="45"/>
      <c r="LIC431" s="45"/>
      <c r="LID431" s="45"/>
      <c r="LIE431" s="45"/>
      <c r="LIF431" s="45"/>
      <c r="LIG431" s="45"/>
      <c r="LIH431" s="45"/>
      <c r="LII431" s="45"/>
      <c r="LIJ431" s="45"/>
      <c r="LIK431" s="45"/>
      <c r="LIL431" s="45"/>
      <c r="LIM431" s="45"/>
      <c r="LIN431" s="45"/>
      <c r="LIO431" s="45"/>
      <c r="LIP431" s="45"/>
      <c r="LIQ431" s="45"/>
      <c r="LIR431" s="45"/>
      <c r="LIS431" s="45"/>
      <c r="LIT431" s="45"/>
      <c r="LIU431" s="45"/>
      <c r="LIV431" s="45"/>
      <c r="LIW431" s="45"/>
      <c r="LIX431" s="45"/>
      <c r="LIY431" s="45"/>
      <c r="LIZ431" s="45"/>
      <c r="LJA431" s="45"/>
      <c r="LJB431" s="45"/>
      <c r="LJC431" s="45"/>
      <c r="LJD431" s="45"/>
      <c r="LJE431" s="45"/>
      <c r="LJF431" s="45"/>
      <c r="LJG431" s="45"/>
      <c r="LJH431" s="45"/>
      <c r="LJI431" s="45"/>
      <c r="LJJ431" s="45"/>
      <c r="LJK431" s="45"/>
      <c r="LJL431" s="45"/>
      <c r="LJM431" s="45"/>
      <c r="LJN431" s="45"/>
      <c r="LJO431" s="45"/>
      <c r="LJP431" s="45"/>
      <c r="LJQ431" s="45"/>
      <c r="LJR431" s="45"/>
      <c r="LJS431" s="45"/>
      <c r="LJT431" s="45"/>
      <c r="LJU431" s="45"/>
      <c r="LJV431" s="45"/>
      <c r="LJW431" s="45"/>
      <c r="LJX431" s="45"/>
      <c r="LJY431" s="45"/>
      <c r="LJZ431" s="45"/>
      <c r="LKA431" s="45"/>
      <c r="LKB431" s="45"/>
      <c r="LKC431" s="45"/>
      <c r="LKD431" s="45"/>
      <c r="LKE431" s="45"/>
      <c r="LKF431" s="45"/>
      <c r="LKG431" s="45"/>
      <c r="LKH431" s="45"/>
      <c r="LKI431" s="45"/>
      <c r="LKJ431" s="45"/>
      <c r="LKK431" s="45"/>
      <c r="LKL431" s="45"/>
      <c r="LKM431" s="45"/>
      <c r="LKN431" s="45"/>
      <c r="LKO431" s="45"/>
      <c r="LKP431" s="45"/>
      <c r="LKQ431" s="45"/>
      <c r="LKR431" s="45"/>
      <c r="LKS431" s="45"/>
      <c r="LKT431" s="45"/>
      <c r="LKU431" s="45"/>
      <c r="LKV431" s="45"/>
      <c r="LKW431" s="45"/>
      <c r="LKX431" s="45"/>
      <c r="LKY431" s="45"/>
      <c r="LKZ431" s="45"/>
      <c r="LLA431" s="45"/>
      <c r="LLB431" s="45"/>
      <c r="LLC431" s="45"/>
      <c r="LLD431" s="45"/>
      <c r="LLE431" s="45"/>
      <c r="LLF431" s="45"/>
      <c r="LLG431" s="45"/>
      <c r="LLH431" s="45"/>
      <c r="LLI431" s="45"/>
      <c r="LLJ431" s="45"/>
      <c r="LLK431" s="45"/>
      <c r="LLL431" s="45"/>
      <c r="LLM431" s="45"/>
      <c r="LLN431" s="45"/>
      <c r="LLO431" s="45"/>
      <c r="LLP431" s="45"/>
      <c r="LLQ431" s="45"/>
      <c r="LLR431" s="45"/>
      <c r="LLS431" s="45"/>
      <c r="LLT431" s="45"/>
      <c r="LLU431" s="45"/>
      <c r="LLV431" s="45"/>
      <c r="LLW431" s="45"/>
      <c r="LLX431" s="45"/>
      <c r="LLY431" s="45"/>
      <c r="LLZ431" s="45"/>
      <c r="LMA431" s="45"/>
      <c r="LMB431" s="45"/>
      <c r="LMC431" s="45"/>
      <c r="LMD431" s="45"/>
      <c r="LME431" s="45"/>
      <c r="LMF431" s="45"/>
      <c r="LMG431" s="45"/>
      <c r="LMH431" s="45"/>
      <c r="LMI431" s="45"/>
      <c r="LMJ431" s="45"/>
      <c r="LMK431" s="45"/>
      <c r="LML431" s="45"/>
      <c r="LMM431" s="45"/>
      <c r="LMN431" s="45"/>
      <c r="LMO431" s="45"/>
      <c r="LMP431" s="45"/>
      <c r="LMQ431" s="45"/>
      <c r="LMR431" s="45"/>
      <c r="LMS431" s="45"/>
      <c r="LMT431" s="45"/>
      <c r="LMU431" s="45"/>
      <c r="LMV431" s="45"/>
      <c r="LMW431" s="45"/>
      <c r="LMX431" s="45"/>
      <c r="LMY431" s="45"/>
      <c r="LMZ431" s="45"/>
      <c r="LNA431" s="45"/>
      <c r="LNB431" s="45"/>
      <c r="LNC431" s="45"/>
      <c r="LND431" s="45"/>
      <c r="LNE431" s="45"/>
      <c r="LNF431" s="45"/>
      <c r="LNG431" s="45"/>
      <c r="LNH431" s="45"/>
      <c r="LNI431" s="45"/>
      <c r="LNJ431" s="45"/>
      <c r="LNK431" s="45"/>
      <c r="LNL431" s="45"/>
      <c r="LNM431" s="45"/>
      <c r="LNN431" s="45"/>
      <c r="LNO431" s="45"/>
      <c r="LNP431" s="45"/>
      <c r="LNQ431" s="45"/>
      <c r="LNR431" s="45"/>
      <c r="LNS431" s="45"/>
      <c r="LNT431" s="45"/>
      <c r="LNU431" s="45"/>
      <c r="LNV431" s="45"/>
      <c r="LNW431" s="45"/>
      <c r="LNX431" s="45"/>
      <c r="LNY431" s="45"/>
      <c r="LNZ431" s="45"/>
      <c r="LOA431" s="45"/>
      <c r="LOB431" s="45"/>
      <c r="LOC431" s="45"/>
      <c r="LOD431" s="45"/>
      <c r="LOE431" s="45"/>
      <c r="LOF431" s="45"/>
      <c r="LOG431" s="45"/>
      <c r="LOH431" s="45"/>
      <c r="LOI431" s="45"/>
      <c r="LOJ431" s="45"/>
      <c r="LOK431" s="45"/>
      <c r="LOL431" s="45"/>
      <c r="LOM431" s="45"/>
      <c r="LON431" s="45"/>
      <c r="LOO431" s="45"/>
      <c r="LOP431" s="45"/>
      <c r="LOQ431" s="45"/>
      <c r="LOR431" s="45"/>
      <c r="LOS431" s="45"/>
      <c r="LOT431" s="45"/>
      <c r="LOU431" s="45"/>
      <c r="LOV431" s="45"/>
      <c r="LOW431" s="45"/>
      <c r="LOX431" s="45"/>
      <c r="LOY431" s="45"/>
      <c r="LOZ431" s="45"/>
      <c r="LPA431" s="45"/>
      <c r="LPB431" s="45"/>
      <c r="LPC431" s="45"/>
      <c r="LPD431" s="45"/>
      <c r="LPE431" s="45"/>
      <c r="LPF431" s="45"/>
      <c r="LPG431" s="45"/>
      <c r="LPH431" s="45"/>
      <c r="LPI431" s="45"/>
      <c r="LPJ431" s="45"/>
      <c r="LPK431" s="45"/>
      <c r="LPL431" s="45"/>
      <c r="LPM431" s="45"/>
      <c r="LPN431" s="45"/>
      <c r="LPO431" s="45"/>
      <c r="LPP431" s="45"/>
      <c r="LPQ431" s="45"/>
      <c r="LPR431" s="45"/>
      <c r="LPS431" s="45"/>
      <c r="LPT431" s="45"/>
      <c r="LPU431" s="45"/>
      <c r="LPV431" s="45"/>
      <c r="LPW431" s="45"/>
      <c r="LPX431" s="45"/>
      <c r="LPY431" s="45"/>
      <c r="LPZ431" s="45"/>
      <c r="LQA431" s="45"/>
      <c r="LQB431" s="45"/>
      <c r="LQC431" s="45"/>
      <c r="LQD431" s="45"/>
      <c r="LQE431" s="45"/>
      <c r="LQF431" s="45"/>
      <c r="LQG431" s="45"/>
      <c r="LQH431" s="45"/>
      <c r="LQI431" s="45"/>
      <c r="LQJ431" s="45"/>
      <c r="LQK431" s="45"/>
      <c r="LQL431" s="45"/>
      <c r="LQM431" s="45"/>
      <c r="LQN431" s="45"/>
      <c r="LQO431" s="45"/>
      <c r="LQP431" s="45"/>
      <c r="LQQ431" s="45"/>
      <c r="LQR431" s="45"/>
      <c r="LQS431" s="45"/>
      <c r="LQT431" s="45"/>
      <c r="LQU431" s="45"/>
      <c r="LQV431" s="45"/>
      <c r="LQW431" s="45"/>
      <c r="LQX431" s="45"/>
      <c r="LQY431" s="45"/>
      <c r="LQZ431" s="45"/>
      <c r="LRA431" s="45"/>
      <c r="LRB431" s="45"/>
      <c r="LRC431" s="45"/>
      <c r="LRD431" s="45"/>
      <c r="LRE431" s="45"/>
      <c r="LRF431" s="45"/>
      <c r="LRG431" s="45"/>
      <c r="LRH431" s="45"/>
      <c r="LRI431" s="45"/>
      <c r="LRJ431" s="45"/>
      <c r="LRK431" s="45"/>
      <c r="LRL431" s="45"/>
      <c r="LRM431" s="45"/>
      <c r="LRN431" s="45"/>
      <c r="LRO431" s="45"/>
      <c r="LRP431" s="45"/>
      <c r="LRQ431" s="45"/>
      <c r="LRR431" s="45"/>
      <c r="LRS431" s="45"/>
      <c r="LRT431" s="45"/>
      <c r="LRU431" s="45"/>
      <c r="LRV431" s="45"/>
      <c r="LRW431" s="45"/>
      <c r="LRX431" s="45"/>
      <c r="LRY431" s="45"/>
      <c r="LRZ431" s="45"/>
      <c r="LSA431" s="45"/>
      <c r="LSB431" s="45"/>
      <c r="LSC431" s="45"/>
      <c r="LSD431" s="45"/>
      <c r="LSE431" s="45"/>
      <c r="LSF431" s="45"/>
      <c r="LSG431" s="45"/>
      <c r="LSH431" s="45"/>
      <c r="LSI431" s="45"/>
      <c r="LSJ431" s="45"/>
      <c r="LSK431" s="45"/>
      <c r="LSL431" s="45"/>
      <c r="LSM431" s="45"/>
      <c r="LSN431" s="45"/>
      <c r="LSO431" s="45"/>
      <c r="LSP431" s="45"/>
      <c r="LSQ431" s="45"/>
      <c r="LSR431" s="45"/>
      <c r="LSS431" s="45"/>
      <c r="LST431" s="45"/>
      <c r="LSU431" s="45"/>
      <c r="LSV431" s="45"/>
      <c r="LSW431" s="45"/>
      <c r="LSX431" s="45"/>
      <c r="LSY431" s="45"/>
      <c r="LSZ431" s="45"/>
      <c r="LTA431" s="45"/>
      <c r="LTB431" s="45"/>
      <c r="LTC431" s="45"/>
      <c r="LTD431" s="45"/>
      <c r="LTE431" s="45"/>
      <c r="LTF431" s="45"/>
      <c r="LTG431" s="45"/>
      <c r="LTH431" s="45"/>
      <c r="LTI431" s="45"/>
      <c r="LTJ431" s="45"/>
      <c r="LTK431" s="45"/>
      <c r="LTL431" s="45"/>
      <c r="LTM431" s="45"/>
      <c r="LTN431" s="45"/>
      <c r="LTO431" s="45"/>
      <c r="LTP431" s="45"/>
      <c r="LTQ431" s="45"/>
      <c r="LTR431" s="45"/>
      <c r="LTS431" s="45"/>
      <c r="LTT431" s="45"/>
      <c r="LTU431" s="45"/>
      <c r="LTV431" s="45"/>
      <c r="LTW431" s="45"/>
      <c r="LTX431" s="45"/>
      <c r="LTY431" s="45"/>
      <c r="LTZ431" s="45"/>
      <c r="LUA431" s="45"/>
      <c r="LUB431" s="45"/>
      <c r="LUC431" s="45"/>
      <c r="LUD431" s="45"/>
      <c r="LUE431" s="45"/>
      <c r="LUF431" s="45"/>
      <c r="LUG431" s="45"/>
      <c r="LUH431" s="45"/>
      <c r="LUI431" s="45"/>
      <c r="LUJ431" s="45"/>
      <c r="LUK431" s="45"/>
      <c r="LUL431" s="45"/>
      <c r="LUM431" s="45"/>
      <c r="LUN431" s="45"/>
      <c r="LUO431" s="45"/>
      <c r="LUP431" s="45"/>
      <c r="LUQ431" s="45"/>
      <c r="LUR431" s="45"/>
      <c r="LUS431" s="45"/>
      <c r="LUT431" s="45"/>
      <c r="LUU431" s="45"/>
      <c r="LUV431" s="45"/>
      <c r="LUW431" s="45"/>
      <c r="LUX431" s="45"/>
      <c r="LUY431" s="45"/>
      <c r="LUZ431" s="45"/>
      <c r="LVA431" s="45"/>
      <c r="LVB431" s="45"/>
      <c r="LVC431" s="45"/>
      <c r="LVD431" s="45"/>
      <c r="LVE431" s="45"/>
      <c r="LVF431" s="45"/>
      <c r="LVG431" s="45"/>
      <c r="LVH431" s="45"/>
      <c r="LVI431" s="45"/>
      <c r="LVJ431" s="45"/>
      <c r="LVK431" s="45"/>
      <c r="LVL431" s="45"/>
      <c r="LVM431" s="45"/>
      <c r="LVN431" s="45"/>
      <c r="LVO431" s="45"/>
      <c r="LVP431" s="45"/>
      <c r="LVQ431" s="45"/>
      <c r="LVR431" s="45"/>
      <c r="LVS431" s="45"/>
      <c r="LVT431" s="45"/>
      <c r="LVU431" s="45"/>
      <c r="LVV431" s="45"/>
      <c r="LVW431" s="45"/>
      <c r="LVX431" s="45"/>
      <c r="LVY431" s="45"/>
      <c r="LVZ431" s="45"/>
      <c r="LWA431" s="45"/>
      <c r="LWB431" s="45"/>
      <c r="LWC431" s="45"/>
      <c r="LWD431" s="45"/>
      <c r="LWE431" s="45"/>
      <c r="LWF431" s="45"/>
      <c r="LWG431" s="45"/>
      <c r="LWH431" s="45"/>
      <c r="LWI431" s="45"/>
      <c r="LWJ431" s="45"/>
      <c r="LWK431" s="45"/>
      <c r="LWL431" s="45"/>
      <c r="LWM431" s="45"/>
      <c r="LWN431" s="45"/>
      <c r="LWO431" s="45"/>
      <c r="LWP431" s="45"/>
      <c r="LWQ431" s="45"/>
      <c r="LWR431" s="45"/>
      <c r="LWS431" s="45"/>
      <c r="LWT431" s="45"/>
      <c r="LWU431" s="45"/>
      <c r="LWV431" s="45"/>
      <c r="LWW431" s="45"/>
      <c r="LWX431" s="45"/>
      <c r="LWY431" s="45"/>
      <c r="LWZ431" s="45"/>
      <c r="LXA431" s="45"/>
      <c r="LXB431" s="45"/>
      <c r="LXC431" s="45"/>
      <c r="LXD431" s="45"/>
      <c r="LXE431" s="45"/>
      <c r="LXF431" s="45"/>
      <c r="LXG431" s="45"/>
      <c r="LXH431" s="45"/>
      <c r="LXI431" s="45"/>
      <c r="LXJ431" s="45"/>
      <c r="LXK431" s="45"/>
      <c r="LXL431" s="45"/>
      <c r="LXM431" s="45"/>
      <c r="LXN431" s="45"/>
      <c r="LXO431" s="45"/>
      <c r="LXP431" s="45"/>
      <c r="LXQ431" s="45"/>
      <c r="LXR431" s="45"/>
      <c r="LXS431" s="45"/>
      <c r="LXT431" s="45"/>
      <c r="LXU431" s="45"/>
      <c r="LXV431" s="45"/>
      <c r="LXW431" s="45"/>
      <c r="LXX431" s="45"/>
      <c r="LXY431" s="45"/>
      <c r="LXZ431" s="45"/>
      <c r="LYA431" s="45"/>
      <c r="LYB431" s="45"/>
      <c r="LYC431" s="45"/>
      <c r="LYD431" s="45"/>
      <c r="LYE431" s="45"/>
      <c r="LYF431" s="45"/>
      <c r="LYG431" s="45"/>
      <c r="LYH431" s="45"/>
      <c r="LYI431" s="45"/>
      <c r="LYJ431" s="45"/>
      <c r="LYK431" s="45"/>
      <c r="LYL431" s="45"/>
      <c r="LYM431" s="45"/>
      <c r="LYN431" s="45"/>
      <c r="LYO431" s="45"/>
      <c r="LYP431" s="45"/>
      <c r="LYQ431" s="45"/>
      <c r="LYR431" s="45"/>
      <c r="LYS431" s="45"/>
      <c r="LYT431" s="45"/>
      <c r="LYU431" s="45"/>
      <c r="LYV431" s="45"/>
      <c r="LYW431" s="45"/>
      <c r="LYX431" s="45"/>
      <c r="LYY431" s="45"/>
      <c r="LYZ431" s="45"/>
      <c r="LZA431" s="45"/>
      <c r="LZB431" s="45"/>
      <c r="LZC431" s="45"/>
      <c r="LZD431" s="45"/>
      <c r="LZE431" s="45"/>
      <c r="LZF431" s="45"/>
      <c r="LZG431" s="45"/>
      <c r="LZH431" s="45"/>
      <c r="LZI431" s="45"/>
      <c r="LZJ431" s="45"/>
      <c r="LZK431" s="45"/>
      <c r="LZL431" s="45"/>
      <c r="LZM431" s="45"/>
      <c r="LZN431" s="45"/>
      <c r="LZO431" s="45"/>
      <c r="LZP431" s="45"/>
      <c r="LZQ431" s="45"/>
      <c r="LZR431" s="45"/>
      <c r="LZS431" s="45"/>
      <c r="LZT431" s="45"/>
      <c r="LZU431" s="45"/>
      <c r="LZV431" s="45"/>
      <c r="LZW431" s="45"/>
      <c r="LZX431" s="45"/>
      <c r="LZY431" s="45"/>
      <c r="LZZ431" s="45"/>
      <c r="MAA431" s="45"/>
      <c r="MAB431" s="45"/>
      <c r="MAC431" s="45"/>
      <c r="MAD431" s="45"/>
      <c r="MAE431" s="45"/>
      <c r="MAF431" s="45"/>
      <c r="MAG431" s="45"/>
      <c r="MAH431" s="45"/>
      <c r="MAI431" s="45"/>
      <c r="MAJ431" s="45"/>
      <c r="MAK431" s="45"/>
      <c r="MAL431" s="45"/>
      <c r="MAM431" s="45"/>
      <c r="MAN431" s="45"/>
      <c r="MAO431" s="45"/>
      <c r="MAP431" s="45"/>
      <c r="MAQ431" s="45"/>
      <c r="MAR431" s="45"/>
      <c r="MAS431" s="45"/>
      <c r="MAT431" s="45"/>
      <c r="MAU431" s="45"/>
      <c r="MAV431" s="45"/>
      <c r="MAW431" s="45"/>
      <c r="MAX431" s="45"/>
      <c r="MAY431" s="45"/>
      <c r="MAZ431" s="45"/>
      <c r="MBA431" s="45"/>
      <c r="MBB431" s="45"/>
      <c r="MBC431" s="45"/>
      <c r="MBD431" s="45"/>
      <c r="MBE431" s="45"/>
      <c r="MBF431" s="45"/>
      <c r="MBG431" s="45"/>
      <c r="MBH431" s="45"/>
      <c r="MBI431" s="45"/>
      <c r="MBJ431" s="45"/>
      <c r="MBK431" s="45"/>
      <c r="MBL431" s="45"/>
      <c r="MBM431" s="45"/>
      <c r="MBN431" s="45"/>
      <c r="MBO431" s="45"/>
      <c r="MBP431" s="45"/>
      <c r="MBQ431" s="45"/>
      <c r="MBR431" s="45"/>
      <c r="MBS431" s="45"/>
      <c r="MBT431" s="45"/>
      <c r="MBU431" s="45"/>
      <c r="MBV431" s="45"/>
      <c r="MBW431" s="45"/>
      <c r="MBX431" s="45"/>
      <c r="MBY431" s="45"/>
      <c r="MBZ431" s="45"/>
      <c r="MCA431" s="45"/>
      <c r="MCB431" s="45"/>
      <c r="MCC431" s="45"/>
      <c r="MCD431" s="45"/>
      <c r="MCE431" s="45"/>
      <c r="MCF431" s="45"/>
      <c r="MCG431" s="45"/>
      <c r="MCH431" s="45"/>
      <c r="MCI431" s="45"/>
      <c r="MCJ431" s="45"/>
      <c r="MCK431" s="45"/>
      <c r="MCL431" s="45"/>
      <c r="MCM431" s="45"/>
      <c r="MCN431" s="45"/>
      <c r="MCO431" s="45"/>
      <c r="MCP431" s="45"/>
      <c r="MCQ431" s="45"/>
      <c r="MCR431" s="45"/>
      <c r="MCS431" s="45"/>
      <c r="MCT431" s="45"/>
      <c r="MCU431" s="45"/>
      <c r="MCV431" s="45"/>
      <c r="MCW431" s="45"/>
      <c r="MCX431" s="45"/>
      <c r="MCY431" s="45"/>
      <c r="MCZ431" s="45"/>
      <c r="MDA431" s="45"/>
      <c r="MDB431" s="45"/>
      <c r="MDC431" s="45"/>
      <c r="MDD431" s="45"/>
      <c r="MDE431" s="45"/>
      <c r="MDF431" s="45"/>
      <c r="MDG431" s="45"/>
      <c r="MDH431" s="45"/>
      <c r="MDI431" s="45"/>
      <c r="MDJ431" s="45"/>
      <c r="MDK431" s="45"/>
      <c r="MDL431" s="45"/>
      <c r="MDM431" s="45"/>
      <c r="MDN431" s="45"/>
      <c r="MDO431" s="45"/>
      <c r="MDP431" s="45"/>
      <c r="MDQ431" s="45"/>
      <c r="MDR431" s="45"/>
      <c r="MDS431" s="45"/>
      <c r="MDT431" s="45"/>
      <c r="MDU431" s="45"/>
      <c r="MDV431" s="45"/>
      <c r="MDW431" s="45"/>
      <c r="MDX431" s="45"/>
      <c r="MDY431" s="45"/>
      <c r="MDZ431" s="45"/>
      <c r="MEA431" s="45"/>
      <c r="MEB431" s="45"/>
      <c r="MEC431" s="45"/>
      <c r="MED431" s="45"/>
      <c r="MEE431" s="45"/>
      <c r="MEF431" s="45"/>
      <c r="MEG431" s="45"/>
      <c r="MEH431" s="45"/>
      <c r="MEI431" s="45"/>
      <c r="MEJ431" s="45"/>
      <c r="MEK431" s="45"/>
      <c r="MEL431" s="45"/>
      <c r="MEM431" s="45"/>
      <c r="MEN431" s="45"/>
      <c r="MEO431" s="45"/>
      <c r="MEP431" s="45"/>
      <c r="MEQ431" s="45"/>
      <c r="MER431" s="45"/>
      <c r="MES431" s="45"/>
      <c r="MET431" s="45"/>
      <c r="MEU431" s="45"/>
      <c r="MEV431" s="45"/>
      <c r="MEW431" s="45"/>
      <c r="MEX431" s="45"/>
      <c r="MEY431" s="45"/>
      <c r="MEZ431" s="45"/>
      <c r="MFA431" s="45"/>
      <c r="MFB431" s="45"/>
      <c r="MFC431" s="45"/>
      <c r="MFD431" s="45"/>
      <c r="MFE431" s="45"/>
      <c r="MFF431" s="45"/>
      <c r="MFG431" s="45"/>
      <c r="MFH431" s="45"/>
      <c r="MFI431" s="45"/>
      <c r="MFJ431" s="45"/>
      <c r="MFK431" s="45"/>
      <c r="MFL431" s="45"/>
      <c r="MFM431" s="45"/>
      <c r="MFN431" s="45"/>
      <c r="MFO431" s="45"/>
      <c r="MFP431" s="45"/>
      <c r="MFQ431" s="45"/>
      <c r="MFR431" s="45"/>
      <c r="MFS431" s="45"/>
      <c r="MFT431" s="45"/>
      <c r="MFU431" s="45"/>
      <c r="MFV431" s="45"/>
      <c r="MFW431" s="45"/>
      <c r="MFX431" s="45"/>
      <c r="MFY431" s="45"/>
      <c r="MFZ431" s="45"/>
      <c r="MGA431" s="45"/>
      <c r="MGB431" s="45"/>
      <c r="MGC431" s="45"/>
      <c r="MGD431" s="45"/>
      <c r="MGE431" s="45"/>
      <c r="MGF431" s="45"/>
      <c r="MGG431" s="45"/>
      <c r="MGH431" s="45"/>
      <c r="MGI431" s="45"/>
      <c r="MGJ431" s="45"/>
      <c r="MGK431" s="45"/>
      <c r="MGL431" s="45"/>
      <c r="MGM431" s="45"/>
      <c r="MGN431" s="45"/>
      <c r="MGO431" s="45"/>
      <c r="MGP431" s="45"/>
      <c r="MGQ431" s="45"/>
      <c r="MGR431" s="45"/>
      <c r="MGS431" s="45"/>
      <c r="MGT431" s="45"/>
      <c r="MGU431" s="45"/>
      <c r="MGV431" s="45"/>
      <c r="MGW431" s="45"/>
      <c r="MGX431" s="45"/>
      <c r="MGY431" s="45"/>
      <c r="MGZ431" s="45"/>
      <c r="MHA431" s="45"/>
      <c r="MHB431" s="45"/>
      <c r="MHC431" s="45"/>
      <c r="MHD431" s="45"/>
      <c r="MHE431" s="45"/>
      <c r="MHF431" s="45"/>
      <c r="MHG431" s="45"/>
      <c r="MHH431" s="45"/>
      <c r="MHI431" s="45"/>
      <c r="MHJ431" s="45"/>
      <c r="MHK431" s="45"/>
      <c r="MHL431" s="45"/>
      <c r="MHM431" s="45"/>
      <c r="MHN431" s="45"/>
      <c r="MHO431" s="45"/>
      <c r="MHP431" s="45"/>
      <c r="MHQ431" s="45"/>
      <c r="MHR431" s="45"/>
      <c r="MHS431" s="45"/>
      <c r="MHT431" s="45"/>
      <c r="MHU431" s="45"/>
      <c r="MHV431" s="45"/>
      <c r="MHW431" s="45"/>
      <c r="MHX431" s="45"/>
      <c r="MHY431" s="45"/>
      <c r="MHZ431" s="45"/>
      <c r="MIA431" s="45"/>
      <c r="MIB431" s="45"/>
      <c r="MIC431" s="45"/>
      <c r="MID431" s="45"/>
      <c r="MIE431" s="45"/>
      <c r="MIF431" s="45"/>
      <c r="MIG431" s="45"/>
      <c r="MIH431" s="45"/>
      <c r="MII431" s="45"/>
      <c r="MIJ431" s="45"/>
      <c r="MIK431" s="45"/>
      <c r="MIL431" s="45"/>
      <c r="MIM431" s="45"/>
      <c r="MIN431" s="45"/>
      <c r="MIO431" s="45"/>
      <c r="MIP431" s="45"/>
      <c r="MIQ431" s="45"/>
      <c r="MIR431" s="45"/>
      <c r="MIS431" s="45"/>
      <c r="MIT431" s="45"/>
      <c r="MIU431" s="45"/>
      <c r="MIV431" s="45"/>
      <c r="MIW431" s="45"/>
      <c r="MIX431" s="45"/>
      <c r="MIY431" s="45"/>
      <c r="MIZ431" s="45"/>
      <c r="MJA431" s="45"/>
      <c r="MJB431" s="45"/>
      <c r="MJC431" s="45"/>
      <c r="MJD431" s="45"/>
      <c r="MJE431" s="45"/>
      <c r="MJF431" s="45"/>
      <c r="MJG431" s="45"/>
      <c r="MJH431" s="45"/>
      <c r="MJI431" s="45"/>
      <c r="MJJ431" s="45"/>
      <c r="MJK431" s="45"/>
      <c r="MJL431" s="45"/>
      <c r="MJM431" s="45"/>
      <c r="MJN431" s="45"/>
      <c r="MJO431" s="45"/>
      <c r="MJP431" s="45"/>
      <c r="MJQ431" s="45"/>
      <c r="MJR431" s="45"/>
      <c r="MJS431" s="45"/>
      <c r="MJT431" s="45"/>
      <c r="MJU431" s="45"/>
      <c r="MJV431" s="45"/>
      <c r="MJW431" s="45"/>
      <c r="MJX431" s="45"/>
      <c r="MJY431" s="45"/>
      <c r="MJZ431" s="45"/>
      <c r="MKA431" s="45"/>
      <c r="MKB431" s="45"/>
      <c r="MKC431" s="45"/>
      <c r="MKD431" s="45"/>
      <c r="MKE431" s="45"/>
      <c r="MKF431" s="45"/>
      <c r="MKG431" s="45"/>
      <c r="MKH431" s="45"/>
      <c r="MKI431" s="45"/>
      <c r="MKJ431" s="45"/>
      <c r="MKK431" s="45"/>
      <c r="MKL431" s="45"/>
      <c r="MKM431" s="45"/>
      <c r="MKN431" s="45"/>
      <c r="MKO431" s="45"/>
      <c r="MKP431" s="45"/>
      <c r="MKQ431" s="45"/>
      <c r="MKR431" s="45"/>
      <c r="MKS431" s="45"/>
      <c r="MKT431" s="45"/>
      <c r="MKU431" s="45"/>
      <c r="MKV431" s="45"/>
      <c r="MKW431" s="45"/>
      <c r="MKX431" s="45"/>
      <c r="MKY431" s="45"/>
      <c r="MKZ431" s="45"/>
      <c r="MLA431" s="45"/>
      <c r="MLB431" s="45"/>
      <c r="MLC431" s="45"/>
      <c r="MLD431" s="45"/>
      <c r="MLE431" s="45"/>
      <c r="MLF431" s="45"/>
      <c r="MLG431" s="45"/>
      <c r="MLH431" s="45"/>
      <c r="MLI431" s="45"/>
      <c r="MLJ431" s="45"/>
      <c r="MLK431" s="45"/>
      <c r="MLL431" s="45"/>
      <c r="MLM431" s="45"/>
      <c r="MLN431" s="45"/>
      <c r="MLO431" s="45"/>
      <c r="MLP431" s="45"/>
      <c r="MLQ431" s="45"/>
      <c r="MLR431" s="45"/>
      <c r="MLS431" s="45"/>
      <c r="MLT431" s="45"/>
      <c r="MLU431" s="45"/>
      <c r="MLV431" s="45"/>
      <c r="MLW431" s="45"/>
      <c r="MLX431" s="45"/>
      <c r="MLY431" s="45"/>
      <c r="MLZ431" s="45"/>
      <c r="MMA431" s="45"/>
      <c r="MMB431" s="45"/>
      <c r="MMC431" s="45"/>
      <c r="MMD431" s="45"/>
      <c r="MME431" s="45"/>
      <c r="MMF431" s="45"/>
      <c r="MMG431" s="45"/>
      <c r="MMH431" s="45"/>
      <c r="MMI431" s="45"/>
      <c r="MMJ431" s="45"/>
      <c r="MMK431" s="45"/>
      <c r="MML431" s="45"/>
      <c r="MMM431" s="45"/>
      <c r="MMN431" s="45"/>
      <c r="MMO431" s="45"/>
      <c r="MMP431" s="45"/>
      <c r="MMQ431" s="45"/>
      <c r="MMR431" s="45"/>
      <c r="MMS431" s="45"/>
      <c r="MMT431" s="45"/>
      <c r="MMU431" s="45"/>
      <c r="MMV431" s="45"/>
      <c r="MMW431" s="45"/>
      <c r="MMX431" s="45"/>
      <c r="MMY431" s="45"/>
      <c r="MMZ431" s="45"/>
      <c r="MNA431" s="45"/>
      <c r="MNB431" s="45"/>
      <c r="MNC431" s="45"/>
      <c r="MND431" s="45"/>
      <c r="MNE431" s="45"/>
      <c r="MNF431" s="45"/>
      <c r="MNG431" s="45"/>
      <c r="MNH431" s="45"/>
      <c r="MNI431" s="45"/>
      <c r="MNJ431" s="45"/>
      <c r="MNK431" s="45"/>
      <c r="MNL431" s="45"/>
      <c r="MNM431" s="45"/>
      <c r="MNN431" s="45"/>
      <c r="MNO431" s="45"/>
      <c r="MNP431" s="45"/>
      <c r="MNQ431" s="45"/>
      <c r="MNR431" s="45"/>
      <c r="MNS431" s="45"/>
      <c r="MNT431" s="45"/>
      <c r="MNU431" s="45"/>
      <c r="MNV431" s="45"/>
      <c r="MNW431" s="45"/>
      <c r="MNX431" s="45"/>
      <c r="MNY431" s="45"/>
      <c r="MNZ431" s="45"/>
      <c r="MOA431" s="45"/>
      <c r="MOB431" s="45"/>
      <c r="MOC431" s="45"/>
      <c r="MOD431" s="45"/>
      <c r="MOE431" s="45"/>
      <c r="MOF431" s="45"/>
      <c r="MOG431" s="45"/>
      <c r="MOH431" s="45"/>
      <c r="MOI431" s="45"/>
      <c r="MOJ431" s="45"/>
      <c r="MOK431" s="45"/>
      <c r="MOL431" s="45"/>
      <c r="MOM431" s="45"/>
      <c r="MON431" s="45"/>
      <c r="MOO431" s="45"/>
      <c r="MOP431" s="45"/>
      <c r="MOQ431" s="45"/>
      <c r="MOR431" s="45"/>
      <c r="MOS431" s="45"/>
      <c r="MOT431" s="45"/>
      <c r="MOU431" s="45"/>
      <c r="MOV431" s="45"/>
      <c r="MOW431" s="45"/>
      <c r="MOX431" s="45"/>
      <c r="MOY431" s="45"/>
      <c r="MOZ431" s="45"/>
      <c r="MPA431" s="45"/>
      <c r="MPB431" s="45"/>
      <c r="MPC431" s="45"/>
      <c r="MPD431" s="45"/>
      <c r="MPE431" s="45"/>
      <c r="MPF431" s="45"/>
      <c r="MPG431" s="45"/>
      <c r="MPH431" s="45"/>
      <c r="MPI431" s="45"/>
      <c r="MPJ431" s="45"/>
      <c r="MPK431" s="45"/>
      <c r="MPL431" s="45"/>
      <c r="MPM431" s="45"/>
      <c r="MPN431" s="45"/>
      <c r="MPO431" s="45"/>
      <c r="MPP431" s="45"/>
      <c r="MPQ431" s="45"/>
      <c r="MPR431" s="45"/>
      <c r="MPS431" s="45"/>
      <c r="MPT431" s="45"/>
      <c r="MPU431" s="45"/>
      <c r="MPV431" s="45"/>
      <c r="MPW431" s="45"/>
      <c r="MPX431" s="45"/>
      <c r="MPY431" s="45"/>
      <c r="MPZ431" s="45"/>
      <c r="MQA431" s="45"/>
      <c r="MQB431" s="45"/>
      <c r="MQC431" s="45"/>
      <c r="MQD431" s="45"/>
      <c r="MQE431" s="45"/>
      <c r="MQF431" s="45"/>
      <c r="MQG431" s="45"/>
      <c r="MQH431" s="45"/>
      <c r="MQI431" s="45"/>
      <c r="MQJ431" s="45"/>
      <c r="MQK431" s="45"/>
      <c r="MQL431" s="45"/>
      <c r="MQM431" s="45"/>
      <c r="MQN431" s="45"/>
      <c r="MQO431" s="45"/>
      <c r="MQP431" s="45"/>
      <c r="MQQ431" s="45"/>
      <c r="MQR431" s="45"/>
      <c r="MQS431" s="45"/>
      <c r="MQT431" s="45"/>
      <c r="MQU431" s="45"/>
      <c r="MQV431" s="45"/>
      <c r="MQW431" s="45"/>
      <c r="MQX431" s="45"/>
      <c r="MQY431" s="45"/>
      <c r="MQZ431" s="45"/>
      <c r="MRA431" s="45"/>
      <c r="MRB431" s="45"/>
      <c r="MRC431" s="45"/>
      <c r="MRD431" s="45"/>
      <c r="MRE431" s="45"/>
      <c r="MRF431" s="45"/>
      <c r="MRG431" s="45"/>
      <c r="MRH431" s="45"/>
      <c r="MRI431" s="45"/>
      <c r="MRJ431" s="45"/>
      <c r="MRK431" s="45"/>
      <c r="MRL431" s="45"/>
      <c r="MRM431" s="45"/>
      <c r="MRN431" s="45"/>
      <c r="MRO431" s="45"/>
      <c r="MRP431" s="45"/>
      <c r="MRQ431" s="45"/>
      <c r="MRR431" s="45"/>
      <c r="MRS431" s="45"/>
      <c r="MRT431" s="45"/>
      <c r="MRU431" s="45"/>
      <c r="MRV431" s="45"/>
      <c r="MRW431" s="45"/>
      <c r="MRX431" s="45"/>
      <c r="MRY431" s="45"/>
      <c r="MRZ431" s="45"/>
      <c r="MSA431" s="45"/>
      <c r="MSB431" s="45"/>
      <c r="MSC431" s="45"/>
      <c r="MSD431" s="45"/>
      <c r="MSE431" s="45"/>
      <c r="MSF431" s="45"/>
      <c r="MSG431" s="45"/>
      <c r="MSH431" s="45"/>
      <c r="MSI431" s="45"/>
      <c r="MSJ431" s="45"/>
      <c r="MSK431" s="45"/>
      <c r="MSL431" s="45"/>
      <c r="MSM431" s="45"/>
      <c r="MSN431" s="45"/>
      <c r="MSO431" s="45"/>
      <c r="MSP431" s="45"/>
      <c r="MSQ431" s="45"/>
      <c r="MSR431" s="45"/>
      <c r="MSS431" s="45"/>
      <c r="MST431" s="45"/>
      <c r="MSU431" s="45"/>
      <c r="MSV431" s="45"/>
      <c r="MSW431" s="45"/>
      <c r="MSX431" s="45"/>
      <c r="MSY431" s="45"/>
      <c r="MSZ431" s="45"/>
      <c r="MTA431" s="45"/>
      <c r="MTB431" s="45"/>
      <c r="MTC431" s="45"/>
      <c r="MTD431" s="45"/>
      <c r="MTE431" s="45"/>
      <c r="MTF431" s="45"/>
      <c r="MTG431" s="45"/>
      <c r="MTH431" s="45"/>
      <c r="MTI431" s="45"/>
      <c r="MTJ431" s="45"/>
      <c r="MTK431" s="45"/>
      <c r="MTL431" s="45"/>
      <c r="MTM431" s="45"/>
      <c r="MTN431" s="45"/>
      <c r="MTO431" s="45"/>
      <c r="MTP431" s="45"/>
      <c r="MTQ431" s="45"/>
      <c r="MTR431" s="45"/>
      <c r="MTS431" s="45"/>
      <c r="MTT431" s="45"/>
      <c r="MTU431" s="45"/>
      <c r="MTV431" s="45"/>
      <c r="MTW431" s="45"/>
      <c r="MTX431" s="45"/>
      <c r="MTY431" s="45"/>
      <c r="MTZ431" s="45"/>
      <c r="MUA431" s="45"/>
      <c r="MUB431" s="45"/>
      <c r="MUC431" s="45"/>
      <c r="MUD431" s="45"/>
      <c r="MUE431" s="45"/>
      <c r="MUF431" s="45"/>
      <c r="MUG431" s="45"/>
      <c r="MUH431" s="45"/>
      <c r="MUI431" s="45"/>
      <c r="MUJ431" s="45"/>
      <c r="MUK431" s="45"/>
      <c r="MUL431" s="45"/>
      <c r="MUM431" s="45"/>
      <c r="MUN431" s="45"/>
      <c r="MUO431" s="45"/>
      <c r="MUP431" s="45"/>
      <c r="MUQ431" s="45"/>
      <c r="MUR431" s="45"/>
      <c r="MUS431" s="45"/>
      <c r="MUT431" s="45"/>
      <c r="MUU431" s="45"/>
      <c r="MUV431" s="45"/>
      <c r="MUW431" s="45"/>
      <c r="MUX431" s="45"/>
      <c r="MUY431" s="45"/>
      <c r="MUZ431" s="45"/>
      <c r="MVA431" s="45"/>
      <c r="MVB431" s="45"/>
      <c r="MVC431" s="45"/>
      <c r="MVD431" s="45"/>
      <c r="MVE431" s="45"/>
      <c r="MVF431" s="45"/>
      <c r="MVG431" s="45"/>
      <c r="MVH431" s="45"/>
      <c r="MVI431" s="45"/>
      <c r="MVJ431" s="45"/>
      <c r="MVK431" s="45"/>
      <c r="MVL431" s="45"/>
      <c r="MVM431" s="45"/>
      <c r="MVN431" s="45"/>
      <c r="MVO431" s="45"/>
      <c r="MVP431" s="45"/>
      <c r="MVQ431" s="45"/>
      <c r="MVR431" s="45"/>
      <c r="MVS431" s="45"/>
      <c r="MVT431" s="45"/>
      <c r="MVU431" s="45"/>
      <c r="MVV431" s="45"/>
      <c r="MVW431" s="45"/>
      <c r="MVX431" s="45"/>
      <c r="MVY431" s="45"/>
      <c r="MVZ431" s="45"/>
      <c r="MWA431" s="45"/>
      <c r="MWB431" s="45"/>
      <c r="MWC431" s="45"/>
      <c r="MWD431" s="45"/>
      <c r="MWE431" s="45"/>
      <c r="MWF431" s="45"/>
      <c r="MWG431" s="45"/>
      <c r="MWH431" s="45"/>
      <c r="MWI431" s="45"/>
      <c r="MWJ431" s="45"/>
      <c r="MWK431" s="45"/>
      <c r="MWL431" s="45"/>
      <c r="MWM431" s="45"/>
      <c r="MWN431" s="45"/>
      <c r="MWO431" s="45"/>
      <c r="MWP431" s="45"/>
      <c r="MWQ431" s="45"/>
      <c r="MWR431" s="45"/>
      <c r="MWS431" s="45"/>
      <c r="MWT431" s="45"/>
      <c r="MWU431" s="45"/>
      <c r="MWV431" s="45"/>
      <c r="MWW431" s="45"/>
      <c r="MWX431" s="45"/>
      <c r="MWY431" s="45"/>
      <c r="MWZ431" s="45"/>
      <c r="MXA431" s="45"/>
      <c r="MXB431" s="45"/>
      <c r="MXC431" s="45"/>
      <c r="MXD431" s="45"/>
      <c r="MXE431" s="45"/>
      <c r="MXF431" s="45"/>
      <c r="MXG431" s="45"/>
      <c r="MXH431" s="45"/>
      <c r="MXI431" s="45"/>
      <c r="MXJ431" s="45"/>
      <c r="MXK431" s="45"/>
      <c r="MXL431" s="45"/>
      <c r="MXM431" s="45"/>
      <c r="MXN431" s="45"/>
      <c r="MXO431" s="45"/>
      <c r="MXP431" s="45"/>
      <c r="MXQ431" s="45"/>
      <c r="MXR431" s="45"/>
      <c r="MXS431" s="45"/>
      <c r="MXT431" s="45"/>
      <c r="MXU431" s="45"/>
      <c r="MXV431" s="45"/>
      <c r="MXW431" s="45"/>
      <c r="MXX431" s="45"/>
      <c r="MXY431" s="45"/>
      <c r="MXZ431" s="45"/>
      <c r="MYA431" s="45"/>
      <c r="MYB431" s="45"/>
      <c r="MYC431" s="45"/>
      <c r="MYD431" s="45"/>
      <c r="MYE431" s="45"/>
      <c r="MYF431" s="45"/>
      <c r="MYG431" s="45"/>
      <c r="MYH431" s="45"/>
      <c r="MYI431" s="45"/>
      <c r="MYJ431" s="45"/>
      <c r="MYK431" s="45"/>
      <c r="MYL431" s="45"/>
      <c r="MYM431" s="45"/>
      <c r="MYN431" s="45"/>
      <c r="MYO431" s="45"/>
      <c r="MYP431" s="45"/>
      <c r="MYQ431" s="45"/>
      <c r="MYR431" s="45"/>
      <c r="MYS431" s="45"/>
      <c r="MYT431" s="45"/>
      <c r="MYU431" s="45"/>
      <c r="MYV431" s="45"/>
      <c r="MYW431" s="45"/>
      <c r="MYX431" s="45"/>
      <c r="MYY431" s="45"/>
      <c r="MYZ431" s="45"/>
      <c r="MZA431" s="45"/>
      <c r="MZB431" s="45"/>
      <c r="MZC431" s="45"/>
      <c r="MZD431" s="45"/>
      <c r="MZE431" s="45"/>
      <c r="MZF431" s="45"/>
      <c r="MZG431" s="45"/>
      <c r="MZH431" s="45"/>
      <c r="MZI431" s="45"/>
      <c r="MZJ431" s="45"/>
      <c r="MZK431" s="45"/>
      <c r="MZL431" s="45"/>
      <c r="MZM431" s="45"/>
      <c r="MZN431" s="45"/>
      <c r="MZO431" s="45"/>
      <c r="MZP431" s="45"/>
      <c r="MZQ431" s="45"/>
      <c r="MZR431" s="45"/>
      <c r="MZS431" s="45"/>
      <c r="MZT431" s="45"/>
      <c r="MZU431" s="45"/>
      <c r="MZV431" s="45"/>
      <c r="MZW431" s="45"/>
      <c r="MZX431" s="45"/>
      <c r="MZY431" s="45"/>
      <c r="MZZ431" s="45"/>
      <c r="NAA431" s="45"/>
      <c r="NAB431" s="45"/>
      <c r="NAC431" s="45"/>
      <c r="NAD431" s="45"/>
      <c r="NAE431" s="45"/>
      <c r="NAF431" s="45"/>
      <c r="NAG431" s="45"/>
      <c r="NAH431" s="45"/>
      <c r="NAI431" s="45"/>
      <c r="NAJ431" s="45"/>
      <c r="NAK431" s="45"/>
      <c r="NAL431" s="45"/>
      <c r="NAM431" s="45"/>
      <c r="NAN431" s="45"/>
      <c r="NAO431" s="45"/>
      <c r="NAP431" s="45"/>
      <c r="NAQ431" s="45"/>
      <c r="NAR431" s="45"/>
      <c r="NAS431" s="45"/>
      <c r="NAT431" s="45"/>
      <c r="NAU431" s="45"/>
      <c r="NAV431" s="45"/>
      <c r="NAW431" s="45"/>
      <c r="NAX431" s="45"/>
      <c r="NAY431" s="45"/>
      <c r="NAZ431" s="45"/>
      <c r="NBA431" s="45"/>
      <c r="NBB431" s="45"/>
      <c r="NBC431" s="45"/>
      <c r="NBD431" s="45"/>
      <c r="NBE431" s="45"/>
      <c r="NBF431" s="45"/>
      <c r="NBG431" s="45"/>
      <c r="NBH431" s="45"/>
      <c r="NBI431" s="45"/>
      <c r="NBJ431" s="45"/>
      <c r="NBK431" s="45"/>
      <c r="NBL431" s="45"/>
      <c r="NBM431" s="45"/>
      <c r="NBN431" s="45"/>
      <c r="NBO431" s="45"/>
      <c r="NBP431" s="45"/>
      <c r="NBQ431" s="45"/>
      <c r="NBR431" s="45"/>
      <c r="NBS431" s="45"/>
      <c r="NBT431" s="45"/>
      <c r="NBU431" s="45"/>
      <c r="NBV431" s="45"/>
      <c r="NBW431" s="45"/>
      <c r="NBX431" s="45"/>
      <c r="NBY431" s="45"/>
      <c r="NBZ431" s="45"/>
      <c r="NCA431" s="45"/>
      <c r="NCB431" s="45"/>
      <c r="NCC431" s="45"/>
      <c r="NCD431" s="45"/>
      <c r="NCE431" s="45"/>
      <c r="NCF431" s="45"/>
      <c r="NCG431" s="45"/>
      <c r="NCH431" s="45"/>
      <c r="NCI431" s="45"/>
      <c r="NCJ431" s="45"/>
      <c r="NCK431" s="45"/>
      <c r="NCL431" s="45"/>
      <c r="NCM431" s="45"/>
      <c r="NCN431" s="45"/>
      <c r="NCO431" s="45"/>
      <c r="NCP431" s="45"/>
      <c r="NCQ431" s="45"/>
      <c r="NCR431" s="45"/>
      <c r="NCS431" s="45"/>
      <c r="NCT431" s="45"/>
      <c r="NCU431" s="45"/>
      <c r="NCV431" s="45"/>
      <c r="NCW431" s="45"/>
      <c r="NCX431" s="45"/>
      <c r="NCY431" s="45"/>
      <c r="NCZ431" s="45"/>
      <c r="NDA431" s="45"/>
      <c r="NDB431" s="45"/>
      <c r="NDC431" s="45"/>
      <c r="NDD431" s="45"/>
      <c r="NDE431" s="45"/>
      <c r="NDF431" s="45"/>
      <c r="NDG431" s="45"/>
      <c r="NDH431" s="45"/>
      <c r="NDI431" s="45"/>
      <c r="NDJ431" s="45"/>
      <c r="NDK431" s="45"/>
      <c r="NDL431" s="45"/>
      <c r="NDM431" s="45"/>
      <c r="NDN431" s="45"/>
      <c r="NDO431" s="45"/>
      <c r="NDP431" s="45"/>
      <c r="NDQ431" s="45"/>
      <c r="NDR431" s="45"/>
      <c r="NDS431" s="45"/>
      <c r="NDT431" s="45"/>
      <c r="NDU431" s="45"/>
      <c r="NDV431" s="45"/>
      <c r="NDW431" s="45"/>
      <c r="NDX431" s="45"/>
      <c r="NDY431" s="45"/>
      <c r="NDZ431" s="45"/>
      <c r="NEA431" s="45"/>
      <c r="NEB431" s="45"/>
      <c r="NEC431" s="45"/>
      <c r="NED431" s="45"/>
      <c r="NEE431" s="45"/>
      <c r="NEF431" s="45"/>
      <c r="NEG431" s="45"/>
      <c r="NEH431" s="45"/>
      <c r="NEI431" s="45"/>
      <c r="NEJ431" s="45"/>
      <c r="NEK431" s="45"/>
      <c r="NEL431" s="45"/>
      <c r="NEM431" s="45"/>
      <c r="NEN431" s="45"/>
      <c r="NEO431" s="45"/>
      <c r="NEP431" s="45"/>
      <c r="NEQ431" s="45"/>
      <c r="NER431" s="45"/>
      <c r="NES431" s="45"/>
      <c r="NET431" s="45"/>
      <c r="NEU431" s="45"/>
      <c r="NEV431" s="45"/>
      <c r="NEW431" s="45"/>
      <c r="NEX431" s="45"/>
      <c r="NEY431" s="45"/>
      <c r="NEZ431" s="45"/>
      <c r="NFA431" s="45"/>
      <c r="NFB431" s="45"/>
      <c r="NFC431" s="45"/>
      <c r="NFD431" s="45"/>
      <c r="NFE431" s="45"/>
      <c r="NFF431" s="45"/>
      <c r="NFG431" s="45"/>
      <c r="NFH431" s="45"/>
      <c r="NFI431" s="45"/>
      <c r="NFJ431" s="45"/>
      <c r="NFK431" s="45"/>
      <c r="NFL431" s="45"/>
      <c r="NFM431" s="45"/>
      <c r="NFN431" s="45"/>
      <c r="NFO431" s="45"/>
      <c r="NFP431" s="45"/>
      <c r="NFQ431" s="45"/>
      <c r="NFR431" s="45"/>
      <c r="NFS431" s="45"/>
      <c r="NFT431" s="45"/>
      <c r="NFU431" s="45"/>
      <c r="NFV431" s="45"/>
      <c r="NFW431" s="45"/>
      <c r="NFX431" s="45"/>
      <c r="NFY431" s="45"/>
      <c r="NFZ431" s="45"/>
      <c r="NGA431" s="45"/>
      <c r="NGB431" s="45"/>
      <c r="NGC431" s="45"/>
      <c r="NGD431" s="45"/>
      <c r="NGE431" s="45"/>
      <c r="NGF431" s="45"/>
      <c r="NGG431" s="45"/>
      <c r="NGH431" s="45"/>
      <c r="NGI431" s="45"/>
      <c r="NGJ431" s="45"/>
      <c r="NGK431" s="45"/>
      <c r="NGL431" s="45"/>
      <c r="NGM431" s="45"/>
      <c r="NGN431" s="45"/>
      <c r="NGO431" s="45"/>
      <c r="NGP431" s="45"/>
      <c r="NGQ431" s="45"/>
      <c r="NGR431" s="45"/>
      <c r="NGS431" s="45"/>
      <c r="NGT431" s="45"/>
      <c r="NGU431" s="45"/>
      <c r="NGV431" s="45"/>
      <c r="NGW431" s="45"/>
      <c r="NGX431" s="45"/>
      <c r="NGY431" s="45"/>
      <c r="NGZ431" s="45"/>
      <c r="NHA431" s="45"/>
      <c r="NHB431" s="45"/>
      <c r="NHC431" s="45"/>
      <c r="NHD431" s="45"/>
      <c r="NHE431" s="45"/>
      <c r="NHF431" s="45"/>
      <c r="NHG431" s="45"/>
      <c r="NHH431" s="45"/>
      <c r="NHI431" s="45"/>
      <c r="NHJ431" s="45"/>
      <c r="NHK431" s="45"/>
      <c r="NHL431" s="45"/>
      <c r="NHM431" s="45"/>
      <c r="NHN431" s="45"/>
      <c r="NHO431" s="45"/>
      <c r="NHP431" s="45"/>
      <c r="NHQ431" s="45"/>
      <c r="NHR431" s="45"/>
      <c r="NHS431" s="45"/>
      <c r="NHT431" s="45"/>
      <c r="NHU431" s="45"/>
      <c r="NHV431" s="45"/>
      <c r="NHW431" s="45"/>
      <c r="NHX431" s="45"/>
      <c r="NHY431" s="45"/>
      <c r="NHZ431" s="45"/>
      <c r="NIA431" s="45"/>
      <c r="NIB431" s="45"/>
      <c r="NIC431" s="45"/>
      <c r="NID431" s="45"/>
      <c r="NIE431" s="45"/>
      <c r="NIF431" s="45"/>
      <c r="NIG431" s="45"/>
      <c r="NIH431" s="45"/>
      <c r="NII431" s="45"/>
      <c r="NIJ431" s="45"/>
      <c r="NIK431" s="45"/>
      <c r="NIL431" s="45"/>
      <c r="NIM431" s="45"/>
      <c r="NIN431" s="45"/>
      <c r="NIO431" s="45"/>
      <c r="NIP431" s="45"/>
      <c r="NIQ431" s="45"/>
      <c r="NIR431" s="45"/>
      <c r="NIS431" s="45"/>
      <c r="NIT431" s="45"/>
      <c r="NIU431" s="45"/>
      <c r="NIV431" s="45"/>
      <c r="NIW431" s="45"/>
      <c r="NIX431" s="45"/>
      <c r="NIY431" s="45"/>
      <c r="NIZ431" s="45"/>
      <c r="NJA431" s="45"/>
      <c r="NJB431" s="45"/>
      <c r="NJC431" s="45"/>
      <c r="NJD431" s="45"/>
      <c r="NJE431" s="45"/>
      <c r="NJF431" s="45"/>
      <c r="NJG431" s="45"/>
      <c r="NJH431" s="45"/>
      <c r="NJI431" s="45"/>
      <c r="NJJ431" s="45"/>
      <c r="NJK431" s="45"/>
      <c r="NJL431" s="45"/>
      <c r="NJM431" s="45"/>
      <c r="NJN431" s="45"/>
      <c r="NJO431" s="45"/>
      <c r="NJP431" s="45"/>
      <c r="NJQ431" s="45"/>
      <c r="NJR431" s="45"/>
      <c r="NJS431" s="45"/>
      <c r="NJT431" s="45"/>
      <c r="NJU431" s="45"/>
      <c r="NJV431" s="45"/>
      <c r="NJW431" s="45"/>
      <c r="NJX431" s="45"/>
      <c r="NJY431" s="45"/>
      <c r="NJZ431" s="45"/>
      <c r="NKA431" s="45"/>
      <c r="NKB431" s="45"/>
      <c r="NKC431" s="45"/>
      <c r="NKD431" s="45"/>
      <c r="NKE431" s="45"/>
      <c r="NKF431" s="45"/>
      <c r="NKG431" s="45"/>
      <c r="NKH431" s="45"/>
      <c r="NKI431" s="45"/>
      <c r="NKJ431" s="45"/>
      <c r="NKK431" s="45"/>
      <c r="NKL431" s="45"/>
      <c r="NKM431" s="45"/>
      <c r="NKN431" s="45"/>
      <c r="NKO431" s="45"/>
      <c r="NKP431" s="45"/>
      <c r="NKQ431" s="45"/>
      <c r="NKR431" s="45"/>
      <c r="NKS431" s="45"/>
      <c r="NKT431" s="45"/>
      <c r="NKU431" s="45"/>
      <c r="NKV431" s="45"/>
      <c r="NKW431" s="45"/>
      <c r="NKX431" s="45"/>
      <c r="NKY431" s="45"/>
      <c r="NKZ431" s="45"/>
      <c r="NLA431" s="45"/>
      <c r="NLB431" s="45"/>
      <c r="NLC431" s="45"/>
      <c r="NLD431" s="45"/>
      <c r="NLE431" s="45"/>
      <c r="NLF431" s="45"/>
      <c r="NLG431" s="45"/>
      <c r="NLH431" s="45"/>
      <c r="NLI431" s="45"/>
      <c r="NLJ431" s="45"/>
      <c r="NLK431" s="45"/>
      <c r="NLL431" s="45"/>
      <c r="NLM431" s="45"/>
      <c r="NLN431" s="45"/>
      <c r="NLO431" s="45"/>
      <c r="NLP431" s="45"/>
      <c r="NLQ431" s="45"/>
      <c r="NLR431" s="45"/>
      <c r="NLS431" s="45"/>
      <c r="NLT431" s="45"/>
      <c r="NLU431" s="45"/>
      <c r="NLV431" s="45"/>
      <c r="NLW431" s="45"/>
      <c r="NLX431" s="45"/>
      <c r="NLY431" s="45"/>
      <c r="NLZ431" s="45"/>
      <c r="NMA431" s="45"/>
      <c r="NMB431" s="45"/>
      <c r="NMC431" s="45"/>
      <c r="NMD431" s="45"/>
      <c r="NME431" s="45"/>
      <c r="NMF431" s="45"/>
      <c r="NMG431" s="45"/>
      <c r="NMH431" s="45"/>
      <c r="NMI431" s="45"/>
      <c r="NMJ431" s="45"/>
      <c r="NMK431" s="45"/>
      <c r="NML431" s="45"/>
      <c r="NMM431" s="45"/>
      <c r="NMN431" s="45"/>
      <c r="NMO431" s="45"/>
      <c r="NMP431" s="45"/>
      <c r="NMQ431" s="45"/>
      <c r="NMR431" s="45"/>
      <c r="NMS431" s="45"/>
      <c r="NMT431" s="45"/>
      <c r="NMU431" s="45"/>
      <c r="NMV431" s="45"/>
      <c r="NMW431" s="45"/>
      <c r="NMX431" s="45"/>
      <c r="NMY431" s="45"/>
      <c r="NMZ431" s="45"/>
      <c r="NNA431" s="45"/>
      <c r="NNB431" s="45"/>
      <c r="NNC431" s="45"/>
      <c r="NND431" s="45"/>
      <c r="NNE431" s="45"/>
      <c r="NNF431" s="45"/>
      <c r="NNG431" s="45"/>
      <c r="NNH431" s="45"/>
      <c r="NNI431" s="45"/>
      <c r="NNJ431" s="45"/>
      <c r="NNK431" s="45"/>
      <c r="NNL431" s="45"/>
      <c r="NNM431" s="45"/>
      <c r="NNN431" s="45"/>
      <c r="NNO431" s="45"/>
      <c r="NNP431" s="45"/>
      <c r="NNQ431" s="45"/>
      <c r="NNR431" s="45"/>
      <c r="NNS431" s="45"/>
      <c r="NNT431" s="45"/>
      <c r="NNU431" s="45"/>
      <c r="NNV431" s="45"/>
      <c r="NNW431" s="45"/>
      <c r="NNX431" s="45"/>
      <c r="NNY431" s="45"/>
      <c r="NNZ431" s="45"/>
      <c r="NOA431" s="45"/>
      <c r="NOB431" s="45"/>
      <c r="NOC431" s="45"/>
      <c r="NOD431" s="45"/>
      <c r="NOE431" s="45"/>
      <c r="NOF431" s="45"/>
      <c r="NOG431" s="45"/>
      <c r="NOH431" s="45"/>
      <c r="NOI431" s="45"/>
      <c r="NOJ431" s="45"/>
      <c r="NOK431" s="45"/>
      <c r="NOL431" s="45"/>
      <c r="NOM431" s="45"/>
      <c r="NON431" s="45"/>
      <c r="NOO431" s="45"/>
      <c r="NOP431" s="45"/>
      <c r="NOQ431" s="45"/>
      <c r="NOR431" s="45"/>
      <c r="NOS431" s="45"/>
      <c r="NOT431" s="45"/>
      <c r="NOU431" s="45"/>
      <c r="NOV431" s="45"/>
      <c r="NOW431" s="45"/>
      <c r="NOX431" s="45"/>
      <c r="NOY431" s="45"/>
      <c r="NOZ431" s="45"/>
      <c r="NPA431" s="45"/>
      <c r="NPB431" s="45"/>
      <c r="NPC431" s="45"/>
      <c r="NPD431" s="45"/>
      <c r="NPE431" s="45"/>
      <c r="NPF431" s="45"/>
      <c r="NPG431" s="45"/>
      <c r="NPH431" s="45"/>
      <c r="NPI431" s="45"/>
      <c r="NPJ431" s="45"/>
      <c r="NPK431" s="45"/>
      <c r="NPL431" s="45"/>
      <c r="NPM431" s="45"/>
      <c r="NPN431" s="45"/>
      <c r="NPO431" s="45"/>
      <c r="NPP431" s="45"/>
      <c r="NPQ431" s="45"/>
      <c r="NPR431" s="45"/>
      <c r="NPS431" s="45"/>
      <c r="NPT431" s="45"/>
      <c r="NPU431" s="45"/>
      <c r="NPV431" s="45"/>
      <c r="NPW431" s="45"/>
      <c r="NPX431" s="45"/>
      <c r="NPY431" s="45"/>
      <c r="NPZ431" s="45"/>
      <c r="NQA431" s="45"/>
      <c r="NQB431" s="45"/>
      <c r="NQC431" s="45"/>
      <c r="NQD431" s="45"/>
      <c r="NQE431" s="45"/>
      <c r="NQF431" s="45"/>
      <c r="NQG431" s="45"/>
      <c r="NQH431" s="45"/>
      <c r="NQI431" s="45"/>
      <c r="NQJ431" s="45"/>
      <c r="NQK431" s="45"/>
      <c r="NQL431" s="45"/>
      <c r="NQM431" s="45"/>
      <c r="NQN431" s="45"/>
      <c r="NQO431" s="45"/>
      <c r="NQP431" s="45"/>
      <c r="NQQ431" s="45"/>
      <c r="NQR431" s="45"/>
      <c r="NQS431" s="45"/>
      <c r="NQT431" s="45"/>
      <c r="NQU431" s="45"/>
      <c r="NQV431" s="45"/>
      <c r="NQW431" s="45"/>
      <c r="NQX431" s="45"/>
      <c r="NQY431" s="45"/>
      <c r="NQZ431" s="45"/>
      <c r="NRA431" s="45"/>
      <c r="NRB431" s="45"/>
      <c r="NRC431" s="45"/>
      <c r="NRD431" s="45"/>
      <c r="NRE431" s="45"/>
      <c r="NRF431" s="45"/>
      <c r="NRG431" s="45"/>
      <c r="NRH431" s="45"/>
      <c r="NRI431" s="45"/>
      <c r="NRJ431" s="45"/>
      <c r="NRK431" s="45"/>
      <c r="NRL431" s="45"/>
      <c r="NRM431" s="45"/>
      <c r="NRN431" s="45"/>
      <c r="NRO431" s="45"/>
      <c r="NRP431" s="45"/>
      <c r="NRQ431" s="45"/>
      <c r="NRR431" s="45"/>
      <c r="NRS431" s="45"/>
      <c r="NRT431" s="45"/>
      <c r="NRU431" s="45"/>
      <c r="NRV431" s="45"/>
      <c r="NRW431" s="45"/>
      <c r="NRX431" s="45"/>
      <c r="NRY431" s="45"/>
      <c r="NRZ431" s="45"/>
      <c r="NSA431" s="45"/>
      <c r="NSB431" s="45"/>
      <c r="NSC431" s="45"/>
      <c r="NSD431" s="45"/>
      <c r="NSE431" s="45"/>
      <c r="NSF431" s="45"/>
      <c r="NSG431" s="45"/>
      <c r="NSH431" s="45"/>
      <c r="NSI431" s="45"/>
      <c r="NSJ431" s="45"/>
      <c r="NSK431" s="45"/>
      <c r="NSL431" s="45"/>
      <c r="NSM431" s="45"/>
      <c r="NSN431" s="45"/>
      <c r="NSO431" s="45"/>
      <c r="NSP431" s="45"/>
      <c r="NSQ431" s="45"/>
      <c r="NSR431" s="45"/>
      <c r="NSS431" s="45"/>
      <c r="NST431" s="45"/>
      <c r="NSU431" s="45"/>
      <c r="NSV431" s="45"/>
      <c r="NSW431" s="45"/>
      <c r="NSX431" s="45"/>
      <c r="NSY431" s="45"/>
      <c r="NSZ431" s="45"/>
      <c r="NTA431" s="45"/>
      <c r="NTB431" s="45"/>
      <c r="NTC431" s="45"/>
      <c r="NTD431" s="45"/>
      <c r="NTE431" s="45"/>
      <c r="NTF431" s="45"/>
      <c r="NTG431" s="45"/>
      <c r="NTH431" s="45"/>
      <c r="NTI431" s="45"/>
      <c r="NTJ431" s="45"/>
      <c r="NTK431" s="45"/>
      <c r="NTL431" s="45"/>
      <c r="NTM431" s="45"/>
      <c r="NTN431" s="45"/>
      <c r="NTO431" s="45"/>
      <c r="NTP431" s="45"/>
      <c r="NTQ431" s="45"/>
      <c r="NTR431" s="45"/>
      <c r="NTS431" s="45"/>
      <c r="NTT431" s="45"/>
      <c r="NTU431" s="45"/>
      <c r="NTV431" s="45"/>
      <c r="NTW431" s="45"/>
      <c r="NTX431" s="45"/>
      <c r="NTY431" s="45"/>
      <c r="NTZ431" s="45"/>
      <c r="NUA431" s="45"/>
      <c r="NUB431" s="45"/>
      <c r="NUC431" s="45"/>
      <c r="NUD431" s="45"/>
      <c r="NUE431" s="45"/>
      <c r="NUF431" s="45"/>
      <c r="NUG431" s="45"/>
      <c r="NUH431" s="45"/>
      <c r="NUI431" s="45"/>
      <c r="NUJ431" s="45"/>
      <c r="NUK431" s="45"/>
      <c r="NUL431" s="45"/>
      <c r="NUM431" s="45"/>
      <c r="NUN431" s="45"/>
      <c r="NUO431" s="45"/>
      <c r="NUP431" s="45"/>
      <c r="NUQ431" s="45"/>
      <c r="NUR431" s="45"/>
      <c r="NUS431" s="45"/>
      <c r="NUT431" s="45"/>
      <c r="NUU431" s="45"/>
      <c r="NUV431" s="45"/>
      <c r="NUW431" s="45"/>
      <c r="NUX431" s="45"/>
      <c r="NUY431" s="45"/>
      <c r="NUZ431" s="45"/>
      <c r="NVA431" s="45"/>
      <c r="NVB431" s="45"/>
      <c r="NVC431" s="45"/>
      <c r="NVD431" s="45"/>
      <c r="NVE431" s="45"/>
      <c r="NVF431" s="45"/>
      <c r="NVG431" s="45"/>
      <c r="NVH431" s="45"/>
      <c r="NVI431" s="45"/>
      <c r="NVJ431" s="45"/>
      <c r="NVK431" s="45"/>
      <c r="NVL431" s="45"/>
      <c r="NVM431" s="45"/>
      <c r="NVN431" s="45"/>
      <c r="NVO431" s="45"/>
      <c r="NVP431" s="45"/>
      <c r="NVQ431" s="45"/>
      <c r="NVR431" s="45"/>
      <c r="NVS431" s="45"/>
      <c r="NVT431" s="45"/>
      <c r="NVU431" s="45"/>
      <c r="NVV431" s="45"/>
      <c r="NVW431" s="45"/>
      <c r="NVX431" s="45"/>
      <c r="NVY431" s="45"/>
      <c r="NVZ431" s="45"/>
      <c r="NWA431" s="45"/>
      <c r="NWB431" s="45"/>
      <c r="NWC431" s="45"/>
      <c r="NWD431" s="45"/>
      <c r="NWE431" s="45"/>
      <c r="NWF431" s="45"/>
      <c r="NWG431" s="45"/>
      <c r="NWH431" s="45"/>
      <c r="NWI431" s="45"/>
      <c r="NWJ431" s="45"/>
      <c r="NWK431" s="45"/>
      <c r="NWL431" s="45"/>
      <c r="NWM431" s="45"/>
      <c r="NWN431" s="45"/>
      <c r="NWO431" s="45"/>
      <c r="NWP431" s="45"/>
      <c r="NWQ431" s="45"/>
      <c r="NWR431" s="45"/>
      <c r="NWS431" s="45"/>
      <c r="NWT431" s="45"/>
      <c r="NWU431" s="45"/>
      <c r="NWV431" s="45"/>
      <c r="NWW431" s="45"/>
      <c r="NWX431" s="45"/>
      <c r="NWY431" s="45"/>
      <c r="NWZ431" s="45"/>
      <c r="NXA431" s="45"/>
      <c r="NXB431" s="45"/>
      <c r="NXC431" s="45"/>
      <c r="NXD431" s="45"/>
      <c r="NXE431" s="45"/>
      <c r="NXF431" s="45"/>
      <c r="NXG431" s="45"/>
      <c r="NXH431" s="45"/>
      <c r="NXI431" s="45"/>
      <c r="NXJ431" s="45"/>
      <c r="NXK431" s="45"/>
      <c r="NXL431" s="45"/>
      <c r="NXM431" s="45"/>
      <c r="NXN431" s="45"/>
      <c r="NXO431" s="45"/>
      <c r="NXP431" s="45"/>
      <c r="NXQ431" s="45"/>
      <c r="NXR431" s="45"/>
      <c r="NXS431" s="45"/>
      <c r="NXT431" s="45"/>
      <c r="NXU431" s="45"/>
      <c r="NXV431" s="45"/>
      <c r="NXW431" s="45"/>
      <c r="NXX431" s="45"/>
      <c r="NXY431" s="45"/>
      <c r="NXZ431" s="45"/>
      <c r="NYA431" s="45"/>
      <c r="NYB431" s="45"/>
      <c r="NYC431" s="45"/>
      <c r="NYD431" s="45"/>
      <c r="NYE431" s="45"/>
      <c r="NYF431" s="45"/>
      <c r="NYG431" s="45"/>
      <c r="NYH431" s="45"/>
      <c r="NYI431" s="45"/>
      <c r="NYJ431" s="45"/>
      <c r="NYK431" s="45"/>
      <c r="NYL431" s="45"/>
      <c r="NYM431" s="45"/>
      <c r="NYN431" s="45"/>
      <c r="NYO431" s="45"/>
      <c r="NYP431" s="45"/>
      <c r="NYQ431" s="45"/>
      <c r="NYR431" s="45"/>
      <c r="NYS431" s="45"/>
      <c r="NYT431" s="45"/>
      <c r="NYU431" s="45"/>
      <c r="NYV431" s="45"/>
      <c r="NYW431" s="45"/>
      <c r="NYX431" s="45"/>
      <c r="NYY431" s="45"/>
      <c r="NYZ431" s="45"/>
      <c r="NZA431" s="45"/>
      <c r="NZB431" s="45"/>
      <c r="NZC431" s="45"/>
      <c r="NZD431" s="45"/>
      <c r="NZE431" s="45"/>
      <c r="NZF431" s="45"/>
      <c r="NZG431" s="45"/>
      <c r="NZH431" s="45"/>
      <c r="NZI431" s="45"/>
      <c r="NZJ431" s="45"/>
      <c r="NZK431" s="45"/>
      <c r="NZL431" s="45"/>
      <c r="NZM431" s="45"/>
      <c r="NZN431" s="45"/>
      <c r="NZO431" s="45"/>
      <c r="NZP431" s="45"/>
      <c r="NZQ431" s="45"/>
      <c r="NZR431" s="45"/>
      <c r="NZS431" s="45"/>
      <c r="NZT431" s="45"/>
      <c r="NZU431" s="45"/>
      <c r="NZV431" s="45"/>
      <c r="NZW431" s="45"/>
      <c r="NZX431" s="45"/>
      <c r="NZY431" s="45"/>
      <c r="NZZ431" s="45"/>
      <c r="OAA431" s="45"/>
      <c r="OAB431" s="45"/>
      <c r="OAC431" s="45"/>
      <c r="OAD431" s="45"/>
      <c r="OAE431" s="45"/>
      <c r="OAF431" s="45"/>
      <c r="OAG431" s="45"/>
      <c r="OAH431" s="45"/>
      <c r="OAI431" s="45"/>
      <c r="OAJ431" s="45"/>
      <c r="OAK431" s="45"/>
      <c r="OAL431" s="45"/>
      <c r="OAM431" s="45"/>
      <c r="OAN431" s="45"/>
      <c r="OAO431" s="45"/>
      <c r="OAP431" s="45"/>
      <c r="OAQ431" s="45"/>
      <c r="OAR431" s="45"/>
      <c r="OAS431" s="45"/>
      <c r="OAT431" s="45"/>
      <c r="OAU431" s="45"/>
      <c r="OAV431" s="45"/>
      <c r="OAW431" s="45"/>
      <c r="OAX431" s="45"/>
      <c r="OAY431" s="45"/>
      <c r="OAZ431" s="45"/>
      <c r="OBA431" s="45"/>
      <c r="OBB431" s="45"/>
      <c r="OBC431" s="45"/>
      <c r="OBD431" s="45"/>
      <c r="OBE431" s="45"/>
      <c r="OBF431" s="45"/>
      <c r="OBG431" s="45"/>
      <c r="OBH431" s="45"/>
      <c r="OBI431" s="45"/>
      <c r="OBJ431" s="45"/>
      <c r="OBK431" s="45"/>
      <c r="OBL431" s="45"/>
      <c r="OBM431" s="45"/>
      <c r="OBN431" s="45"/>
      <c r="OBO431" s="45"/>
      <c r="OBP431" s="45"/>
      <c r="OBQ431" s="45"/>
      <c r="OBR431" s="45"/>
      <c r="OBS431" s="45"/>
      <c r="OBT431" s="45"/>
      <c r="OBU431" s="45"/>
      <c r="OBV431" s="45"/>
      <c r="OBW431" s="45"/>
      <c r="OBX431" s="45"/>
      <c r="OBY431" s="45"/>
      <c r="OBZ431" s="45"/>
      <c r="OCA431" s="45"/>
      <c r="OCB431" s="45"/>
      <c r="OCC431" s="45"/>
      <c r="OCD431" s="45"/>
      <c r="OCE431" s="45"/>
      <c r="OCF431" s="45"/>
      <c r="OCG431" s="45"/>
      <c r="OCH431" s="45"/>
      <c r="OCI431" s="45"/>
      <c r="OCJ431" s="45"/>
      <c r="OCK431" s="45"/>
      <c r="OCL431" s="45"/>
      <c r="OCM431" s="45"/>
      <c r="OCN431" s="45"/>
      <c r="OCO431" s="45"/>
      <c r="OCP431" s="45"/>
      <c r="OCQ431" s="45"/>
      <c r="OCR431" s="45"/>
      <c r="OCS431" s="45"/>
      <c r="OCT431" s="45"/>
      <c r="OCU431" s="45"/>
      <c r="OCV431" s="45"/>
      <c r="OCW431" s="45"/>
      <c r="OCX431" s="45"/>
      <c r="OCY431" s="45"/>
      <c r="OCZ431" s="45"/>
      <c r="ODA431" s="45"/>
      <c r="ODB431" s="45"/>
      <c r="ODC431" s="45"/>
      <c r="ODD431" s="45"/>
      <c r="ODE431" s="45"/>
      <c r="ODF431" s="45"/>
      <c r="ODG431" s="45"/>
      <c r="ODH431" s="45"/>
      <c r="ODI431" s="45"/>
      <c r="ODJ431" s="45"/>
      <c r="ODK431" s="45"/>
      <c r="ODL431" s="45"/>
      <c r="ODM431" s="45"/>
      <c r="ODN431" s="45"/>
      <c r="ODO431" s="45"/>
      <c r="ODP431" s="45"/>
      <c r="ODQ431" s="45"/>
      <c r="ODR431" s="45"/>
      <c r="ODS431" s="45"/>
      <c r="ODT431" s="45"/>
      <c r="ODU431" s="45"/>
      <c r="ODV431" s="45"/>
      <c r="ODW431" s="45"/>
      <c r="ODX431" s="45"/>
      <c r="ODY431" s="45"/>
      <c r="ODZ431" s="45"/>
      <c r="OEA431" s="45"/>
      <c r="OEB431" s="45"/>
      <c r="OEC431" s="45"/>
      <c r="OED431" s="45"/>
      <c r="OEE431" s="45"/>
      <c r="OEF431" s="45"/>
      <c r="OEG431" s="45"/>
      <c r="OEH431" s="45"/>
      <c r="OEI431" s="45"/>
      <c r="OEJ431" s="45"/>
      <c r="OEK431" s="45"/>
      <c r="OEL431" s="45"/>
      <c r="OEM431" s="45"/>
      <c r="OEN431" s="45"/>
      <c r="OEO431" s="45"/>
      <c r="OEP431" s="45"/>
      <c r="OEQ431" s="45"/>
      <c r="OER431" s="45"/>
      <c r="OES431" s="45"/>
      <c r="OET431" s="45"/>
      <c r="OEU431" s="45"/>
      <c r="OEV431" s="45"/>
      <c r="OEW431" s="45"/>
      <c r="OEX431" s="45"/>
      <c r="OEY431" s="45"/>
      <c r="OEZ431" s="45"/>
      <c r="OFA431" s="45"/>
      <c r="OFB431" s="45"/>
      <c r="OFC431" s="45"/>
      <c r="OFD431" s="45"/>
      <c r="OFE431" s="45"/>
      <c r="OFF431" s="45"/>
      <c r="OFG431" s="45"/>
      <c r="OFH431" s="45"/>
      <c r="OFI431" s="45"/>
      <c r="OFJ431" s="45"/>
      <c r="OFK431" s="45"/>
      <c r="OFL431" s="45"/>
      <c r="OFM431" s="45"/>
      <c r="OFN431" s="45"/>
      <c r="OFO431" s="45"/>
      <c r="OFP431" s="45"/>
      <c r="OFQ431" s="45"/>
      <c r="OFR431" s="45"/>
      <c r="OFS431" s="45"/>
      <c r="OFT431" s="45"/>
      <c r="OFU431" s="45"/>
      <c r="OFV431" s="45"/>
      <c r="OFW431" s="45"/>
      <c r="OFX431" s="45"/>
      <c r="OFY431" s="45"/>
      <c r="OFZ431" s="45"/>
      <c r="OGA431" s="45"/>
      <c r="OGB431" s="45"/>
      <c r="OGC431" s="45"/>
      <c r="OGD431" s="45"/>
      <c r="OGE431" s="45"/>
      <c r="OGF431" s="45"/>
      <c r="OGG431" s="45"/>
      <c r="OGH431" s="45"/>
      <c r="OGI431" s="45"/>
      <c r="OGJ431" s="45"/>
      <c r="OGK431" s="45"/>
      <c r="OGL431" s="45"/>
      <c r="OGM431" s="45"/>
      <c r="OGN431" s="45"/>
      <c r="OGO431" s="45"/>
      <c r="OGP431" s="45"/>
      <c r="OGQ431" s="45"/>
      <c r="OGR431" s="45"/>
      <c r="OGS431" s="45"/>
      <c r="OGT431" s="45"/>
      <c r="OGU431" s="45"/>
      <c r="OGV431" s="45"/>
      <c r="OGW431" s="45"/>
      <c r="OGX431" s="45"/>
      <c r="OGY431" s="45"/>
      <c r="OGZ431" s="45"/>
      <c r="OHA431" s="45"/>
      <c r="OHB431" s="45"/>
      <c r="OHC431" s="45"/>
      <c r="OHD431" s="45"/>
      <c r="OHE431" s="45"/>
      <c r="OHF431" s="45"/>
      <c r="OHG431" s="45"/>
      <c r="OHH431" s="45"/>
      <c r="OHI431" s="45"/>
      <c r="OHJ431" s="45"/>
      <c r="OHK431" s="45"/>
      <c r="OHL431" s="45"/>
      <c r="OHM431" s="45"/>
      <c r="OHN431" s="45"/>
      <c r="OHO431" s="45"/>
      <c r="OHP431" s="45"/>
      <c r="OHQ431" s="45"/>
      <c r="OHR431" s="45"/>
      <c r="OHS431" s="45"/>
      <c r="OHT431" s="45"/>
      <c r="OHU431" s="45"/>
      <c r="OHV431" s="45"/>
      <c r="OHW431" s="45"/>
      <c r="OHX431" s="45"/>
      <c r="OHY431" s="45"/>
      <c r="OHZ431" s="45"/>
      <c r="OIA431" s="45"/>
      <c r="OIB431" s="45"/>
      <c r="OIC431" s="45"/>
      <c r="OID431" s="45"/>
      <c r="OIE431" s="45"/>
      <c r="OIF431" s="45"/>
      <c r="OIG431" s="45"/>
      <c r="OIH431" s="45"/>
      <c r="OII431" s="45"/>
      <c r="OIJ431" s="45"/>
      <c r="OIK431" s="45"/>
      <c r="OIL431" s="45"/>
      <c r="OIM431" s="45"/>
      <c r="OIN431" s="45"/>
      <c r="OIO431" s="45"/>
      <c r="OIP431" s="45"/>
      <c r="OIQ431" s="45"/>
      <c r="OIR431" s="45"/>
      <c r="OIS431" s="45"/>
      <c r="OIT431" s="45"/>
      <c r="OIU431" s="45"/>
      <c r="OIV431" s="45"/>
      <c r="OIW431" s="45"/>
      <c r="OIX431" s="45"/>
      <c r="OIY431" s="45"/>
      <c r="OIZ431" s="45"/>
      <c r="OJA431" s="45"/>
      <c r="OJB431" s="45"/>
      <c r="OJC431" s="45"/>
      <c r="OJD431" s="45"/>
      <c r="OJE431" s="45"/>
      <c r="OJF431" s="45"/>
      <c r="OJG431" s="45"/>
      <c r="OJH431" s="45"/>
      <c r="OJI431" s="45"/>
      <c r="OJJ431" s="45"/>
      <c r="OJK431" s="45"/>
      <c r="OJL431" s="45"/>
      <c r="OJM431" s="45"/>
      <c r="OJN431" s="45"/>
      <c r="OJO431" s="45"/>
      <c r="OJP431" s="45"/>
      <c r="OJQ431" s="45"/>
      <c r="OJR431" s="45"/>
      <c r="OJS431" s="45"/>
      <c r="OJT431" s="45"/>
      <c r="OJU431" s="45"/>
      <c r="OJV431" s="45"/>
      <c r="OJW431" s="45"/>
      <c r="OJX431" s="45"/>
      <c r="OJY431" s="45"/>
      <c r="OJZ431" s="45"/>
      <c r="OKA431" s="45"/>
      <c r="OKB431" s="45"/>
      <c r="OKC431" s="45"/>
      <c r="OKD431" s="45"/>
      <c r="OKE431" s="45"/>
      <c r="OKF431" s="45"/>
      <c r="OKG431" s="45"/>
      <c r="OKH431" s="45"/>
      <c r="OKI431" s="45"/>
      <c r="OKJ431" s="45"/>
      <c r="OKK431" s="45"/>
      <c r="OKL431" s="45"/>
      <c r="OKM431" s="45"/>
      <c r="OKN431" s="45"/>
      <c r="OKO431" s="45"/>
      <c r="OKP431" s="45"/>
      <c r="OKQ431" s="45"/>
      <c r="OKR431" s="45"/>
      <c r="OKS431" s="45"/>
      <c r="OKT431" s="45"/>
      <c r="OKU431" s="45"/>
      <c r="OKV431" s="45"/>
      <c r="OKW431" s="45"/>
      <c r="OKX431" s="45"/>
      <c r="OKY431" s="45"/>
      <c r="OKZ431" s="45"/>
      <c r="OLA431" s="45"/>
      <c r="OLB431" s="45"/>
      <c r="OLC431" s="45"/>
      <c r="OLD431" s="45"/>
      <c r="OLE431" s="45"/>
      <c r="OLF431" s="45"/>
      <c r="OLG431" s="45"/>
      <c r="OLH431" s="45"/>
      <c r="OLI431" s="45"/>
      <c r="OLJ431" s="45"/>
      <c r="OLK431" s="45"/>
      <c r="OLL431" s="45"/>
      <c r="OLM431" s="45"/>
      <c r="OLN431" s="45"/>
      <c r="OLO431" s="45"/>
      <c r="OLP431" s="45"/>
      <c r="OLQ431" s="45"/>
      <c r="OLR431" s="45"/>
      <c r="OLS431" s="45"/>
      <c r="OLT431" s="45"/>
      <c r="OLU431" s="45"/>
      <c r="OLV431" s="45"/>
      <c r="OLW431" s="45"/>
      <c r="OLX431" s="45"/>
      <c r="OLY431" s="45"/>
      <c r="OLZ431" s="45"/>
      <c r="OMA431" s="45"/>
      <c r="OMB431" s="45"/>
      <c r="OMC431" s="45"/>
      <c r="OMD431" s="45"/>
      <c r="OME431" s="45"/>
      <c r="OMF431" s="45"/>
      <c r="OMG431" s="45"/>
      <c r="OMH431" s="45"/>
      <c r="OMI431" s="45"/>
      <c r="OMJ431" s="45"/>
      <c r="OMK431" s="45"/>
      <c r="OML431" s="45"/>
      <c r="OMM431" s="45"/>
      <c r="OMN431" s="45"/>
      <c r="OMO431" s="45"/>
      <c r="OMP431" s="45"/>
      <c r="OMQ431" s="45"/>
      <c r="OMR431" s="45"/>
      <c r="OMS431" s="45"/>
      <c r="OMT431" s="45"/>
      <c r="OMU431" s="45"/>
      <c r="OMV431" s="45"/>
      <c r="OMW431" s="45"/>
      <c r="OMX431" s="45"/>
      <c r="OMY431" s="45"/>
      <c r="OMZ431" s="45"/>
      <c r="ONA431" s="45"/>
      <c r="ONB431" s="45"/>
      <c r="ONC431" s="45"/>
      <c r="OND431" s="45"/>
      <c r="ONE431" s="45"/>
      <c r="ONF431" s="45"/>
      <c r="ONG431" s="45"/>
      <c r="ONH431" s="45"/>
      <c r="ONI431" s="45"/>
      <c r="ONJ431" s="45"/>
      <c r="ONK431" s="45"/>
      <c r="ONL431" s="45"/>
      <c r="ONM431" s="45"/>
      <c r="ONN431" s="45"/>
      <c r="ONO431" s="45"/>
      <c r="ONP431" s="45"/>
      <c r="ONQ431" s="45"/>
      <c r="ONR431" s="45"/>
      <c r="ONS431" s="45"/>
      <c r="ONT431" s="45"/>
      <c r="ONU431" s="45"/>
      <c r="ONV431" s="45"/>
      <c r="ONW431" s="45"/>
      <c r="ONX431" s="45"/>
      <c r="ONY431" s="45"/>
      <c r="ONZ431" s="45"/>
      <c r="OOA431" s="45"/>
      <c r="OOB431" s="45"/>
      <c r="OOC431" s="45"/>
      <c r="OOD431" s="45"/>
      <c r="OOE431" s="45"/>
      <c r="OOF431" s="45"/>
      <c r="OOG431" s="45"/>
      <c r="OOH431" s="45"/>
      <c r="OOI431" s="45"/>
      <c r="OOJ431" s="45"/>
      <c r="OOK431" s="45"/>
      <c r="OOL431" s="45"/>
      <c r="OOM431" s="45"/>
      <c r="OON431" s="45"/>
      <c r="OOO431" s="45"/>
      <c r="OOP431" s="45"/>
      <c r="OOQ431" s="45"/>
      <c r="OOR431" s="45"/>
      <c r="OOS431" s="45"/>
      <c r="OOT431" s="45"/>
      <c r="OOU431" s="45"/>
      <c r="OOV431" s="45"/>
      <c r="OOW431" s="45"/>
      <c r="OOX431" s="45"/>
      <c r="OOY431" s="45"/>
      <c r="OOZ431" s="45"/>
      <c r="OPA431" s="45"/>
      <c r="OPB431" s="45"/>
      <c r="OPC431" s="45"/>
      <c r="OPD431" s="45"/>
      <c r="OPE431" s="45"/>
      <c r="OPF431" s="45"/>
      <c r="OPG431" s="45"/>
      <c r="OPH431" s="45"/>
      <c r="OPI431" s="45"/>
      <c r="OPJ431" s="45"/>
      <c r="OPK431" s="45"/>
      <c r="OPL431" s="45"/>
      <c r="OPM431" s="45"/>
      <c r="OPN431" s="45"/>
      <c r="OPO431" s="45"/>
      <c r="OPP431" s="45"/>
      <c r="OPQ431" s="45"/>
      <c r="OPR431" s="45"/>
      <c r="OPS431" s="45"/>
      <c r="OPT431" s="45"/>
      <c r="OPU431" s="45"/>
      <c r="OPV431" s="45"/>
      <c r="OPW431" s="45"/>
      <c r="OPX431" s="45"/>
      <c r="OPY431" s="45"/>
      <c r="OPZ431" s="45"/>
      <c r="OQA431" s="45"/>
      <c r="OQB431" s="45"/>
      <c r="OQC431" s="45"/>
      <c r="OQD431" s="45"/>
      <c r="OQE431" s="45"/>
      <c r="OQF431" s="45"/>
      <c r="OQG431" s="45"/>
      <c r="OQH431" s="45"/>
      <c r="OQI431" s="45"/>
      <c r="OQJ431" s="45"/>
      <c r="OQK431" s="45"/>
      <c r="OQL431" s="45"/>
      <c r="OQM431" s="45"/>
      <c r="OQN431" s="45"/>
      <c r="OQO431" s="45"/>
      <c r="OQP431" s="45"/>
      <c r="OQQ431" s="45"/>
      <c r="OQR431" s="45"/>
      <c r="OQS431" s="45"/>
      <c r="OQT431" s="45"/>
      <c r="OQU431" s="45"/>
      <c r="OQV431" s="45"/>
      <c r="OQW431" s="45"/>
      <c r="OQX431" s="45"/>
      <c r="OQY431" s="45"/>
      <c r="OQZ431" s="45"/>
      <c r="ORA431" s="45"/>
      <c r="ORB431" s="45"/>
      <c r="ORC431" s="45"/>
      <c r="ORD431" s="45"/>
      <c r="ORE431" s="45"/>
      <c r="ORF431" s="45"/>
      <c r="ORG431" s="45"/>
      <c r="ORH431" s="45"/>
      <c r="ORI431" s="45"/>
      <c r="ORJ431" s="45"/>
      <c r="ORK431" s="45"/>
      <c r="ORL431" s="45"/>
      <c r="ORM431" s="45"/>
      <c r="ORN431" s="45"/>
      <c r="ORO431" s="45"/>
      <c r="ORP431" s="45"/>
      <c r="ORQ431" s="45"/>
      <c r="ORR431" s="45"/>
      <c r="ORS431" s="45"/>
      <c r="ORT431" s="45"/>
      <c r="ORU431" s="45"/>
      <c r="ORV431" s="45"/>
      <c r="ORW431" s="45"/>
      <c r="ORX431" s="45"/>
      <c r="ORY431" s="45"/>
      <c r="ORZ431" s="45"/>
      <c r="OSA431" s="45"/>
      <c r="OSB431" s="45"/>
      <c r="OSC431" s="45"/>
      <c r="OSD431" s="45"/>
      <c r="OSE431" s="45"/>
      <c r="OSF431" s="45"/>
      <c r="OSG431" s="45"/>
      <c r="OSH431" s="45"/>
      <c r="OSI431" s="45"/>
      <c r="OSJ431" s="45"/>
      <c r="OSK431" s="45"/>
      <c r="OSL431" s="45"/>
      <c r="OSM431" s="45"/>
      <c r="OSN431" s="45"/>
      <c r="OSO431" s="45"/>
      <c r="OSP431" s="45"/>
      <c r="OSQ431" s="45"/>
      <c r="OSR431" s="45"/>
      <c r="OSS431" s="45"/>
      <c r="OST431" s="45"/>
      <c r="OSU431" s="45"/>
      <c r="OSV431" s="45"/>
      <c r="OSW431" s="45"/>
      <c r="OSX431" s="45"/>
      <c r="OSY431" s="45"/>
      <c r="OSZ431" s="45"/>
      <c r="OTA431" s="45"/>
      <c r="OTB431" s="45"/>
      <c r="OTC431" s="45"/>
      <c r="OTD431" s="45"/>
      <c r="OTE431" s="45"/>
      <c r="OTF431" s="45"/>
      <c r="OTG431" s="45"/>
      <c r="OTH431" s="45"/>
      <c r="OTI431" s="45"/>
      <c r="OTJ431" s="45"/>
      <c r="OTK431" s="45"/>
      <c r="OTL431" s="45"/>
      <c r="OTM431" s="45"/>
      <c r="OTN431" s="45"/>
      <c r="OTO431" s="45"/>
      <c r="OTP431" s="45"/>
      <c r="OTQ431" s="45"/>
      <c r="OTR431" s="45"/>
      <c r="OTS431" s="45"/>
      <c r="OTT431" s="45"/>
      <c r="OTU431" s="45"/>
      <c r="OTV431" s="45"/>
      <c r="OTW431" s="45"/>
      <c r="OTX431" s="45"/>
      <c r="OTY431" s="45"/>
      <c r="OTZ431" s="45"/>
      <c r="OUA431" s="45"/>
      <c r="OUB431" s="45"/>
      <c r="OUC431" s="45"/>
      <c r="OUD431" s="45"/>
      <c r="OUE431" s="45"/>
      <c r="OUF431" s="45"/>
      <c r="OUG431" s="45"/>
      <c r="OUH431" s="45"/>
      <c r="OUI431" s="45"/>
      <c r="OUJ431" s="45"/>
      <c r="OUK431" s="45"/>
      <c r="OUL431" s="45"/>
      <c r="OUM431" s="45"/>
      <c r="OUN431" s="45"/>
      <c r="OUO431" s="45"/>
      <c r="OUP431" s="45"/>
      <c r="OUQ431" s="45"/>
      <c r="OUR431" s="45"/>
      <c r="OUS431" s="45"/>
      <c r="OUT431" s="45"/>
      <c r="OUU431" s="45"/>
      <c r="OUV431" s="45"/>
      <c r="OUW431" s="45"/>
      <c r="OUX431" s="45"/>
      <c r="OUY431" s="45"/>
      <c r="OUZ431" s="45"/>
      <c r="OVA431" s="45"/>
      <c r="OVB431" s="45"/>
      <c r="OVC431" s="45"/>
      <c r="OVD431" s="45"/>
      <c r="OVE431" s="45"/>
      <c r="OVF431" s="45"/>
      <c r="OVG431" s="45"/>
      <c r="OVH431" s="45"/>
      <c r="OVI431" s="45"/>
      <c r="OVJ431" s="45"/>
      <c r="OVK431" s="45"/>
      <c r="OVL431" s="45"/>
      <c r="OVM431" s="45"/>
      <c r="OVN431" s="45"/>
      <c r="OVO431" s="45"/>
      <c r="OVP431" s="45"/>
      <c r="OVQ431" s="45"/>
      <c r="OVR431" s="45"/>
      <c r="OVS431" s="45"/>
      <c r="OVT431" s="45"/>
      <c r="OVU431" s="45"/>
      <c r="OVV431" s="45"/>
      <c r="OVW431" s="45"/>
      <c r="OVX431" s="45"/>
      <c r="OVY431" s="45"/>
      <c r="OVZ431" s="45"/>
      <c r="OWA431" s="45"/>
      <c r="OWB431" s="45"/>
      <c r="OWC431" s="45"/>
      <c r="OWD431" s="45"/>
      <c r="OWE431" s="45"/>
      <c r="OWF431" s="45"/>
      <c r="OWG431" s="45"/>
      <c r="OWH431" s="45"/>
      <c r="OWI431" s="45"/>
      <c r="OWJ431" s="45"/>
      <c r="OWK431" s="45"/>
      <c r="OWL431" s="45"/>
      <c r="OWM431" s="45"/>
      <c r="OWN431" s="45"/>
      <c r="OWO431" s="45"/>
      <c r="OWP431" s="45"/>
      <c r="OWQ431" s="45"/>
      <c r="OWR431" s="45"/>
      <c r="OWS431" s="45"/>
      <c r="OWT431" s="45"/>
      <c r="OWU431" s="45"/>
      <c r="OWV431" s="45"/>
      <c r="OWW431" s="45"/>
      <c r="OWX431" s="45"/>
      <c r="OWY431" s="45"/>
      <c r="OWZ431" s="45"/>
      <c r="OXA431" s="45"/>
      <c r="OXB431" s="45"/>
      <c r="OXC431" s="45"/>
      <c r="OXD431" s="45"/>
      <c r="OXE431" s="45"/>
      <c r="OXF431" s="45"/>
      <c r="OXG431" s="45"/>
      <c r="OXH431" s="45"/>
      <c r="OXI431" s="45"/>
      <c r="OXJ431" s="45"/>
      <c r="OXK431" s="45"/>
      <c r="OXL431" s="45"/>
      <c r="OXM431" s="45"/>
      <c r="OXN431" s="45"/>
      <c r="OXO431" s="45"/>
      <c r="OXP431" s="45"/>
      <c r="OXQ431" s="45"/>
      <c r="OXR431" s="45"/>
      <c r="OXS431" s="45"/>
      <c r="OXT431" s="45"/>
      <c r="OXU431" s="45"/>
      <c r="OXV431" s="45"/>
      <c r="OXW431" s="45"/>
      <c r="OXX431" s="45"/>
      <c r="OXY431" s="45"/>
      <c r="OXZ431" s="45"/>
      <c r="OYA431" s="45"/>
      <c r="OYB431" s="45"/>
      <c r="OYC431" s="45"/>
      <c r="OYD431" s="45"/>
      <c r="OYE431" s="45"/>
      <c r="OYF431" s="45"/>
      <c r="OYG431" s="45"/>
      <c r="OYH431" s="45"/>
      <c r="OYI431" s="45"/>
      <c r="OYJ431" s="45"/>
      <c r="OYK431" s="45"/>
      <c r="OYL431" s="45"/>
      <c r="OYM431" s="45"/>
      <c r="OYN431" s="45"/>
      <c r="OYO431" s="45"/>
      <c r="OYP431" s="45"/>
      <c r="OYQ431" s="45"/>
      <c r="OYR431" s="45"/>
      <c r="OYS431" s="45"/>
      <c r="OYT431" s="45"/>
      <c r="OYU431" s="45"/>
      <c r="OYV431" s="45"/>
      <c r="OYW431" s="45"/>
      <c r="OYX431" s="45"/>
      <c r="OYY431" s="45"/>
      <c r="OYZ431" s="45"/>
      <c r="OZA431" s="45"/>
      <c r="OZB431" s="45"/>
      <c r="OZC431" s="45"/>
      <c r="OZD431" s="45"/>
      <c r="OZE431" s="45"/>
      <c r="OZF431" s="45"/>
      <c r="OZG431" s="45"/>
      <c r="OZH431" s="45"/>
      <c r="OZI431" s="45"/>
      <c r="OZJ431" s="45"/>
      <c r="OZK431" s="45"/>
      <c r="OZL431" s="45"/>
      <c r="OZM431" s="45"/>
      <c r="OZN431" s="45"/>
      <c r="OZO431" s="45"/>
      <c r="OZP431" s="45"/>
      <c r="OZQ431" s="45"/>
      <c r="OZR431" s="45"/>
      <c r="OZS431" s="45"/>
      <c r="OZT431" s="45"/>
      <c r="OZU431" s="45"/>
      <c r="OZV431" s="45"/>
      <c r="OZW431" s="45"/>
      <c r="OZX431" s="45"/>
      <c r="OZY431" s="45"/>
      <c r="OZZ431" s="45"/>
      <c r="PAA431" s="45"/>
      <c r="PAB431" s="45"/>
      <c r="PAC431" s="45"/>
      <c r="PAD431" s="45"/>
      <c r="PAE431" s="45"/>
      <c r="PAF431" s="45"/>
      <c r="PAG431" s="45"/>
      <c r="PAH431" s="45"/>
      <c r="PAI431" s="45"/>
      <c r="PAJ431" s="45"/>
      <c r="PAK431" s="45"/>
      <c r="PAL431" s="45"/>
      <c r="PAM431" s="45"/>
      <c r="PAN431" s="45"/>
      <c r="PAO431" s="45"/>
      <c r="PAP431" s="45"/>
      <c r="PAQ431" s="45"/>
      <c r="PAR431" s="45"/>
      <c r="PAS431" s="45"/>
      <c r="PAT431" s="45"/>
      <c r="PAU431" s="45"/>
      <c r="PAV431" s="45"/>
      <c r="PAW431" s="45"/>
      <c r="PAX431" s="45"/>
      <c r="PAY431" s="45"/>
      <c r="PAZ431" s="45"/>
      <c r="PBA431" s="45"/>
      <c r="PBB431" s="45"/>
      <c r="PBC431" s="45"/>
      <c r="PBD431" s="45"/>
      <c r="PBE431" s="45"/>
      <c r="PBF431" s="45"/>
      <c r="PBG431" s="45"/>
      <c r="PBH431" s="45"/>
      <c r="PBI431" s="45"/>
      <c r="PBJ431" s="45"/>
      <c r="PBK431" s="45"/>
      <c r="PBL431" s="45"/>
      <c r="PBM431" s="45"/>
      <c r="PBN431" s="45"/>
      <c r="PBO431" s="45"/>
      <c r="PBP431" s="45"/>
      <c r="PBQ431" s="45"/>
      <c r="PBR431" s="45"/>
      <c r="PBS431" s="45"/>
      <c r="PBT431" s="45"/>
      <c r="PBU431" s="45"/>
      <c r="PBV431" s="45"/>
      <c r="PBW431" s="45"/>
      <c r="PBX431" s="45"/>
      <c r="PBY431" s="45"/>
      <c r="PBZ431" s="45"/>
      <c r="PCA431" s="45"/>
      <c r="PCB431" s="45"/>
      <c r="PCC431" s="45"/>
      <c r="PCD431" s="45"/>
      <c r="PCE431" s="45"/>
      <c r="PCF431" s="45"/>
      <c r="PCG431" s="45"/>
      <c r="PCH431" s="45"/>
      <c r="PCI431" s="45"/>
      <c r="PCJ431" s="45"/>
      <c r="PCK431" s="45"/>
      <c r="PCL431" s="45"/>
      <c r="PCM431" s="45"/>
      <c r="PCN431" s="45"/>
      <c r="PCO431" s="45"/>
      <c r="PCP431" s="45"/>
      <c r="PCQ431" s="45"/>
      <c r="PCR431" s="45"/>
      <c r="PCS431" s="45"/>
      <c r="PCT431" s="45"/>
      <c r="PCU431" s="45"/>
      <c r="PCV431" s="45"/>
      <c r="PCW431" s="45"/>
      <c r="PCX431" s="45"/>
      <c r="PCY431" s="45"/>
      <c r="PCZ431" s="45"/>
      <c r="PDA431" s="45"/>
      <c r="PDB431" s="45"/>
      <c r="PDC431" s="45"/>
      <c r="PDD431" s="45"/>
      <c r="PDE431" s="45"/>
      <c r="PDF431" s="45"/>
      <c r="PDG431" s="45"/>
      <c r="PDH431" s="45"/>
      <c r="PDI431" s="45"/>
      <c r="PDJ431" s="45"/>
      <c r="PDK431" s="45"/>
      <c r="PDL431" s="45"/>
      <c r="PDM431" s="45"/>
      <c r="PDN431" s="45"/>
      <c r="PDO431" s="45"/>
      <c r="PDP431" s="45"/>
      <c r="PDQ431" s="45"/>
      <c r="PDR431" s="45"/>
      <c r="PDS431" s="45"/>
      <c r="PDT431" s="45"/>
      <c r="PDU431" s="45"/>
      <c r="PDV431" s="45"/>
      <c r="PDW431" s="45"/>
      <c r="PDX431" s="45"/>
      <c r="PDY431" s="45"/>
      <c r="PDZ431" s="45"/>
      <c r="PEA431" s="45"/>
      <c r="PEB431" s="45"/>
      <c r="PEC431" s="45"/>
      <c r="PED431" s="45"/>
      <c r="PEE431" s="45"/>
      <c r="PEF431" s="45"/>
      <c r="PEG431" s="45"/>
      <c r="PEH431" s="45"/>
      <c r="PEI431" s="45"/>
      <c r="PEJ431" s="45"/>
      <c r="PEK431" s="45"/>
      <c r="PEL431" s="45"/>
      <c r="PEM431" s="45"/>
      <c r="PEN431" s="45"/>
      <c r="PEO431" s="45"/>
      <c r="PEP431" s="45"/>
      <c r="PEQ431" s="45"/>
      <c r="PER431" s="45"/>
      <c r="PES431" s="45"/>
      <c r="PET431" s="45"/>
      <c r="PEU431" s="45"/>
      <c r="PEV431" s="45"/>
      <c r="PEW431" s="45"/>
      <c r="PEX431" s="45"/>
      <c r="PEY431" s="45"/>
      <c r="PEZ431" s="45"/>
      <c r="PFA431" s="45"/>
      <c r="PFB431" s="45"/>
      <c r="PFC431" s="45"/>
      <c r="PFD431" s="45"/>
      <c r="PFE431" s="45"/>
      <c r="PFF431" s="45"/>
      <c r="PFG431" s="45"/>
      <c r="PFH431" s="45"/>
      <c r="PFI431" s="45"/>
      <c r="PFJ431" s="45"/>
      <c r="PFK431" s="45"/>
      <c r="PFL431" s="45"/>
      <c r="PFM431" s="45"/>
      <c r="PFN431" s="45"/>
      <c r="PFO431" s="45"/>
      <c r="PFP431" s="45"/>
      <c r="PFQ431" s="45"/>
      <c r="PFR431" s="45"/>
      <c r="PFS431" s="45"/>
      <c r="PFT431" s="45"/>
      <c r="PFU431" s="45"/>
      <c r="PFV431" s="45"/>
      <c r="PFW431" s="45"/>
      <c r="PFX431" s="45"/>
      <c r="PFY431" s="45"/>
      <c r="PFZ431" s="45"/>
      <c r="PGA431" s="45"/>
      <c r="PGB431" s="45"/>
      <c r="PGC431" s="45"/>
      <c r="PGD431" s="45"/>
      <c r="PGE431" s="45"/>
      <c r="PGF431" s="45"/>
      <c r="PGG431" s="45"/>
      <c r="PGH431" s="45"/>
      <c r="PGI431" s="45"/>
      <c r="PGJ431" s="45"/>
      <c r="PGK431" s="45"/>
      <c r="PGL431" s="45"/>
      <c r="PGM431" s="45"/>
      <c r="PGN431" s="45"/>
      <c r="PGO431" s="45"/>
      <c r="PGP431" s="45"/>
      <c r="PGQ431" s="45"/>
      <c r="PGR431" s="45"/>
      <c r="PGS431" s="45"/>
      <c r="PGT431" s="45"/>
      <c r="PGU431" s="45"/>
      <c r="PGV431" s="45"/>
      <c r="PGW431" s="45"/>
      <c r="PGX431" s="45"/>
      <c r="PGY431" s="45"/>
      <c r="PGZ431" s="45"/>
      <c r="PHA431" s="45"/>
      <c r="PHB431" s="45"/>
      <c r="PHC431" s="45"/>
      <c r="PHD431" s="45"/>
      <c r="PHE431" s="45"/>
      <c r="PHF431" s="45"/>
      <c r="PHG431" s="45"/>
      <c r="PHH431" s="45"/>
      <c r="PHI431" s="45"/>
      <c r="PHJ431" s="45"/>
      <c r="PHK431" s="45"/>
      <c r="PHL431" s="45"/>
      <c r="PHM431" s="45"/>
      <c r="PHN431" s="45"/>
      <c r="PHO431" s="45"/>
      <c r="PHP431" s="45"/>
      <c r="PHQ431" s="45"/>
      <c r="PHR431" s="45"/>
      <c r="PHS431" s="45"/>
      <c r="PHT431" s="45"/>
      <c r="PHU431" s="45"/>
      <c r="PHV431" s="45"/>
      <c r="PHW431" s="45"/>
      <c r="PHX431" s="45"/>
      <c r="PHY431" s="45"/>
      <c r="PHZ431" s="45"/>
      <c r="PIA431" s="45"/>
      <c r="PIB431" s="45"/>
      <c r="PIC431" s="45"/>
      <c r="PID431" s="45"/>
      <c r="PIE431" s="45"/>
      <c r="PIF431" s="45"/>
      <c r="PIG431" s="45"/>
      <c r="PIH431" s="45"/>
      <c r="PII431" s="45"/>
      <c r="PIJ431" s="45"/>
      <c r="PIK431" s="45"/>
      <c r="PIL431" s="45"/>
      <c r="PIM431" s="45"/>
      <c r="PIN431" s="45"/>
      <c r="PIO431" s="45"/>
      <c r="PIP431" s="45"/>
      <c r="PIQ431" s="45"/>
      <c r="PIR431" s="45"/>
      <c r="PIS431" s="45"/>
      <c r="PIT431" s="45"/>
      <c r="PIU431" s="45"/>
      <c r="PIV431" s="45"/>
      <c r="PIW431" s="45"/>
      <c r="PIX431" s="45"/>
      <c r="PIY431" s="45"/>
      <c r="PIZ431" s="45"/>
      <c r="PJA431" s="45"/>
      <c r="PJB431" s="45"/>
      <c r="PJC431" s="45"/>
      <c r="PJD431" s="45"/>
      <c r="PJE431" s="45"/>
      <c r="PJF431" s="45"/>
      <c r="PJG431" s="45"/>
      <c r="PJH431" s="45"/>
      <c r="PJI431" s="45"/>
      <c r="PJJ431" s="45"/>
      <c r="PJK431" s="45"/>
      <c r="PJL431" s="45"/>
      <c r="PJM431" s="45"/>
      <c r="PJN431" s="45"/>
      <c r="PJO431" s="45"/>
      <c r="PJP431" s="45"/>
      <c r="PJQ431" s="45"/>
      <c r="PJR431" s="45"/>
      <c r="PJS431" s="45"/>
      <c r="PJT431" s="45"/>
      <c r="PJU431" s="45"/>
      <c r="PJV431" s="45"/>
      <c r="PJW431" s="45"/>
      <c r="PJX431" s="45"/>
      <c r="PJY431" s="45"/>
      <c r="PJZ431" s="45"/>
      <c r="PKA431" s="45"/>
      <c r="PKB431" s="45"/>
      <c r="PKC431" s="45"/>
      <c r="PKD431" s="45"/>
      <c r="PKE431" s="45"/>
      <c r="PKF431" s="45"/>
      <c r="PKG431" s="45"/>
      <c r="PKH431" s="45"/>
      <c r="PKI431" s="45"/>
      <c r="PKJ431" s="45"/>
      <c r="PKK431" s="45"/>
      <c r="PKL431" s="45"/>
      <c r="PKM431" s="45"/>
      <c r="PKN431" s="45"/>
      <c r="PKO431" s="45"/>
      <c r="PKP431" s="45"/>
      <c r="PKQ431" s="45"/>
      <c r="PKR431" s="45"/>
      <c r="PKS431" s="45"/>
      <c r="PKT431" s="45"/>
      <c r="PKU431" s="45"/>
      <c r="PKV431" s="45"/>
      <c r="PKW431" s="45"/>
      <c r="PKX431" s="45"/>
      <c r="PKY431" s="45"/>
      <c r="PKZ431" s="45"/>
      <c r="PLA431" s="45"/>
      <c r="PLB431" s="45"/>
      <c r="PLC431" s="45"/>
      <c r="PLD431" s="45"/>
      <c r="PLE431" s="45"/>
      <c r="PLF431" s="45"/>
      <c r="PLG431" s="45"/>
      <c r="PLH431" s="45"/>
      <c r="PLI431" s="45"/>
      <c r="PLJ431" s="45"/>
      <c r="PLK431" s="45"/>
      <c r="PLL431" s="45"/>
      <c r="PLM431" s="45"/>
      <c r="PLN431" s="45"/>
      <c r="PLO431" s="45"/>
      <c r="PLP431" s="45"/>
      <c r="PLQ431" s="45"/>
      <c r="PLR431" s="45"/>
      <c r="PLS431" s="45"/>
      <c r="PLT431" s="45"/>
      <c r="PLU431" s="45"/>
      <c r="PLV431" s="45"/>
      <c r="PLW431" s="45"/>
      <c r="PLX431" s="45"/>
      <c r="PLY431" s="45"/>
      <c r="PLZ431" s="45"/>
      <c r="PMA431" s="45"/>
      <c r="PMB431" s="45"/>
      <c r="PMC431" s="45"/>
      <c r="PMD431" s="45"/>
      <c r="PME431" s="45"/>
      <c r="PMF431" s="45"/>
      <c r="PMG431" s="45"/>
      <c r="PMH431" s="45"/>
      <c r="PMI431" s="45"/>
      <c r="PMJ431" s="45"/>
      <c r="PMK431" s="45"/>
      <c r="PML431" s="45"/>
      <c r="PMM431" s="45"/>
      <c r="PMN431" s="45"/>
      <c r="PMO431" s="45"/>
      <c r="PMP431" s="45"/>
      <c r="PMQ431" s="45"/>
      <c r="PMR431" s="45"/>
      <c r="PMS431" s="45"/>
      <c r="PMT431" s="45"/>
      <c r="PMU431" s="45"/>
      <c r="PMV431" s="45"/>
      <c r="PMW431" s="45"/>
      <c r="PMX431" s="45"/>
      <c r="PMY431" s="45"/>
      <c r="PMZ431" s="45"/>
      <c r="PNA431" s="45"/>
      <c r="PNB431" s="45"/>
      <c r="PNC431" s="45"/>
      <c r="PND431" s="45"/>
      <c r="PNE431" s="45"/>
      <c r="PNF431" s="45"/>
      <c r="PNG431" s="45"/>
      <c r="PNH431" s="45"/>
      <c r="PNI431" s="45"/>
      <c r="PNJ431" s="45"/>
      <c r="PNK431" s="45"/>
      <c r="PNL431" s="45"/>
      <c r="PNM431" s="45"/>
      <c r="PNN431" s="45"/>
      <c r="PNO431" s="45"/>
      <c r="PNP431" s="45"/>
      <c r="PNQ431" s="45"/>
      <c r="PNR431" s="45"/>
      <c r="PNS431" s="45"/>
      <c r="PNT431" s="45"/>
      <c r="PNU431" s="45"/>
      <c r="PNV431" s="45"/>
      <c r="PNW431" s="45"/>
      <c r="PNX431" s="45"/>
      <c r="PNY431" s="45"/>
      <c r="PNZ431" s="45"/>
      <c r="POA431" s="45"/>
      <c r="POB431" s="45"/>
      <c r="POC431" s="45"/>
      <c r="POD431" s="45"/>
      <c r="POE431" s="45"/>
      <c r="POF431" s="45"/>
      <c r="POG431" s="45"/>
      <c r="POH431" s="45"/>
      <c r="POI431" s="45"/>
      <c r="POJ431" s="45"/>
      <c r="POK431" s="45"/>
      <c r="POL431" s="45"/>
      <c r="POM431" s="45"/>
      <c r="PON431" s="45"/>
      <c r="POO431" s="45"/>
      <c r="POP431" s="45"/>
      <c r="POQ431" s="45"/>
      <c r="POR431" s="45"/>
      <c r="POS431" s="45"/>
      <c r="POT431" s="45"/>
      <c r="POU431" s="45"/>
      <c r="POV431" s="45"/>
      <c r="POW431" s="45"/>
      <c r="POX431" s="45"/>
      <c r="POY431" s="45"/>
      <c r="POZ431" s="45"/>
      <c r="PPA431" s="45"/>
      <c r="PPB431" s="45"/>
      <c r="PPC431" s="45"/>
      <c r="PPD431" s="45"/>
      <c r="PPE431" s="45"/>
      <c r="PPF431" s="45"/>
      <c r="PPG431" s="45"/>
      <c r="PPH431" s="45"/>
      <c r="PPI431" s="45"/>
      <c r="PPJ431" s="45"/>
      <c r="PPK431" s="45"/>
      <c r="PPL431" s="45"/>
      <c r="PPM431" s="45"/>
      <c r="PPN431" s="45"/>
      <c r="PPO431" s="45"/>
      <c r="PPP431" s="45"/>
      <c r="PPQ431" s="45"/>
      <c r="PPR431" s="45"/>
      <c r="PPS431" s="45"/>
      <c r="PPT431" s="45"/>
      <c r="PPU431" s="45"/>
      <c r="PPV431" s="45"/>
      <c r="PPW431" s="45"/>
      <c r="PPX431" s="45"/>
      <c r="PPY431" s="45"/>
      <c r="PPZ431" s="45"/>
      <c r="PQA431" s="45"/>
      <c r="PQB431" s="45"/>
      <c r="PQC431" s="45"/>
      <c r="PQD431" s="45"/>
      <c r="PQE431" s="45"/>
      <c r="PQF431" s="45"/>
      <c r="PQG431" s="45"/>
      <c r="PQH431" s="45"/>
      <c r="PQI431" s="45"/>
      <c r="PQJ431" s="45"/>
      <c r="PQK431" s="45"/>
      <c r="PQL431" s="45"/>
      <c r="PQM431" s="45"/>
      <c r="PQN431" s="45"/>
      <c r="PQO431" s="45"/>
      <c r="PQP431" s="45"/>
      <c r="PQQ431" s="45"/>
      <c r="PQR431" s="45"/>
      <c r="PQS431" s="45"/>
      <c r="PQT431" s="45"/>
      <c r="PQU431" s="45"/>
      <c r="PQV431" s="45"/>
      <c r="PQW431" s="45"/>
      <c r="PQX431" s="45"/>
      <c r="PQY431" s="45"/>
      <c r="PQZ431" s="45"/>
      <c r="PRA431" s="45"/>
      <c r="PRB431" s="45"/>
      <c r="PRC431" s="45"/>
      <c r="PRD431" s="45"/>
      <c r="PRE431" s="45"/>
      <c r="PRF431" s="45"/>
      <c r="PRG431" s="45"/>
      <c r="PRH431" s="45"/>
      <c r="PRI431" s="45"/>
      <c r="PRJ431" s="45"/>
      <c r="PRK431" s="45"/>
      <c r="PRL431" s="45"/>
      <c r="PRM431" s="45"/>
      <c r="PRN431" s="45"/>
      <c r="PRO431" s="45"/>
      <c r="PRP431" s="45"/>
      <c r="PRQ431" s="45"/>
      <c r="PRR431" s="45"/>
      <c r="PRS431" s="45"/>
      <c r="PRT431" s="45"/>
      <c r="PRU431" s="45"/>
      <c r="PRV431" s="45"/>
      <c r="PRW431" s="45"/>
      <c r="PRX431" s="45"/>
      <c r="PRY431" s="45"/>
      <c r="PRZ431" s="45"/>
      <c r="PSA431" s="45"/>
      <c r="PSB431" s="45"/>
      <c r="PSC431" s="45"/>
      <c r="PSD431" s="45"/>
      <c r="PSE431" s="45"/>
      <c r="PSF431" s="45"/>
      <c r="PSG431" s="45"/>
      <c r="PSH431" s="45"/>
      <c r="PSI431" s="45"/>
      <c r="PSJ431" s="45"/>
      <c r="PSK431" s="45"/>
      <c r="PSL431" s="45"/>
      <c r="PSM431" s="45"/>
      <c r="PSN431" s="45"/>
      <c r="PSO431" s="45"/>
      <c r="PSP431" s="45"/>
      <c r="PSQ431" s="45"/>
      <c r="PSR431" s="45"/>
      <c r="PSS431" s="45"/>
      <c r="PST431" s="45"/>
      <c r="PSU431" s="45"/>
      <c r="PSV431" s="45"/>
      <c r="PSW431" s="45"/>
      <c r="PSX431" s="45"/>
      <c r="PSY431" s="45"/>
      <c r="PSZ431" s="45"/>
      <c r="PTA431" s="45"/>
      <c r="PTB431" s="45"/>
      <c r="PTC431" s="45"/>
      <c r="PTD431" s="45"/>
      <c r="PTE431" s="45"/>
      <c r="PTF431" s="45"/>
      <c r="PTG431" s="45"/>
      <c r="PTH431" s="45"/>
      <c r="PTI431" s="45"/>
      <c r="PTJ431" s="45"/>
      <c r="PTK431" s="45"/>
      <c r="PTL431" s="45"/>
      <c r="PTM431" s="45"/>
      <c r="PTN431" s="45"/>
      <c r="PTO431" s="45"/>
      <c r="PTP431" s="45"/>
      <c r="PTQ431" s="45"/>
      <c r="PTR431" s="45"/>
      <c r="PTS431" s="45"/>
      <c r="PTT431" s="45"/>
      <c r="PTU431" s="45"/>
      <c r="PTV431" s="45"/>
      <c r="PTW431" s="45"/>
      <c r="PTX431" s="45"/>
      <c r="PTY431" s="45"/>
      <c r="PTZ431" s="45"/>
      <c r="PUA431" s="45"/>
      <c r="PUB431" s="45"/>
      <c r="PUC431" s="45"/>
      <c r="PUD431" s="45"/>
      <c r="PUE431" s="45"/>
      <c r="PUF431" s="45"/>
      <c r="PUG431" s="45"/>
      <c r="PUH431" s="45"/>
      <c r="PUI431" s="45"/>
      <c r="PUJ431" s="45"/>
      <c r="PUK431" s="45"/>
      <c r="PUL431" s="45"/>
      <c r="PUM431" s="45"/>
      <c r="PUN431" s="45"/>
      <c r="PUO431" s="45"/>
      <c r="PUP431" s="45"/>
      <c r="PUQ431" s="45"/>
      <c r="PUR431" s="45"/>
      <c r="PUS431" s="45"/>
      <c r="PUT431" s="45"/>
      <c r="PUU431" s="45"/>
      <c r="PUV431" s="45"/>
      <c r="PUW431" s="45"/>
      <c r="PUX431" s="45"/>
      <c r="PUY431" s="45"/>
      <c r="PUZ431" s="45"/>
      <c r="PVA431" s="45"/>
      <c r="PVB431" s="45"/>
      <c r="PVC431" s="45"/>
      <c r="PVD431" s="45"/>
      <c r="PVE431" s="45"/>
      <c r="PVF431" s="45"/>
      <c r="PVG431" s="45"/>
      <c r="PVH431" s="45"/>
      <c r="PVI431" s="45"/>
      <c r="PVJ431" s="45"/>
      <c r="PVK431" s="45"/>
      <c r="PVL431" s="45"/>
      <c r="PVM431" s="45"/>
      <c r="PVN431" s="45"/>
      <c r="PVO431" s="45"/>
      <c r="PVP431" s="45"/>
      <c r="PVQ431" s="45"/>
      <c r="PVR431" s="45"/>
      <c r="PVS431" s="45"/>
      <c r="PVT431" s="45"/>
      <c r="PVU431" s="45"/>
      <c r="PVV431" s="45"/>
      <c r="PVW431" s="45"/>
      <c r="PVX431" s="45"/>
      <c r="PVY431" s="45"/>
      <c r="PVZ431" s="45"/>
      <c r="PWA431" s="45"/>
      <c r="PWB431" s="45"/>
      <c r="PWC431" s="45"/>
      <c r="PWD431" s="45"/>
      <c r="PWE431" s="45"/>
      <c r="PWF431" s="45"/>
      <c r="PWG431" s="45"/>
      <c r="PWH431" s="45"/>
      <c r="PWI431" s="45"/>
      <c r="PWJ431" s="45"/>
      <c r="PWK431" s="45"/>
      <c r="PWL431" s="45"/>
      <c r="PWM431" s="45"/>
      <c r="PWN431" s="45"/>
      <c r="PWO431" s="45"/>
      <c r="PWP431" s="45"/>
      <c r="PWQ431" s="45"/>
      <c r="PWR431" s="45"/>
      <c r="PWS431" s="45"/>
      <c r="PWT431" s="45"/>
      <c r="PWU431" s="45"/>
      <c r="PWV431" s="45"/>
      <c r="PWW431" s="45"/>
      <c r="PWX431" s="45"/>
      <c r="PWY431" s="45"/>
      <c r="PWZ431" s="45"/>
      <c r="PXA431" s="45"/>
      <c r="PXB431" s="45"/>
      <c r="PXC431" s="45"/>
      <c r="PXD431" s="45"/>
      <c r="PXE431" s="45"/>
      <c r="PXF431" s="45"/>
      <c r="PXG431" s="45"/>
      <c r="PXH431" s="45"/>
      <c r="PXI431" s="45"/>
      <c r="PXJ431" s="45"/>
      <c r="PXK431" s="45"/>
      <c r="PXL431" s="45"/>
      <c r="PXM431" s="45"/>
      <c r="PXN431" s="45"/>
      <c r="PXO431" s="45"/>
      <c r="PXP431" s="45"/>
      <c r="PXQ431" s="45"/>
      <c r="PXR431" s="45"/>
      <c r="PXS431" s="45"/>
      <c r="PXT431" s="45"/>
      <c r="PXU431" s="45"/>
      <c r="PXV431" s="45"/>
      <c r="PXW431" s="45"/>
      <c r="PXX431" s="45"/>
      <c r="PXY431" s="45"/>
      <c r="PXZ431" s="45"/>
      <c r="PYA431" s="45"/>
      <c r="PYB431" s="45"/>
      <c r="PYC431" s="45"/>
      <c r="PYD431" s="45"/>
      <c r="PYE431" s="45"/>
      <c r="PYF431" s="45"/>
      <c r="PYG431" s="45"/>
      <c r="PYH431" s="45"/>
      <c r="PYI431" s="45"/>
      <c r="PYJ431" s="45"/>
      <c r="PYK431" s="45"/>
      <c r="PYL431" s="45"/>
      <c r="PYM431" s="45"/>
      <c r="PYN431" s="45"/>
      <c r="PYO431" s="45"/>
      <c r="PYP431" s="45"/>
      <c r="PYQ431" s="45"/>
      <c r="PYR431" s="45"/>
      <c r="PYS431" s="45"/>
      <c r="PYT431" s="45"/>
      <c r="PYU431" s="45"/>
      <c r="PYV431" s="45"/>
      <c r="PYW431" s="45"/>
      <c r="PYX431" s="45"/>
      <c r="PYY431" s="45"/>
      <c r="PYZ431" s="45"/>
      <c r="PZA431" s="45"/>
      <c r="PZB431" s="45"/>
      <c r="PZC431" s="45"/>
      <c r="PZD431" s="45"/>
      <c r="PZE431" s="45"/>
      <c r="PZF431" s="45"/>
      <c r="PZG431" s="45"/>
      <c r="PZH431" s="45"/>
      <c r="PZI431" s="45"/>
      <c r="PZJ431" s="45"/>
      <c r="PZK431" s="45"/>
      <c r="PZL431" s="45"/>
      <c r="PZM431" s="45"/>
      <c r="PZN431" s="45"/>
      <c r="PZO431" s="45"/>
      <c r="PZP431" s="45"/>
      <c r="PZQ431" s="45"/>
      <c r="PZR431" s="45"/>
      <c r="PZS431" s="45"/>
      <c r="PZT431" s="45"/>
      <c r="PZU431" s="45"/>
      <c r="PZV431" s="45"/>
      <c r="PZW431" s="45"/>
      <c r="PZX431" s="45"/>
      <c r="PZY431" s="45"/>
      <c r="PZZ431" s="45"/>
      <c r="QAA431" s="45"/>
      <c r="QAB431" s="45"/>
      <c r="QAC431" s="45"/>
      <c r="QAD431" s="45"/>
      <c r="QAE431" s="45"/>
      <c r="QAF431" s="45"/>
      <c r="QAG431" s="45"/>
      <c r="QAH431" s="45"/>
      <c r="QAI431" s="45"/>
      <c r="QAJ431" s="45"/>
      <c r="QAK431" s="45"/>
      <c r="QAL431" s="45"/>
      <c r="QAM431" s="45"/>
      <c r="QAN431" s="45"/>
      <c r="QAO431" s="45"/>
      <c r="QAP431" s="45"/>
      <c r="QAQ431" s="45"/>
      <c r="QAR431" s="45"/>
      <c r="QAS431" s="45"/>
      <c r="QAT431" s="45"/>
      <c r="QAU431" s="45"/>
      <c r="QAV431" s="45"/>
      <c r="QAW431" s="45"/>
      <c r="QAX431" s="45"/>
      <c r="QAY431" s="45"/>
      <c r="QAZ431" s="45"/>
      <c r="QBA431" s="45"/>
      <c r="QBB431" s="45"/>
      <c r="QBC431" s="45"/>
      <c r="QBD431" s="45"/>
      <c r="QBE431" s="45"/>
      <c r="QBF431" s="45"/>
      <c r="QBG431" s="45"/>
      <c r="QBH431" s="45"/>
      <c r="QBI431" s="45"/>
      <c r="QBJ431" s="45"/>
      <c r="QBK431" s="45"/>
      <c r="QBL431" s="45"/>
      <c r="QBM431" s="45"/>
      <c r="QBN431" s="45"/>
      <c r="QBO431" s="45"/>
      <c r="QBP431" s="45"/>
      <c r="QBQ431" s="45"/>
      <c r="QBR431" s="45"/>
      <c r="QBS431" s="45"/>
      <c r="QBT431" s="45"/>
      <c r="QBU431" s="45"/>
      <c r="QBV431" s="45"/>
      <c r="QBW431" s="45"/>
      <c r="QBX431" s="45"/>
      <c r="QBY431" s="45"/>
      <c r="QBZ431" s="45"/>
      <c r="QCA431" s="45"/>
      <c r="QCB431" s="45"/>
      <c r="QCC431" s="45"/>
      <c r="QCD431" s="45"/>
      <c r="QCE431" s="45"/>
      <c r="QCF431" s="45"/>
      <c r="QCG431" s="45"/>
      <c r="QCH431" s="45"/>
      <c r="QCI431" s="45"/>
      <c r="QCJ431" s="45"/>
      <c r="QCK431" s="45"/>
      <c r="QCL431" s="45"/>
      <c r="QCM431" s="45"/>
      <c r="QCN431" s="45"/>
      <c r="QCO431" s="45"/>
      <c r="QCP431" s="45"/>
      <c r="QCQ431" s="45"/>
      <c r="QCR431" s="45"/>
      <c r="QCS431" s="45"/>
      <c r="QCT431" s="45"/>
      <c r="QCU431" s="45"/>
      <c r="QCV431" s="45"/>
      <c r="QCW431" s="45"/>
      <c r="QCX431" s="45"/>
      <c r="QCY431" s="45"/>
      <c r="QCZ431" s="45"/>
      <c r="QDA431" s="45"/>
      <c r="QDB431" s="45"/>
      <c r="QDC431" s="45"/>
      <c r="QDD431" s="45"/>
      <c r="QDE431" s="45"/>
      <c r="QDF431" s="45"/>
      <c r="QDG431" s="45"/>
      <c r="QDH431" s="45"/>
      <c r="QDI431" s="45"/>
      <c r="QDJ431" s="45"/>
      <c r="QDK431" s="45"/>
      <c r="QDL431" s="45"/>
      <c r="QDM431" s="45"/>
      <c r="QDN431" s="45"/>
      <c r="QDO431" s="45"/>
      <c r="QDP431" s="45"/>
      <c r="QDQ431" s="45"/>
      <c r="QDR431" s="45"/>
      <c r="QDS431" s="45"/>
      <c r="QDT431" s="45"/>
      <c r="QDU431" s="45"/>
      <c r="QDV431" s="45"/>
      <c r="QDW431" s="45"/>
      <c r="QDX431" s="45"/>
      <c r="QDY431" s="45"/>
      <c r="QDZ431" s="45"/>
      <c r="QEA431" s="45"/>
      <c r="QEB431" s="45"/>
      <c r="QEC431" s="45"/>
      <c r="QED431" s="45"/>
      <c r="QEE431" s="45"/>
      <c r="QEF431" s="45"/>
      <c r="QEG431" s="45"/>
      <c r="QEH431" s="45"/>
      <c r="QEI431" s="45"/>
      <c r="QEJ431" s="45"/>
      <c r="QEK431" s="45"/>
      <c r="QEL431" s="45"/>
      <c r="QEM431" s="45"/>
      <c r="QEN431" s="45"/>
      <c r="QEO431" s="45"/>
      <c r="QEP431" s="45"/>
      <c r="QEQ431" s="45"/>
      <c r="QER431" s="45"/>
      <c r="QES431" s="45"/>
      <c r="QET431" s="45"/>
      <c r="QEU431" s="45"/>
      <c r="QEV431" s="45"/>
      <c r="QEW431" s="45"/>
      <c r="QEX431" s="45"/>
      <c r="QEY431" s="45"/>
      <c r="QEZ431" s="45"/>
      <c r="QFA431" s="45"/>
      <c r="QFB431" s="45"/>
      <c r="QFC431" s="45"/>
      <c r="QFD431" s="45"/>
      <c r="QFE431" s="45"/>
      <c r="QFF431" s="45"/>
      <c r="QFG431" s="45"/>
      <c r="QFH431" s="45"/>
      <c r="QFI431" s="45"/>
      <c r="QFJ431" s="45"/>
      <c r="QFK431" s="45"/>
      <c r="QFL431" s="45"/>
      <c r="QFM431" s="45"/>
      <c r="QFN431" s="45"/>
      <c r="QFO431" s="45"/>
      <c r="QFP431" s="45"/>
      <c r="QFQ431" s="45"/>
      <c r="QFR431" s="45"/>
      <c r="QFS431" s="45"/>
      <c r="QFT431" s="45"/>
      <c r="QFU431" s="45"/>
      <c r="QFV431" s="45"/>
      <c r="QFW431" s="45"/>
      <c r="QFX431" s="45"/>
      <c r="QFY431" s="45"/>
      <c r="QFZ431" s="45"/>
      <c r="QGA431" s="45"/>
      <c r="QGB431" s="45"/>
      <c r="QGC431" s="45"/>
      <c r="QGD431" s="45"/>
      <c r="QGE431" s="45"/>
      <c r="QGF431" s="45"/>
      <c r="QGG431" s="45"/>
      <c r="QGH431" s="45"/>
      <c r="QGI431" s="45"/>
      <c r="QGJ431" s="45"/>
      <c r="QGK431" s="45"/>
      <c r="QGL431" s="45"/>
      <c r="QGM431" s="45"/>
      <c r="QGN431" s="45"/>
      <c r="QGO431" s="45"/>
      <c r="QGP431" s="45"/>
      <c r="QGQ431" s="45"/>
      <c r="QGR431" s="45"/>
      <c r="QGS431" s="45"/>
      <c r="QGT431" s="45"/>
      <c r="QGU431" s="45"/>
      <c r="QGV431" s="45"/>
      <c r="QGW431" s="45"/>
      <c r="QGX431" s="45"/>
      <c r="QGY431" s="45"/>
      <c r="QGZ431" s="45"/>
      <c r="QHA431" s="45"/>
      <c r="QHB431" s="45"/>
      <c r="QHC431" s="45"/>
      <c r="QHD431" s="45"/>
      <c r="QHE431" s="45"/>
      <c r="QHF431" s="45"/>
      <c r="QHG431" s="45"/>
      <c r="QHH431" s="45"/>
      <c r="QHI431" s="45"/>
      <c r="QHJ431" s="45"/>
      <c r="QHK431" s="45"/>
      <c r="QHL431" s="45"/>
      <c r="QHM431" s="45"/>
      <c r="QHN431" s="45"/>
      <c r="QHO431" s="45"/>
      <c r="QHP431" s="45"/>
      <c r="QHQ431" s="45"/>
      <c r="QHR431" s="45"/>
      <c r="QHS431" s="45"/>
      <c r="QHT431" s="45"/>
      <c r="QHU431" s="45"/>
      <c r="QHV431" s="45"/>
      <c r="QHW431" s="45"/>
      <c r="QHX431" s="45"/>
      <c r="QHY431" s="45"/>
      <c r="QHZ431" s="45"/>
      <c r="QIA431" s="45"/>
      <c r="QIB431" s="45"/>
      <c r="QIC431" s="45"/>
      <c r="QID431" s="45"/>
      <c r="QIE431" s="45"/>
      <c r="QIF431" s="45"/>
      <c r="QIG431" s="45"/>
      <c r="QIH431" s="45"/>
      <c r="QII431" s="45"/>
      <c r="QIJ431" s="45"/>
      <c r="QIK431" s="45"/>
      <c r="QIL431" s="45"/>
      <c r="QIM431" s="45"/>
      <c r="QIN431" s="45"/>
      <c r="QIO431" s="45"/>
      <c r="QIP431" s="45"/>
      <c r="QIQ431" s="45"/>
      <c r="QIR431" s="45"/>
      <c r="QIS431" s="45"/>
      <c r="QIT431" s="45"/>
      <c r="QIU431" s="45"/>
      <c r="QIV431" s="45"/>
      <c r="QIW431" s="45"/>
      <c r="QIX431" s="45"/>
      <c r="QIY431" s="45"/>
      <c r="QIZ431" s="45"/>
      <c r="QJA431" s="45"/>
      <c r="QJB431" s="45"/>
      <c r="QJC431" s="45"/>
      <c r="QJD431" s="45"/>
      <c r="QJE431" s="45"/>
      <c r="QJF431" s="45"/>
      <c r="QJG431" s="45"/>
      <c r="QJH431" s="45"/>
      <c r="QJI431" s="45"/>
      <c r="QJJ431" s="45"/>
      <c r="QJK431" s="45"/>
      <c r="QJL431" s="45"/>
      <c r="QJM431" s="45"/>
      <c r="QJN431" s="45"/>
      <c r="QJO431" s="45"/>
      <c r="QJP431" s="45"/>
      <c r="QJQ431" s="45"/>
      <c r="QJR431" s="45"/>
      <c r="QJS431" s="45"/>
      <c r="QJT431" s="45"/>
      <c r="QJU431" s="45"/>
      <c r="QJV431" s="45"/>
      <c r="QJW431" s="45"/>
      <c r="QJX431" s="45"/>
      <c r="QJY431" s="45"/>
      <c r="QJZ431" s="45"/>
      <c r="QKA431" s="45"/>
      <c r="QKB431" s="45"/>
      <c r="QKC431" s="45"/>
      <c r="QKD431" s="45"/>
      <c r="QKE431" s="45"/>
      <c r="QKF431" s="45"/>
      <c r="QKG431" s="45"/>
      <c r="QKH431" s="45"/>
      <c r="QKI431" s="45"/>
      <c r="QKJ431" s="45"/>
      <c r="QKK431" s="45"/>
      <c r="QKL431" s="45"/>
      <c r="QKM431" s="45"/>
      <c r="QKN431" s="45"/>
      <c r="QKO431" s="45"/>
      <c r="QKP431" s="45"/>
      <c r="QKQ431" s="45"/>
      <c r="QKR431" s="45"/>
      <c r="QKS431" s="45"/>
      <c r="QKT431" s="45"/>
      <c r="QKU431" s="45"/>
      <c r="QKV431" s="45"/>
      <c r="QKW431" s="45"/>
      <c r="QKX431" s="45"/>
      <c r="QKY431" s="45"/>
      <c r="QKZ431" s="45"/>
      <c r="QLA431" s="45"/>
      <c r="QLB431" s="45"/>
      <c r="QLC431" s="45"/>
      <c r="QLD431" s="45"/>
      <c r="QLE431" s="45"/>
      <c r="QLF431" s="45"/>
      <c r="QLG431" s="45"/>
      <c r="QLH431" s="45"/>
      <c r="QLI431" s="45"/>
      <c r="QLJ431" s="45"/>
      <c r="QLK431" s="45"/>
      <c r="QLL431" s="45"/>
      <c r="QLM431" s="45"/>
      <c r="QLN431" s="45"/>
      <c r="QLO431" s="45"/>
      <c r="QLP431" s="45"/>
      <c r="QLQ431" s="45"/>
      <c r="QLR431" s="45"/>
      <c r="QLS431" s="45"/>
      <c r="QLT431" s="45"/>
      <c r="QLU431" s="45"/>
      <c r="QLV431" s="45"/>
      <c r="QLW431" s="45"/>
      <c r="QLX431" s="45"/>
      <c r="QLY431" s="45"/>
      <c r="QLZ431" s="45"/>
      <c r="QMA431" s="45"/>
      <c r="QMB431" s="45"/>
      <c r="QMC431" s="45"/>
      <c r="QMD431" s="45"/>
      <c r="QME431" s="45"/>
      <c r="QMF431" s="45"/>
      <c r="QMG431" s="45"/>
      <c r="QMH431" s="45"/>
      <c r="QMI431" s="45"/>
      <c r="QMJ431" s="45"/>
      <c r="QMK431" s="45"/>
      <c r="QML431" s="45"/>
      <c r="QMM431" s="45"/>
      <c r="QMN431" s="45"/>
      <c r="QMO431" s="45"/>
      <c r="QMP431" s="45"/>
      <c r="QMQ431" s="45"/>
      <c r="QMR431" s="45"/>
      <c r="QMS431" s="45"/>
      <c r="QMT431" s="45"/>
      <c r="QMU431" s="45"/>
      <c r="QMV431" s="45"/>
      <c r="QMW431" s="45"/>
      <c r="QMX431" s="45"/>
      <c r="QMY431" s="45"/>
      <c r="QMZ431" s="45"/>
      <c r="QNA431" s="45"/>
      <c r="QNB431" s="45"/>
      <c r="QNC431" s="45"/>
      <c r="QND431" s="45"/>
      <c r="QNE431" s="45"/>
      <c r="QNF431" s="45"/>
      <c r="QNG431" s="45"/>
      <c r="QNH431" s="45"/>
      <c r="QNI431" s="45"/>
      <c r="QNJ431" s="45"/>
      <c r="QNK431" s="45"/>
      <c r="QNL431" s="45"/>
      <c r="QNM431" s="45"/>
      <c r="QNN431" s="45"/>
      <c r="QNO431" s="45"/>
      <c r="QNP431" s="45"/>
      <c r="QNQ431" s="45"/>
      <c r="QNR431" s="45"/>
      <c r="QNS431" s="45"/>
      <c r="QNT431" s="45"/>
      <c r="QNU431" s="45"/>
      <c r="QNV431" s="45"/>
      <c r="QNW431" s="45"/>
      <c r="QNX431" s="45"/>
      <c r="QNY431" s="45"/>
      <c r="QNZ431" s="45"/>
      <c r="QOA431" s="45"/>
      <c r="QOB431" s="45"/>
      <c r="QOC431" s="45"/>
      <c r="QOD431" s="45"/>
      <c r="QOE431" s="45"/>
      <c r="QOF431" s="45"/>
      <c r="QOG431" s="45"/>
      <c r="QOH431" s="45"/>
      <c r="QOI431" s="45"/>
      <c r="QOJ431" s="45"/>
      <c r="QOK431" s="45"/>
      <c r="QOL431" s="45"/>
      <c r="QOM431" s="45"/>
      <c r="QON431" s="45"/>
      <c r="QOO431" s="45"/>
      <c r="QOP431" s="45"/>
      <c r="QOQ431" s="45"/>
      <c r="QOR431" s="45"/>
      <c r="QOS431" s="45"/>
      <c r="QOT431" s="45"/>
      <c r="QOU431" s="45"/>
      <c r="QOV431" s="45"/>
      <c r="QOW431" s="45"/>
      <c r="QOX431" s="45"/>
      <c r="QOY431" s="45"/>
      <c r="QOZ431" s="45"/>
      <c r="QPA431" s="45"/>
      <c r="QPB431" s="45"/>
      <c r="QPC431" s="45"/>
      <c r="QPD431" s="45"/>
      <c r="QPE431" s="45"/>
      <c r="QPF431" s="45"/>
      <c r="QPG431" s="45"/>
      <c r="QPH431" s="45"/>
      <c r="QPI431" s="45"/>
      <c r="QPJ431" s="45"/>
      <c r="QPK431" s="45"/>
      <c r="QPL431" s="45"/>
      <c r="QPM431" s="45"/>
      <c r="QPN431" s="45"/>
      <c r="QPO431" s="45"/>
      <c r="QPP431" s="45"/>
      <c r="QPQ431" s="45"/>
      <c r="QPR431" s="45"/>
      <c r="QPS431" s="45"/>
      <c r="QPT431" s="45"/>
      <c r="QPU431" s="45"/>
      <c r="QPV431" s="45"/>
      <c r="QPW431" s="45"/>
      <c r="QPX431" s="45"/>
      <c r="QPY431" s="45"/>
      <c r="QPZ431" s="45"/>
      <c r="QQA431" s="45"/>
      <c r="QQB431" s="45"/>
      <c r="QQC431" s="45"/>
      <c r="QQD431" s="45"/>
      <c r="QQE431" s="45"/>
      <c r="QQF431" s="45"/>
      <c r="QQG431" s="45"/>
      <c r="QQH431" s="45"/>
      <c r="QQI431" s="45"/>
      <c r="QQJ431" s="45"/>
      <c r="QQK431" s="45"/>
      <c r="QQL431" s="45"/>
      <c r="QQM431" s="45"/>
      <c r="QQN431" s="45"/>
      <c r="QQO431" s="45"/>
      <c r="QQP431" s="45"/>
      <c r="QQQ431" s="45"/>
      <c r="QQR431" s="45"/>
      <c r="QQS431" s="45"/>
      <c r="QQT431" s="45"/>
      <c r="QQU431" s="45"/>
      <c r="QQV431" s="45"/>
      <c r="QQW431" s="45"/>
      <c r="QQX431" s="45"/>
      <c r="QQY431" s="45"/>
      <c r="QQZ431" s="45"/>
      <c r="QRA431" s="45"/>
      <c r="QRB431" s="45"/>
      <c r="QRC431" s="45"/>
      <c r="QRD431" s="45"/>
      <c r="QRE431" s="45"/>
      <c r="QRF431" s="45"/>
      <c r="QRG431" s="45"/>
      <c r="QRH431" s="45"/>
      <c r="QRI431" s="45"/>
      <c r="QRJ431" s="45"/>
      <c r="QRK431" s="45"/>
      <c r="QRL431" s="45"/>
      <c r="QRM431" s="45"/>
      <c r="QRN431" s="45"/>
      <c r="QRO431" s="45"/>
      <c r="QRP431" s="45"/>
      <c r="QRQ431" s="45"/>
      <c r="QRR431" s="45"/>
      <c r="QRS431" s="45"/>
      <c r="QRT431" s="45"/>
      <c r="QRU431" s="45"/>
      <c r="QRV431" s="45"/>
      <c r="QRW431" s="45"/>
      <c r="QRX431" s="45"/>
      <c r="QRY431" s="45"/>
      <c r="QRZ431" s="45"/>
      <c r="QSA431" s="45"/>
      <c r="QSB431" s="45"/>
      <c r="QSC431" s="45"/>
      <c r="QSD431" s="45"/>
      <c r="QSE431" s="45"/>
      <c r="QSF431" s="45"/>
      <c r="QSG431" s="45"/>
      <c r="QSH431" s="45"/>
      <c r="QSI431" s="45"/>
      <c r="QSJ431" s="45"/>
      <c r="QSK431" s="45"/>
      <c r="QSL431" s="45"/>
      <c r="QSM431" s="45"/>
      <c r="QSN431" s="45"/>
      <c r="QSO431" s="45"/>
      <c r="QSP431" s="45"/>
      <c r="QSQ431" s="45"/>
      <c r="QSR431" s="45"/>
      <c r="QSS431" s="45"/>
      <c r="QST431" s="45"/>
      <c r="QSU431" s="45"/>
      <c r="QSV431" s="45"/>
      <c r="QSW431" s="45"/>
      <c r="QSX431" s="45"/>
      <c r="QSY431" s="45"/>
      <c r="QSZ431" s="45"/>
      <c r="QTA431" s="45"/>
      <c r="QTB431" s="45"/>
      <c r="QTC431" s="45"/>
      <c r="QTD431" s="45"/>
      <c r="QTE431" s="45"/>
      <c r="QTF431" s="45"/>
      <c r="QTG431" s="45"/>
      <c r="QTH431" s="45"/>
      <c r="QTI431" s="45"/>
      <c r="QTJ431" s="45"/>
      <c r="QTK431" s="45"/>
      <c r="QTL431" s="45"/>
      <c r="QTM431" s="45"/>
      <c r="QTN431" s="45"/>
      <c r="QTO431" s="45"/>
      <c r="QTP431" s="45"/>
      <c r="QTQ431" s="45"/>
      <c r="QTR431" s="45"/>
      <c r="QTS431" s="45"/>
      <c r="QTT431" s="45"/>
      <c r="QTU431" s="45"/>
      <c r="QTV431" s="45"/>
      <c r="QTW431" s="45"/>
      <c r="QTX431" s="45"/>
      <c r="QTY431" s="45"/>
      <c r="QTZ431" s="45"/>
      <c r="QUA431" s="45"/>
      <c r="QUB431" s="45"/>
      <c r="QUC431" s="45"/>
      <c r="QUD431" s="45"/>
      <c r="QUE431" s="45"/>
      <c r="QUF431" s="45"/>
      <c r="QUG431" s="45"/>
      <c r="QUH431" s="45"/>
      <c r="QUI431" s="45"/>
      <c r="QUJ431" s="45"/>
      <c r="QUK431" s="45"/>
      <c r="QUL431" s="45"/>
      <c r="QUM431" s="45"/>
      <c r="QUN431" s="45"/>
      <c r="QUO431" s="45"/>
      <c r="QUP431" s="45"/>
      <c r="QUQ431" s="45"/>
      <c r="QUR431" s="45"/>
      <c r="QUS431" s="45"/>
      <c r="QUT431" s="45"/>
      <c r="QUU431" s="45"/>
      <c r="QUV431" s="45"/>
      <c r="QUW431" s="45"/>
      <c r="QUX431" s="45"/>
      <c r="QUY431" s="45"/>
      <c r="QUZ431" s="45"/>
      <c r="QVA431" s="45"/>
      <c r="QVB431" s="45"/>
      <c r="QVC431" s="45"/>
      <c r="QVD431" s="45"/>
      <c r="QVE431" s="45"/>
      <c r="QVF431" s="45"/>
      <c r="QVG431" s="45"/>
      <c r="QVH431" s="45"/>
      <c r="QVI431" s="45"/>
      <c r="QVJ431" s="45"/>
      <c r="QVK431" s="45"/>
      <c r="QVL431" s="45"/>
      <c r="QVM431" s="45"/>
      <c r="QVN431" s="45"/>
      <c r="QVO431" s="45"/>
      <c r="QVP431" s="45"/>
      <c r="QVQ431" s="45"/>
      <c r="QVR431" s="45"/>
      <c r="QVS431" s="45"/>
      <c r="QVT431" s="45"/>
      <c r="QVU431" s="45"/>
      <c r="QVV431" s="45"/>
      <c r="QVW431" s="45"/>
      <c r="QVX431" s="45"/>
      <c r="QVY431" s="45"/>
      <c r="QVZ431" s="45"/>
      <c r="QWA431" s="45"/>
      <c r="QWB431" s="45"/>
      <c r="QWC431" s="45"/>
      <c r="QWD431" s="45"/>
      <c r="QWE431" s="45"/>
      <c r="QWF431" s="45"/>
      <c r="QWG431" s="45"/>
      <c r="QWH431" s="45"/>
      <c r="QWI431" s="45"/>
      <c r="QWJ431" s="45"/>
      <c r="QWK431" s="45"/>
      <c r="QWL431" s="45"/>
      <c r="QWM431" s="45"/>
      <c r="QWN431" s="45"/>
      <c r="QWO431" s="45"/>
      <c r="QWP431" s="45"/>
      <c r="QWQ431" s="45"/>
      <c r="QWR431" s="45"/>
      <c r="QWS431" s="45"/>
      <c r="QWT431" s="45"/>
      <c r="QWU431" s="45"/>
      <c r="QWV431" s="45"/>
      <c r="QWW431" s="45"/>
      <c r="QWX431" s="45"/>
      <c r="QWY431" s="45"/>
      <c r="QWZ431" s="45"/>
      <c r="QXA431" s="45"/>
      <c r="QXB431" s="45"/>
      <c r="QXC431" s="45"/>
      <c r="QXD431" s="45"/>
      <c r="QXE431" s="45"/>
      <c r="QXF431" s="45"/>
      <c r="QXG431" s="45"/>
      <c r="QXH431" s="45"/>
      <c r="QXI431" s="45"/>
      <c r="QXJ431" s="45"/>
      <c r="QXK431" s="45"/>
      <c r="QXL431" s="45"/>
      <c r="QXM431" s="45"/>
      <c r="QXN431" s="45"/>
      <c r="QXO431" s="45"/>
      <c r="QXP431" s="45"/>
      <c r="QXQ431" s="45"/>
      <c r="QXR431" s="45"/>
      <c r="QXS431" s="45"/>
      <c r="QXT431" s="45"/>
      <c r="QXU431" s="45"/>
      <c r="QXV431" s="45"/>
      <c r="QXW431" s="45"/>
      <c r="QXX431" s="45"/>
      <c r="QXY431" s="45"/>
      <c r="QXZ431" s="45"/>
      <c r="QYA431" s="45"/>
      <c r="QYB431" s="45"/>
      <c r="QYC431" s="45"/>
      <c r="QYD431" s="45"/>
      <c r="QYE431" s="45"/>
      <c r="QYF431" s="45"/>
      <c r="QYG431" s="45"/>
      <c r="QYH431" s="45"/>
      <c r="QYI431" s="45"/>
      <c r="QYJ431" s="45"/>
      <c r="QYK431" s="45"/>
      <c r="QYL431" s="45"/>
      <c r="QYM431" s="45"/>
      <c r="QYN431" s="45"/>
      <c r="QYO431" s="45"/>
      <c r="QYP431" s="45"/>
      <c r="QYQ431" s="45"/>
      <c r="QYR431" s="45"/>
      <c r="QYS431" s="45"/>
      <c r="QYT431" s="45"/>
      <c r="QYU431" s="45"/>
      <c r="QYV431" s="45"/>
      <c r="QYW431" s="45"/>
      <c r="QYX431" s="45"/>
      <c r="QYY431" s="45"/>
      <c r="QYZ431" s="45"/>
      <c r="QZA431" s="45"/>
      <c r="QZB431" s="45"/>
      <c r="QZC431" s="45"/>
      <c r="QZD431" s="45"/>
      <c r="QZE431" s="45"/>
      <c r="QZF431" s="45"/>
      <c r="QZG431" s="45"/>
      <c r="QZH431" s="45"/>
      <c r="QZI431" s="45"/>
      <c r="QZJ431" s="45"/>
      <c r="QZK431" s="45"/>
      <c r="QZL431" s="45"/>
      <c r="QZM431" s="45"/>
      <c r="QZN431" s="45"/>
      <c r="QZO431" s="45"/>
      <c r="QZP431" s="45"/>
      <c r="QZQ431" s="45"/>
      <c r="QZR431" s="45"/>
      <c r="QZS431" s="45"/>
      <c r="QZT431" s="45"/>
      <c r="QZU431" s="45"/>
      <c r="QZV431" s="45"/>
      <c r="QZW431" s="45"/>
      <c r="QZX431" s="45"/>
      <c r="QZY431" s="45"/>
      <c r="QZZ431" s="45"/>
      <c r="RAA431" s="45"/>
      <c r="RAB431" s="45"/>
      <c r="RAC431" s="45"/>
      <c r="RAD431" s="45"/>
      <c r="RAE431" s="45"/>
      <c r="RAF431" s="45"/>
      <c r="RAG431" s="45"/>
      <c r="RAH431" s="45"/>
      <c r="RAI431" s="45"/>
      <c r="RAJ431" s="45"/>
      <c r="RAK431" s="45"/>
      <c r="RAL431" s="45"/>
      <c r="RAM431" s="45"/>
      <c r="RAN431" s="45"/>
      <c r="RAO431" s="45"/>
      <c r="RAP431" s="45"/>
      <c r="RAQ431" s="45"/>
      <c r="RAR431" s="45"/>
      <c r="RAS431" s="45"/>
      <c r="RAT431" s="45"/>
      <c r="RAU431" s="45"/>
      <c r="RAV431" s="45"/>
      <c r="RAW431" s="45"/>
      <c r="RAX431" s="45"/>
      <c r="RAY431" s="45"/>
      <c r="RAZ431" s="45"/>
      <c r="RBA431" s="45"/>
      <c r="RBB431" s="45"/>
      <c r="RBC431" s="45"/>
      <c r="RBD431" s="45"/>
      <c r="RBE431" s="45"/>
      <c r="RBF431" s="45"/>
      <c r="RBG431" s="45"/>
      <c r="RBH431" s="45"/>
      <c r="RBI431" s="45"/>
      <c r="RBJ431" s="45"/>
      <c r="RBK431" s="45"/>
      <c r="RBL431" s="45"/>
      <c r="RBM431" s="45"/>
      <c r="RBN431" s="45"/>
      <c r="RBO431" s="45"/>
      <c r="RBP431" s="45"/>
      <c r="RBQ431" s="45"/>
      <c r="RBR431" s="45"/>
      <c r="RBS431" s="45"/>
      <c r="RBT431" s="45"/>
      <c r="RBU431" s="45"/>
      <c r="RBV431" s="45"/>
      <c r="RBW431" s="45"/>
      <c r="RBX431" s="45"/>
      <c r="RBY431" s="45"/>
      <c r="RBZ431" s="45"/>
      <c r="RCA431" s="45"/>
      <c r="RCB431" s="45"/>
      <c r="RCC431" s="45"/>
      <c r="RCD431" s="45"/>
      <c r="RCE431" s="45"/>
      <c r="RCF431" s="45"/>
      <c r="RCG431" s="45"/>
      <c r="RCH431" s="45"/>
      <c r="RCI431" s="45"/>
      <c r="RCJ431" s="45"/>
      <c r="RCK431" s="45"/>
      <c r="RCL431" s="45"/>
      <c r="RCM431" s="45"/>
      <c r="RCN431" s="45"/>
      <c r="RCO431" s="45"/>
      <c r="RCP431" s="45"/>
      <c r="RCQ431" s="45"/>
      <c r="RCR431" s="45"/>
      <c r="RCS431" s="45"/>
      <c r="RCT431" s="45"/>
      <c r="RCU431" s="45"/>
      <c r="RCV431" s="45"/>
      <c r="RCW431" s="45"/>
      <c r="RCX431" s="45"/>
      <c r="RCY431" s="45"/>
      <c r="RCZ431" s="45"/>
      <c r="RDA431" s="45"/>
      <c r="RDB431" s="45"/>
      <c r="RDC431" s="45"/>
      <c r="RDD431" s="45"/>
      <c r="RDE431" s="45"/>
      <c r="RDF431" s="45"/>
      <c r="RDG431" s="45"/>
      <c r="RDH431" s="45"/>
      <c r="RDI431" s="45"/>
      <c r="RDJ431" s="45"/>
      <c r="RDK431" s="45"/>
      <c r="RDL431" s="45"/>
      <c r="RDM431" s="45"/>
      <c r="RDN431" s="45"/>
      <c r="RDO431" s="45"/>
      <c r="RDP431" s="45"/>
      <c r="RDQ431" s="45"/>
      <c r="RDR431" s="45"/>
      <c r="RDS431" s="45"/>
      <c r="RDT431" s="45"/>
      <c r="RDU431" s="45"/>
      <c r="RDV431" s="45"/>
      <c r="RDW431" s="45"/>
      <c r="RDX431" s="45"/>
      <c r="RDY431" s="45"/>
      <c r="RDZ431" s="45"/>
      <c r="REA431" s="45"/>
      <c r="REB431" s="45"/>
      <c r="REC431" s="45"/>
      <c r="RED431" s="45"/>
      <c r="REE431" s="45"/>
      <c r="REF431" s="45"/>
      <c r="REG431" s="45"/>
      <c r="REH431" s="45"/>
      <c r="REI431" s="45"/>
      <c r="REJ431" s="45"/>
      <c r="REK431" s="45"/>
      <c r="REL431" s="45"/>
      <c r="REM431" s="45"/>
      <c r="REN431" s="45"/>
      <c r="REO431" s="45"/>
      <c r="REP431" s="45"/>
      <c r="REQ431" s="45"/>
      <c r="RER431" s="45"/>
      <c r="RES431" s="45"/>
      <c r="RET431" s="45"/>
      <c r="REU431" s="45"/>
      <c r="REV431" s="45"/>
      <c r="REW431" s="45"/>
      <c r="REX431" s="45"/>
      <c r="REY431" s="45"/>
      <c r="REZ431" s="45"/>
      <c r="RFA431" s="45"/>
      <c r="RFB431" s="45"/>
      <c r="RFC431" s="45"/>
      <c r="RFD431" s="45"/>
      <c r="RFE431" s="45"/>
      <c r="RFF431" s="45"/>
      <c r="RFG431" s="45"/>
      <c r="RFH431" s="45"/>
      <c r="RFI431" s="45"/>
      <c r="RFJ431" s="45"/>
      <c r="RFK431" s="45"/>
      <c r="RFL431" s="45"/>
      <c r="RFM431" s="45"/>
      <c r="RFN431" s="45"/>
      <c r="RFO431" s="45"/>
      <c r="RFP431" s="45"/>
      <c r="RFQ431" s="45"/>
      <c r="RFR431" s="45"/>
      <c r="RFS431" s="45"/>
      <c r="RFT431" s="45"/>
      <c r="RFU431" s="45"/>
      <c r="RFV431" s="45"/>
      <c r="RFW431" s="45"/>
      <c r="RFX431" s="45"/>
      <c r="RFY431" s="45"/>
      <c r="RFZ431" s="45"/>
      <c r="RGA431" s="45"/>
      <c r="RGB431" s="45"/>
      <c r="RGC431" s="45"/>
      <c r="RGD431" s="45"/>
      <c r="RGE431" s="45"/>
      <c r="RGF431" s="45"/>
      <c r="RGG431" s="45"/>
      <c r="RGH431" s="45"/>
      <c r="RGI431" s="45"/>
      <c r="RGJ431" s="45"/>
      <c r="RGK431" s="45"/>
      <c r="RGL431" s="45"/>
      <c r="RGM431" s="45"/>
      <c r="RGN431" s="45"/>
      <c r="RGO431" s="45"/>
      <c r="RGP431" s="45"/>
      <c r="RGQ431" s="45"/>
      <c r="RGR431" s="45"/>
      <c r="RGS431" s="45"/>
      <c r="RGT431" s="45"/>
      <c r="RGU431" s="45"/>
      <c r="RGV431" s="45"/>
      <c r="RGW431" s="45"/>
      <c r="RGX431" s="45"/>
      <c r="RGY431" s="45"/>
      <c r="RGZ431" s="45"/>
      <c r="RHA431" s="45"/>
      <c r="RHB431" s="45"/>
      <c r="RHC431" s="45"/>
      <c r="RHD431" s="45"/>
      <c r="RHE431" s="45"/>
      <c r="RHF431" s="45"/>
      <c r="RHG431" s="45"/>
      <c r="RHH431" s="45"/>
      <c r="RHI431" s="45"/>
      <c r="RHJ431" s="45"/>
      <c r="RHK431" s="45"/>
      <c r="RHL431" s="45"/>
      <c r="RHM431" s="45"/>
      <c r="RHN431" s="45"/>
      <c r="RHO431" s="45"/>
      <c r="RHP431" s="45"/>
      <c r="RHQ431" s="45"/>
      <c r="RHR431" s="45"/>
      <c r="RHS431" s="45"/>
      <c r="RHT431" s="45"/>
      <c r="RHU431" s="45"/>
      <c r="RHV431" s="45"/>
      <c r="RHW431" s="45"/>
      <c r="RHX431" s="45"/>
      <c r="RHY431" s="45"/>
      <c r="RHZ431" s="45"/>
      <c r="RIA431" s="45"/>
      <c r="RIB431" s="45"/>
      <c r="RIC431" s="45"/>
      <c r="RID431" s="45"/>
      <c r="RIE431" s="45"/>
      <c r="RIF431" s="45"/>
      <c r="RIG431" s="45"/>
      <c r="RIH431" s="45"/>
      <c r="RII431" s="45"/>
      <c r="RIJ431" s="45"/>
      <c r="RIK431" s="45"/>
      <c r="RIL431" s="45"/>
      <c r="RIM431" s="45"/>
      <c r="RIN431" s="45"/>
      <c r="RIO431" s="45"/>
      <c r="RIP431" s="45"/>
      <c r="RIQ431" s="45"/>
      <c r="RIR431" s="45"/>
      <c r="RIS431" s="45"/>
      <c r="RIT431" s="45"/>
      <c r="RIU431" s="45"/>
      <c r="RIV431" s="45"/>
      <c r="RIW431" s="45"/>
      <c r="RIX431" s="45"/>
      <c r="RIY431" s="45"/>
      <c r="RIZ431" s="45"/>
      <c r="RJA431" s="45"/>
      <c r="RJB431" s="45"/>
      <c r="RJC431" s="45"/>
      <c r="RJD431" s="45"/>
      <c r="RJE431" s="45"/>
      <c r="RJF431" s="45"/>
      <c r="RJG431" s="45"/>
      <c r="RJH431" s="45"/>
      <c r="RJI431" s="45"/>
      <c r="RJJ431" s="45"/>
      <c r="RJK431" s="45"/>
      <c r="RJL431" s="45"/>
      <c r="RJM431" s="45"/>
      <c r="RJN431" s="45"/>
      <c r="RJO431" s="45"/>
      <c r="RJP431" s="45"/>
      <c r="RJQ431" s="45"/>
      <c r="RJR431" s="45"/>
      <c r="RJS431" s="45"/>
      <c r="RJT431" s="45"/>
      <c r="RJU431" s="45"/>
      <c r="RJV431" s="45"/>
      <c r="RJW431" s="45"/>
      <c r="RJX431" s="45"/>
      <c r="RJY431" s="45"/>
      <c r="RJZ431" s="45"/>
      <c r="RKA431" s="45"/>
      <c r="RKB431" s="45"/>
      <c r="RKC431" s="45"/>
      <c r="RKD431" s="45"/>
      <c r="RKE431" s="45"/>
      <c r="RKF431" s="45"/>
      <c r="RKG431" s="45"/>
      <c r="RKH431" s="45"/>
      <c r="RKI431" s="45"/>
      <c r="RKJ431" s="45"/>
      <c r="RKK431" s="45"/>
      <c r="RKL431" s="45"/>
      <c r="RKM431" s="45"/>
      <c r="RKN431" s="45"/>
      <c r="RKO431" s="45"/>
      <c r="RKP431" s="45"/>
      <c r="RKQ431" s="45"/>
      <c r="RKR431" s="45"/>
      <c r="RKS431" s="45"/>
      <c r="RKT431" s="45"/>
      <c r="RKU431" s="45"/>
      <c r="RKV431" s="45"/>
      <c r="RKW431" s="45"/>
      <c r="RKX431" s="45"/>
      <c r="RKY431" s="45"/>
      <c r="RKZ431" s="45"/>
      <c r="RLA431" s="45"/>
      <c r="RLB431" s="45"/>
      <c r="RLC431" s="45"/>
      <c r="RLD431" s="45"/>
      <c r="RLE431" s="45"/>
      <c r="RLF431" s="45"/>
      <c r="RLG431" s="45"/>
      <c r="RLH431" s="45"/>
      <c r="RLI431" s="45"/>
      <c r="RLJ431" s="45"/>
      <c r="RLK431" s="45"/>
      <c r="RLL431" s="45"/>
      <c r="RLM431" s="45"/>
      <c r="RLN431" s="45"/>
      <c r="RLO431" s="45"/>
      <c r="RLP431" s="45"/>
      <c r="RLQ431" s="45"/>
      <c r="RLR431" s="45"/>
      <c r="RLS431" s="45"/>
      <c r="RLT431" s="45"/>
      <c r="RLU431" s="45"/>
      <c r="RLV431" s="45"/>
      <c r="RLW431" s="45"/>
      <c r="RLX431" s="45"/>
      <c r="RLY431" s="45"/>
      <c r="RLZ431" s="45"/>
      <c r="RMA431" s="45"/>
      <c r="RMB431" s="45"/>
      <c r="RMC431" s="45"/>
      <c r="RMD431" s="45"/>
      <c r="RME431" s="45"/>
      <c r="RMF431" s="45"/>
      <c r="RMG431" s="45"/>
      <c r="RMH431" s="45"/>
      <c r="RMI431" s="45"/>
      <c r="RMJ431" s="45"/>
      <c r="RMK431" s="45"/>
      <c r="RML431" s="45"/>
      <c r="RMM431" s="45"/>
      <c r="RMN431" s="45"/>
      <c r="RMO431" s="45"/>
      <c r="RMP431" s="45"/>
      <c r="RMQ431" s="45"/>
      <c r="RMR431" s="45"/>
      <c r="RMS431" s="45"/>
      <c r="RMT431" s="45"/>
      <c r="RMU431" s="45"/>
      <c r="RMV431" s="45"/>
      <c r="RMW431" s="45"/>
      <c r="RMX431" s="45"/>
      <c r="RMY431" s="45"/>
      <c r="RMZ431" s="45"/>
      <c r="RNA431" s="45"/>
      <c r="RNB431" s="45"/>
      <c r="RNC431" s="45"/>
      <c r="RND431" s="45"/>
      <c r="RNE431" s="45"/>
      <c r="RNF431" s="45"/>
      <c r="RNG431" s="45"/>
      <c r="RNH431" s="45"/>
      <c r="RNI431" s="45"/>
      <c r="RNJ431" s="45"/>
      <c r="RNK431" s="45"/>
      <c r="RNL431" s="45"/>
      <c r="RNM431" s="45"/>
      <c r="RNN431" s="45"/>
      <c r="RNO431" s="45"/>
      <c r="RNP431" s="45"/>
      <c r="RNQ431" s="45"/>
      <c r="RNR431" s="45"/>
      <c r="RNS431" s="45"/>
      <c r="RNT431" s="45"/>
      <c r="RNU431" s="45"/>
      <c r="RNV431" s="45"/>
      <c r="RNW431" s="45"/>
      <c r="RNX431" s="45"/>
      <c r="RNY431" s="45"/>
      <c r="RNZ431" s="45"/>
      <c r="ROA431" s="45"/>
      <c r="ROB431" s="45"/>
      <c r="ROC431" s="45"/>
      <c r="ROD431" s="45"/>
      <c r="ROE431" s="45"/>
      <c r="ROF431" s="45"/>
      <c r="ROG431" s="45"/>
      <c r="ROH431" s="45"/>
      <c r="ROI431" s="45"/>
      <c r="ROJ431" s="45"/>
      <c r="ROK431" s="45"/>
      <c r="ROL431" s="45"/>
      <c r="ROM431" s="45"/>
      <c r="RON431" s="45"/>
      <c r="ROO431" s="45"/>
      <c r="ROP431" s="45"/>
      <c r="ROQ431" s="45"/>
      <c r="ROR431" s="45"/>
      <c r="ROS431" s="45"/>
      <c r="ROT431" s="45"/>
      <c r="ROU431" s="45"/>
      <c r="ROV431" s="45"/>
      <c r="ROW431" s="45"/>
      <c r="ROX431" s="45"/>
      <c r="ROY431" s="45"/>
      <c r="ROZ431" s="45"/>
      <c r="RPA431" s="45"/>
      <c r="RPB431" s="45"/>
      <c r="RPC431" s="45"/>
      <c r="RPD431" s="45"/>
      <c r="RPE431" s="45"/>
      <c r="RPF431" s="45"/>
      <c r="RPG431" s="45"/>
      <c r="RPH431" s="45"/>
      <c r="RPI431" s="45"/>
      <c r="RPJ431" s="45"/>
      <c r="RPK431" s="45"/>
      <c r="RPL431" s="45"/>
      <c r="RPM431" s="45"/>
      <c r="RPN431" s="45"/>
      <c r="RPO431" s="45"/>
      <c r="RPP431" s="45"/>
      <c r="RPQ431" s="45"/>
      <c r="RPR431" s="45"/>
      <c r="RPS431" s="45"/>
      <c r="RPT431" s="45"/>
      <c r="RPU431" s="45"/>
      <c r="RPV431" s="45"/>
      <c r="RPW431" s="45"/>
      <c r="RPX431" s="45"/>
      <c r="RPY431" s="45"/>
      <c r="RPZ431" s="45"/>
      <c r="RQA431" s="45"/>
      <c r="RQB431" s="45"/>
      <c r="RQC431" s="45"/>
      <c r="RQD431" s="45"/>
      <c r="RQE431" s="45"/>
      <c r="RQF431" s="45"/>
      <c r="RQG431" s="45"/>
      <c r="RQH431" s="45"/>
      <c r="RQI431" s="45"/>
      <c r="RQJ431" s="45"/>
      <c r="RQK431" s="45"/>
      <c r="RQL431" s="45"/>
      <c r="RQM431" s="45"/>
      <c r="RQN431" s="45"/>
      <c r="RQO431" s="45"/>
      <c r="RQP431" s="45"/>
      <c r="RQQ431" s="45"/>
      <c r="RQR431" s="45"/>
      <c r="RQS431" s="45"/>
      <c r="RQT431" s="45"/>
      <c r="RQU431" s="45"/>
      <c r="RQV431" s="45"/>
      <c r="RQW431" s="45"/>
      <c r="RQX431" s="45"/>
      <c r="RQY431" s="45"/>
      <c r="RQZ431" s="45"/>
      <c r="RRA431" s="45"/>
      <c r="RRB431" s="45"/>
      <c r="RRC431" s="45"/>
      <c r="RRD431" s="45"/>
      <c r="RRE431" s="45"/>
      <c r="RRF431" s="45"/>
      <c r="RRG431" s="45"/>
      <c r="RRH431" s="45"/>
      <c r="RRI431" s="45"/>
      <c r="RRJ431" s="45"/>
      <c r="RRK431" s="45"/>
      <c r="RRL431" s="45"/>
      <c r="RRM431" s="45"/>
      <c r="RRN431" s="45"/>
      <c r="RRO431" s="45"/>
      <c r="RRP431" s="45"/>
      <c r="RRQ431" s="45"/>
      <c r="RRR431" s="45"/>
      <c r="RRS431" s="45"/>
      <c r="RRT431" s="45"/>
      <c r="RRU431" s="45"/>
      <c r="RRV431" s="45"/>
      <c r="RRW431" s="45"/>
      <c r="RRX431" s="45"/>
      <c r="RRY431" s="45"/>
      <c r="RRZ431" s="45"/>
      <c r="RSA431" s="45"/>
      <c r="RSB431" s="45"/>
      <c r="RSC431" s="45"/>
      <c r="RSD431" s="45"/>
      <c r="RSE431" s="45"/>
      <c r="RSF431" s="45"/>
      <c r="RSG431" s="45"/>
      <c r="RSH431" s="45"/>
      <c r="RSI431" s="45"/>
      <c r="RSJ431" s="45"/>
      <c r="RSK431" s="45"/>
      <c r="RSL431" s="45"/>
      <c r="RSM431" s="45"/>
      <c r="RSN431" s="45"/>
      <c r="RSO431" s="45"/>
      <c r="RSP431" s="45"/>
      <c r="RSQ431" s="45"/>
      <c r="RSR431" s="45"/>
      <c r="RSS431" s="45"/>
      <c r="RST431" s="45"/>
      <c r="RSU431" s="45"/>
      <c r="RSV431" s="45"/>
      <c r="RSW431" s="45"/>
      <c r="RSX431" s="45"/>
      <c r="RSY431" s="45"/>
      <c r="RSZ431" s="45"/>
      <c r="RTA431" s="45"/>
      <c r="RTB431" s="45"/>
      <c r="RTC431" s="45"/>
      <c r="RTD431" s="45"/>
      <c r="RTE431" s="45"/>
      <c r="RTF431" s="45"/>
      <c r="RTG431" s="45"/>
      <c r="RTH431" s="45"/>
      <c r="RTI431" s="45"/>
      <c r="RTJ431" s="45"/>
      <c r="RTK431" s="45"/>
      <c r="RTL431" s="45"/>
      <c r="RTM431" s="45"/>
      <c r="RTN431" s="45"/>
      <c r="RTO431" s="45"/>
      <c r="RTP431" s="45"/>
      <c r="RTQ431" s="45"/>
      <c r="RTR431" s="45"/>
      <c r="RTS431" s="45"/>
      <c r="RTT431" s="45"/>
      <c r="RTU431" s="45"/>
      <c r="RTV431" s="45"/>
      <c r="RTW431" s="45"/>
      <c r="RTX431" s="45"/>
      <c r="RTY431" s="45"/>
      <c r="RTZ431" s="45"/>
      <c r="RUA431" s="45"/>
      <c r="RUB431" s="45"/>
      <c r="RUC431" s="45"/>
      <c r="RUD431" s="45"/>
      <c r="RUE431" s="45"/>
      <c r="RUF431" s="45"/>
      <c r="RUG431" s="45"/>
      <c r="RUH431" s="45"/>
      <c r="RUI431" s="45"/>
      <c r="RUJ431" s="45"/>
      <c r="RUK431" s="45"/>
      <c r="RUL431" s="45"/>
      <c r="RUM431" s="45"/>
      <c r="RUN431" s="45"/>
      <c r="RUO431" s="45"/>
      <c r="RUP431" s="45"/>
      <c r="RUQ431" s="45"/>
      <c r="RUR431" s="45"/>
      <c r="RUS431" s="45"/>
      <c r="RUT431" s="45"/>
      <c r="RUU431" s="45"/>
      <c r="RUV431" s="45"/>
      <c r="RUW431" s="45"/>
      <c r="RUX431" s="45"/>
      <c r="RUY431" s="45"/>
      <c r="RUZ431" s="45"/>
      <c r="RVA431" s="45"/>
      <c r="RVB431" s="45"/>
      <c r="RVC431" s="45"/>
      <c r="RVD431" s="45"/>
      <c r="RVE431" s="45"/>
      <c r="RVF431" s="45"/>
      <c r="RVG431" s="45"/>
      <c r="RVH431" s="45"/>
      <c r="RVI431" s="45"/>
      <c r="RVJ431" s="45"/>
      <c r="RVK431" s="45"/>
      <c r="RVL431" s="45"/>
      <c r="RVM431" s="45"/>
      <c r="RVN431" s="45"/>
      <c r="RVO431" s="45"/>
      <c r="RVP431" s="45"/>
      <c r="RVQ431" s="45"/>
      <c r="RVR431" s="45"/>
      <c r="RVS431" s="45"/>
      <c r="RVT431" s="45"/>
      <c r="RVU431" s="45"/>
      <c r="RVV431" s="45"/>
      <c r="RVW431" s="45"/>
      <c r="RVX431" s="45"/>
      <c r="RVY431" s="45"/>
      <c r="RVZ431" s="45"/>
      <c r="RWA431" s="45"/>
      <c r="RWB431" s="45"/>
      <c r="RWC431" s="45"/>
      <c r="RWD431" s="45"/>
      <c r="RWE431" s="45"/>
      <c r="RWF431" s="45"/>
      <c r="RWG431" s="45"/>
      <c r="RWH431" s="45"/>
      <c r="RWI431" s="45"/>
      <c r="RWJ431" s="45"/>
      <c r="RWK431" s="45"/>
      <c r="RWL431" s="45"/>
      <c r="RWM431" s="45"/>
      <c r="RWN431" s="45"/>
      <c r="RWO431" s="45"/>
      <c r="RWP431" s="45"/>
      <c r="RWQ431" s="45"/>
      <c r="RWR431" s="45"/>
      <c r="RWS431" s="45"/>
      <c r="RWT431" s="45"/>
      <c r="RWU431" s="45"/>
      <c r="RWV431" s="45"/>
      <c r="RWW431" s="45"/>
      <c r="RWX431" s="45"/>
      <c r="RWY431" s="45"/>
      <c r="RWZ431" s="45"/>
      <c r="RXA431" s="45"/>
      <c r="RXB431" s="45"/>
      <c r="RXC431" s="45"/>
      <c r="RXD431" s="45"/>
      <c r="RXE431" s="45"/>
      <c r="RXF431" s="45"/>
      <c r="RXG431" s="45"/>
      <c r="RXH431" s="45"/>
      <c r="RXI431" s="45"/>
      <c r="RXJ431" s="45"/>
      <c r="RXK431" s="45"/>
      <c r="RXL431" s="45"/>
      <c r="RXM431" s="45"/>
      <c r="RXN431" s="45"/>
      <c r="RXO431" s="45"/>
      <c r="RXP431" s="45"/>
      <c r="RXQ431" s="45"/>
      <c r="RXR431" s="45"/>
      <c r="RXS431" s="45"/>
      <c r="RXT431" s="45"/>
      <c r="RXU431" s="45"/>
      <c r="RXV431" s="45"/>
      <c r="RXW431" s="45"/>
      <c r="RXX431" s="45"/>
      <c r="RXY431" s="45"/>
      <c r="RXZ431" s="45"/>
      <c r="RYA431" s="45"/>
      <c r="RYB431" s="45"/>
      <c r="RYC431" s="45"/>
      <c r="RYD431" s="45"/>
      <c r="RYE431" s="45"/>
      <c r="RYF431" s="45"/>
      <c r="RYG431" s="45"/>
      <c r="RYH431" s="45"/>
      <c r="RYI431" s="45"/>
      <c r="RYJ431" s="45"/>
      <c r="RYK431" s="45"/>
      <c r="RYL431" s="45"/>
      <c r="RYM431" s="45"/>
      <c r="RYN431" s="45"/>
      <c r="RYO431" s="45"/>
      <c r="RYP431" s="45"/>
      <c r="RYQ431" s="45"/>
      <c r="RYR431" s="45"/>
      <c r="RYS431" s="45"/>
      <c r="RYT431" s="45"/>
      <c r="RYU431" s="45"/>
      <c r="RYV431" s="45"/>
      <c r="RYW431" s="45"/>
      <c r="RYX431" s="45"/>
      <c r="RYY431" s="45"/>
      <c r="RYZ431" s="45"/>
      <c r="RZA431" s="45"/>
      <c r="RZB431" s="45"/>
      <c r="RZC431" s="45"/>
      <c r="RZD431" s="45"/>
      <c r="RZE431" s="45"/>
      <c r="RZF431" s="45"/>
      <c r="RZG431" s="45"/>
      <c r="RZH431" s="45"/>
      <c r="RZI431" s="45"/>
      <c r="RZJ431" s="45"/>
      <c r="RZK431" s="45"/>
      <c r="RZL431" s="45"/>
      <c r="RZM431" s="45"/>
      <c r="RZN431" s="45"/>
      <c r="RZO431" s="45"/>
      <c r="RZP431" s="45"/>
      <c r="RZQ431" s="45"/>
      <c r="RZR431" s="45"/>
      <c r="RZS431" s="45"/>
      <c r="RZT431" s="45"/>
      <c r="RZU431" s="45"/>
      <c r="RZV431" s="45"/>
      <c r="RZW431" s="45"/>
      <c r="RZX431" s="45"/>
      <c r="RZY431" s="45"/>
      <c r="RZZ431" s="45"/>
      <c r="SAA431" s="45"/>
      <c r="SAB431" s="45"/>
      <c r="SAC431" s="45"/>
      <c r="SAD431" s="45"/>
      <c r="SAE431" s="45"/>
      <c r="SAF431" s="45"/>
      <c r="SAG431" s="45"/>
      <c r="SAH431" s="45"/>
      <c r="SAI431" s="45"/>
      <c r="SAJ431" s="45"/>
      <c r="SAK431" s="45"/>
      <c r="SAL431" s="45"/>
      <c r="SAM431" s="45"/>
      <c r="SAN431" s="45"/>
      <c r="SAO431" s="45"/>
      <c r="SAP431" s="45"/>
      <c r="SAQ431" s="45"/>
      <c r="SAR431" s="45"/>
      <c r="SAS431" s="45"/>
      <c r="SAT431" s="45"/>
      <c r="SAU431" s="45"/>
      <c r="SAV431" s="45"/>
      <c r="SAW431" s="45"/>
      <c r="SAX431" s="45"/>
      <c r="SAY431" s="45"/>
      <c r="SAZ431" s="45"/>
      <c r="SBA431" s="45"/>
      <c r="SBB431" s="45"/>
      <c r="SBC431" s="45"/>
      <c r="SBD431" s="45"/>
      <c r="SBE431" s="45"/>
      <c r="SBF431" s="45"/>
      <c r="SBG431" s="45"/>
      <c r="SBH431" s="45"/>
      <c r="SBI431" s="45"/>
      <c r="SBJ431" s="45"/>
      <c r="SBK431" s="45"/>
      <c r="SBL431" s="45"/>
      <c r="SBM431" s="45"/>
      <c r="SBN431" s="45"/>
      <c r="SBO431" s="45"/>
      <c r="SBP431" s="45"/>
      <c r="SBQ431" s="45"/>
      <c r="SBR431" s="45"/>
      <c r="SBS431" s="45"/>
      <c r="SBT431" s="45"/>
      <c r="SBU431" s="45"/>
      <c r="SBV431" s="45"/>
      <c r="SBW431" s="45"/>
      <c r="SBX431" s="45"/>
      <c r="SBY431" s="45"/>
      <c r="SBZ431" s="45"/>
      <c r="SCA431" s="45"/>
      <c r="SCB431" s="45"/>
      <c r="SCC431" s="45"/>
      <c r="SCD431" s="45"/>
      <c r="SCE431" s="45"/>
      <c r="SCF431" s="45"/>
      <c r="SCG431" s="45"/>
      <c r="SCH431" s="45"/>
      <c r="SCI431" s="45"/>
      <c r="SCJ431" s="45"/>
      <c r="SCK431" s="45"/>
      <c r="SCL431" s="45"/>
      <c r="SCM431" s="45"/>
      <c r="SCN431" s="45"/>
      <c r="SCO431" s="45"/>
      <c r="SCP431" s="45"/>
      <c r="SCQ431" s="45"/>
      <c r="SCR431" s="45"/>
      <c r="SCS431" s="45"/>
      <c r="SCT431" s="45"/>
      <c r="SCU431" s="45"/>
      <c r="SCV431" s="45"/>
      <c r="SCW431" s="45"/>
      <c r="SCX431" s="45"/>
      <c r="SCY431" s="45"/>
      <c r="SCZ431" s="45"/>
      <c r="SDA431" s="45"/>
      <c r="SDB431" s="45"/>
      <c r="SDC431" s="45"/>
      <c r="SDD431" s="45"/>
      <c r="SDE431" s="45"/>
      <c r="SDF431" s="45"/>
      <c r="SDG431" s="45"/>
      <c r="SDH431" s="45"/>
      <c r="SDI431" s="45"/>
      <c r="SDJ431" s="45"/>
      <c r="SDK431" s="45"/>
      <c r="SDL431" s="45"/>
      <c r="SDM431" s="45"/>
      <c r="SDN431" s="45"/>
      <c r="SDO431" s="45"/>
      <c r="SDP431" s="45"/>
      <c r="SDQ431" s="45"/>
      <c r="SDR431" s="45"/>
      <c r="SDS431" s="45"/>
      <c r="SDT431" s="45"/>
      <c r="SDU431" s="45"/>
      <c r="SDV431" s="45"/>
      <c r="SDW431" s="45"/>
      <c r="SDX431" s="45"/>
      <c r="SDY431" s="45"/>
      <c r="SDZ431" s="45"/>
      <c r="SEA431" s="45"/>
      <c r="SEB431" s="45"/>
      <c r="SEC431" s="45"/>
      <c r="SED431" s="45"/>
      <c r="SEE431" s="45"/>
      <c r="SEF431" s="45"/>
      <c r="SEG431" s="45"/>
      <c r="SEH431" s="45"/>
      <c r="SEI431" s="45"/>
      <c r="SEJ431" s="45"/>
      <c r="SEK431" s="45"/>
      <c r="SEL431" s="45"/>
      <c r="SEM431" s="45"/>
      <c r="SEN431" s="45"/>
      <c r="SEO431" s="45"/>
      <c r="SEP431" s="45"/>
      <c r="SEQ431" s="45"/>
      <c r="SER431" s="45"/>
      <c r="SES431" s="45"/>
      <c r="SET431" s="45"/>
      <c r="SEU431" s="45"/>
      <c r="SEV431" s="45"/>
      <c r="SEW431" s="45"/>
      <c r="SEX431" s="45"/>
      <c r="SEY431" s="45"/>
      <c r="SEZ431" s="45"/>
      <c r="SFA431" s="45"/>
      <c r="SFB431" s="45"/>
      <c r="SFC431" s="45"/>
      <c r="SFD431" s="45"/>
      <c r="SFE431" s="45"/>
      <c r="SFF431" s="45"/>
      <c r="SFG431" s="45"/>
      <c r="SFH431" s="45"/>
      <c r="SFI431" s="45"/>
      <c r="SFJ431" s="45"/>
      <c r="SFK431" s="45"/>
      <c r="SFL431" s="45"/>
      <c r="SFM431" s="45"/>
      <c r="SFN431" s="45"/>
      <c r="SFO431" s="45"/>
      <c r="SFP431" s="45"/>
      <c r="SFQ431" s="45"/>
      <c r="SFR431" s="45"/>
      <c r="SFS431" s="45"/>
      <c r="SFT431" s="45"/>
      <c r="SFU431" s="45"/>
      <c r="SFV431" s="45"/>
      <c r="SFW431" s="45"/>
      <c r="SFX431" s="45"/>
      <c r="SFY431" s="45"/>
      <c r="SFZ431" s="45"/>
      <c r="SGA431" s="45"/>
      <c r="SGB431" s="45"/>
      <c r="SGC431" s="45"/>
      <c r="SGD431" s="45"/>
      <c r="SGE431" s="45"/>
      <c r="SGF431" s="45"/>
      <c r="SGG431" s="45"/>
      <c r="SGH431" s="45"/>
      <c r="SGI431" s="45"/>
      <c r="SGJ431" s="45"/>
      <c r="SGK431" s="45"/>
      <c r="SGL431" s="45"/>
      <c r="SGM431" s="45"/>
      <c r="SGN431" s="45"/>
      <c r="SGO431" s="45"/>
      <c r="SGP431" s="45"/>
      <c r="SGQ431" s="45"/>
      <c r="SGR431" s="45"/>
      <c r="SGS431" s="45"/>
      <c r="SGT431" s="45"/>
      <c r="SGU431" s="45"/>
      <c r="SGV431" s="45"/>
      <c r="SGW431" s="45"/>
      <c r="SGX431" s="45"/>
      <c r="SGY431" s="45"/>
      <c r="SGZ431" s="45"/>
      <c r="SHA431" s="45"/>
      <c r="SHB431" s="45"/>
      <c r="SHC431" s="45"/>
      <c r="SHD431" s="45"/>
      <c r="SHE431" s="45"/>
      <c r="SHF431" s="45"/>
      <c r="SHG431" s="45"/>
      <c r="SHH431" s="45"/>
      <c r="SHI431" s="45"/>
      <c r="SHJ431" s="45"/>
      <c r="SHK431" s="45"/>
      <c r="SHL431" s="45"/>
      <c r="SHM431" s="45"/>
      <c r="SHN431" s="45"/>
      <c r="SHO431" s="45"/>
      <c r="SHP431" s="45"/>
      <c r="SHQ431" s="45"/>
      <c r="SHR431" s="45"/>
      <c r="SHS431" s="45"/>
      <c r="SHT431" s="45"/>
      <c r="SHU431" s="45"/>
      <c r="SHV431" s="45"/>
      <c r="SHW431" s="45"/>
      <c r="SHX431" s="45"/>
      <c r="SHY431" s="45"/>
      <c r="SHZ431" s="45"/>
      <c r="SIA431" s="45"/>
      <c r="SIB431" s="45"/>
      <c r="SIC431" s="45"/>
      <c r="SID431" s="45"/>
      <c r="SIE431" s="45"/>
      <c r="SIF431" s="45"/>
      <c r="SIG431" s="45"/>
      <c r="SIH431" s="45"/>
      <c r="SII431" s="45"/>
      <c r="SIJ431" s="45"/>
      <c r="SIK431" s="45"/>
      <c r="SIL431" s="45"/>
      <c r="SIM431" s="45"/>
      <c r="SIN431" s="45"/>
      <c r="SIO431" s="45"/>
      <c r="SIP431" s="45"/>
      <c r="SIQ431" s="45"/>
      <c r="SIR431" s="45"/>
      <c r="SIS431" s="45"/>
      <c r="SIT431" s="45"/>
      <c r="SIU431" s="45"/>
      <c r="SIV431" s="45"/>
      <c r="SIW431" s="45"/>
      <c r="SIX431" s="45"/>
      <c r="SIY431" s="45"/>
      <c r="SIZ431" s="45"/>
      <c r="SJA431" s="45"/>
      <c r="SJB431" s="45"/>
      <c r="SJC431" s="45"/>
      <c r="SJD431" s="45"/>
      <c r="SJE431" s="45"/>
      <c r="SJF431" s="45"/>
      <c r="SJG431" s="45"/>
      <c r="SJH431" s="45"/>
      <c r="SJI431" s="45"/>
      <c r="SJJ431" s="45"/>
      <c r="SJK431" s="45"/>
      <c r="SJL431" s="45"/>
      <c r="SJM431" s="45"/>
      <c r="SJN431" s="45"/>
      <c r="SJO431" s="45"/>
      <c r="SJP431" s="45"/>
      <c r="SJQ431" s="45"/>
      <c r="SJR431" s="45"/>
      <c r="SJS431" s="45"/>
      <c r="SJT431" s="45"/>
      <c r="SJU431" s="45"/>
      <c r="SJV431" s="45"/>
      <c r="SJW431" s="45"/>
      <c r="SJX431" s="45"/>
      <c r="SJY431" s="45"/>
      <c r="SJZ431" s="45"/>
      <c r="SKA431" s="45"/>
      <c r="SKB431" s="45"/>
      <c r="SKC431" s="45"/>
      <c r="SKD431" s="45"/>
      <c r="SKE431" s="45"/>
      <c r="SKF431" s="45"/>
      <c r="SKG431" s="45"/>
      <c r="SKH431" s="45"/>
      <c r="SKI431" s="45"/>
      <c r="SKJ431" s="45"/>
      <c r="SKK431" s="45"/>
      <c r="SKL431" s="45"/>
      <c r="SKM431" s="45"/>
      <c r="SKN431" s="45"/>
      <c r="SKO431" s="45"/>
      <c r="SKP431" s="45"/>
      <c r="SKQ431" s="45"/>
      <c r="SKR431" s="45"/>
      <c r="SKS431" s="45"/>
      <c r="SKT431" s="45"/>
      <c r="SKU431" s="45"/>
      <c r="SKV431" s="45"/>
      <c r="SKW431" s="45"/>
      <c r="SKX431" s="45"/>
      <c r="SKY431" s="45"/>
      <c r="SKZ431" s="45"/>
      <c r="SLA431" s="45"/>
      <c r="SLB431" s="45"/>
      <c r="SLC431" s="45"/>
      <c r="SLD431" s="45"/>
      <c r="SLE431" s="45"/>
      <c r="SLF431" s="45"/>
      <c r="SLG431" s="45"/>
      <c r="SLH431" s="45"/>
      <c r="SLI431" s="45"/>
      <c r="SLJ431" s="45"/>
      <c r="SLK431" s="45"/>
      <c r="SLL431" s="45"/>
      <c r="SLM431" s="45"/>
      <c r="SLN431" s="45"/>
      <c r="SLO431" s="45"/>
      <c r="SLP431" s="45"/>
      <c r="SLQ431" s="45"/>
      <c r="SLR431" s="45"/>
      <c r="SLS431" s="45"/>
      <c r="SLT431" s="45"/>
      <c r="SLU431" s="45"/>
      <c r="SLV431" s="45"/>
      <c r="SLW431" s="45"/>
      <c r="SLX431" s="45"/>
      <c r="SLY431" s="45"/>
      <c r="SLZ431" s="45"/>
      <c r="SMA431" s="45"/>
      <c r="SMB431" s="45"/>
      <c r="SMC431" s="45"/>
      <c r="SMD431" s="45"/>
      <c r="SME431" s="45"/>
      <c r="SMF431" s="45"/>
      <c r="SMG431" s="45"/>
      <c r="SMH431" s="45"/>
      <c r="SMI431" s="45"/>
      <c r="SMJ431" s="45"/>
      <c r="SMK431" s="45"/>
      <c r="SML431" s="45"/>
      <c r="SMM431" s="45"/>
      <c r="SMN431" s="45"/>
      <c r="SMO431" s="45"/>
      <c r="SMP431" s="45"/>
      <c r="SMQ431" s="45"/>
      <c r="SMR431" s="45"/>
      <c r="SMS431" s="45"/>
      <c r="SMT431" s="45"/>
      <c r="SMU431" s="45"/>
      <c r="SMV431" s="45"/>
      <c r="SMW431" s="45"/>
      <c r="SMX431" s="45"/>
      <c r="SMY431" s="45"/>
      <c r="SMZ431" s="45"/>
      <c r="SNA431" s="45"/>
      <c r="SNB431" s="45"/>
      <c r="SNC431" s="45"/>
      <c r="SND431" s="45"/>
      <c r="SNE431" s="45"/>
      <c r="SNF431" s="45"/>
      <c r="SNG431" s="45"/>
      <c r="SNH431" s="45"/>
      <c r="SNI431" s="45"/>
      <c r="SNJ431" s="45"/>
      <c r="SNK431" s="45"/>
      <c r="SNL431" s="45"/>
      <c r="SNM431" s="45"/>
      <c r="SNN431" s="45"/>
      <c r="SNO431" s="45"/>
      <c r="SNP431" s="45"/>
      <c r="SNQ431" s="45"/>
      <c r="SNR431" s="45"/>
      <c r="SNS431" s="45"/>
      <c r="SNT431" s="45"/>
      <c r="SNU431" s="45"/>
      <c r="SNV431" s="45"/>
      <c r="SNW431" s="45"/>
      <c r="SNX431" s="45"/>
      <c r="SNY431" s="45"/>
      <c r="SNZ431" s="45"/>
      <c r="SOA431" s="45"/>
      <c r="SOB431" s="45"/>
      <c r="SOC431" s="45"/>
      <c r="SOD431" s="45"/>
      <c r="SOE431" s="45"/>
      <c r="SOF431" s="45"/>
      <c r="SOG431" s="45"/>
      <c r="SOH431" s="45"/>
      <c r="SOI431" s="45"/>
      <c r="SOJ431" s="45"/>
      <c r="SOK431" s="45"/>
      <c r="SOL431" s="45"/>
      <c r="SOM431" s="45"/>
      <c r="SON431" s="45"/>
      <c r="SOO431" s="45"/>
      <c r="SOP431" s="45"/>
      <c r="SOQ431" s="45"/>
      <c r="SOR431" s="45"/>
      <c r="SOS431" s="45"/>
      <c r="SOT431" s="45"/>
      <c r="SOU431" s="45"/>
      <c r="SOV431" s="45"/>
      <c r="SOW431" s="45"/>
      <c r="SOX431" s="45"/>
      <c r="SOY431" s="45"/>
      <c r="SOZ431" s="45"/>
      <c r="SPA431" s="45"/>
      <c r="SPB431" s="45"/>
      <c r="SPC431" s="45"/>
      <c r="SPD431" s="45"/>
      <c r="SPE431" s="45"/>
      <c r="SPF431" s="45"/>
      <c r="SPG431" s="45"/>
      <c r="SPH431" s="45"/>
      <c r="SPI431" s="45"/>
      <c r="SPJ431" s="45"/>
      <c r="SPK431" s="45"/>
      <c r="SPL431" s="45"/>
      <c r="SPM431" s="45"/>
      <c r="SPN431" s="45"/>
      <c r="SPO431" s="45"/>
      <c r="SPP431" s="45"/>
      <c r="SPQ431" s="45"/>
      <c r="SPR431" s="45"/>
      <c r="SPS431" s="45"/>
      <c r="SPT431" s="45"/>
      <c r="SPU431" s="45"/>
      <c r="SPV431" s="45"/>
      <c r="SPW431" s="45"/>
      <c r="SPX431" s="45"/>
      <c r="SPY431" s="45"/>
      <c r="SPZ431" s="45"/>
      <c r="SQA431" s="45"/>
      <c r="SQB431" s="45"/>
      <c r="SQC431" s="45"/>
      <c r="SQD431" s="45"/>
      <c r="SQE431" s="45"/>
      <c r="SQF431" s="45"/>
      <c r="SQG431" s="45"/>
      <c r="SQH431" s="45"/>
      <c r="SQI431" s="45"/>
      <c r="SQJ431" s="45"/>
      <c r="SQK431" s="45"/>
      <c r="SQL431" s="45"/>
      <c r="SQM431" s="45"/>
      <c r="SQN431" s="45"/>
      <c r="SQO431" s="45"/>
      <c r="SQP431" s="45"/>
      <c r="SQQ431" s="45"/>
      <c r="SQR431" s="45"/>
      <c r="SQS431" s="45"/>
      <c r="SQT431" s="45"/>
      <c r="SQU431" s="45"/>
      <c r="SQV431" s="45"/>
      <c r="SQW431" s="45"/>
      <c r="SQX431" s="45"/>
      <c r="SQY431" s="45"/>
      <c r="SQZ431" s="45"/>
      <c r="SRA431" s="45"/>
      <c r="SRB431" s="45"/>
      <c r="SRC431" s="45"/>
      <c r="SRD431" s="45"/>
      <c r="SRE431" s="45"/>
      <c r="SRF431" s="45"/>
      <c r="SRG431" s="45"/>
      <c r="SRH431" s="45"/>
      <c r="SRI431" s="45"/>
      <c r="SRJ431" s="45"/>
      <c r="SRK431" s="45"/>
      <c r="SRL431" s="45"/>
      <c r="SRM431" s="45"/>
      <c r="SRN431" s="45"/>
      <c r="SRO431" s="45"/>
      <c r="SRP431" s="45"/>
      <c r="SRQ431" s="45"/>
      <c r="SRR431" s="45"/>
      <c r="SRS431" s="45"/>
      <c r="SRT431" s="45"/>
      <c r="SRU431" s="45"/>
      <c r="SRV431" s="45"/>
      <c r="SRW431" s="45"/>
      <c r="SRX431" s="45"/>
      <c r="SRY431" s="45"/>
      <c r="SRZ431" s="45"/>
      <c r="SSA431" s="45"/>
      <c r="SSB431" s="45"/>
      <c r="SSC431" s="45"/>
      <c r="SSD431" s="45"/>
      <c r="SSE431" s="45"/>
      <c r="SSF431" s="45"/>
      <c r="SSG431" s="45"/>
      <c r="SSH431" s="45"/>
      <c r="SSI431" s="45"/>
      <c r="SSJ431" s="45"/>
      <c r="SSK431" s="45"/>
      <c r="SSL431" s="45"/>
      <c r="SSM431" s="45"/>
      <c r="SSN431" s="45"/>
      <c r="SSO431" s="45"/>
      <c r="SSP431" s="45"/>
      <c r="SSQ431" s="45"/>
      <c r="SSR431" s="45"/>
      <c r="SSS431" s="45"/>
      <c r="SST431" s="45"/>
      <c r="SSU431" s="45"/>
      <c r="SSV431" s="45"/>
      <c r="SSW431" s="45"/>
      <c r="SSX431" s="45"/>
      <c r="SSY431" s="45"/>
      <c r="SSZ431" s="45"/>
      <c r="STA431" s="45"/>
      <c r="STB431" s="45"/>
      <c r="STC431" s="45"/>
      <c r="STD431" s="45"/>
      <c r="STE431" s="45"/>
      <c r="STF431" s="45"/>
      <c r="STG431" s="45"/>
      <c r="STH431" s="45"/>
      <c r="STI431" s="45"/>
      <c r="STJ431" s="45"/>
      <c r="STK431" s="45"/>
      <c r="STL431" s="45"/>
      <c r="STM431" s="45"/>
      <c r="STN431" s="45"/>
      <c r="STO431" s="45"/>
      <c r="STP431" s="45"/>
      <c r="STQ431" s="45"/>
      <c r="STR431" s="45"/>
      <c r="STS431" s="45"/>
      <c r="STT431" s="45"/>
      <c r="STU431" s="45"/>
      <c r="STV431" s="45"/>
      <c r="STW431" s="45"/>
      <c r="STX431" s="45"/>
      <c r="STY431" s="45"/>
      <c r="STZ431" s="45"/>
      <c r="SUA431" s="45"/>
      <c r="SUB431" s="45"/>
      <c r="SUC431" s="45"/>
      <c r="SUD431" s="45"/>
      <c r="SUE431" s="45"/>
      <c r="SUF431" s="45"/>
      <c r="SUG431" s="45"/>
      <c r="SUH431" s="45"/>
      <c r="SUI431" s="45"/>
      <c r="SUJ431" s="45"/>
      <c r="SUK431" s="45"/>
      <c r="SUL431" s="45"/>
      <c r="SUM431" s="45"/>
      <c r="SUN431" s="45"/>
      <c r="SUO431" s="45"/>
      <c r="SUP431" s="45"/>
      <c r="SUQ431" s="45"/>
      <c r="SUR431" s="45"/>
      <c r="SUS431" s="45"/>
      <c r="SUT431" s="45"/>
      <c r="SUU431" s="45"/>
      <c r="SUV431" s="45"/>
      <c r="SUW431" s="45"/>
      <c r="SUX431" s="45"/>
      <c r="SUY431" s="45"/>
      <c r="SUZ431" s="45"/>
      <c r="SVA431" s="45"/>
      <c r="SVB431" s="45"/>
      <c r="SVC431" s="45"/>
      <c r="SVD431" s="45"/>
      <c r="SVE431" s="45"/>
      <c r="SVF431" s="45"/>
      <c r="SVG431" s="45"/>
      <c r="SVH431" s="45"/>
      <c r="SVI431" s="45"/>
      <c r="SVJ431" s="45"/>
      <c r="SVK431" s="45"/>
      <c r="SVL431" s="45"/>
      <c r="SVM431" s="45"/>
      <c r="SVN431" s="45"/>
      <c r="SVO431" s="45"/>
      <c r="SVP431" s="45"/>
      <c r="SVQ431" s="45"/>
      <c r="SVR431" s="45"/>
      <c r="SVS431" s="45"/>
      <c r="SVT431" s="45"/>
      <c r="SVU431" s="45"/>
      <c r="SVV431" s="45"/>
      <c r="SVW431" s="45"/>
      <c r="SVX431" s="45"/>
      <c r="SVY431" s="45"/>
      <c r="SVZ431" s="45"/>
      <c r="SWA431" s="45"/>
      <c r="SWB431" s="45"/>
      <c r="SWC431" s="45"/>
      <c r="SWD431" s="45"/>
      <c r="SWE431" s="45"/>
      <c r="SWF431" s="45"/>
      <c r="SWG431" s="45"/>
      <c r="SWH431" s="45"/>
      <c r="SWI431" s="45"/>
      <c r="SWJ431" s="45"/>
      <c r="SWK431" s="45"/>
      <c r="SWL431" s="45"/>
      <c r="SWM431" s="45"/>
      <c r="SWN431" s="45"/>
      <c r="SWO431" s="45"/>
      <c r="SWP431" s="45"/>
      <c r="SWQ431" s="45"/>
      <c r="SWR431" s="45"/>
      <c r="SWS431" s="45"/>
      <c r="SWT431" s="45"/>
      <c r="SWU431" s="45"/>
      <c r="SWV431" s="45"/>
      <c r="SWW431" s="45"/>
      <c r="SWX431" s="45"/>
      <c r="SWY431" s="45"/>
      <c r="SWZ431" s="45"/>
      <c r="SXA431" s="45"/>
      <c r="SXB431" s="45"/>
      <c r="SXC431" s="45"/>
      <c r="SXD431" s="45"/>
      <c r="SXE431" s="45"/>
      <c r="SXF431" s="45"/>
      <c r="SXG431" s="45"/>
      <c r="SXH431" s="45"/>
      <c r="SXI431" s="45"/>
      <c r="SXJ431" s="45"/>
      <c r="SXK431" s="45"/>
      <c r="SXL431" s="45"/>
      <c r="SXM431" s="45"/>
      <c r="SXN431" s="45"/>
      <c r="SXO431" s="45"/>
      <c r="SXP431" s="45"/>
      <c r="SXQ431" s="45"/>
      <c r="SXR431" s="45"/>
      <c r="SXS431" s="45"/>
      <c r="SXT431" s="45"/>
      <c r="SXU431" s="45"/>
      <c r="SXV431" s="45"/>
      <c r="SXW431" s="45"/>
      <c r="SXX431" s="45"/>
      <c r="SXY431" s="45"/>
      <c r="SXZ431" s="45"/>
      <c r="SYA431" s="45"/>
      <c r="SYB431" s="45"/>
      <c r="SYC431" s="45"/>
      <c r="SYD431" s="45"/>
      <c r="SYE431" s="45"/>
      <c r="SYF431" s="45"/>
      <c r="SYG431" s="45"/>
      <c r="SYH431" s="45"/>
      <c r="SYI431" s="45"/>
      <c r="SYJ431" s="45"/>
      <c r="SYK431" s="45"/>
      <c r="SYL431" s="45"/>
      <c r="SYM431" s="45"/>
      <c r="SYN431" s="45"/>
      <c r="SYO431" s="45"/>
      <c r="SYP431" s="45"/>
      <c r="SYQ431" s="45"/>
      <c r="SYR431" s="45"/>
      <c r="SYS431" s="45"/>
      <c r="SYT431" s="45"/>
      <c r="SYU431" s="45"/>
      <c r="SYV431" s="45"/>
      <c r="SYW431" s="45"/>
      <c r="SYX431" s="45"/>
      <c r="SYY431" s="45"/>
      <c r="SYZ431" s="45"/>
      <c r="SZA431" s="45"/>
      <c r="SZB431" s="45"/>
      <c r="SZC431" s="45"/>
      <c r="SZD431" s="45"/>
      <c r="SZE431" s="45"/>
      <c r="SZF431" s="45"/>
      <c r="SZG431" s="45"/>
      <c r="SZH431" s="45"/>
      <c r="SZI431" s="45"/>
      <c r="SZJ431" s="45"/>
      <c r="SZK431" s="45"/>
      <c r="SZL431" s="45"/>
      <c r="SZM431" s="45"/>
      <c r="SZN431" s="45"/>
      <c r="SZO431" s="45"/>
      <c r="SZP431" s="45"/>
      <c r="SZQ431" s="45"/>
      <c r="SZR431" s="45"/>
      <c r="SZS431" s="45"/>
      <c r="SZT431" s="45"/>
      <c r="SZU431" s="45"/>
      <c r="SZV431" s="45"/>
      <c r="SZW431" s="45"/>
      <c r="SZX431" s="45"/>
      <c r="SZY431" s="45"/>
      <c r="SZZ431" s="45"/>
      <c r="TAA431" s="45"/>
      <c r="TAB431" s="45"/>
      <c r="TAC431" s="45"/>
      <c r="TAD431" s="45"/>
      <c r="TAE431" s="45"/>
      <c r="TAF431" s="45"/>
      <c r="TAG431" s="45"/>
      <c r="TAH431" s="45"/>
      <c r="TAI431" s="45"/>
      <c r="TAJ431" s="45"/>
      <c r="TAK431" s="45"/>
      <c r="TAL431" s="45"/>
      <c r="TAM431" s="45"/>
      <c r="TAN431" s="45"/>
      <c r="TAO431" s="45"/>
      <c r="TAP431" s="45"/>
      <c r="TAQ431" s="45"/>
      <c r="TAR431" s="45"/>
      <c r="TAS431" s="45"/>
      <c r="TAT431" s="45"/>
      <c r="TAU431" s="45"/>
      <c r="TAV431" s="45"/>
      <c r="TAW431" s="45"/>
      <c r="TAX431" s="45"/>
      <c r="TAY431" s="45"/>
      <c r="TAZ431" s="45"/>
      <c r="TBA431" s="45"/>
      <c r="TBB431" s="45"/>
      <c r="TBC431" s="45"/>
      <c r="TBD431" s="45"/>
      <c r="TBE431" s="45"/>
      <c r="TBF431" s="45"/>
      <c r="TBG431" s="45"/>
      <c r="TBH431" s="45"/>
      <c r="TBI431" s="45"/>
      <c r="TBJ431" s="45"/>
      <c r="TBK431" s="45"/>
      <c r="TBL431" s="45"/>
      <c r="TBM431" s="45"/>
      <c r="TBN431" s="45"/>
      <c r="TBO431" s="45"/>
      <c r="TBP431" s="45"/>
      <c r="TBQ431" s="45"/>
      <c r="TBR431" s="45"/>
      <c r="TBS431" s="45"/>
      <c r="TBT431" s="45"/>
      <c r="TBU431" s="45"/>
      <c r="TBV431" s="45"/>
      <c r="TBW431" s="45"/>
      <c r="TBX431" s="45"/>
      <c r="TBY431" s="45"/>
      <c r="TBZ431" s="45"/>
      <c r="TCA431" s="45"/>
      <c r="TCB431" s="45"/>
      <c r="TCC431" s="45"/>
      <c r="TCD431" s="45"/>
      <c r="TCE431" s="45"/>
      <c r="TCF431" s="45"/>
      <c r="TCG431" s="45"/>
      <c r="TCH431" s="45"/>
      <c r="TCI431" s="45"/>
      <c r="TCJ431" s="45"/>
      <c r="TCK431" s="45"/>
      <c r="TCL431" s="45"/>
      <c r="TCM431" s="45"/>
      <c r="TCN431" s="45"/>
      <c r="TCO431" s="45"/>
      <c r="TCP431" s="45"/>
      <c r="TCQ431" s="45"/>
      <c r="TCR431" s="45"/>
      <c r="TCS431" s="45"/>
      <c r="TCT431" s="45"/>
      <c r="TCU431" s="45"/>
      <c r="TCV431" s="45"/>
      <c r="TCW431" s="45"/>
      <c r="TCX431" s="45"/>
      <c r="TCY431" s="45"/>
      <c r="TCZ431" s="45"/>
      <c r="TDA431" s="45"/>
      <c r="TDB431" s="45"/>
      <c r="TDC431" s="45"/>
      <c r="TDD431" s="45"/>
      <c r="TDE431" s="45"/>
      <c r="TDF431" s="45"/>
      <c r="TDG431" s="45"/>
      <c r="TDH431" s="45"/>
      <c r="TDI431" s="45"/>
      <c r="TDJ431" s="45"/>
      <c r="TDK431" s="45"/>
      <c r="TDL431" s="45"/>
      <c r="TDM431" s="45"/>
      <c r="TDN431" s="45"/>
      <c r="TDO431" s="45"/>
      <c r="TDP431" s="45"/>
      <c r="TDQ431" s="45"/>
      <c r="TDR431" s="45"/>
      <c r="TDS431" s="45"/>
      <c r="TDT431" s="45"/>
      <c r="TDU431" s="45"/>
      <c r="TDV431" s="45"/>
      <c r="TDW431" s="45"/>
      <c r="TDX431" s="45"/>
      <c r="TDY431" s="45"/>
      <c r="TDZ431" s="45"/>
      <c r="TEA431" s="45"/>
      <c r="TEB431" s="45"/>
      <c r="TEC431" s="45"/>
      <c r="TED431" s="45"/>
      <c r="TEE431" s="45"/>
      <c r="TEF431" s="45"/>
      <c r="TEG431" s="45"/>
      <c r="TEH431" s="45"/>
      <c r="TEI431" s="45"/>
      <c r="TEJ431" s="45"/>
      <c r="TEK431" s="45"/>
      <c r="TEL431" s="45"/>
      <c r="TEM431" s="45"/>
      <c r="TEN431" s="45"/>
      <c r="TEO431" s="45"/>
      <c r="TEP431" s="45"/>
      <c r="TEQ431" s="45"/>
      <c r="TER431" s="45"/>
      <c r="TES431" s="45"/>
      <c r="TET431" s="45"/>
      <c r="TEU431" s="45"/>
      <c r="TEV431" s="45"/>
      <c r="TEW431" s="45"/>
      <c r="TEX431" s="45"/>
      <c r="TEY431" s="45"/>
      <c r="TEZ431" s="45"/>
      <c r="TFA431" s="45"/>
      <c r="TFB431" s="45"/>
      <c r="TFC431" s="45"/>
      <c r="TFD431" s="45"/>
      <c r="TFE431" s="45"/>
      <c r="TFF431" s="45"/>
      <c r="TFG431" s="45"/>
      <c r="TFH431" s="45"/>
      <c r="TFI431" s="45"/>
      <c r="TFJ431" s="45"/>
      <c r="TFK431" s="45"/>
      <c r="TFL431" s="45"/>
      <c r="TFM431" s="45"/>
      <c r="TFN431" s="45"/>
      <c r="TFO431" s="45"/>
      <c r="TFP431" s="45"/>
      <c r="TFQ431" s="45"/>
      <c r="TFR431" s="45"/>
      <c r="TFS431" s="45"/>
      <c r="TFT431" s="45"/>
      <c r="TFU431" s="45"/>
      <c r="TFV431" s="45"/>
      <c r="TFW431" s="45"/>
      <c r="TFX431" s="45"/>
      <c r="TFY431" s="45"/>
      <c r="TFZ431" s="45"/>
      <c r="TGA431" s="45"/>
      <c r="TGB431" s="45"/>
      <c r="TGC431" s="45"/>
      <c r="TGD431" s="45"/>
      <c r="TGE431" s="45"/>
      <c r="TGF431" s="45"/>
      <c r="TGG431" s="45"/>
      <c r="TGH431" s="45"/>
      <c r="TGI431" s="45"/>
      <c r="TGJ431" s="45"/>
      <c r="TGK431" s="45"/>
      <c r="TGL431" s="45"/>
      <c r="TGM431" s="45"/>
      <c r="TGN431" s="45"/>
      <c r="TGO431" s="45"/>
      <c r="TGP431" s="45"/>
      <c r="TGQ431" s="45"/>
      <c r="TGR431" s="45"/>
      <c r="TGS431" s="45"/>
      <c r="TGT431" s="45"/>
      <c r="TGU431" s="45"/>
      <c r="TGV431" s="45"/>
      <c r="TGW431" s="45"/>
      <c r="TGX431" s="45"/>
      <c r="TGY431" s="45"/>
      <c r="TGZ431" s="45"/>
      <c r="THA431" s="45"/>
      <c r="THB431" s="45"/>
      <c r="THC431" s="45"/>
      <c r="THD431" s="45"/>
      <c r="THE431" s="45"/>
      <c r="THF431" s="45"/>
      <c r="THG431" s="45"/>
      <c r="THH431" s="45"/>
      <c r="THI431" s="45"/>
      <c r="THJ431" s="45"/>
      <c r="THK431" s="45"/>
      <c r="THL431" s="45"/>
      <c r="THM431" s="45"/>
      <c r="THN431" s="45"/>
      <c r="THO431" s="45"/>
      <c r="THP431" s="45"/>
      <c r="THQ431" s="45"/>
      <c r="THR431" s="45"/>
      <c r="THS431" s="45"/>
      <c r="THT431" s="45"/>
      <c r="THU431" s="45"/>
      <c r="THV431" s="45"/>
      <c r="THW431" s="45"/>
      <c r="THX431" s="45"/>
      <c r="THY431" s="45"/>
      <c r="THZ431" s="45"/>
      <c r="TIA431" s="45"/>
      <c r="TIB431" s="45"/>
      <c r="TIC431" s="45"/>
      <c r="TID431" s="45"/>
      <c r="TIE431" s="45"/>
      <c r="TIF431" s="45"/>
      <c r="TIG431" s="45"/>
      <c r="TIH431" s="45"/>
      <c r="TII431" s="45"/>
      <c r="TIJ431" s="45"/>
      <c r="TIK431" s="45"/>
      <c r="TIL431" s="45"/>
      <c r="TIM431" s="45"/>
      <c r="TIN431" s="45"/>
      <c r="TIO431" s="45"/>
      <c r="TIP431" s="45"/>
      <c r="TIQ431" s="45"/>
      <c r="TIR431" s="45"/>
      <c r="TIS431" s="45"/>
      <c r="TIT431" s="45"/>
      <c r="TIU431" s="45"/>
      <c r="TIV431" s="45"/>
      <c r="TIW431" s="45"/>
      <c r="TIX431" s="45"/>
      <c r="TIY431" s="45"/>
      <c r="TIZ431" s="45"/>
      <c r="TJA431" s="45"/>
      <c r="TJB431" s="45"/>
      <c r="TJC431" s="45"/>
      <c r="TJD431" s="45"/>
      <c r="TJE431" s="45"/>
      <c r="TJF431" s="45"/>
      <c r="TJG431" s="45"/>
      <c r="TJH431" s="45"/>
      <c r="TJI431" s="45"/>
      <c r="TJJ431" s="45"/>
      <c r="TJK431" s="45"/>
      <c r="TJL431" s="45"/>
      <c r="TJM431" s="45"/>
      <c r="TJN431" s="45"/>
      <c r="TJO431" s="45"/>
      <c r="TJP431" s="45"/>
      <c r="TJQ431" s="45"/>
      <c r="TJR431" s="45"/>
      <c r="TJS431" s="45"/>
      <c r="TJT431" s="45"/>
      <c r="TJU431" s="45"/>
      <c r="TJV431" s="45"/>
      <c r="TJW431" s="45"/>
      <c r="TJX431" s="45"/>
      <c r="TJY431" s="45"/>
      <c r="TJZ431" s="45"/>
      <c r="TKA431" s="45"/>
      <c r="TKB431" s="45"/>
      <c r="TKC431" s="45"/>
      <c r="TKD431" s="45"/>
      <c r="TKE431" s="45"/>
      <c r="TKF431" s="45"/>
      <c r="TKG431" s="45"/>
      <c r="TKH431" s="45"/>
      <c r="TKI431" s="45"/>
      <c r="TKJ431" s="45"/>
      <c r="TKK431" s="45"/>
      <c r="TKL431" s="45"/>
      <c r="TKM431" s="45"/>
      <c r="TKN431" s="45"/>
      <c r="TKO431" s="45"/>
      <c r="TKP431" s="45"/>
      <c r="TKQ431" s="45"/>
      <c r="TKR431" s="45"/>
      <c r="TKS431" s="45"/>
      <c r="TKT431" s="45"/>
      <c r="TKU431" s="45"/>
      <c r="TKV431" s="45"/>
      <c r="TKW431" s="45"/>
      <c r="TKX431" s="45"/>
      <c r="TKY431" s="45"/>
      <c r="TKZ431" s="45"/>
      <c r="TLA431" s="45"/>
      <c r="TLB431" s="45"/>
      <c r="TLC431" s="45"/>
      <c r="TLD431" s="45"/>
      <c r="TLE431" s="45"/>
      <c r="TLF431" s="45"/>
      <c r="TLG431" s="45"/>
      <c r="TLH431" s="45"/>
      <c r="TLI431" s="45"/>
      <c r="TLJ431" s="45"/>
      <c r="TLK431" s="45"/>
      <c r="TLL431" s="45"/>
      <c r="TLM431" s="45"/>
      <c r="TLN431" s="45"/>
      <c r="TLO431" s="45"/>
      <c r="TLP431" s="45"/>
      <c r="TLQ431" s="45"/>
      <c r="TLR431" s="45"/>
      <c r="TLS431" s="45"/>
      <c r="TLT431" s="45"/>
      <c r="TLU431" s="45"/>
      <c r="TLV431" s="45"/>
      <c r="TLW431" s="45"/>
      <c r="TLX431" s="45"/>
      <c r="TLY431" s="45"/>
      <c r="TLZ431" s="45"/>
      <c r="TMA431" s="45"/>
      <c r="TMB431" s="45"/>
      <c r="TMC431" s="45"/>
      <c r="TMD431" s="45"/>
      <c r="TME431" s="45"/>
      <c r="TMF431" s="45"/>
      <c r="TMG431" s="45"/>
      <c r="TMH431" s="45"/>
      <c r="TMI431" s="45"/>
      <c r="TMJ431" s="45"/>
      <c r="TMK431" s="45"/>
      <c r="TML431" s="45"/>
      <c r="TMM431" s="45"/>
      <c r="TMN431" s="45"/>
      <c r="TMO431" s="45"/>
      <c r="TMP431" s="45"/>
      <c r="TMQ431" s="45"/>
      <c r="TMR431" s="45"/>
      <c r="TMS431" s="45"/>
      <c r="TMT431" s="45"/>
      <c r="TMU431" s="45"/>
      <c r="TMV431" s="45"/>
      <c r="TMW431" s="45"/>
      <c r="TMX431" s="45"/>
      <c r="TMY431" s="45"/>
      <c r="TMZ431" s="45"/>
      <c r="TNA431" s="45"/>
      <c r="TNB431" s="45"/>
      <c r="TNC431" s="45"/>
      <c r="TND431" s="45"/>
      <c r="TNE431" s="45"/>
      <c r="TNF431" s="45"/>
      <c r="TNG431" s="45"/>
      <c r="TNH431" s="45"/>
      <c r="TNI431" s="45"/>
      <c r="TNJ431" s="45"/>
      <c r="TNK431" s="45"/>
      <c r="TNL431" s="45"/>
      <c r="TNM431" s="45"/>
      <c r="TNN431" s="45"/>
      <c r="TNO431" s="45"/>
      <c r="TNP431" s="45"/>
      <c r="TNQ431" s="45"/>
      <c r="TNR431" s="45"/>
      <c r="TNS431" s="45"/>
      <c r="TNT431" s="45"/>
      <c r="TNU431" s="45"/>
      <c r="TNV431" s="45"/>
      <c r="TNW431" s="45"/>
      <c r="TNX431" s="45"/>
      <c r="TNY431" s="45"/>
      <c r="TNZ431" s="45"/>
      <c r="TOA431" s="45"/>
      <c r="TOB431" s="45"/>
      <c r="TOC431" s="45"/>
      <c r="TOD431" s="45"/>
      <c r="TOE431" s="45"/>
      <c r="TOF431" s="45"/>
      <c r="TOG431" s="45"/>
      <c r="TOH431" s="45"/>
      <c r="TOI431" s="45"/>
      <c r="TOJ431" s="45"/>
      <c r="TOK431" s="45"/>
      <c r="TOL431" s="45"/>
      <c r="TOM431" s="45"/>
      <c r="TON431" s="45"/>
      <c r="TOO431" s="45"/>
      <c r="TOP431" s="45"/>
      <c r="TOQ431" s="45"/>
      <c r="TOR431" s="45"/>
      <c r="TOS431" s="45"/>
      <c r="TOT431" s="45"/>
      <c r="TOU431" s="45"/>
      <c r="TOV431" s="45"/>
      <c r="TOW431" s="45"/>
      <c r="TOX431" s="45"/>
      <c r="TOY431" s="45"/>
      <c r="TOZ431" s="45"/>
      <c r="TPA431" s="45"/>
      <c r="TPB431" s="45"/>
      <c r="TPC431" s="45"/>
      <c r="TPD431" s="45"/>
      <c r="TPE431" s="45"/>
      <c r="TPF431" s="45"/>
      <c r="TPG431" s="45"/>
      <c r="TPH431" s="45"/>
      <c r="TPI431" s="45"/>
      <c r="TPJ431" s="45"/>
      <c r="TPK431" s="45"/>
      <c r="TPL431" s="45"/>
      <c r="TPM431" s="45"/>
      <c r="TPN431" s="45"/>
      <c r="TPO431" s="45"/>
      <c r="TPP431" s="45"/>
      <c r="TPQ431" s="45"/>
      <c r="TPR431" s="45"/>
      <c r="TPS431" s="45"/>
      <c r="TPT431" s="45"/>
      <c r="TPU431" s="45"/>
      <c r="TPV431" s="45"/>
      <c r="TPW431" s="45"/>
      <c r="TPX431" s="45"/>
      <c r="TPY431" s="45"/>
      <c r="TPZ431" s="45"/>
      <c r="TQA431" s="45"/>
      <c r="TQB431" s="45"/>
      <c r="TQC431" s="45"/>
      <c r="TQD431" s="45"/>
      <c r="TQE431" s="45"/>
      <c r="TQF431" s="45"/>
      <c r="TQG431" s="45"/>
      <c r="TQH431" s="45"/>
      <c r="TQI431" s="45"/>
      <c r="TQJ431" s="45"/>
      <c r="TQK431" s="45"/>
      <c r="TQL431" s="45"/>
      <c r="TQM431" s="45"/>
      <c r="TQN431" s="45"/>
      <c r="TQO431" s="45"/>
      <c r="TQP431" s="45"/>
      <c r="TQQ431" s="45"/>
      <c r="TQR431" s="45"/>
      <c r="TQS431" s="45"/>
      <c r="TQT431" s="45"/>
      <c r="TQU431" s="45"/>
      <c r="TQV431" s="45"/>
      <c r="TQW431" s="45"/>
      <c r="TQX431" s="45"/>
      <c r="TQY431" s="45"/>
      <c r="TQZ431" s="45"/>
      <c r="TRA431" s="45"/>
      <c r="TRB431" s="45"/>
      <c r="TRC431" s="45"/>
      <c r="TRD431" s="45"/>
      <c r="TRE431" s="45"/>
      <c r="TRF431" s="45"/>
      <c r="TRG431" s="45"/>
      <c r="TRH431" s="45"/>
      <c r="TRI431" s="45"/>
      <c r="TRJ431" s="45"/>
      <c r="TRK431" s="45"/>
      <c r="TRL431" s="45"/>
      <c r="TRM431" s="45"/>
      <c r="TRN431" s="45"/>
      <c r="TRO431" s="45"/>
      <c r="TRP431" s="45"/>
      <c r="TRQ431" s="45"/>
      <c r="TRR431" s="45"/>
      <c r="TRS431" s="45"/>
      <c r="TRT431" s="45"/>
      <c r="TRU431" s="45"/>
      <c r="TRV431" s="45"/>
      <c r="TRW431" s="45"/>
      <c r="TRX431" s="45"/>
      <c r="TRY431" s="45"/>
      <c r="TRZ431" s="45"/>
      <c r="TSA431" s="45"/>
      <c r="TSB431" s="45"/>
      <c r="TSC431" s="45"/>
      <c r="TSD431" s="45"/>
      <c r="TSE431" s="45"/>
      <c r="TSF431" s="45"/>
      <c r="TSG431" s="45"/>
      <c r="TSH431" s="45"/>
      <c r="TSI431" s="45"/>
      <c r="TSJ431" s="45"/>
      <c r="TSK431" s="45"/>
      <c r="TSL431" s="45"/>
      <c r="TSM431" s="45"/>
      <c r="TSN431" s="45"/>
      <c r="TSO431" s="45"/>
      <c r="TSP431" s="45"/>
      <c r="TSQ431" s="45"/>
      <c r="TSR431" s="45"/>
      <c r="TSS431" s="45"/>
      <c r="TST431" s="45"/>
      <c r="TSU431" s="45"/>
      <c r="TSV431" s="45"/>
      <c r="TSW431" s="45"/>
      <c r="TSX431" s="45"/>
      <c r="TSY431" s="45"/>
      <c r="TSZ431" s="45"/>
      <c r="TTA431" s="45"/>
      <c r="TTB431" s="45"/>
      <c r="TTC431" s="45"/>
      <c r="TTD431" s="45"/>
      <c r="TTE431" s="45"/>
      <c r="TTF431" s="45"/>
      <c r="TTG431" s="45"/>
      <c r="TTH431" s="45"/>
      <c r="TTI431" s="45"/>
      <c r="TTJ431" s="45"/>
      <c r="TTK431" s="45"/>
      <c r="TTL431" s="45"/>
      <c r="TTM431" s="45"/>
      <c r="TTN431" s="45"/>
      <c r="TTO431" s="45"/>
      <c r="TTP431" s="45"/>
      <c r="TTQ431" s="45"/>
      <c r="TTR431" s="45"/>
      <c r="TTS431" s="45"/>
      <c r="TTT431" s="45"/>
      <c r="TTU431" s="45"/>
      <c r="TTV431" s="45"/>
      <c r="TTW431" s="45"/>
      <c r="TTX431" s="45"/>
      <c r="TTY431" s="45"/>
      <c r="TTZ431" s="45"/>
      <c r="TUA431" s="45"/>
      <c r="TUB431" s="45"/>
      <c r="TUC431" s="45"/>
      <c r="TUD431" s="45"/>
      <c r="TUE431" s="45"/>
      <c r="TUF431" s="45"/>
      <c r="TUG431" s="45"/>
      <c r="TUH431" s="45"/>
      <c r="TUI431" s="45"/>
      <c r="TUJ431" s="45"/>
      <c r="TUK431" s="45"/>
      <c r="TUL431" s="45"/>
      <c r="TUM431" s="45"/>
      <c r="TUN431" s="45"/>
      <c r="TUO431" s="45"/>
      <c r="TUP431" s="45"/>
      <c r="TUQ431" s="45"/>
      <c r="TUR431" s="45"/>
      <c r="TUS431" s="45"/>
      <c r="TUT431" s="45"/>
      <c r="TUU431" s="45"/>
      <c r="TUV431" s="45"/>
      <c r="TUW431" s="45"/>
      <c r="TUX431" s="45"/>
      <c r="TUY431" s="45"/>
      <c r="TUZ431" s="45"/>
      <c r="TVA431" s="45"/>
      <c r="TVB431" s="45"/>
      <c r="TVC431" s="45"/>
      <c r="TVD431" s="45"/>
      <c r="TVE431" s="45"/>
      <c r="TVF431" s="45"/>
      <c r="TVG431" s="45"/>
      <c r="TVH431" s="45"/>
      <c r="TVI431" s="45"/>
      <c r="TVJ431" s="45"/>
      <c r="TVK431" s="45"/>
      <c r="TVL431" s="45"/>
      <c r="TVM431" s="45"/>
      <c r="TVN431" s="45"/>
      <c r="TVO431" s="45"/>
      <c r="TVP431" s="45"/>
      <c r="TVQ431" s="45"/>
      <c r="TVR431" s="45"/>
      <c r="TVS431" s="45"/>
      <c r="TVT431" s="45"/>
      <c r="TVU431" s="45"/>
      <c r="TVV431" s="45"/>
      <c r="TVW431" s="45"/>
      <c r="TVX431" s="45"/>
      <c r="TVY431" s="45"/>
      <c r="TVZ431" s="45"/>
      <c r="TWA431" s="45"/>
      <c r="TWB431" s="45"/>
      <c r="TWC431" s="45"/>
      <c r="TWD431" s="45"/>
      <c r="TWE431" s="45"/>
      <c r="TWF431" s="45"/>
      <c r="TWG431" s="45"/>
      <c r="TWH431" s="45"/>
      <c r="TWI431" s="45"/>
      <c r="TWJ431" s="45"/>
      <c r="TWK431" s="45"/>
      <c r="TWL431" s="45"/>
      <c r="TWM431" s="45"/>
      <c r="TWN431" s="45"/>
      <c r="TWO431" s="45"/>
      <c r="TWP431" s="45"/>
      <c r="TWQ431" s="45"/>
      <c r="TWR431" s="45"/>
      <c r="TWS431" s="45"/>
      <c r="TWT431" s="45"/>
      <c r="TWU431" s="45"/>
      <c r="TWV431" s="45"/>
      <c r="TWW431" s="45"/>
      <c r="TWX431" s="45"/>
      <c r="TWY431" s="45"/>
      <c r="TWZ431" s="45"/>
      <c r="TXA431" s="45"/>
      <c r="TXB431" s="45"/>
      <c r="TXC431" s="45"/>
      <c r="TXD431" s="45"/>
      <c r="TXE431" s="45"/>
      <c r="TXF431" s="45"/>
      <c r="TXG431" s="45"/>
      <c r="TXH431" s="45"/>
      <c r="TXI431" s="45"/>
      <c r="TXJ431" s="45"/>
      <c r="TXK431" s="45"/>
      <c r="TXL431" s="45"/>
      <c r="TXM431" s="45"/>
      <c r="TXN431" s="45"/>
      <c r="TXO431" s="45"/>
      <c r="TXP431" s="45"/>
      <c r="TXQ431" s="45"/>
      <c r="TXR431" s="45"/>
      <c r="TXS431" s="45"/>
      <c r="TXT431" s="45"/>
      <c r="TXU431" s="45"/>
      <c r="TXV431" s="45"/>
      <c r="TXW431" s="45"/>
      <c r="TXX431" s="45"/>
      <c r="TXY431" s="45"/>
      <c r="TXZ431" s="45"/>
      <c r="TYA431" s="45"/>
      <c r="TYB431" s="45"/>
      <c r="TYC431" s="45"/>
      <c r="TYD431" s="45"/>
      <c r="TYE431" s="45"/>
      <c r="TYF431" s="45"/>
      <c r="TYG431" s="45"/>
      <c r="TYH431" s="45"/>
      <c r="TYI431" s="45"/>
      <c r="TYJ431" s="45"/>
      <c r="TYK431" s="45"/>
      <c r="TYL431" s="45"/>
      <c r="TYM431" s="45"/>
      <c r="TYN431" s="45"/>
      <c r="TYO431" s="45"/>
      <c r="TYP431" s="45"/>
      <c r="TYQ431" s="45"/>
      <c r="TYR431" s="45"/>
      <c r="TYS431" s="45"/>
      <c r="TYT431" s="45"/>
      <c r="TYU431" s="45"/>
      <c r="TYV431" s="45"/>
      <c r="TYW431" s="45"/>
      <c r="TYX431" s="45"/>
      <c r="TYY431" s="45"/>
      <c r="TYZ431" s="45"/>
      <c r="TZA431" s="45"/>
      <c r="TZB431" s="45"/>
      <c r="TZC431" s="45"/>
      <c r="TZD431" s="45"/>
      <c r="TZE431" s="45"/>
      <c r="TZF431" s="45"/>
      <c r="TZG431" s="45"/>
      <c r="TZH431" s="45"/>
      <c r="TZI431" s="45"/>
      <c r="TZJ431" s="45"/>
      <c r="TZK431" s="45"/>
      <c r="TZL431" s="45"/>
      <c r="TZM431" s="45"/>
      <c r="TZN431" s="45"/>
      <c r="TZO431" s="45"/>
      <c r="TZP431" s="45"/>
      <c r="TZQ431" s="45"/>
      <c r="TZR431" s="45"/>
      <c r="TZS431" s="45"/>
      <c r="TZT431" s="45"/>
      <c r="TZU431" s="45"/>
      <c r="TZV431" s="45"/>
      <c r="TZW431" s="45"/>
      <c r="TZX431" s="45"/>
      <c r="TZY431" s="45"/>
      <c r="TZZ431" s="45"/>
      <c r="UAA431" s="45"/>
      <c r="UAB431" s="45"/>
      <c r="UAC431" s="45"/>
      <c r="UAD431" s="45"/>
      <c r="UAE431" s="45"/>
      <c r="UAF431" s="45"/>
      <c r="UAG431" s="45"/>
      <c r="UAH431" s="45"/>
      <c r="UAI431" s="45"/>
      <c r="UAJ431" s="45"/>
      <c r="UAK431" s="45"/>
      <c r="UAL431" s="45"/>
      <c r="UAM431" s="45"/>
      <c r="UAN431" s="45"/>
      <c r="UAO431" s="45"/>
      <c r="UAP431" s="45"/>
      <c r="UAQ431" s="45"/>
      <c r="UAR431" s="45"/>
      <c r="UAS431" s="45"/>
      <c r="UAT431" s="45"/>
      <c r="UAU431" s="45"/>
      <c r="UAV431" s="45"/>
      <c r="UAW431" s="45"/>
      <c r="UAX431" s="45"/>
      <c r="UAY431" s="45"/>
      <c r="UAZ431" s="45"/>
      <c r="UBA431" s="45"/>
      <c r="UBB431" s="45"/>
      <c r="UBC431" s="45"/>
      <c r="UBD431" s="45"/>
      <c r="UBE431" s="45"/>
      <c r="UBF431" s="45"/>
      <c r="UBG431" s="45"/>
      <c r="UBH431" s="45"/>
      <c r="UBI431" s="45"/>
      <c r="UBJ431" s="45"/>
      <c r="UBK431" s="45"/>
      <c r="UBL431" s="45"/>
      <c r="UBM431" s="45"/>
      <c r="UBN431" s="45"/>
      <c r="UBO431" s="45"/>
      <c r="UBP431" s="45"/>
      <c r="UBQ431" s="45"/>
      <c r="UBR431" s="45"/>
      <c r="UBS431" s="45"/>
      <c r="UBT431" s="45"/>
      <c r="UBU431" s="45"/>
      <c r="UBV431" s="45"/>
      <c r="UBW431" s="45"/>
      <c r="UBX431" s="45"/>
      <c r="UBY431" s="45"/>
      <c r="UBZ431" s="45"/>
      <c r="UCA431" s="45"/>
      <c r="UCB431" s="45"/>
      <c r="UCC431" s="45"/>
      <c r="UCD431" s="45"/>
      <c r="UCE431" s="45"/>
      <c r="UCF431" s="45"/>
      <c r="UCG431" s="45"/>
      <c r="UCH431" s="45"/>
      <c r="UCI431" s="45"/>
      <c r="UCJ431" s="45"/>
      <c r="UCK431" s="45"/>
      <c r="UCL431" s="45"/>
      <c r="UCM431" s="45"/>
      <c r="UCN431" s="45"/>
      <c r="UCO431" s="45"/>
      <c r="UCP431" s="45"/>
      <c r="UCQ431" s="45"/>
      <c r="UCR431" s="45"/>
      <c r="UCS431" s="45"/>
      <c r="UCT431" s="45"/>
      <c r="UCU431" s="45"/>
      <c r="UCV431" s="45"/>
      <c r="UCW431" s="45"/>
      <c r="UCX431" s="45"/>
      <c r="UCY431" s="45"/>
      <c r="UCZ431" s="45"/>
      <c r="UDA431" s="45"/>
      <c r="UDB431" s="45"/>
      <c r="UDC431" s="45"/>
      <c r="UDD431" s="45"/>
      <c r="UDE431" s="45"/>
      <c r="UDF431" s="45"/>
      <c r="UDG431" s="45"/>
      <c r="UDH431" s="45"/>
      <c r="UDI431" s="45"/>
      <c r="UDJ431" s="45"/>
      <c r="UDK431" s="45"/>
      <c r="UDL431" s="45"/>
      <c r="UDM431" s="45"/>
      <c r="UDN431" s="45"/>
      <c r="UDO431" s="45"/>
      <c r="UDP431" s="45"/>
      <c r="UDQ431" s="45"/>
      <c r="UDR431" s="45"/>
      <c r="UDS431" s="45"/>
      <c r="UDT431" s="45"/>
      <c r="UDU431" s="45"/>
      <c r="UDV431" s="45"/>
      <c r="UDW431" s="45"/>
      <c r="UDX431" s="45"/>
      <c r="UDY431" s="45"/>
      <c r="UDZ431" s="45"/>
      <c r="UEA431" s="45"/>
      <c r="UEB431" s="45"/>
      <c r="UEC431" s="45"/>
      <c r="UED431" s="45"/>
      <c r="UEE431" s="45"/>
      <c r="UEF431" s="45"/>
      <c r="UEG431" s="45"/>
      <c r="UEH431" s="45"/>
      <c r="UEI431" s="45"/>
      <c r="UEJ431" s="45"/>
      <c r="UEK431" s="45"/>
      <c r="UEL431" s="45"/>
      <c r="UEM431" s="45"/>
      <c r="UEN431" s="45"/>
      <c r="UEO431" s="45"/>
      <c r="UEP431" s="45"/>
      <c r="UEQ431" s="45"/>
      <c r="UER431" s="45"/>
      <c r="UES431" s="45"/>
      <c r="UET431" s="45"/>
      <c r="UEU431" s="45"/>
      <c r="UEV431" s="45"/>
      <c r="UEW431" s="45"/>
      <c r="UEX431" s="45"/>
      <c r="UEY431" s="45"/>
      <c r="UEZ431" s="45"/>
      <c r="UFA431" s="45"/>
      <c r="UFB431" s="45"/>
      <c r="UFC431" s="45"/>
      <c r="UFD431" s="45"/>
      <c r="UFE431" s="45"/>
      <c r="UFF431" s="45"/>
      <c r="UFG431" s="45"/>
      <c r="UFH431" s="45"/>
      <c r="UFI431" s="45"/>
      <c r="UFJ431" s="45"/>
      <c r="UFK431" s="45"/>
      <c r="UFL431" s="45"/>
      <c r="UFM431" s="45"/>
      <c r="UFN431" s="45"/>
      <c r="UFO431" s="45"/>
      <c r="UFP431" s="45"/>
      <c r="UFQ431" s="45"/>
      <c r="UFR431" s="45"/>
      <c r="UFS431" s="45"/>
      <c r="UFT431" s="45"/>
      <c r="UFU431" s="45"/>
      <c r="UFV431" s="45"/>
      <c r="UFW431" s="45"/>
      <c r="UFX431" s="45"/>
      <c r="UFY431" s="45"/>
      <c r="UFZ431" s="45"/>
      <c r="UGA431" s="45"/>
      <c r="UGB431" s="45"/>
      <c r="UGC431" s="45"/>
      <c r="UGD431" s="45"/>
      <c r="UGE431" s="45"/>
      <c r="UGF431" s="45"/>
      <c r="UGG431" s="45"/>
      <c r="UGH431" s="45"/>
      <c r="UGI431" s="45"/>
      <c r="UGJ431" s="45"/>
      <c r="UGK431" s="45"/>
      <c r="UGL431" s="45"/>
      <c r="UGM431" s="45"/>
      <c r="UGN431" s="45"/>
      <c r="UGO431" s="45"/>
      <c r="UGP431" s="45"/>
      <c r="UGQ431" s="45"/>
      <c r="UGR431" s="45"/>
      <c r="UGS431" s="45"/>
      <c r="UGT431" s="45"/>
      <c r="UGU431" s="45"/>
      <c r="UGV431" s="45"/>
      <c r="UGW431" s="45"/>
      <c r="UGX431" s="45"/>
      <c r="UGY431" s="45"/>
      <c r="UGZ431" s="45"/>
      <c r="UHA431" s="45"/>
      <c r="UHB431" s="45"/>
      <c r="UHC431" s="45"/>
      <c r="UHD431" s="45"/>
      <c r="UHE431" s="45"/>
      <c r="UHF431" s="45"/>
      <c r="UHG431" s="45"/>
      <c r="UHH431" s="45"/>
      <c r="UHI431" s="45"/>
      <c r="UHJ431" s="45"/>
      <c r="UHK431" s="45"/>
      <c r="UHL431" s="45"/>
      <c r="UHM431" s="45"/>
      <c r="UHN431" s="45"/>
      <c r="UHO431" s="45"/>
      <c r="UHP431" s="45"/>
      <c r="UHQ431" s="45"/>
      <c r="UHR431" s="45"/>
      <c r="UHS431" s="45"/>
      <c r="UHT431" s="45"/>
      <c r="UHU431" s="45"/>
      <c r="UHV431" s="45"/>
      <c r="UHW431" s="45"/>
      <c r="UHX431" s="45"/>
      <c r="UHY431" s="45"/>
      <c r="UHZ431" s="45"/>
      <c r="UIA431" s="45"/>
      <c r="UIB431" s="45"/>
      <c r="UIC431" s="45"/>
      <c r="UID431" s="45"/>
      <c r="UIE431" s="45"/>
      <c r="UIF431" s="45"/>
      <c r="UIG431" s="45"/>
      <c r="UIH431" s="45"/>
      <c r="UII431" s="45"/>
      <c r="UIJ431" s="45"/>
      <c r="UIK431" s="45"/>
      <c r="UIL431" s="45"/>
      <c r="UIM431" s="45"/>
      <c r="UIN431" s="45"/>
      <c r="UIO431" s="45"/>
      <c r="UIP431" s="45"/>
      <c r="UIQ431" s="45"/>
      <c r="UIR431" s="45"/>
      <c r="UIS431" s="45"/>
      <c r="UIT431" s="45"/>
      <c r="UIU431" s="45"/>
      <c r="UIV431" s="45"/>
      <c r="UIW431" s="45"/>
      <c r="UIX431" s="45"/>
      <c r="UIY431" s="45"/>
      <c r="UIZ431" s="45"/>
      <c r="UJA431" s="45"/>
      <c r="UJB431" s="45"/>
      <c r="UJC431" s="45"/>
      <c r="UJD431" s="45"/>
      <c r="UJE431" s="45"/>
      <c r="UJF431" s="45"/>
      <c r="UJG431" s="45"/>
      <c r="UJH431" s="45"/>
      <c r="UJI431" s="45"/>
      <c r="UJJ431" s="45"/>
      <c r="UJK431" s="45"/>
      <c r="UJL431" s="45"/>
      <c r="UJM431" s="45"/>
      <c r="UJN431" s="45"/>
      <c r="UJO431" s="45"/>
      <c r="UJP431" s="45"/>
      <c r="UJQ431" s="45"/>
      <c r="UJR431" s="45"/>
      <c r="UJS431" s="45"/>
      <c r="UJT431" s="45"/>
      <c r="UJU431" s="45"/>
      <c r="UJV431" s="45"/>
      <c r="UJW431" s="45"/>
      <c r="UJX431" s="45"/>
      <c r="UJY431" s="45"/>
      <c r="UJZ431" s="45"/>
      <c r="UKA431" s="45"/>
      <c r="UKB431" s="45"/>
      <c r="UKC431" s="45"/>
      <c r="UKD431" s="45"/>
      <c r="UKE431" s="45"/>
      <c r="UKF431" s="45"/>
      <c r="UKG431" s="45"/>
      <c r="UKH431" s="45"/>
      <c r="UKI431" s="45"/>
      <c r="UKJ431" s="45"/>
      <c r="UKK431" s="45"/>
      <c r="UKL431" s="45"/>
      <c r="UKM431" s="45"/>
      <c r="UKN431" s="45"/>
      <c r="UKO431" s="45"/>
      <c r="UKP431" s="45"/>
      <c r="UKQ431" s="45"/>
      <c r="UKR431" s="45"/>
      <c r="UKS431" s="45"/>
      <c r="UKT431" s="45"/>
      <c r="UKU431" s="45"/>
      <c r="UKV431" s="45"/>
      <c r="UKW431" s="45"/>
      <c r="UKX431" s="45"/>
      <c r="UKY431" s="45"/>
      <c r="UKZ431" s="45"/>
      <c r="ULA431" s="45"/>
      <c r="ULB431" s="45"/>
      <c r="ULC431" s="45"/>
      <c r="ULD431" s="45"/>
      <c r="ULE431" s="45"/>
      <c r="ULF431" s="45"/>
      <c r="ULG431" s="45"/>
      <c r="ULH431" s="45"/>
      <c r="ULI431" s="45"/>
      <c r="ULJ431" s="45"/>
      <c r="ULK431" s="45"/>
      <c r="ULL431" s="45"/>
      <c r="ULM431" s="45"/>
      <c r="ULN431" s="45"/>
      <c r="ULO431" s="45"/>
      <c r="ULP431" s="45"/>
      <c r="ULQ431" s="45"/>
      <c r="ULR431" s="45"/>
      <c r="ULS431" s="45"/>
      <c r="ULT431" s="45"/>
      <c r="ULU431" s="45"/>
      <c r="ULV431" s="45"/>
      <c r="ULW431" s="45"/>
      <c r="ULX431" s="45"/>
      <c r="ULY431" s="45"/>
      <c r="ULZ431" s="45"/>
      <c r="UMA431" s="45"/>
      <c r="UMB431" s="45"/>
      <c r="UMC431" s="45"/>
      <c r="UMD431" s="45"/>
      <c r="UME431" s="45"/>
      <c r="UMF431" s="45"/>
      <c r="UMG431" s="45"/>
      <c r="UMH431" s="45"/>
      <c r="UMI431" s="45"/>
      <c r="UMJ431" s="45"/>
      <c r="UMK431" s="45"/>
      <c r="UML431" s="45"/>
      <c r="UMM431" s="45"/>
      <c r="UMN431" s="45"/>
      <c r="UMO431" s="45"/>
      <c r="UMP431" s="45"/>
      <c r="UMQ431" s="45"/>
      <c r="UMR431" s="45"/>
      <c r="UMS431" s="45"/>
      <c r="UMT431" s="45"/>
      <c r="UMU431" s="45"/>
      <c r="UMV431" s="45"/>
      <c r="UMW431" s="45"/>
      <c r="UMX431" s="45"/>
      <c r="UMY431" s="45"/>
      <c r="UMZ431" s="45"/>
      <c r="UNA431" s="45"/>
      <c r="UNB431" s="45"/>
      <c r="UNC431" s="45"/>
      <c r="UND431" s="45"/>
      <c r="UNE431" s="45"/>
      <c r="UNF431" s="45"/>
      <c r="UNG431" s="45"/>
      <c r="UNH431" s="45"/>
      <c r="UNI431" s="45"/>
      <c r="UNJ431" s="45"/>
      <c r="UNK431" s="45"/>
      <c r="UNL431" s="45"/>
      <c r="UNM431" s="45"/>
      <c r="UNN431" s="45"/>
      <c r="UNO431" s="45"/>
      <c r="UNP431" s="45"/>
      <c r="UNQ431" s="45"/>
      <c r="UNR431" s="45"/>
      <c r="UNS431" s="45"/>
      <c r="UNT431" s="45"/>
      <c r="UNU431" s="45"/>
      <c r="UNV431" s="45"/>
      <c r="UNW431" s="45"/>
      <c r="UNX431" s="45"/>
      <c r="UNY431" s="45"/>
      <c r="UNZ431" s="45"/>
      <c r="UOA431" s="45"/>
      <c r="UOB431" s="45"/>
      <c r="UOC431" s="45"/>
      <c r="UOD431" s="45"/>
      <c r="UOE431" s="45"/>
      <c r="UOF431" s="45"/>
      <c r="UOG431" s="45"/>
      <c r="UOH431" s="45"/>
      <c r="UOI431" s="45"/>
      <c r="UOJ431" s="45"/>
      <c r="UOK431" s="45"/>
      <c r="UOL431" s="45"/>
      <c r="UOM431" s="45"/>
      <c r="UON431" s="45"/>
      <c r="UOO431" s="45"/>
      <c r="UOP431" s="45"/>
      <c r="UOQ431" s="45"/>
      <c r="UOR431" s="45"/>
      <c r="UOS431" s="45"/>
      <c r="UOT431" s="45"/>
      <c r="UOU431" s="45"/>
      <c r="UOV431" s="45"/>
      <c r="UOW431" s="45"/>
      <c r="UOX431" s="45"/>
      <c r="UOY431" s="45"/>
      <c r="UOZ431" s="45"/>
      <c r="UPA431" s="45"/>
      <c r="UPB431" s="45"/>
      <c r="UPC431" s="45"/>
      <c r="UPD431" s="45"/>
      <c r="UPE431" s="45"/>
      <c r="UPF431" s="45"/>
      <c r="UPG431" s="45"/>
      <c r="UPH431" s="45"/>
      <c r="UPI431" s="45"/>
      <c r="UPJ431" s="45"/>
      <c r="UPK431" s="45"/>
      <c r="UPL431" s="45"/>
      <c r="UPM431" s="45"/>
      <c r="UPN431" s="45"/>
      <c r="UPO431" s="45"/>
      <c r="UPP431" s="45"/>
      <c r="UPQ431" s="45"/>
      <c r="UPR431" s="45"/>
      <c r="UPS431" s="45"/>
      <c r="UPT431" s="45"/>
      <c r="UPU431" s="45"/>
      <c r="UPV431" s="45"/>
      <c r="UPW431" s="45"/>
      <c r="UPX431" s="45"/>
      <c r="UPY431" s="45"/>
      <c r="UPZ431" s="45"/>
      <c r="UQA431" s="45"/>
      <c r="UQB431" s="45"/>
      <c r="UQC431" s="45"/>
      <c r="UQD431" s="45"/>
      <c r="UQE431" s="45"/>
      <c r="UQF431" s="45"/>
      <c r="UQG431" s="45"/>
      <c r="UQH431" s="45"/>
      <c r="UQI431" s="45"/>
      <c r="UQJ431" s="45"/>
      <c r="UQK431" s="45"/>
      <c r="UQL431" s="45"/>
      <c r="UQM431" s="45"/>
      <c r="UQN431" s="45"/>
      <c r="UQO431" s="45"/>
      <c r="UQP431" s="45"/>
      <c r="UQQ431" s="45"/>
      <c r="UQR431" s="45"/>
      <c r="UQS431" s="45"/>
      <c r="UQT431" s="45"/>
      <c r="UQU431" s="45"/>
      <c r="UQV431" s="45"/>
      <c r="UQW431" s="45"/>
      <c r="UQX431" s="45"/>
      <c r="UQY431" s="45"/>
      <c r="UQZ431" s="45"/>
      <c r="URA431" s="45"/>
      <c r="URB431" s="45"/>
      <c r="URC431" s="45"/>
      <c r="URD431" s="45"/>
      <c r="URE431" s="45"/>
      <c r="URF431" s="45"/>
      <c r="URG431" s="45"/>
      <c r="URH431" s="45"/>
      <c r="URI431" s="45"/>
      <c r="URJ431" s="45"/>
      <c r="URK431" s="45"/>
      <c r="URL431" s="45"/>
      <c r="URM431" s="45"/>
      <c r="URN431" s="45"/>
      <c r="URO431" s="45"/>
      <c r="URP431" s="45"/>
      <c r="URQ431" s="45"/>
      <c r="URR431" s="45"/>
      <c r="URS431" s="45"/>
      <c r="URT431" s="45"/>
      <c r="URU431" s="45"/>
      <c r="URV431" s="45"/>
      <c r="URW431" s="45"/>
      <c r="URX431" s="45"/>
      <c r="URY431" s="45"/>
      <c r="URZ431" s="45"/>
      <c r="USA431" s="45"/>
      <c r="USB431" s="45"/>
      <c r="USC431" s="45"/>
      <c r="USD431" s="45"/>
      <c r="USE431" s="45"/>
      <c r="USF431" s="45"/>
      <c r="USG431" s="45"/>
      <c r="USH431" s="45"/>
      <c r="USI431" s="45"/>
      <c r="USJ431" s="45"/>
      <c r="USK431" s="45"/>
      <c r="USL431" s="45"/>
      <c r="USM431" s="45"/>
      <c r="USN431" s="45"/>
      <c r="USO431" s="45"/>
      <c r="USP431" s="45"/>
      <c r="USQ431" s="45"/>
      <c r="USR431" s="45"/>
      <c r="USS431" s="45"/>
      <c r="UST431" s="45"/>
      <c r="USU431" s="45"/>
      <c r="USV431" s="45"/>
      <c r="USW431" s="45"/>
      <c r="USX431" s="45"/>
      <c r="USY431" s="45"/>
      <c r="USZ431" s="45"/>
      <c r="UTA431" s="45"/>
      <c r="UTB431" s="45"/>
      <c r="UTC431" s="45"/>
      <c r="UTD431" s="45"/>
      <c r="UTE431" s="45"/>
      <c r="UTF431" s="45"/>
      <c r="UTG431" s="45"/>
      <c r="UTH431" s="45"/>
      <c r="UTI431" s="45"/>
      <c r="UTJ431" s="45"/>
      <c r="UTK431" s="45"/>
      <c r="UTL431" s="45"/>
      <c r="UTM431" s="45"/>
      <c r="UTN431" s="45"/>
      <c r="UTO431" s="45"/>
      <c r="UTP431" s="45"/>
      <c r="UTQ431" s="45"/>
      <c r="UTR431" s="45"/>
      <c r="UTS431" s="45"/>
      <c r="UTT431" s="45"/>
      <c r="UTU431" s="45"/>
      <c r="UTV431" s="45"/>
      <c r="UTW431" s="45"/>
      <c r="UTX431" s="45"/>
      <c r="UTY431" s="45"/>
      <c r="UTZ431" s="45"/>
      <c r="UUA431" s="45"/>
      <c r="UUB431" s="45"/>
      <c r="UUC431" s="45"/>
      <c r="UUD431" s="45"/>
      <c r="UUE431" s="45"/>
      <c r="UUF431" s="45"/>
      <c r="UUG431" s="45"/>
      <c r="UUH431" s="45"/>
      <c r="UUI431" s="45"/>
      <c r="UUJ431" s="45"/>
      <c r="UUK431" s="45"/>
      <c r="UUL431" s="45"/>
      <c r="UUM431" s="45"/>
      <c r="UUN431" s="45"/>
      <c r="UUO431" s="45"/>
      <c r="UUP431" s="45"/>
      <c r="UUQ431" s="45"/>
      <c r="UUR431" s="45"/>
      <c r="UUS431" s="45"/>
      <c r="UUT431" s="45"/>
      <c r="UUU431" s="45"/>
      <c r="UUV431" s="45"/>
      <c r="UUW431" s="45"/>
      <c r="UUX431" s="45"/>
      <c r="UUY431" s="45"/>
      <c r="UUZ431" s="45"/>
      <c r="UVA431" s="45"/>
      <c r="UVB431" s="45"/>
      <c r="UVC431" s="45"/>
      <c r="UVD431" s="45"/>
      <c r="UVE431" s="45"/>
      <c r="UVF431" s="45"/>
      <c r="UVG431" s="45"/>
      <c r="UVH431" s="45"/>
      <c r="UVI431" s="45"/>
      <c r="UVJ431" s="45"/>
      <c r="UVK431" s="45"/>
      <c r="UVL431" s="45"/>
      <c r="UVM431" s="45"/>
      <c r="UVN431" s="45"/>
      <c r="UVO431" s="45"/>
      <c r="UVP431" s="45"/>
      <c r="UVQ431" s="45"/>
      <c r="UVR431" s="45"/>
      <c r="UVS431" s="45"/>
      <c r="UVT431" s="45"/>
      <c r="UVU431" s="45"/>
      <c r="UVV431" s="45"/>
      <c r="UVW431" s="45"/>
      <c r="UVX431" s="45"/>
      <c r="UVY431" s="45"/>
      <c r="UVZ431" s="45"/>
      <c r="UWA431" s="45"/>
      <c r="UWB431" s="45"/>
      <c r="UWC431" s="45"/>
      <c r="UWD431" s="45"/>
      <c r="UWE431" s="45"/>
      <c r="UWF431" s="45"/>
      <c r="UWG431" s="45"/>
      <c r="UWH431" s="45"/>
      <c r="UWI431" s="45"/>
      <c r="UWJ431" s="45"/>
      <c r="UWK431" s="45"/>
      <c r="UWL431" s="45"/>
      <c r="UWM431" s="45"/>
      <c r="UWN431" s="45"/>
      <c r="UWO431" s="45"/>
      <c r="UWP431" s="45"/>
      <c r="UWQ431" s="45"/>
      <c r="UWR431" s="45"/>
      <c r="UWS431" s="45"/>
      <c r="UWT431" s="45"/>
      <c r="UWU431" s="45"/>
      <c r="UWV431" s="45"/>
      <c r="UWW431" s="45"/>
      <c r="UWX431" s="45"/>
      <c r="UWY431" s="45"/>
      <c r="UWZ431" s="45"/>
      <c r="UXA431" s="45"/>
      <c r="UXB431" s="45"/>
      <c r="UXC431" s="45"/>
      <c r="UXD431" s="45"/>
      <c r="UXE431" s="45"/>
      <c r="UXF431" s="45"/>
      <c r="UXG431" s="45"/>
      <c r="UXH431" s="45"/>
      <c r="UXI431" s="45"/>
      <c r="UXJ431" s="45"/>
      <c r="UXK431" s="45"/>
      <c r="UXL431" s="45"/>
      <c r="UXM431" s="45"/>
      <c r="UXN431" s="45"/>
      <c r="UXO431" s="45"/>
      <c r="UXP431" s="45"/>
      <c r="UXQ431" s="45"/>
      <c r="UXR431" s="45"/>
      <c r="UXS431" s="45"/>
      <c r="UXT431" s="45"/>
      <c r="UXU431" s="45"/>
      <c r="UXV431" s="45"/>
      <c r="UXW431" s="45"/>
      <c r="UXX431" s="45"/>
      <c r="UXY431" s="45"/>
      <c r="UXZ431" s="45"/>
      <c r="UYA431" s="45"/>
      <c r="UYB431" s="45"/>
      <c r="UYC431" s="45"/>
      <c r="UYD431" s="45"/>
      <c r="UYE431" s="45"/>
      <c r="UYF431" s="45"/>
      <c r="UYG431" s="45"/>
      <c r="UYH431" s="45"/>
      <c r="UYI431" s="45"/>
      <c r="UYJ431" s="45"/>
      <c r="UYK431" s="45"/>
      <c r="UYL431" s="45"/>
      <c r="UYM431" s="45"/>
      <c r="UYN431" s="45"/>
      <c r="UYO431" s="45"/>
      <c r="UYP431" s="45"/>
      <c r="UYQ431" s="45"/>
      <c r="UYR431" s="45"/>
      <c r="UYS431" s="45"/>
      <c r="UYT431" s="45"/>
      <c r="UYU431" s="45"/>
      <c r="UYV431" s="45"/>
      <c r="UYW431" s="45"/>
      <c r="UYX431" s="45"/>
      <c r="UYY431" s="45"/>
      <c r="UYZ431" s="45"/>
      <c r="UZA431" s="45"/>
      <c r="UZB431" s="45"/>
      <c r="UZC431" s="45"/>
      <c r="UZD431" s="45"/>
      <c r="UZE431" s="45"/>
      <c r="UZF431" s="45"/>
      <c r="UZG431" s="45"/>
      <c r="UZH431" s="45"/>
      <c r="UZI431" s="45"/>
      <c r="UZJ431" s="45"/>
      <c r="UZK431" s="45"/>
      <c r="UZL431" s="45"/>
      <c r="UZM431" s="45"/>
      <c r="UZN431" s="45"/>
      <c r="UZO431" s="45"/>
      <c r="UZP431" s="45"/>
      <c r="UZQ431" s="45"/>
      <c r="UZR431" s="45"/>
      <c r="UZS431" s="45"/>
      <c r="UZT431" s="45"/>
      <c r="UZU431" s="45"/>
      <c r="UZV431" s="45"/>
      <c r="UZW431" s="45"/>
      <c r="UZX431" s="45"/>
      <c r="UZY431" s="45"/>
      <c r="UZZ431" s="45"/>
      <c r="VAA431" s="45"/>
      <c r="VAB431" s="45"/>
      <c r="VAC431" s="45"/>
      <c r="VAD431" s="45"/>
      <c r="VAE431" s="45"/>
      <c r="VAF431" s="45"/>
      <c r="VAG431" s="45"/>
      <c r="VAH431" s="45"/>
      <c r="VAI431" s="45"/>
      <c r="VAJ431" s="45"/>
      <c r="VAK431" s="45"/>
      <c r="VAL431" s="45"/>
      <c r="VAM431" s="45"/>
      <c r="VAN431" s="45"/>
      <c r="VAO431" s="45"/>
      <c r="VAP431" s="45"/>
      <c r="VAQ431" s="45"/>
      <c r="VAR431" s="45"/>
      <c r="VAS431" s="45"/>
      <c r="VAT431" s="45"/>
      <c r="VAU431" s="45"/>
      <c r="VAV431" s="45"/>
      <c r="VAW431" s="45"/>
      <c r="VAX431" s="45"/>
      <c r="VAY431" s="45"/>
      <c r="VAZ431" s="45"/>
      <c r="VBA431" s="45"/>
      <c r="VBB431" s="45"/>
      <c r="VBC431" s="45"/>
      <c r="VBD431" s="45"/>
      <c r="VBE431" s="45"/>
      <c r="VBF431" s="45"/>
      <c r="VBG431" s="45"/>
      <c r="VBH431" s="45"/>
      <c r="VBI431" s="45"/>
      <c r="VBJ431" s="45"/>
      <c r="VBK431" s="45"/>
      <c r="VBL431" s="45"/>
      <c r="VBM431" s="45"/>
      <c r="VBN431" s="45"/>
      <c r="VBO431" s="45"/>
      <c r="VBP431" s="45"/>
      <c r="VBQ431" s="45"/>
      <c r="VBR431" s="45"/>
      <c r="VBS431" s="45"/>
      <c r="VBT431" s="45"/>
      <c r="VBU431" s="45"/>
      <c r="VBV431" s="45"/>
      <c r="VBW431" s="45"/>
      <c r="VBX431" s="45"/>
      <c r="VBY431" s="45"/>
      <c r="VBZ431" s="45"/>
      <c r="VCA431" s="45"/>
      <c r="VCB431" s="45"/>
      <c r="VCC431" s="45"/>
      <c r="VCD431" s="45"/>
      <c r="VCE431" s="45"/>
      <c r="VCF431" s="45"/>
      <c r="VCG431" s="45"/>
      <c r="VCH431" s="45"/>
      <c r="VCI431" s="45"/>
      <c r="VCJ431" s="45"/>
      <c r="VCK431" s="45"/>
      <c r="VCL431" s="45"/>
      <c r="VCM431" s="45"/>
      <c r="VCN431" s="45"/>
      <c r="VCO431" s="45"/>
      <c r="VCP431" s="45"/>
      <c r="VCQ431" s="45"/>
      <c r="VCR431" s="45"/>
      <c r="VCS431" s="45"/>
      <c r="VCT431" s="45"/>
      <c r="VCU431" s="45"/>
      <c r="VCV431" s="45"/>
      <c r="VCW431" s="45"/>
      <c r="VCX431" s="45"/>
      <c r="VCY431" s="45"/>
      <c r="VCZ431" s="45"/>
      <c r="VDA431" s="45"/>
      <c r="VDB431" s="45"/>
      <c r="VDC431" s="45"/>
      <c r="VDD431" s="45"/>
      <c r="VDE431" s="45"/>
      <c r="VDF431" s="45"/>
      <c r="VDG431" s="45"/>
      <c r="VDH431" s="45"/>
      <c r="VDI431" s="45"/>
      <c r="VDJ431" s="45"/>
      <c r="VDK431" s="45"/>
      <c r="VDL431" s="45"/>
      <c r="VDM431" s="45"/>
      <c r="VDN431" s="45"/>
      <c r="VDO431" s="45"/>
      <c r="VDP431" s="45"/>
      <c r="VDQ431" s="45"/>
      <c r="VDR431" s="45"/>
      <c r="VDS431" s="45"/>
      <c r="VDT431" s="45"/>
      <c r="VDU431" s="45"/>
      <c r="VDV431" s="45"/>
      <c r="VDW431" s="45"/>
      <c r="VDX431" s="45"/>
      <c r="VDY431" s="45"/>
      <c r="VDZ431" s="45"/>
      <c r="VEA431" s="45"/>
      <c r="VEB431" s="45"/>
      <c r="VEC431" s="45"/>
      <c r="VED431" s="45"/>
      <c r="VEE431" s="45"/>
      <c r="VEF431" s="45"/>
      <c r="VEG431" s="45"/>
      <c r="VEH431" s="45"/>
      <c r="VEI431" s="45"/>
      <c r="VEJ431" s="45"/>
      <c r="VEK431" s="45"/>
      <c r="VEL431" s="45"/>
      <c r="VEM431" s="45"/>
      <c r="VEN431" s="45"/>
      <c r="VEO431" s="45"/>
      <c r="VEP431" s="45"/>
      <c r="VEQ431" s="45"/>
      <c r="VER431" s="45"/>
      <c r="VES431" s="45"/>
      <c r="VET431" s="45"/>
      <c r="VEU431" s="45"/>
      <c r="VEV431" s="45"/>
      <c r="VEW431" s="45"/>
      <c r="VEX431" s="45"/>
      <c r="VEY431" s="45"/>
      <c r="VEZ431" s="45"/>
      <c r="VFA431" s="45"/>
      <c r="VFB431" s="45"/>
      <c r="VFC431" s="45"/>
      <c r="VFD431" s="45"/>
      <c r="VFE431" s="45"/>
      <c r="VFF431" s="45"/>
      <c r="VFG431" s="45"/>
      <c r="VFH431" s="45"/>
      <c r="VFI431" s="45"/>
      <c r="VFJ431" s="45"/>
      <c r="VFK431" s="45"/>
      <c r="VFL431" s="45"/>
      <c r="VFM431" s="45"/>
      <c r="VFN431" s="45"/>
      <c r="VFO431" s="45"/>
      <c r="VFP431" s="45"/>
      <c r="VFQ431" s="45"/>
      <c r="VFR431" s="45"/>
      <c r="VFS431" s="45"/>
      <c r="VFT431" s="45"/>
      <c r="VFU431" s="45"/>
      <c r="VFV431" s="45"/>
      <c r="VFW431" s="45"/>
      <c r="VFX431" s="45"/>
      <c r="VFY431" s="45"/>
      <c r="VFZ431" s="45"/>
      <c r="VGA431" s="45"/>
      <c r="VGB431" s="45"/>
      <c r="VGC431" s="45"/>
      <c r="VGD431" s="45"/>
      <c r="VGE431" s="45"/>
      <c r="VGF431" s="45"/>
      <c r="VGG431" s="45"/>
      <c r="VGH431" s="45"/>
      <c r="VGI431" s="45"/>
      <c r="VGJ431" s="45"/>
      <c r="VGK431" s="45"/>
      <c r="VGL431" s="45"/>
      <c r="VGM431" s="45"/>
      <c r="VGN431" s="45"/>
      <c r="VGO431" s="45"/>
      <c r="VGP431" s="45"/>
      <c r="VGQ431" s="45"/>
      <c r="VGR431" s="45"/>
      <c r="VGS431" s="45"/>
      <c r="VGT431" s="45"/>
      <c r="VGU431" s="45"/>
      <c r="VGV431" s="45"/>
      <c r="VGW431" s="45"/>
      <c r="VGX431" s="45"/>
      <c r="VGY431" s="45"/>
      <c r="VGZ431" s="45"/>
      <c r="VHA431" s="45"/>
      <c r="VHB431" s="45"/>
      <c r="VHC431" s="45"/>
      <c r="VHD431" s="45"/>
      <c r="VHE431" s="45"/>
      <c r="VHF431" s="45"/>
      <c r="VHG431" s="45"/>
      <c r="VHH431" s="45"/>
      <c r="VHI431" s="45"/>
      <c r="VHJ431" s="45"/>
      <c r="VHK431" s="45"/>
      <c r="VHL431" s="45"/>
      <c r="VHM431" s="45"/>
      <c r="VHN431" s="45"/>
      <c r="VHO431" s="45"/>
      <c r="VHP431" s="45"/>
      <c r="VHQ431" s="45"/>
      <c r="VHR431" s="45"/>
      <c r="VHS431" s="45"/>
      <c r="VHT431" s="45"/>
      <c r="VHU431" s="45"/>
      <c r="VHV431" s="45"/>
      <c r="VHW431" s="45"/>
      <c r="VHX431" s="45"/>
      <c r="VHY431" s="45"/>
      <c r="VHZ431" s="45"/>
      <c r="VIA431" s="45"/>
      <c r="VIB431" s="45"/>
      <c r="VIC431" s="45"/>
      <c r="VID431" s="45"/>
      <c r="VIE431" s="45"/>
      <c r="VIF431" s="45"/>
      <c r="VIG431" s="45"/>
      <c r="VIH431" s="45"/>
      <c r="VII431" s="45"/>
      <c r="VIJ431" s="45"/>
      <c r="VIK431" s="45"/>
      <c r="VIL431" s="45"/>
      <c r="VIM431" s="45"/>
      <c r="VIN431" s="45"/>
      <c r="VIO431" s="45"/>
      <c r="VIP431" s="45"/>
      <c r="VIQ431" s="45"/>
      <c r="VIR431" s="45"/>
      <c r="VIS431" s="45"/>
      <c r="VIT431" s="45"/>
      <c r="VIU431" s="45"/>
      <c r="VIV431" s="45"/>
      <c r="VIW431" s="45"/>
      <c r="VIX431" s="45"/>
      <c r="VIY431" s="45"/>
      <c r="VIZ431" s="45"/>
      <c r="VJA431" s="45"/>
      <c r="VJB431" s="45"/>
      <c r="VJC431" s="45"/>
      <c r="VJD431" s="45"/>
      <c r="VJE431" s="45"/>
      <c r="VJF431" s="45"/>
      <c r="VJG431" s="45"/>
      <c r="VJH431" s="45"/>
      <c r="VJI431" s="45"/>
      <c r="VJJ431" s="45"/>
      <c r="VJK431" s="45"/>
      <c r="VJL431" s="45"/>
      <c r="VJM431" s="45"/>
      <c r="VJN431" s="45"/>
      <c r="VJO431" s="45"/>
      <c r="VJP431" s="45"/>
      <c r="VJQ431" s="45"/>
      <c r="VJR431" s="45"/>
      <c r="VJS431" s="45"/>
      <c r="VJT431" s="45"/>
      <c r="VJU431" s="45"/>
      <c r="VJV431" s="45"/>
      <c r="VJW431" s="45"/>
      <c r="VJX431" s="45"/>
      <c r="VJY431" s="45"/>
      <c r="VJZ431" s="45"/>
      <c r="VKA431" s="45"/>
      <c r="VKB431" s="45"/>
      <c r="VKC431" s="45"/>
      <c r="VKD431" s="45"/>
      <c r="VKE431" s="45"/>
      <c r="VKF431" s="45"/>
      <c r="VKG431" s="45"/>
      <c r="VKH431" s="45"/>
      <c r="VKI431" s="45"/>
      <c r="VKJ431" s="45"/>
      <c r="VKK431" s="45"/>
      <c r="VKL431" s="45"/>
      <c r="VKM431" s="45"/>
      <c r="VKN431" s="45"/>
      <c r="VKO431" s="45"/>
      <c r="VKP431" s="45"/>
      <c r="VKQ431" s="45"/>
      <c r="VKR431" s="45"/>
      <c r="VKS431" s="45"/>
      <c r="VKT431" s="45"/>
      <c r="VKU431" s="45"/>
      <c r="VKV431" s="45"/>
      <c r="VKW431" s="45"/>
      <c r="VKX431" s="45"/>
      <c r="VKY431" s="45"/>
      <c r="VKZ431" s="45"/>
      <c r="VLA431" s="45"/>
      <c r="VLB431" s="45"/>
      <c r="VLC431" s="45"/>
      <c r="VLD431" s="45"/>
      <c r="VLE431" s="45"/>
      <c r="VLF431" s="45"/>
      <c r="VLG431" s="45"/>
      <c r="VLH431" s="45"/>
      <c r="VLI431" s="45"/>
      <c r="VLJ431" s="45"/>
      <c r="VLK431" s="45"/>
      <c r="VLL431" s="45"/>
      <c r="VLM431" s="45"/>
      <c r="VLN431" s="45"/>
      <c r="VLO431" s="45"/>
      <c r="VLP431" s="45"/>
      <c r="VLQ431" s="45"/>
      <c r="VLR431" s="45"/>
      <c r="VLS431" s="45"/>
      <c r="VLT431" s="45"/>
      <c r="VLU431" s="45"/>
      <c r="VLV431" s="45"/>
      <c r="VLW431" s="45"/>
      <c r="VLX431" s="45"/>
      <c r="VLY431" s="45"/>
      <c r="VLZ431" s="45"/>
      <c r="VMA431" s="45"/>
      <c r="VMB431" s="45"/>
      <c r="VMC431" s="45"/>
      <c r="VMD431" s="45"/>
      <c r="VME431" s="45"/>
      <c r="VMF431" s="45"/>
      <c r="VMG431" s="45"/>
      <c r="VMH431" s="45"/>
      <c r="VMI431" s="45"/>
      <c r="VMJ431" s="45"/>
      <c r="VMK431" s="45"/>
      <c r="VML431" s="45"/>
      <c r="VMM431" s="45"/>
      <c r="VMN431" s="45"/>
      <c r="VMO431" s="45"/>
      <c r="VMP431" s="45"/>
      <c r="VMQ431" s="45"/>
      <c r="VMR431" s="45"/>
      <c r="VMS431" s="45"/>
      <c r="VMT431" s="45"/>
      <c r="VMU431" s="45"/>
      <c r="VMV431" s="45"/>
      <c r="VMW431" s="45"/>
      <c r="VMX431" s="45"/>
      <c r="VMY431" s="45"/>
      <c r="VMZ431" s="45"/>
      <c r="VNA431" s="45"/>
      <c r="VNB431" s="45"/>
      <c r="VNC431" s="45"/>
      <c r="VND431" s="45"/>
      <c r="VNE431" s="45"/>
      <c r="VNF431" s="45"/>
      <c r="VNG431" s="45"/>
      <c r="VNH431" s="45"/>
      <c r="VNI431" s="45"/>
      <c r="VNJ431" s="45"/>
      <c r="VNK431" s="45"/>
      <c r="VNL431" s="45"/>
      <c r="VNM431" s="45"/>
      <c r="VNN431" s="45"/>
      <c r="VNO431" s="45"/>
      <c r="VNP431" s="45"/>
      <c r="VNQ431" s="45"/>
      <c r="VNR431" s="45"/>
      <c r="VNS431" s="45"/>
      <c r="VNT431" s="45"/>
      <c r="VNU431" s="45"/>
      <c r="VNV431" s="45"/>
      <c r="VNW431" s="45"/>
      <c r="VNX431" s="45"/>
      <c r="VNY431" s="45"/>
      <c r="VNZ431" s="45"/>
      <c r="VOA431" s="45"/>
      <c r="VOB431" s="45"/>
      <c r="VOC431" s="45"/>
      <c r="VOD431" s="45"/>
      <c r="VOE431" s="45"/>
      <c r="VOF431" s="45"/>
      <c r="VOG431" s="45"/>
      <c r="VOH431" s="45"/>
      <c r="VOI431" s="45"/>
      <c r="VOJ431" s="45"/>
      <c r="VOK431" s="45"/>
      <c r="VOL431" s="45"/>
      <c r="VOM431" s="45"/>
      <c r="VON431" s="45"/>
      <c r="VOO431" s="45"/>
      <c r="VOP431" s="45"/>
      <c r="VOQ431" s="45"/>
      <c r="VOR431" s="45"/>
      <c r="VOS431" s="45"/>
      <c r="VOT431" s="45"/>
      <c r="VOU431" s="45"/>
      <c r="VOV431" s="45"/>
      <c r="VOW431" s="45"/>
      <c r="VOX431" s="45"/>
      <c r="VOY431" s="45"/>
      <c r="VOZ431" s="45"/>
      <c r="VPA431" s="45"/>
      <c r="VPB431" s="45"/>
      <c r="VPC431" s="45"/>
      <c r="VPD431" s="45"/>
      <c r="VPE431" s="45"/>
      <c r="VPF431" s="45"/>
      <c r="VPG431" s="45"/>
      <c r="VPH431" s="45"/>
      <c r="VPI431" s="45"/>
      <c r="VPJ431" s="45"/>
      <c r="VPK431" s="45"/>
      <c r="VPL431" s="45"/>
      <c r="VPM431" s="45"/>
      <c r="VPN431" s="45"/>
      <c r="VPO431" s="45"/>
      <c r="VPP431" s="45"/>
      <c r="VPQ431" s="45"/>
      <c r="VPR431" s="45"/>
      <c r="VPS431" s="45"/>
      <c r="VPT431" s="45"/>
      <c r="VPU431" s="45"/>
      <c r="VPV431" s="45"/>
      <c r="VPW431" s="45"/>
      <c r="VPX431" s="45"/>
      <c r="VPY431" s="45"/>
      <c r="VPZ431" s="45"/>
      <c r="VQA431" s="45"/>
      <c r="VQB431" s="45"/>
      <c r="VQC431" s="45"/>
      <c r="VQD431" s="45"/>
      <c r="VQE431" s="45"/>
      <c r="VQF431" s="45"/>
      <c r="VQG431" s="45"/>
      <c r="VQH431" s="45"/>
      <c r="VQI431" s="45"/>
      <c r="VQJ431" s="45"/>
      <c r="VQK431" s="45"/>
      <c r="VQL431" s="45"/>
      <c r="VQM431" s="45"/>
      <c r="VQN431" s="45"/>
      <c r="VQO431" s="45"/>
      <c r="VQP431" s="45"/>
      <c r="VQQ431" s="45"/>
      <c r="VQR431" s="45"/>
      <c r="VQS431" s="45"/>
      <c r="VQT431" s="45"/>
      <c r="VQU431" s="45"/>
      <c r="VQV431" s="45"/>
      <c r="VQW431" s="45"/>
      <c r="VQX431" s="45"/>
      <c r="VQY431" s="45"/>
      <c r="VQZ431" s="45"/>
      <c r="VRA431" s="45"/>
      <c r="VRB431" s="45"/>
      <c r="VRC431" s="45"/>
      <c r="VRD431" s="45"/>
      <c r="VRE431" s="45"/>
      <c r="VRF431" s="45"/>
      <c r="VRG431" s="45"/>
      <c r="VRH431" s="45"/>
      <c r="VRI431" s="45"/>
      <c r="VRJ431" s="45"/>
      <c r="VRK431" s="45"/>
      <c r="VRL431" s="45"/>
      <c r="VRM431" s="45"/>
      <c r="VRN431" s="45"/>
      <c r="VRO431" s="45"/>
      <c r="VRP431" s="45"/>
      <c r="VRQ431" s="45"/>
      <c r="VRR431" s="45"/>
      <c r="VRS431" s="45"/>
      <c r="VRT431" s="45"/>
      <c r="VRU431" s="45"/>
      <c r="VRV431" s="45"/>
      <c r="VRW431" s="45"/>
      <c r="VRX431" s="45"/>
      <c r="VRY431" s="45"/>
      <c r="VRZ431" s="45"/>
      <c r="VSA431" s="45"/>
      <c r="VSB431" s="45"/>
      <c r="VSC431" s="45"/>
      <c r="VSD431" s="45"/>
      <c r="VSE431" s="45"/>
      <c r="VSF431" s="45"/>
      <c r="VSG431" s="45"/>
      <c r="VSH431" s="45"/>
      <c r="VSI431" s="45"/>
      <c r="VSJ431" s="45"/>
      <c r="VSK431" s="45"/>
      <c r="VSL431" s="45"/>
      <c r="VSM431" s="45"/>
      <c r="VSN431" s="45"/>
      <c r="VSO431" s="45"/>
      <c r="VSP431" s="45"/>
      <c r="VSQ431" s="45"/>
      <c r="VSR431" s="45"/>
      <c r="VSS431" s="45"/>
      <c r="VST431" s="45"/>
      <c r="VSU431" s="45"/>
      <c r="VSV431" s="45"/>
      <c r="VSW431" s="45"/>
      <c r="VSX431" s="45"/>
      <c r="VSY431" s="45"/>
      <c r="VSZ431" s="45"/>
      <c r="VTA431" s="45"/>
      <c r="VTB431" s="45"/>
      <c r="VTC431" s="45"/>
      <c r="VTD431" s="45"/>
      <c r="VTE431" s="45"/>
      <c r="VTF431" s="45"/>
      <c r="VTG431" s="45"/>
      <c r="VTH431" s="45"/>
      <c r="VTI431" s="45"/>
      <c r="VTJ431" s="45"/>
      <c r="VTK431" s="45"/>
      <c r="VTL431" s="45"/>
      <c r="VTM431" s="45"/>
      <c r="VTN431" s="45"/>
      <c r="VTO431" s="45"/>
      <c r="VTP431" s="45"/>
      <c r="VTQ431" s="45"/>
      <c r="VTR431" s="45"/>
      <c r="VTS431" s="45"/>
      <c r="VTT431" s="45"/>
      <c r="VTU431" s="45"/>
      <c r="VTV431" s="45"/>
      <c r="VTW431" s="45"/>
      <c r="VTX431" s="45"/>
      <c r="VTY431" s="45"/>
      <c r="VTZ431" s="45"/>
      <c r="VUA431" s="45"/>
      <c r="VUB431" s="45"/>
      <c r="VUC431" s="45"/>
      <c r="VUD431" s="45"/>
      <c r="VUE431" s="45"/>
      <c r="VUF431" s="45"/>
      <c r="VUG431" s="45"/>
      <c r="VUH431" s="45"/>
      <c r="VUI431" s="45"/>
      <c r="VUJ431" s="45"/>
      <c r="VUK431" s="45"/>
      <c r="VUL431" s="45"/>
      <c r="VUM431" s="45"/>
      <c r="VUN431" s="45"/>
      <c r="VUO431" s="45"/>
      <c r="VUP431" s="45"/>
      <c r="VUQ431" s="45"/>
      <c r="VUR431" s="45"/>
      <c r="VUS431" s="45"/>
      <c r="VUT431" s="45"/>
      <c r="VUU431" s="45"/>
      <c r="VUV431" s="45"/>
      <c r="VUW431" s="45"/>
      <c r="VUX431" s="45"/>
      <c r="VUY431" s="45"/>
      <c r="VUZ431" s="45"/>
      <c r="VVA431" s="45"/>
      <c r="VVB431" s="45"/>
      <c r="VVC431" s="45"/>
      <c r="VVD431" s="45"/>
      <c r="VVE431" s="45"/>
      <c r="VVF431" s="45"/>
      <c r="VVG431" s="45"/>
      <c r="VVH431" s="45"/>
      <c r="VVI431" s="45"/>
      <c r="VVJ431" s="45"/>
      <c r="VVK431" s="45"/>
      <c r="VVL431" s="45"/>
      <c r="VVM431" s="45"/>
      <c r="VVN431" s="45"/>
      <c r="VVO431" s="45"/>
      <c r="VVP431" s="45"/>
      <c r="VVQ431" s="45"/>
      <c r="VVR431" s="45"/>
      <c r="VVS431" s="45"/>
      <c r="VVT431" s="45"/>
      <c r="VVU431" s="45"/>
      <c r="VVV431" s="45"/>
      <c r="VVW431" s="45"/>
      <c r="VVX431" s="45"/>
      <c r="VVY431" s="45"/>
      <c r="VVZ431" s="45"/>
      <c r="VWA431" s="45"/>
      <c r="VWB431" s="45"/>
      <c r="VWC431" s="45"/>
      <c r="VWD431" s="45"/>
      <c r="VWE431" s="45"/>
      <c r="VWF431" s="45"/>
      <c r="VWG431" s="45"/>
      <c r="VWH431" s="45"/>
      <c r="VWI431" s="45"/>
      <c r="VWJ431" s="45"/>
      <c r="VWK431" s="45"/>
      <c r="VWL431" s="45"/>
      <c r="VWM431" s="45"/>
      <c r="VWN431" s="45"/>
      <c r="VWO431" s="45"/>
      <c r="VWP431" s="45"/>
      <c r="VWQ431" s="45"/>
      <c r="VWR431" s="45"/>
      <c r="VWS431" s="45"/>
      <c r="VWT431" s="45"/>
      <c r="VWU431" s="45"/>
      <c r="VWV431" s="45"/>
      <c r="VWW431" s="45"/>
      <c r="VWX431" s="45"/>
      <c r="VWY431" s="45"/>
      <c r="VWZ431" s="45"/>
      <c r="VXA431" s="45"/>
      <c r="VXB431" s="45"/>
      <c r="VXC431" s="45"/>
      <c r="VXD431" s="45"/>
      <c r="VXE431" s="45"/>
      <c r="VXF431" s="45"/>
      <c r="VXG431" s="45"/>
      <c r="VXH431" s="45"/>
      <c r="VXI431" s="45"/>
      <c r="VXJ431" s="45"/>
      <c r="VXK431" s="45"/>
      <c r="VXL431" s="45"/>
      <c r="VXM431" s="45"/>
      <c r="VXN431" s="45"/>
      <c r="VXO431" s="45"/>
      <c r="VXP431" s="45"/>
      <c r="VXQ431" s="45"/>
      <c r="VXR431" s="45"/>
      <c r="VXS431" s="45"/>
      <c r="VXT431" s="45"/>
      <c r="VXU431" s="45"/>
      <c r="VXV431" s="45"/>
      <c r="VXW431" s="45"/>
      <c r="VXX431" s="45"/>
      <c r="VXY431" s="45"/>
      <c r="VXZ431" s="45"/>
      <c r="VYA431" s="45"/>
      <c r="VYB431" s="45"/>
      <c r="VYC431" s="45"/>
      <c r="VYD431" s="45"/>
      <c r="VYE431" s="45"/>
      <c r="VYF431" s="45"/>
      <c r="VYG431" s="45"/>
      <c r="VYH431" s="45"/>
      <c r="VYI431" s="45"/>
      <c r="VYJ431" s="45"/>
      <c r="VYK431" s="45"/>
      <c r="VYL431" s="45"/>
      <c r="VYM431" s="45"/>
      <c r="VYN431" s="45"/>
      <c r="VYO431" s="45"/>
      <c r="VYP431" s="45"/>
      <c r="VYQ431" s="45"/>
      <c r="VYR431" s="45"/>
      <c r="VYS431" s="45"/>
      <c r="VYT431" s="45"/>
      <c r="VYU431" s="45"/>
      <c r="VYV431" s="45"/>
      <c r="VYW431" s="45"/>
      <c r="VYX431" s="45"/>
      <c r="VYY431" s="45"/>
      <c r="VYZ431" s="45"/>
      <c r="VZA431" s="45"/>
      <c r="VZB431" s="45"/>
      <c r="VZC431" s="45"/>
      <c r="VZD431" s="45"/>
      <c r="VZE431" s="45"/>
      <c r="VZF431" s="45"/>
      <c r="VZG431" s="45"/>
      <c r="VZH431" s="45"/>
      <c r="VZI431" s="45"/>
      <c r="VZJ431" s="45"/>
      <c r="VZK431" s="45"/>
      <c r="VZL431" s="45"/>
      <c r="VZM431" s="45"/>
      <c r="VZN431" s="45"/>
      <c r="VZO431" s="45"/>
      <c r="VZP431" s="45"/>
      <c r="VZQ431" s="45"/>
      <c r="VZR431" s="45"/>
      <c r="VZS431" s="45"/>
      <c r="VZT431" s="45"/>
      <c r="VZU431" s="45"/>
      <c r="VZV431" s="45"/>
      <c r="VZW431" s="45"/>
      <c r="VZX431" s="45"/>
      <c r="VZY431" s="45"/>
      <c r="VZZ431" s="45"/>
      <c r="WAA431" s="45"/>
      <c r="WAB431" s="45"/>
      <c r="WAC431" s="45"/>
      <c r="WAD431" s="45"/>
      <c r="WAE431" s="45"/>
      <c r="WAF431" s="45"/>
      <c r="WAG431" s="45"/>
      <c r="WAH431" s="45"/>
      <c r="WAI431" s="45"/>
      <c r="WAJ431" s="45"/>
      <c r="WAK431" s="45"/>
      <c r="WAL431" s="45"/>
      <c r="WAM431" s="45"/>
      <c r="WAN431" s="45"/>
      <c r="WAO431" s="45"/>
      <c r="WAP431" s="45"/>
      <c r="WAQ431" s="45"/>
      <c r="WAR431" s="45"/>
      <c r="WAS431" s="45"/>
      <c r="WAT431" s="45"/>
      <c r="WAU431" s="45"/>
      <c r="WAV431" s="45"/>
      <c r="WAW431" s="45"/>
      <c r="WAX431" s="45"/>
      <c r="WAY431" s="45"/>
      <c r="WAZ431" s="45"/>
      <c r="WBA431" s="45"/>
      <c r="WBB431" s="45"/>
      <c r="WBC431" s="45"/>
      <c r="WBD431" s="45"/>
      <c r="WBE431" s="45"/>
      <c r="WBF431" s="45"/>
      <c r="WBG431" s="45"/>
      <c r="WBH431" s="45"/>
      <c r="WBI431" s="45"/>
      <c r="WBJ431" s="45"/>
      <c r="WBK431" s="45"/>
      <c r="WBL431" s="45"/>
      <c r="WBM431" s="45"/>
      <c r="WBN431" s="45"/>
      <c r="WBO431" s="45"/>
      <c r="WBP431" s="45"/>
      <c r="WBQ431" s="45"/>
      <c r="WBR431" s="45"/>
      <c r="WBS431" s="45"/>
      <c r="WBT431" s="45"/>
      <c r="WBU431" s="45"/>
      <c r="WBV431" s="45"/>
      <c r="WBW431" s="45"/>
      <c r="WBX431" s="45"/>
      <c r="WBY431" s="45"/>
      <c r="WBZ431" s="45"/>
      <c r="WCA431" s="45"/>
      <c r="WCB431" s="45"/>
      <c r="WCC431" s="45"/>
      <c r="WCD431" s="45"/>
      <c r="WCE431" s="45"/>
      <c r="WCF431" s="45"/>
      <c r="WCG431" s="45"/>
      <c r="WCH431" s="45"/>
      <c r="WCI431" s="45"/>
      <c r="WCJ431" s="45"/>
      <c r="WCK431" s="45"/>
      <c r="WCL431" s="45"/>
      <c r="WCM431" s="45"/>
      <c r="WCN431" s="45"/>
      <c r="WCO431" s="45"/>
      <c r="WCP431" s="45"/>
      <c r="WCQ431" s="45"/>
      <c r="WCR431" s="45"/>
      <c r="WCS431" s="45"/>
      <c r="WCT431" s="45"/>
      <c r="WCU431" s="45"/>
      <c r="WCV431" s="45"/>
      <c r="WCW431" s="45"/>
      <c r="WCX431" s="45"/>
      <c r="WCY431" s="45"/>
      <c r="WCZ431" s="45"/>
      <c r="WDA431" s="45"/>
      <c r="WDB431" s="45"/>
      <c r="WDC431" s="45"/>
      <c r="WDD431" s="45"/>
      <c r="WDE431" s="45"/>
      <c r="WDF431" s="45"/>
      <c r="WDG431" s="45"/>
      <c r="WDH431" s="45"/>
      <c r="WDI431" s="45"/>
      <c r="WDJ431" s="45"/>
      <c r="WDK431" s="45"/>
      <c r="WDL431" s="45"/>
      <c r="WDM431" s="45"/>
      <c r="WDN431" s="45"/>
      <c r="WDO431" s="45"/>
      <c r="WDP431" s="45"/>
      <c r="WDQ431" s="45"/>
      <c r="WDR431" s="45"/>
      <c r="WDS431" s="45"/>
      <c r="WDT431" s="45"/>
      <c r="WDU431" s="45"/>
      <c r="WDV431" s="45"/>
      <c r="WDW431" s="45"/>
      <c r="WDX431" s="45"/>
      <c r="WDY431" s="45"/>
      <c r="WDZ431" s="45"/>
      <c r="WEA431" s="45"/>
      <c r="WEB431" s="45"/>
      <c r="WEC431" s="45"/>
      <c r="WED431" s="45"/>
      <c r="WEE431" s="45"/>
      <c r="WEF431" s="45"/>
      <c r="WEG431" s="45"/>
      <c r="WEH431" s="45"/>
      <c r="WEI431" s="45"/>
      <c r="WEJ431" s="45"/>
      <c r="WEK431" s="45"/>
      <c r="WEL431" s="45"/>
      <c r="WEM431" s="45"/>
      <c r="WEN431" s="45"/>
      <c r="WEO431" s="45"/>
      <c r="WEP431" s="45"/>
      <c r="WEQ431" s="45"/>
      <c r="WER431" s="45"/>
      <c r="WES431" s="45"/>
      <c r="WET431" s="45"/>
      <c r="WEU431" s="45"/>
      <c r="WEV431" s="45"/>
      <c r="WEW431" s="45"/>
      <c r="WEX431" s="45"/>
      <c r="WEY431" s="45"/>
      <c r="WEZ431" s="45"/>
      <c r="WFA431" s="45"/>
      <c r="WFB431" s="45"/>
      <c r="WFC431" s="45"/>
      <c r="WFD431" s="45"/>
      <c r="WFE431" s="45"/>
      <c r="WFF431" s="45"/>
      <c r="WFG431" s="45"/>
      <c r="WFH431" s="45"/>
      <c r="WFI431" s="45"/>
      <c r="WFJ431" s="45"/>
      <c r="WFK431" s="45"/>
      <c r="WFL431" s="45"/>
      <c r="WFM431" s="45"/>
      <c r="WFN431" s="45"/>
      <c r="WFO431" s="45"/>
      <c r="WFP431" s="45"/>
      <c r="WFQ431" s="45"/>
      <c r="WFR431" s="45"/>
      <c r="WFS431" s="45"/>
      <c r="WFT431" s="45"/>
      <c r="WFU431" s="45"/>
      <c r="WFV431" s="45"/>
      <c r="WFW431" s="45"/>
      <c r="WFX431" s="45"/>
      <c r="WFY431" s="45"/>
      <c r="WFZ431" s="45"/>
      <c r="WGA431" s="45"/>
      <c r="WGB431" s="45"/>
      <c r="WGC431" s="45"/>
      <c r="WGD431" s="45"/>
      <c r="WGE431" s="45"/>
      <c r="WGF431" s="45"/>
      <c r="WGG431" s="45"/>
      <c r="WGH431" s="45"/>
      <c r="WGI431" s="45"/>
      <c r="WGJ431" s="45"/>
      <c r="WGK431" s="45"/>
      <c r="WGL431" s="45"/>
      <c r="WGM431" s="45"/>
      <c r="WGN431" s="45"/>
      <c r="WGO431" s="45"/>
      <c r="WGP431" s="45"/>
      <c r="WGQ431" s="45"/>
      <c r="WGR431" s="45"/>
      <c r="WGS431" s="45"/>
      <c r="WGT431" s="45"/>
      <c r="WGU431" s="45"/>
      <c r="WGV431" s="45"/>
      <c r="WGW431" s="45"/>
      <c r="WGX431" s="45"/>
      <c r="WGY431" s="45"/>
      <c r="WGZ431" s="45"/>
      <c r="WHA431" s="45"/>
      <c r="WHB431" s="45"/>
      <c r="WHC431" s="45"/>
      <c r="WHD431" s="45"/>
      <c r="WHE431" s="45"/>
      <c r="WHF431" s="45"/>
      <c r="WHG431" s="45"/>
      <c r="WHH431" s="45"/>
      <c r="WHI431" s="45"/>
      <c r="WHJ431" s="45"/>
      <c r="WHK431" s="45"/>
      <c r="WHL431" s="45"/>
      <c r="WHM431" s="45"/>
      <c r="WHN431" s="45"/>
      <c r="WHO431" s="45"/>
      <c r="WHP431" s="45"/>
      <c r="WHQ431" s="45"/>
      <c r="WHR431" s="45"/>
      <c r="WHS431" s="45"/>
      <c r="WHT431" s="45"/>
      <c r="WHU431" s="45"/>
      <c r="WHV431" s="45"/>
      <c r="WHW431" s="45"/>
      <c r="WHX431" s="45"/>
      <c r="WHY431" s="45"/>
      <c r="WHZ431" s="45"/>
      <c r="WIA431" s="45"/>
      <c r="WIB431" s="45"/>
      <c r="WIC431" s="45"/>
      <c r="WID431" s="45"/>
      <c r="WIE431" s="45"/>
      <c r="WIF431" s="45"/>
      <c r="WIG431" s="45"/>
      <c r="WIH431" s="45"/>
      <c r="WII431" s="45"/>
      <c r="WIJ431" s="45"/>
      <c r="WIK431" s="45"/>
      <c r="WIL431" s="45"/>
      <c r="WIM431" s="45"/>
      <c r="WIN431" s="45"/>
      <c r="WIO431" s="45"/>
      <c r="WIP431" s="45"/>
      <c r="WIQ431" s="45"/>
      <c r="WIR431" s="45"/>
      <c r="WIS431" s="45"/>
      <c r="WIT431" s="45"/>
      <c r="WIU431" s="45"/>
      <c r="WIV431" s="45"/>
      <c r="WIW431" s="45"/>
      <c r="WIX431" s="45"/>
      <c r="WIY431" s="45"/>
      <c r="WIZ431" s="45"/>
      <c r="WJA431" s="45"/>
      <c r="WJB431" s="45"/>
      <c r="WJC431" s="45"/>
      <c r="WJD431" s="45"/>
      <c r="WJE431" s="45"/>
      <c r="WJF431" s="45"/>
      <c r="WJG431" s="45"/>
      <c r="WJH431" s="45"/>
      <c r="WJI431" s="45"/>
      <c r="WJJ431" s="45"/>
      <c r="WJK431" s="45"/>
      <c r="WJL431" s="45"/>
      <c r="WJM431" s="45"/>
      <c r="WJN431" s="45"/>
      <c r="WJO431" s="45"/>
      <c r="WJP431" s="45"/>
      <c r="WJQ431" s="45"/>
      <c r="WJR431" s="45"/>
      <c r="WJS431" s="45"/>
      <c r="WJT431" s="45"/>
      <c r="WJU431" s="45"/>
      <c r="WJV431" s="45"/>
      <c r="WJW431" s="45"/>
      <c r="WJX431" s="45"/>
      <c r="WJY431" s="45"/>
      <c r="WJZ431" s="45"/>
      <c r="WKA431" s="45"/>
      <c r="WKB431" s="45"/>
      <c r="WKC431" s="45"/>
      <c r="WKD431" s="45"/>
      <c r="WKE431" s="45"/>
      <c r="WKF431" s="45"/>
      <c r="WKG431" s="45"/>
      <c r="WKH431" s="45"/>
      <c r="WKI431" s="45"/>
      <c r="WKJ431" s="45"/>
      <c r="WKK431" s="45"/>
      <c r="WKL431" s="45"/>
      <c r="WKM431" s="45"/>
      <c r="WKN431" s="45"/>
      <c r="WKO431" s="45"/>
      <c r="WKP431" s="45"/>
      <c r="WKQ431" s="45"/>
      <c r="WKR431" s="45"/>
      <c r="WKS431" s="45"/>
      <c r="WKT431" s="45"/>
      <c r="WKU431" s="45"/>
      <c r="WKV431" s="45"/>
      <c r="WKW431" s="45"/>
      <c r="WKX431" s="45"/>
      <c r="WKY431" s="45"/>
      <c r="WKZ431" s="45"/>
      <c r="WLA431" s="45"/>
      <c r="WLB431" s="45"/>
      <c r="WLC431" s="45"/>
      <c r="WLD431" s="45"/>
      <c r="WLE431" s="45"/>
      <c r="WLF431" s="45"/>
      <c r="WLG431" s="45"/>
      <c r="WLH431" s="45"/>
      <c r="WLI431" s="45"/>
      <c r="WLJ431" s="45"/>
      <c r="WLK431" s="45"/>
      <c r="WLL431" s="45"/>
      <c r="WLM431" s="45"/>
      <c r="WLN431" s="45"/>
      <c r="WLO431" s="45"/>
      <c r="WLP431" s="45"/>
      <c r="WLQ431" s="45"/>
      <c r="WLR431" s="45"/>
      <c r="WLS431" s="45"/>
      <c r="WLT431" s="45"/>
      <c r="WLU431" s="45"/>
      <c r="WLV431" s="45"/>
      <c r="WLW431" s="45"/>
      <c r="WLX431" s="45"/>
      <c r="WLY431" s="45"/>
      <c r="WLZ431" s="45"/>
      <c r="WMA431" s="45"/>
      <c r="WMB431" s="45"/>
      <c r="WMC431" s="45"/>
      <c r="WMD431" s="45"/>
      <c r="WME431" s="45"/>
      <c r="WMF431" s="45"/>
      <c r="WMG431" s="45"/>
      <c r="WMH431" s="45"/>
      <c r="WMI431" s="45"/>
      <c r="WMJ431" s="45"/>
      <c r="WMK431" s="45"/>
      <c r="WML431" s="45"/>
      <c r="WMM431" s="45"/>
      <c r="WMN431" s="45"/>
      <c r="WMO431" s="45"/>
      <c r="WMP431" s="45"/>
      <c r="WMQ431" s="45"/>
      <c r="WMR431" s="45"/>
      <c r="WMS431" s="45"/>
      <c r="WMT431" s="45"/>
      <c r="WMU431" s="45"/>
      <c r="WMV431" s="45"/>
      <c r="WMW431" s="45"/>
      <c r="WMX431" s="45"/>
      <c r="WMY431" s="45"/>
      <c r="WMZ431" s="45"/>
      <c r="WNA431" s="45"/>
      <c r="WNB431" s="45"/>
      <c r="WNC431" s="45"/>
      <c r="WND431" s="45"/>
      <c r="WNE431" s="45"/>
      <c r="WNF431" s="45"/>
      <c r="WNG431" s="45"/>
      <c r="WNH431" s="45"/>
      <c r="WNI431" s="45"/>
      <c r="WNJ431" s="45"/>
      <c r="WNK431" s="45"/>
      <c r="WNL431" s="45"/>
      <c r="WNM431" s="45"/>
      <c r="WNN431" s="45"/>
      <c r="WNO431" s="45"/>
      <c r="WNP431" s="45"/>
      <c r="WNQ431" s="45"/>
      <c r="WNR431" s="45"/>
      <c r="WNS431" s="45"/>
      <c r="WNT431" s="45"/>
      <c r="WNU431" s="45"/>
      <c r="WNV431" s="45"/>
      <c r="WNW431" s="45"/>
      <c r="WNX431" s="45"/>
      <c r="WNY431" s="45"/>
      <c r="WNZ431" s="45"/>
      <c r="WOA431" s="45"/>
      <c r="WOB431" s="45"/>
      <c r="WOC431" s="45"/>
      <c r="WOD431" s="45"/>
      <c r="WOE431" s="45"/>
      <c r="WOF431" s="45"/>
      <c r="WOG431" s="45"/>
      <c r="WOH431" s="45"/>
      <c r="WOI431" s="45"/>
      <c r="WOJ431" s="45"/>
      <c r="WOK431" s="45"/>
      <c r="WOL431" s="45"/>
      <c r="WOM431" s="45"/>
      <c r="WON431" s="45"/>
      <c r="WOO431" s="45"/>
      <c r="WOP431" s="45"/>
      <c r="WOQ431" s="45"/>
      <c r="WOR431" s="45"/>
      <c r="WOS431" s="45"/>
      <c r="WOT431" s="45"/>
      <c r="WOU431" s="45"/>
      <c r="WOV431" s="45"/>
      <c r="WOW431" s="45"/>
      <c r="WOX431" s="45"/>
      <c r="WOY431" s="45"/>
      <c r="WOZ431" s="45"/>
      <c r="WPA431" s="45"/>
      <c r="WPB431" s="45"/>
      <c r="WPC431" s="45"/>
      <c r="WPD431" s="45"/>
      <c r="WPE431" s="45"/>
      <c r="WPF431" s="45"/>
      <c r="WPG431" s="45"/>
      <c r="WPH431" s="45"/>
      <c r="WPI431" s="45"/>
      <c r="WPJ431" s="45"/>
      <c r="WPK431" s="45"/>
      <c r="WPL431" s="45"/>
      <c r="WPM431" s="45"/>
      <c r="WPN431" s="45"/>
      <c r="WPO431" s="45"/>
      <c r="WPP431" s="45"/>
      <c r="WPQ431" s="45"/>
      <c r="WPR431" s="45"/>
      <c r="WPS431" s="45"/>
      <c r="WPT431" s="45"/>
      <c r="WPU431" s="45"/>
      <c r="WPV431" s="45"/>
      <c r="WPW431" s="45"/>
      <c r="WPX431" s="45"/>
      <c r="WPY431" s="45"/>
      <c r="WPZ431" s="45"/>
      <c r="WQA431" s="45"/>
      <c r="WQB431" s="45"/>
      <c r="WQC431" s="45"/>
      <c r="WQD431" s="45"/>
      <c r="WQE431" s="45"/>
      <c r="WQF431" s="45"/>
      <c r="WQG431" s="45"/>
      <c r="WQH431" s="45"/>
      <c r="WQI431" s="45"/>
      <c r="WQJ431" s="45"/>
      <c r="WQK431" s="45"/>
      <c r="WQL431" s="45"/>
      <c r="WQM431" s="45"/>
      <c r="WQN431" s="45"/>
      <c r="WQO431" s="45"/>
      <c r="WQP431" s="45"/>
      <c r="WQQ431" s="45"/>
      <c r="WQR431" s="45"/>
      <c r="WQS431" s="45"/>
      <c r="WQT431" s="45"/>
      <c r="WQU431" s="45"/>
      <c r="WQV431" s="45"/>
      <c r="WQW431" s="45"/>
      <c r="WQX431" s="45"/>
      <c r="WQY431" s="45"/>
      <c r="WQZ431" s="45"/>
      <c r="WRA431" s="45"/>
      <c r="WRB431" s="45"/>
      <c r="WRC431" s="45"/>
      <c r="WRD431" s="45"/>
      <c r="WRE431" s="45"/>
      <c r="WRF431" s="45"/>
      <c r="WRG431" s="45"/>
      <c r="WRH431" s="45"/>
      <c r="WRI431" s="45"/>
      <c r="WRJ431" s="45"/>
      <c r="WRK431" s="45"/>
      <c r="WRL431" s="45"/>
      <c r="WRM431" s="45"/>
      <c r="WRN431" s="45"/>
      <c r="WRO431" s="45"/>
      <c r="WRP431" s="45"/>
      <c r="WRQ431" s="45"/>
      <c r="WRR431" s="45"/>
      <c r="WRS431" s="45"/>
      <c r="WRT431" s="45"/>
      <c r="WRU431" s="45"/>
      <c r="WRV431" s="45"/>
      <c r="WRW431" s="45"/>
      <c r="WRX431" s="45"/>
      <c r="WRY431" s="45"/>
      <c r="WRZ431" s="45"/>
      <c r="WSA431" s="45"/>
      <c r="WSB431" s="45"/>
      <c r="WSC431" s="45"/>
      <c r="WSD431" s="45"/>
      <c r="WSE431" s="45"/>
      <c r="WSF431" s="45"/>
      <c r="WSG431" s="45"/>
      <c r="WSH431" s="45"/>
      <c r="WSI431" s="45"/>
      <c r="WSJ431" s="45"/>
      <c r="WSK431" s="45"/>
      <c r="WSL431" s="45"/>
      <c r="WSM431" s="45"/>
      <c r="WSN431" s="45"/>
      <c r="WSO431" s="45"/>
      <c r="WSP431" s="45"/>
      <c r="WSQ431" s="45"/>
      <c r="WSR431" s="45"/>
      <c r="WSS431" s="45"/>
      <c r="WST431" s="45"/>
      <c r="WSU431" s="45"/>
      <c r="WSV431" s="45"/>
      <c r="WSW431" s="45"/>
      <c r="WSX431" s="45"/>
      <c r="WSY431" s="45"/>
      <c r="WSZ431" s="45"/>
      <c r="WTA431" s="45"/>
      <c r="WTB431" s="45"/>
      <c r="WTC431" s="45"/>
      <c r="WTD431" s="45"/>
      <c r="WTE431" s="45"/>
      <c r="WTF431" s="45"/>
      <c r="WTG431" s="45"/>
      <c r="WTH431" s="45"/>
      <c r="WTI431" s="45"/>
      <c r="WTJ431" s="45"/>
      <c r="WTK431" s="45"/>
      <c r="WTL431" s="45"/>
      <c r="WTM431" s="45"/>
      <c r="WTN431" s="45"/>
      <c r="WTO431" s="45"/>
      <c r="WTP431" s="45"/>
      <c r="WTQ431" s="45"/>
      <c r="WTR431" s="45"/>
      <c r="WTS431" s="45"/>
      <c r="WTT431" s="45"/>
      <c r="WTU431" s="45"/>
      <c r="WTV431" s="45"/>
      <c r="WTW431" s="45"/>
      <c r="WTX431" s="45"/>
      <c r="WTY431" s="45"/>
      <c r="WTZ431" s="45"/>
      <c r="WUA431" s="45"/>
      <c r="WUB431" s="45"/>
      <c r="WUC431" s="45"/>
      <c r="WUD431" s="45"/>
      <c r="WUE431" s="45"/>
      <c r="WUF431" s="45"/>
      <c r="WUG431" s="45"/>
      <c r="WUH431" s="45"/>
      <c r="WUI431" s="45"/>
      <c r="WUJ431" s="45"/>
      <c r="WUK431" s="45"/>
      <c r="WUL431" s="45"/>
      <c r="WUM431" s="45"/>
      <c r="WUN431" s="45"/>
      <c r="WUO431" s="45"/>
      <c r="WUP431" s="45"/>
      <c r="WUQ431" s="45"/>
      <c r="WUR431" s="45"/>
      <c r="WUS431" s="45"/>
      <c r="WUT431" s="45"/>
      <c r="WUU431" s="45"/>
      <c r="WUV431" s="45"/>
      <c r="WUW431" s="45"/>
      <c r="WUX431" s="45"/>
      <c r="WUY431" s="45"/>
      <c r="WUZ431" s="45"/>
      <c r="WVA431" s="45"/>
      <c r="WVB431" s="45"/>
      <c r="WVC431" s="45"/>
      <c r="WVD431" s="45"/>
      <c r="WVE431" s="45"/>
      <c r="WVF431" s="45"/>
      <c r="WVG431" s="45"/>
      <c r="WVH431" s="45"/>
      <c r="WVI431" s="45"/>
      <c r="WVJ431" s="45"/>
      <c r="WVK431" s="45"/>
      <c r="WVL431" s="45"/>
      <c r="WVM431" s="45"/>
      <c r="WVN431" s="45"/>
      <c r="WVO431" s="45"/>
      <c r="WVP431" s="45"/>
      <c r="WVQ431" s="45"/>
      <c r="WVR431" s="45"/>
      <c r="WVS431" s="45"/>
      <c r="WVT431" s="45"/>
      <c r="WVU431" s="45"/>
      <c r="WVV431" s="45"/>
      <c r="WVW431" s="45"/>
      <c r="WVX431" s="45"/>
      <c r="WVY431" s="45"/>
      <c r="WVZ431" s="45"/>
      <c r="WWA431" s="45"/>
      <c r="WWB431" s="45"/>
      <c r="WWC431" s="45"/>
      <c r="WWD431" s="45"/>
      <c r="WWE431" s="45"/>
      <c r="WWF431" s="45"/>
      <c r="WWG431" s="45"/>
      <c r="WWH431" s="45"/>
      <c r="WWI431" s="45"/>
      <c r="WWJ431" s="45"/>
      <c r="WWK431" s="45"/>
      <c r="WWL431" s="45"/>
      <c r="WWM431" s="45"/>
      <c r="WWN431" s="45"/>
      <c r="WWO431" s="45"/>
      <c r="WWP431" s="45"/>
      <c r="WWQ431" s="45"/>
      <c r="WWR431" s="45"/>
      <c r="WWS431" s="45"/>
      <c r="WWT431" s="45"/>
      <c r="WWU431" s="45"/>
      <c r="WWV431" s="45"/>
      <c r="WWW431" s="45"/>
      <c r="WWX431" s="45"/>
      <c r="WWY431" s="45"/>
      <c r="WWZ431" s="45"/>
      <c r="WXA431" s="45"/>
      <c r="WXB431" s="45"/>
      <c r="WXC431" s="45"/>
      <c r="WXD431" s="45"/>
      <c r="WXE431" s="45"/>
      <c r="WXF431" s="45"/>
      <c r="WXG431" s="45"/>
      <c r="WXH431" s="45"/>
      <c r="WXI431" s="45"/>
      <c r="WXJ431" s="45"/>
      <c r="WXK431" s="45"/>
      <c r="WXL431" s="45"/>
      <c r="WXM431" s="45"/>
      <c r="WXN431" s="45"/>
      <c r="WXO431" s="45"/>
      <c r="WXP431" s="45"/>
      <c r="WXQ431" s="45"/>
      <c r="WXR431" s="45"/>
      <c r="WXS431" s="45"/>
      <c r="WXT431" s="45"/>
      <c r="WXU431" s="45"/>
      <c r="WXV431" s="45"/>
      <c r="WXW431" s="45"/>
      <c r="WXX431" s="45"/>
      <c r="WXY431" s="45"/>
      <c r="WXZ431" s="45"/>
      <c r="WYA431" s="45"/>
      <c r="WYB431" s="45"/>
      <c r="WYC431" s="45"/>
      <c r="WYD431" s="45"/>
      <c r="WYE431" s="45"/>
      <c r="WYF431" s="45"/>
      <c r="WYG431" s="45"/>
      <c r="WYH431" s="45"/>
      <c r="WYI431" s="45"/>
      <c r="WYJ431" s="45"/>
      <c r="WYK431" s="45"/>
      <c r="WYL431" s="45"/>
      <c r="WYM431" s="45"/>
      <c r="WYN431" s="45"/>
      <c r="WYO431" s="45"/>
      <c r="WYP431" s="45"/>
      <c r="WYQ431" s="45"/>
      <c r="WYR431" s="45"/>
      <c r="WYS431" s="45"/>
      <c r="WYT431" s="45"/>
      <c r="WYU431" s="45"/>
      <c r="WYV431" s="45"/>
      <c r="WYW431" s="45"/>
      <c r="WYX431" s="45"/>
      <c r="WYY431" s="45"/>
      <c r="WYZ431" s="45"/>
      <c r="WZA431" s="45"/>
      <c r="WZB431" s="45"/>
      <c r="WZC431" s="45"/>
      <c r="WZD431" s="45"/>
      <c r="WZE431" s="45"/>
      <c r="WZF431" s="45"/>
      <c r="WZG431" s="45"/>
      <c r="WZH431" s="45"/>
      <c r="WZI431" s="45"/>
      <c r="WZJ431" s="45"/>
      <c r="WZK431" s="45"/>
      <c r="WZL431" s="45"/>
      <c r="WZM431" s="45"/>
      <c r="WZN431" s="45"/>
      <c r="WZO431" s="45"/>
      <c r="WZP431" s="45"/>
      <c r="WZQ431" s="45"/>
      <c r="WZR431" s="45"/>
      <c r="WZS431" s="45"/>
      <c r="WZT431" s="45"/>
      <c r="WZU431" s="45"/>
      <c r="WZV431" s="45"/>
      <c r="WZW431" s="45"/>
      <c r="WZX431" s="45"/>
      <c r="WZY431" s="45"/>
      <c r="WZZ431" s="45"/>
      <c r="XAA431" s="45"/>
      <c r="XAB431" s="45"/>
      <c r="XAC431" s="45"/>
      <c r="XAD431" s="45"/>
      <c r="XAE431" s="45"/>
      <c r="XAF431" s="45"/>
      <c r="XAG431" s="45"/>
      <c r="XAH431" s="45"/>
      <c r="XAI431" s="45"/>
      <c r="XAJ431" s="45"/>
      <c r="XAK431" s="45"/>
      <c r="XAL431" s="45"/>
      <c r="XAM431" s="45"/>
      <c r="XAN431" s="45"/>
      <c r="XAO431" s="45"/>
      <c r="XAP431" s="45"/>
      <c r="XAQ431" s="45"/>
      <c r="XAR431" s="45"/>
      <c r="XAS431" s="45"/>
      <c r="XAT431" s="45"/>
      <c r="XAU431" s="45"/>
      <c r="XAV431" s="45"/>
      <c r="XAW431" s="45"/>
      <c r="XAX431" s="45"/>
      <c r="XAY431" s="45"/>
      <c r="XAZ431" s="45"/>
      <c r="XBA431" s="45"/>
      <c r="XBB431" s="45"/>
      <c r="XBC431" s="45"/>
      <c r="XBD431" s="45"/>
      <c r="XBE431" s="45"/>
      <c r="XBF431" s="45"/>
      <c r="XBG431" s="45"/>
      <c r="XBH431" s="45"/>
      <c r="XBI431" s="45"/>
      <c r="XBJ431" s="45"/>
      <c r="XBK431" s="45"/>
      <c r="XBL431" s="45"/>
      <c r="XBM431" s="45"/>
      <c r="XBN431" s="45"/>
      <c r="XBO431" s="45"/>
      <c r="XBP431" s="45"/>
      <c r="XBQ431" s="45"/>
      <c r="XBR431" s="45"/>
      <c r="XBS431" s="45"/>
      <c r="XBT431" s="45"/>
      <c r="XBU431" s="45"/>
      <c r="XBV431" s="45"/>
      <c r="XBW431" s="45"/>
      <c r="XBX431" s="45"/>
      <c r="XBY431" s="45"/>
      <c r="XBZ431" s="45"/>
      <c r="XCA431" s="45"/>
      <c r="XCB431" s="45"/>
      <c r="XCC431" s="45"/>
      <c r="XCD431" s="45"/>
      <c r="XCE431" s="45"/>
      <c r="XCF431" s="45"/>
      <c r="XCG431" s="45"/>
      <c r="XCH431" s="45"/>
      <c r="XCI431" s="45"/>
      <c r="XCJ431" s="45"/>
      <c r="XCK431" s="45"/>
      <c r="XCL431" s="45"/>
      <c r="XCM431" s="45"/>
      <c r="XCN431" s="45"/>
      <c r="XCO431" s="45"/>
      <c r="XCP431" s="45"/>
      <c r="XCQ431" s="45"/>
      <c r="XCR431" s="45"/>
      <c r="XCS431" s="45"/>
      <c r="XCT431" s="45"/>
      <c r="XCU431" s="45"/>
      <c r="XCV431" s="45"/>
      <c r="XCW431" s="45"/>
      <c r="XCX431" s="45"/>
      <c r="XCY431" s="45"/>
      <c r="XCZ431" s="45"/>
      <c r="XDA431" s="45"/>
      <c r="XDB431" s="45"/>
      <c r="XDC431" s="45"/>
      <c r="XDD431" s="45"/>
      <c r="XDE431" s="45"/>
      <c r="XDF431" s="45"/>
      <c r="XDG431" s="45"/>
      <c r="XDH431" s="45"/>
      <c r="XDI431" s="45"/>
      <c r="XDJ431" s="45"/>
      <c r="XDK431" s="45"/>
      <c r="XDL431" s="45"/>
      <c r="XDM431" s="45"/>
      <c r="XDN431" s="45"/>
      <c r="XDO431" s="45"/>
      <c r="XDP431" s="45"/>
      <c r="XDQ431" s="45"/>
      <c r="XDR431" s="45"/>
      <c r="XDS431" s="45"/>
      <c r="XDT431" s="45"/>
      <c r="XDU431" s="45"/>
      <c r="XDV431" s="45"/>
      <c r="XDW431" s="45"/>
      <c r="XDX431" s="45"/>
      <c r="XDY431" s="45"/>
      <c r="XDZ431" s="45"/>
      <c r="XEA431" s="45"/>
      <c r="XEB431" s="45"/>
      <c r="XEC431" s="45"/>
      <c r="XED431" s="45"/>
      <c r="XEE431" s="45"/>
      <c r="XEF431" s="45"/>
      <c r="XEG431" s="45"/>
      <c r="XEH431" s="45"/>
      <c r="XEI431" s="45"/>
      <c r="XEJ431" s="45"/>
      <c r="XEK431" s="45"/>
      <c r="XEL431" s="45"/>
      <c r="XEM431" s="45"/>
      <c r="XEN431" s="45"/>
      <c r="XEO431" s="45"/>
      <c r="XEP431" s="45"/>
      <c r="XEQ431" s="45"/>
      <c r="XER431" s="45"/>
      <c r="XES431" s="45"/>
      <c r="XET431" s="45"/>
      <c r="XEU431" s="45"/>
      <c r="XEV431" s="45"/>
      <c r="XEW431" s="45"/>
      <c r="XEX431" s="45"/>
      <c r="XEY431" s="45"/>
      <c r="XEZ431" s="45"/>
      <c r="XFA431" s="45"/>
    </row>
    <row r="432" spans="1:16381" s="23" customFormat="1" ht="27" x14ac:dyDescent="0.15">
      <c r="A432" s="21"/>
      <c r="B432" s="53" t="s">
        <v>41</v>
      </c>
      <c r="C432" s="95" t="s">
        <v>450</v>
      </c>
      <c r="D432" s="95" t="s">
        <v>451</v>
      </c>
      <c r="E432" s="95" t="s">
        <v>92</v>
      </c>
      <c r="F432" s="95" t="s">
        <v>93</v>
      </c>
      <c r="G432" s="95" t="s">
        <v>942</v>
      </c>
      <c r="H432" s="219">
        <f>284529-284529</f>
        <v>0</v>
      </c>
      <c r="I432" s="95" t="s">
        <v>46</v>
      </c>
      <c r="J432" s="91" t="s">
        <v>46</v>
      </c>
      <c r="K432" s="62" t="s">
        <v>943</v>
      </c>
      <c r="L432" s="290"/>
      <c r="M432" s="292"/>
      <c r="N432" s="294"/>
      <c r="O432" s="294"/>
      <c r="P432" s="296"/>
      <c r="Q432" s="298"/>
      <c r="R432" s="298"/>
      <c r="S432" s="300"/>
      <c r="T432" s="302"/>
      <c r="U432" s="304"/>
      <c r="V432" s="306"/>
      <c r="W432" s="306"/>
      <c r="X432" s="308"/>
      <c r="Y432" s="310"/>
      <c r="Z432" s="284"/>
      <c r="AA432" s="286"/>
      <c r="AB432" s="288"/>
      <c r="AC432" s="37" t="s">
        <v>51</v>
      </c>
      <c r="AD432" s="37" t="s">
        <v>57</v>
      </c>
      <c r="AE432" s="42" t="s">
        <v>58</v>
      </c>
      <c r="AF432" s="42" t="s">
        <v>59</v>
      </c>
      <c r="AG432" s="42" t="s">
        <v>60</v>
      </c>
      <c r="AH432" s="42" t="s">
        <v>61</v>
      </c>
      <c r="AI432" s="42" t="s">
        <v>61</v>
      </c>
      <c r="AJ432" s="42" t="s">
        <v>61</v>
      </c>
      <c r="AK432" s="45"/>
      <c r="AL432" s="45"/>
      <c r="AM432" s="45"/>
      <c r="AN432" s="45"/>
      <c r="AO432" s="45"/>
      <c r="AP432" s="45"/>
      <c r="AQ432" s="45"/>
      <c r="AR432" s="45"/>
      <c r="AS432" s="45"/>
      <c r="AT432" s="45"/>
      <c r="AU432" s="45"/>
      <c r="AV432" s="45"/>
      <c r="AW432" s="45"/>
      <c r="AX432" s="45"/>
      <c r="AY432" s="45"/>
      <c r="AZ432" s="45"/>
      <c r="BA432" s="45"/>
      <c r="BB432" s="45"/>
      <c r="BC432" s="45"/>
      <c r="BD432" s="45"/>
      <c r="BE432" s="45"/>
      <c r="BF432" s="45"/>
      <c r="BG432" s="45"/>
      <c r="BH432" s="45"/>
      <c r="BI432" s="45"/>
      <c r="BJ432" s="45"/>
      <c r="BK432" s="45"/>
      <c r="BL432" s="45"/>
      <c r="BM432" s="45"/>
      <c r="BN432" s="45"/>
      <c r="BO432" s="45"/>
      <c r="BP432" s="45"/>
      <c r="BQ432" s="45"/>
      <c r="BR432" s="45"/>
      <c r="BS432" s="45"/>
      <c r="BT432" s="45"/>
      <c r="BU432" s="45"/>
      <c r="BV432" s="45"/>
      <c r="BW432" s="45"/>
      <c r="BX432" s="45"/>
      <c r="BY432" s="45"/>
      <c r="BZ432" s="45"/>
      <c r="CA432" s="45"/>
      <c r="CB432" s="45"/>
      <c r="CC432" s="45"/>
      <c r="CD432" s="45"/>
      <c r="CE432" s="45"/>
      <c r="CF432" s="45"/>
      <c r="CG432" s="45"/>
      <c r="CH432" s="45"/>
      <c r="CI432" s="45"/>
      <c r="CJ432" s="45"/>
      <c r="CK432" s="45"/>
      <c r="CL432" s="45"/>
      <c r="CM432" s="45"/>
      <c r="CN432" s="45"/>
      <c r="CO432" s="45"/>
      <c r="CP432" s="45"/>
      <c r="CQ432" s="45"/>
      <c r="CR432" s="45"/>
      <c r="CS432" s="45"/>
      <c r="CT432" s="45"/>
      <c r="CU432" s="45"/>
      <c r="CV432" s="45"/>
      <c r="CW432" s="45"/>
      <c r="CX432" s="45"/>
      <c r="CY432" s="45"/>
      <c r="CZ432" s="45"/>
      <c r="DA432" s="45"/>
      <c r="DB432" s="45"/>
      <c r="DC432" s="45"/>
      <c r="DD432" s="45"/>
      <c r="DE432" s="45"/>
      <c r="DF432" s="45"/>
      <c r="DG432" s="45"/>
      <c r="DH432" s="45"/>
      <c r="DI432" s="45"/>
      <c r="DJ432" s="45"/>
      <c r="DK432" s="45"/>
      <c r="DL432" s="45"/>
      <c r="DM432" s="45"/>
      <c r="DN432" s="45"/>
      <c r="DO432" s="45"/>
      <c r="DP432" s="45"/>
      <c r="DQ432" s="45"/>
      <c r="DR432" s="45"/>
      <c r="DS432" s="45"/>
      <c r="DT432" s="45"/>
      <c r="DU432" s="45"/>
      <c r="DV432" s="45"/>
      <c r="DW432" s="45"/>
      <c r="DX432" s="45"/>
      <c r="DY432" s="45"/>
      <c r="DZ432" s="45"/>
      <c r="EA432" s="45"/>
      <c r="EB432" s="45"/>
      <c r="EC432" s="45"/>
      <c r="ED432" s="45"/>
      <c r="EE432" s="45"/>
      <c r="EF432" s="45"/>
      <c r="EG432" s="45"/>
      <c r="EH432" s="45"/>
      <c r="EI432" s="45"/>
      <c r="EJ432" s="45"/>
      <c r="EK432" s="45"/>
      <c r="EL432" s="45"/>
      <c r="EM432" s="45"/>
      <c r="EN432" s="45"/>
      <c r="EO432" s="45"/>
      <c r="EP432" s="45"/>
      <c r="EQ432" s="45"/>
      <c r="ER432" s="45"/>
      <c r="ES432" s="45"/>
      <c r="ET432" s="45"/>
      <c r="EU432" s="45"/>
      <c r="EV432" s="45"/>
      <c r="EW432" s="45"/>
      <c r="EX432" s="45"/>
      <c r="EY432" s="45"/>
      <c r="EZ432" s="45"/>
      <c r="FA432" s="45"/>
      <c r="FB432" s="45"/>
      <c r="FC432" s="45"/>
      <c r="FD432" s="45"/>
      <c r="FE432" s="45"/>
      <c r="FF432" s="45"/>
      <c r="FG432" s="45"/>
      <c r="FH432" s="45"/>
      <c r="FI432" s="45"/>
      <c r="FJ432" s="45"/>
      <c r="FK432" s="45"/>
      <c r="FL432" s="45"/>
      <c r="FM432" s="45"/>
      <c r="FN432" s="45"/>
      <c r="FO432" s="45"/>
      <c r="FP432" s="45"/>
      <c r="FQ432" s="45"/>
      <c r="FR432" s="45"/>
      <c r="FS432" s="45"/>
      <c r="FT432" s="45"/>
      <c r="FU432" s="45"/>
      <c r="FV432" s="45"/>
      <c r="FW432" s="45"/>
      <c r="FX432" s="45"/>
      <c r="FY432" s="45"/>
      <c r="FZ432" s="45"/>
      <c r="GA432" s="45"/>
      <c r="GB432" s="45"/>
      <c r="GC432" s="45"/>
      <c r="GD432" s="45"/>
      <c r="GE432" s="45"/>
      <c r="GF432" s="45"/>
      <c r="GG432" s="45"/>
      <c r="GH432" s="45"/>
      <c r="GI432" s="45"/>
      <c r="GJ432" s="45"/>
      <c r="GK432" s="45"/>
      <c r="GL432" s="45"/>
      <c r="GM432" s="45"/>
      <c r="GN432" s="45"/>
      <c r="GO432" s="45"/>
      <c r="GP432" s="45"/>
      <c r="GQ432" s="45"/>
      <c r="GR432" s="45"/>
      <c r="GS432" s="45"/>
      <c r="GT432" s="45"/>
      <c r="GU432" s="45"/>
      <c r="GV432" s="45"/>
      <c r="GW432" s="45"/>
      <c r="GX432" s="45"/>
      <c r="GY432" s="45"/>
      <c r="GZ432" s="45"/>
      <c r="HA432" s="45"/>
      <c r="HB432" s="45"/>
      <c r="HC432" s="45"/>
      <c r="HD432" s="45"/>
      <c r="HE432" s="45"/>
      <c r="HF432" s="45"/>
      <c r="HG432" s="45"/>
      <c r="HH432" s="45"/>
      <c r="HI432" s="45"/>
      <c r="HJ432" s="45"/>
      <c r="HK432" s="45"/>
      <c r="HL432" s="45"/>
      <c r="HM432" s="45"/>
      <c r="HN432" s="45"/>
      <c r="HO432" s="45"/>
      <c r="HP432" s="45"/>
      <c r="HQ432" s="45"/>
      <c r="HR432" s="45"/>
      <c r="HS432" s="45"/>
      <c r="HT432" s="45"/>
      <c r="HU432" s="45"/>
      <c r="HV432" s="45"/>
      <c r="HW432" s="45"/>
      <c r="HX432" s="45"/>
      <c r="HY432" s="45"/>
      <c r="HZ432" s="45"/>
      <c r="IA432" s="45"/>
      <c r="IB432" s="45"/>
      <c r="IC432" s="45"/>
      <c r="ID432" s="45"/>
      <c r="IE432" s="45"/>
      <c r="IF432" s="45"/>
      <c r="IG432" s="45"/>
      <c r="IH432" s="45"/>
      <c r="II432" s="45"/>
      <c r="IJ432" s="45"/>
      <c r="IK432" s="45"/>
      <c r="IL432" s="45"/>
      <c r="IM432" s="45"/>
      <c r="IN432" s="45"/>
      <c r="IO432" s="45"/>
      <c r="IP432" s="45"/>
      <c r="IQ432" s="45"/>
      <c r="IR432" s="45"/>
      <c r="IS432" s="45"/>
      <c r="IT432" s="45"/>
      <c r="IU432" s="45"/>
      <c r="IV432" s="45"/>
      <c r="IW432" s="45"/>
      <c r="IX432" s="45"/>
      <c r="IY432" s="45"/>
      <c r="IZ432" s="45"/>
      <c r="JA432" s="45"/>
      <c r="JB432" s="45"/>
      <c r="JC432" s="45"/>
      <c r="JD432" s="45"/>
      <c r="JE432" s="45"/>
      <c r="JF432" s="45"/>
      <c r="JG432" s="45"/>
      <c r="JH432" s="45"/>
      <c r="JI432" s="45"/>
      <c r="JJ432" s="45"/>
      <c r="JK432" s="45"/>
      <c r="JL432" s="45"/>
      <c r="JM432" s="45"/>
      <c r="JN432" s="45"/>
      <c r="JO432" s="45"/>
      <c r="JP432" s="45"/>
      <c r="JQ432" s="45"/>
      <c r="JR432" s="45"/>
      <c r="JS432" s="45"/>
      <c r="JT432" s="45"/>
      <c r="JU432" s="45"/>
      <c r="JV432" s="45"/>
      <c r="JW432" s="45"/>
      <c r="JX432" s="45"/>
      <c r="JY432" s="45"/>
      <c r="JZ432" s="45"/>
      <c r="KA432" s="45"/>
      <c r="KB432" s="45"/>
      <c r="KC432" s="45"/>
      <c r="KD432" s="45"/>
      <c r="KE432" s="45"/>
      <c r="KF432" s="45"/>
      <c r="KG432" s="45"/>
      <c r="KH432" s="45"/>
      <c r="KI432" s="45"/>
      <c r="KJ432" s="45"/>
      <c r="KK432" s="45"/>
      <c r="KL432" s="45"/>
      <c r="KM432" s="45"/>
      <c r="KN432" s="45"/>
      <c r="KO432" s="45"/>
      <c r="KP432" s="45"/>
      <c r="KQ432" s="45"/>
      <c r="KR432" s="45"/>
      <c r="KS432" s="45"/>
      <c r="KT432" s="45"/>
      <c r="KU432" s="45"/>
      <c r="KV432" s="45"/>
      <c r="KW432" s="45"/>
      <c r="KX432" s="45"/>
      <c r="KY432" s="45"/>
      <c r="KZ432" s="45"/>
      <c r="LA432" s="45"/>
      <c r="LB432" s="45"/>
      <c r="LC432" s="45"/>
      <c r="LD432" s="45"/>
      <c r="LE432" s="45"/>
      <c r="LF432" s="45"/>
      <c r="LG432" s="45"/>
      <c r="LH432" s="45"/>
      <c r="LI432" s="45"/>
      <c r="LJ432" s="45"/>
      <c r="LK432" s="45"/>
      <c r="LL432" s="45"/>
      <c r="LM432" s="45"/>
      <c r="LN432" s="45"/>
      <c r="LO432" s="45"/>
      <c r="LP432" s="45"/>
      <c r="LQ432" s="45"/>
      <c r="LR432" s="45"/>
      <c r="LS432" s="45"/>
      <c r="LT432" s="45"/>
      <c r="LU432" s="45"/>
      <c r="LV432" s="45"/>
      <c r="LW432" s="45"/>
      <c r="LX432" s="45"/>
      <c r="LY432" s="45"/>
      <c r="LZ432" s="45"/>
      <c r="MA432" s="45"/>
      <c r="MB432" s="45"/>
      <c r="MC432" s="45"/>
      <c r="MD432" s="45"/>
      <c r="ME432" s="45"/>
      <c r="MF432" s="45"/>
      <c r="MG432" s="45"/>
      <c r="MH432" s="45"/>
      <c r="MI432" s="45"/>
      <c r="MJ432" s="45"/>
      <c r="MK432" s="45"/>
      <c r="ML432" s="45"/>
      <c r="MM432" s="45"/>
      <c r="MN432" s="45"/>
      <c r="MO432" s="45"/>
      <c r="MP432" s="45"/>
      <c r="MQ432" s="45"/>
      <c r="MR432" s="45"/>
      <c r="MS432" s="45"/>
      <c r="MT432" s="45"/>
      <c r="MU432" s="45"/>
      <c r="MV432" s="45"/>
      <c r="MW432" s="45"/>
      <c r="MX432" s="45"/>
      <c r="MY432" s="45"/>
      <c r="MZ432" s="45"/>
      <c r="NA432" s="45"/>
      <c r="NB432" s="45"/>
      <c r="NC432" s="45"/>
      <c r="ND432" s="45"/>
      <c r="NE432" s="45"/>
      <c r="NF432" s="45"/>
      <c r="NG432" s="45"/>
      <c r="NH432" s="45"/>
      <c r="NI432" s="45"/>
      <c r="NJ432" s="45"/>
      <c r="NK432" s="45"/>
      <c r="NL432" s="45"/>
      <c r="NM432" s="45"/>
      <c r="NN432" s="45"/>
      <c r="NO432" s="45"/>
      <c r="NP432" s="45"/>
      <c r="NQ432" s="45"/>
      <c r="NR432" s="45"/>
      <c r="NS432" s="45"/>
      <c r="NT432" s="45"/>
      <c r="NU432" s="45"/>
      <c r="NV432" s="45"/>
      <c r="NW432" s="45"/>
      <c r="NX432" s="45"/>
      <c r="NY432" s="45"/>
      <c r="NZ432" s="45"/>
      <c r="OA432" s="45"/>
      <c r="OB432" s="45"/>
      <c r="OC432" s="45"/>
      <c r="OD432" s="45"/>
      <c r="OE432" s="45"/>
      <c r="OF432" s="45"/>
      <c r="OG432" s="45"/>
      <c r="OH432" s="45"/>
      <c r="OI432" s="45"/>
      <c r="OJ432" s="45"/>
      <c r="OK432" s="45"/>
      <c r="OL432" s="45"/>
      <c r="OM432" s="45"/>
      <c r="ON432" s="45"/>
      <c r="OO432" s="45"/>
      <c r="OP432" s="45"/>
      <c r="OQ432" s="45"/>
      <c r="OR432" s="45"/>
      <c r="OS432" s="45"/>
      <c r="OT432" s="45"/>
      <c r="OU432" s="45"/>
      <c r="OV432" s="45"/>
      <c r="OW432" s="45"/>
      <c r="OX432" s="45"/>
      <c r="OY432" s="45"/>
      <c r="OZ432" s="45"/>
      <c r="PA432" s="45"/>
      <c r="PB432" s="45"/>
      <c r="PC432" s="45"/>
      <c r="PD432" s="45"/>
      <c r="PE432" s="45"/>
      <c r="PF432" s="45"/>
      <c r="PG432" s="45"/>
      <c r="PH432" s="45"/>
      <c r="PI432" s="45"/>
      <c r="PJ432" s="45"/>
      <c r="PK432" s="45"/>
      <c r="PL432" s="45"/>
      <c r="PM432" s="45"/>
      <c r="PN432" s="45"/>
      <c r="PO432" s="45"/>
      <c r="PP432" s="45"/>
      <c r="PQ432" s="45"/>
      <c r="PR432" s="45"/>
      <c r="PS432" s="45"/>
      <c r="PT432" s="45"/>
      <c r="PU432" s="45"/>
      <c r="PV432" s="45"/>
      <c r="PW432" s="45"/>
      <c r="PX432" s="45"/>
      <c r="PY432" s="45"/>
      <c r="PZ432" s="45"/>
      <c r="QA432" s="45"/>
      <c r="QB432" s="45"/>
      <c r="QC432" s="45"/>
      <c r="QD432" s="45"/>
      <c r="QE432" s="45"/>
      <c r="QF432" s="45"/>
      <c r="QG432" s="45"/>
      <c r="QH432" s="45"/>
      <c r="QI432" s="45"/>
      <c r="QJ432" s="45"/>
      <c r="QK432" s="45"/>
      <c r="QL432" s="45"/>
      <c r="QM432" s="45"/>
      <c r="QN432" s="45"/>
      <c r="QO432" s="45"/>
      <c r="QP432" s="45"/>
      <c r="QQ432" s="45"/>
      <c r="QR432" s="45"/>
      <c r="QS432" s="45"/>
      <c r="QT432" s="45"/>
      <c r="QU432" s="45"/>
      <c r="QV432" s="45"/>
      <c r="QW432" s="45"/>
      <c r="QX432" s="45"/>
      <c r="QY432" s="45"/>
      <c r="QZ432" s="45"/>
      <c r="RA432" s="45"/>
      <c r="RB432" s="45"/>
      <c r="RC432" s="45"/>
      <c r="RD432" s="45"/>
      <c r="RE432" s="45"/>
      <c r="RF432" s="45"/>
      <c r="RG432" s="45"/>
      <c r="RH432" s="45"/>
      <c r="RI432" s="45"/>
      <c r="RJ432" s="45"/>
      <c r="RK432" s="45"/>
      <c r="RL432" s="45"/>
      <c r="RM432" s="45"/>
      <c r="RN432" s="45"/>
      <c r="RO432" s="45"/>
      <c r="RP432" s="45"/>
      <c r="RQ432" s="45"/>
      <c r="RR432" s="45"/>
      <c r="RS432" s="45"/>
      <c r="RT432" s="45"/>
      <c r="RU432" s="45"/>
      <c r="RV432" s="45"/>
      <c r="RW432" s="45"/>
      <c r="RX432" s="45"/>
      <c r="RY432" s="45"/>
      <c r="RZ432" s="45"/>
      <c r="SA432" s="45"/>
      <c r="SB432" s="45"/>
      <c r="SC432" s="45"/>
      <c r="SD432" s="45"/>
      <c r="SE432" s="45"/>
      <c r="SF432" s="45"/>
      <c r="SG432" s="45"/>
      <c r="SH432" s="45"/>
      <c r="SI432" s="45"/>
      <c r="SJ432" s="45"/>
      <c r="SK432" s="45"/>
      <c r="SL432" s="45"/>
      <c r="SM432" s="45"/>
      <c r="SN432" s="45"/>
      <c r="SO432" s="45"/>
      <c r="SP432" s="45"/>
      <c r="SQ432" s="45"/>
      <c r="SR432" s="45"/>
      <c r="SS432" s="45"/>
      <c r="ST432" s="45"/>
      <c r="SU432" s="45"/>
      <c r="SV432" s="45"/>
      <c r="SW432" s="45"/>
      <c r="SX432" s="45"/>
      <c r="SY432" s="45"/>
      <c r="SZ432" s="45"/>
      <c r="TA432" s="45"/>
      <c r="TB432" s="45"/>
      <c r="TC432" s="45"/>
      <c r="TD432" s="45"/>
      <c r="TE432" s="45"/>
      <c r="TF432" s="45"/>
      <c r="TG432" s="45"/>
      <c r="TH432" s="45"/>
      <c r="TI432" s="45"/>
      <c r="TJ432" s="45"/>
      <c r="TK432" s="45"/>
      <c r="TL432" s="45"/>
      <c r="TM432" s="45"/>
      <c r="TN432" s="45"/>
      <c r="TO432" s="45"/>
      <c r="TP432" s="45"/>
      <c r="TQ432" s="45"/>
      <c r="TR432" s="45"/>
      <c r="TS432" s="45"/>
      <c r="TT432" s="45"/>
      <c r="TU432" s="45"/>
      <c r="TV432" s="45"/>
      <c r="TW432" s="45"/>
      <c r="TX432" s="45"/>
      <c r="TY432" s="45"/>
      <c r="TZ432" s="45"/>
      <c r="UA432" s="45"/>
      <c r="UB432" s="45"/>
      <c r="UC432" s="45"/>
      <c r="UD432" s="45"/>
      <c r="UE432" s="45"/>
      <c r="UF432" s="45"/>
      <c r="UG432" s="45"/>
      <c r="UH432" s="45"/>
      <c r="UI432" s="45"/>
      <c r="UJ432" s="45"/>
      <c r="UK432" s="45"/>
      <c r="UL432" s="45"/>
      <c r="UM432" s="45"/>
      <c r="UN432" s="45"/>
      <c r="UO432" s="45"/>
      <c r="UP432" s="45"/>
      <c r="UQ432" s="45"/>
      <c r="UR432" s="45"/>
      <c r="US432" s="45"/>
      <c r="UT432" s="45"/>
      <c r="UU432" s="45"/>
      <c r="UV432" s="45"/>
      <c r="UW432" s="45"/>
      <c r="UX432" s="45"/>
      <c r="UY432" s="45"/>
      <c r="UZ432" s="45"/>
      <c r="VA432" s="45"/>
      <c r="VB432" s="45"/>
      <c r="VC432" s="45"/>
      <c r="VD432" s="45"/>
      <c r="VE432" s="45"/>
      <c r="VF432" s="45"/>
      <c r="VG432" s="45"/>
      <c r="VH432" s="45"/>
      <c r="VI432" s="45"/>
      <c r="VJ432" s="45"/>
      <c r="VK432" s="45"/>
      <c r="VL432" s="45"/>
      <c r="VM432" s="45"/>
      <c r="VN432" s="45"/>
      <c r="VO432" s="45"/>
      <c r="VP432" s="45"/>
      <c r="VQ432" s="45"/>
      <c r="VR432" s="45"/>
      <c r="VS432" s="45"/>
      <c r="VT432" s="45"/>
      <c r="VU432" s="45"/>
      <c r="VV432" s="45"/>
      <c r="VW432" s="45"/>
      <c r="VX432" s="45"/>
      <c r="VY432" s="45"/>
      <c r="VZ432" s="45"/>
      <c r="WA432" s="45"/>
      <c r="WB432" s="45"/>
      <c r="WC432" s="45"/>
      <c r="WD432" s="45"/>
      <c r="WE432" s="45"/>
      <c r="WF432" s="45"/>
      <c r="WG432" s="45"/>
      <c r="WH432" s="45"/>
      <c r="WI432" s="45"/>
      <c r="WJ432" s="45"/>
      <c r="WK432" s="45"/>
      <c r="WL432" s="45"/>
      <c r="WM432" s="45"/>
      <c r="WN432" s="45"/>
      <c r="WO432" s="45"/>
      <c r="WP432" s="45"/>
      <c r="WQ432" s="45"/>
      <c r="WR432" s="45"/>
      <c r="WS432" s="45"/>
      <c r="WT432" s="45"/>
      <c r="WU432" s="45"/>
      <c r="WV432" s="45"/>
      <c r="WW432" s="45"/>
      <c r="WX432" s="45"/>
      <c r="WY432" s="45"/>
      <c r="WZ432" s="45"/>
      <c r="XA432" s="45"/>
      <c r="XB432" s="45"/>
      <c r="XC432" s="45"/>
      <c r="XD432" s="45"/>
      <c r="XE432" s="45"/>
      <c r="XF432" s="45"/>
      <c r="XG432" s="45"/>
      <c r="XH432" s="45"/>
      <c r="XI432" s="45"/>
      <c r="XJ432" s="45"/>
      <c r="XK432" s="45"/>
      <c r="XL432" s="45"/>
      <c r="XM432" s="45"/>
      <c r="XN432" s="45"/>
      <c r="XO432" s="45"/>
      <c r="XP432" s="45"/>
      <c r="XQ432" s="45"/>
      <c r="XR432" s="45"/>
      <c r="XS432" s="45"/>
      <c r="XT432" s="45"/>
      <c r="XU432" s="45"/>
      <c r="XV432" s="45"/>
      <c r="XW432" s="45"/>
      <c r="XX432" s="45"/>
      <c r="XY432" s="45"/>
      <c r="XZ432" s="45"/>
      <c r="YA432" s="45"/>
      <c r="YB432" s="45"/>
      <c r="YC432" s="45"/>
      <c r="YD432" s="45"/>
      <c r="YE432" s="45"/>
      <c r="YF432" s="45"/>
      <c r="YG432" s="45"/>
      <c r="YH432" s="45"/>
      <c r="YI432" s="45"/>
      <c r="YJ432" s="45"/>
      <c r="YK432" s="45"/>
      <c r="YL432" s="45"/>
      <c r="YM432" s="45"/>
      <c r="YN432" s="45"/>
      <c r="YO432" s="45"/>
      <c r="YP432" s="45"/>
      <c r="YQ432" s="45"/>
      <c r="YR432" s="45"/>
      <c r="YS432" s="45"/>
      <c r="YT432" s="45"/>
      <c r="YU432" s="45"/>
      <c r="YV432" s="45"/>
      <c r="YW432" s="45"/>
      <c r="YX432" s="45"/>
      <c r="YY432" s="45"/>
      <c r="YZ432" s="45"/>
      <c r="ZA432" s="45"/>
      <c r="ZB432" s="45"/>
      <c r="ZC432" s="45"/>
      <c r="ZD432" s="45"/>
      <c r="ZE432" s="45"/>
      <c r="ZF432" s="45"/>
      <c r="ZG432" s="45"/>
      <c r="ZH432" s="45"/>
      <c r="ZI432" s="45"/>
      <c r="ZJ432" s="45"/>
      <c r="ZK432" s="45"/>
      <c r="ZL432" s="45"/>
      <c r="ZM432" s="45"/>
      <c r="ZN432" s="45"/>
      <c r="ZO432" s="45"/>
      <c r="ZP432" s="45"/>
      <c r="ZQ432" s="45"/>
      <c r="ZR432" s="45"/>
      <c r="ZS432" s="45"/>
      <c r="ZT432" s="45"/>
      <c r="ZU432" s="45"/>
      <c r="ZV432" s="45"/>
      <c r="ZW432" s="45"/>
      <c r="ZX432" s="45"/>
      <c r="ZY432" s="45"/>
      <c r="ZZ432" s="45"/>
      <c r="AAA432" s="45"/>
      <c r="AAB432" s="45"/>
      <c r="AAC432" s="45"/>
      <c r="AAD432" s="45"/>
      <c r="AAE432" s="45"/>
      <c r="AAF432" s="45"/>
      <c r="AAG432" s="45"/>
      <c r="AAH432" s="45"/>
      <c r="AAI432" s="45"/>
      <c r="AAJ432" s="45"/>
      <c r="AAK432" s="45"/>
      <c r="AAL432" s="45"/>
      <c r="AAM432" s="45"/>
      <c r="AAN432" s="45"/>
      <c r="AAO432" s="45"/>
      <c r="AAP432" s="45"/>
      <c r="AAQ432" s="45"/>
      <c r="AAR432" s="45"/>
      <c r="AAS432" s="45"/>
      <c r="AAT432" s="45"/>
      <c r="AAU432" s="45"/>
      <c r="AAV432" s="45"/>
      <c r="AAW432" s="45"/>
      <c r="AAX432" s="45"/>
      <c r="AAY432" s="45"/>
      <c r="AAZ432" s="45"/>
      <c r="ABA432" s="45"/>
      <c r="ABB432" s="45"/>
      <c r="ABC432" s="45"/>
      <c r="ABD432" s="45"/>
      <c r="ABE432" s="45"/>
      <c r="ABF432" s="45"/>
      <c r="ABG432" s="45"/>
      <c r="ABH432" s="45"/>
      <c r="ABI432" s="45"/>
      <c r="ABJ432" s="45"/>
      <c r="ABK432" s="45"/>
      <c r="ABL432" s="45"/>
      <c r="ABM432" s="45"/>
      <c r="ABN432" s="45"/>
      <c r="ABO432" s="45"/>
      <c r="ABP432" s="45"/>
      <c r="ABQ432" s="45"/>
      <c r="ABR432" s="45"/>
      <c r="ABS432" s="45"/>
      <c r="ABT432" s="45"/>
      <c r="ABU432" s="45"/>
      <c r="ABV432" s="45"/>
      <c r="ABW432" s="45"/>
      <c r="ABX432" s="45"/>
      <c r="ABY432" s="45"/>
      <c r="ABZ432" s="45"/>
      <c r="ACA432" s="45"/>
      <c r="ACB432" s="45"/>
      <c r="ACC432" s="45"/>
      <c r="ACD432" s="45"/>
      <c r="ACE432" s="45"/>
      <c r="ACF432" s="45"/>
      <c r="ACG432" s="45"/>
      <c r="ACH432" s="45"/>
      <c r="ACI432" s="45"/>
      <c r="ACJ432" s="45"/>
      <c r="ACK432" s="45"/>
      <c r="ACL432" s="45"/>
      <c r="ACM432" s="45"/>
      <c r="ACN432" s="45"/>
      <c r="ACO432" s="45"/>
      <c r="ACP432" s="45"/>
      <c r="ACQ432" s="45"/>
      <c r="ACR432" s="45"/>
      <c r="ACS432" s="45"/>
      <c r="ACT432" s="45"/>
      <c r="ACU432" s="45"/>
      <c r="ACV432" s="45"/>
      <c r="ACW432" s="45"/>
      <c r="ACX432" s="45"/>
      <c r="ACY432" s="45"/>
      <c r="ACZ432" s="45"/>
      <c r="ADA432" s="45"/>
      <c r="ADB432" s="45"/>
      <c r="ADC432" s="45"/>
      <c r="ADD432" s="45"/>
      <c r="ADE432" s="45"/>
      <c r="ADF432" s="45"/>
      <c r="ADG432" s="45"/>
      <c r="ADH432" s="45"/>
      <c r="ADI432" s="45"/>
      <c r="ADJ432" s="45"/>
      <c r="ADK432" s="45"/>
      <c r="ADL432" s="45"/>
      <c r="ADM432" s="45"/>
      <c r="ADN432" s="45"/>
      <c r="ADO432" s="45"/>
      <c r="ADP432" s="45"/>
      <c r="ADQ432" s="45"/>
      <c r="ADR432" s="45"/>
      <c r="ADS432" s="45"/>
      <c r="ADT432" s="45"/>
      <c r="ADU432" s="45"/>
      <c r="ADV432" s="45"/>
      <c r="ADW432" s="45"/>
      <c r="ADX432" s="45"/>
      <c r="ADY432" s="45"/>
      <c r="ADZ432" s="45"/>
      <c r="AEA432" s="45"/>
      <c r="AEB432" s="45"/>
      <c r="AEC432" s="45"/>
      <c r="AED432" s="45"/>
      <c r="AEE432" s="45"/>
      <c r="AEF432" s="45"/>
      <c r="AEG432" s="45"/>
      <c r="AEH432" s="45"/>
      <c r="AEI432" s="45"/>
      <c r="AEJ432" s="45"/>
      <c r="AEK432" s="45"/>
      <c r="AEL432" s="45"/>
      <c r="AEM432" s="45"/>
      <c r="AEN432" s="45"/>
      <c r="AEO432" s="45"/>
      <c r="AEP432" s="45"/>
      <c r="AEQ432" s="45"/>
      <c r="AER432" s="45"/>
      <c r="AES432" s="45"/>
      <c r="AET432" s="45"/>
      <c r="AEU432" s="45"/>
      <c r="AEV432" s="45"/>
      <c r="AEW432" s="45"/>
      <c r="AEX432" s="45"/>
      <c r="AEY432" s="45"/>
      <c r="AEZ432" s="45"/>
      <c r="AFA432" s="45"/>
      <c r="AFB432" s="45"/>
      <c r="AFC432" s="45"/>
      <c r="AFD432" s="45"/>
      <c r="AFE432" s="45"/>
      <c r="AFF432" s="45"/>
      <c r="AFG432" s="45"/>
      <c r="AFH432" s="45"/>
      <c r="AFI432" s="45"/>
      <c r="AFJ432" s="45"/>
      <c r="AFK432" s="45"/>
      <c r="AFL432" s="45"/>
      <c r="AFM432" s="45"/>
      <c r="AFN432" s="45"/>
      <c r="AFO432" s="45"/>
      <c r="AFP432" s="45"/>
      <c r="AFQ432" s="45"/>
      <c r="AFR432" s="45"/>
      <c r="AFS432" s="45"/>
      <c r="AFT432" s="45"/>
      <c r="AFU432" s="45"/>
      <c r="AFV432" s="45"/>
      <c r="AFW432" s="45"/>
      <c r="AFX432" s="45"/>
      <c r="AFY432" s="45"/>
      <c r="AFZ432" s="45"/>
      <c r="AGA432" s="45"/>
      <c r="AGB432" s="45"/>
      <c r="AGC432" s="45"/>
      <c r="AGD432" s="45"/>
      <c r="AGE432" s="45"/>
      <c r="AGF432" s="45"/>
      <c r="AGG432" s="45"/>
      <c r="AGH432" s="45"/>
      <c r="AGI432" s="45"/>
      <c r="AGJ432" s="45"/>
      <c r="AGK432" s="45"/>
      <c r="AGL432" s="45"/>
      <c r="AGM432" s="45"/>
      <c r="AGN432" s="45"/>
      <c r="AGO432" s="45"/>
      <c r="AGP432" s="45"/>
      <c r="AGQ432" s="45"/>
      <c r="AGR432" s="45"/>
      <c r="AGS432" s="45"/>
      <c r="AGT432" s="45"/>
      <c r="AGU432" s="45"/>
      <c r="AGV432" s="45"/>
      <c r="AGW432" s="45"/>
      <c r="AGX432" s="45"/>
      <c r="AGY432" s="45"/>
      <c r="AGZ432" s="45"/>
      <c r="AHA432" s="45"/>
      <c r="AHB432" s="45"/>
      <c r="AHC432" s="45"/>
      <c r="AHD432" s="45"/>
      <c r="AHE432" s="45"/>
      <c r="AHF432" s="45"/>
      <c r="AHG432" s="45"/>
      <c r="AHH432" s="45"/>
      <c r="AHI432" s="45"/>
      <c r="AHJ432" s="45"/>
      <c r="AHK432" s="45"/>
      <c r="AHL432" s="45"/>
      <c r="AHM432" s="45"/>
      <c r="AHN432" s="45"/>
      <c r="AHO432" s="45"/>
      <c r="AHP432" s="45"/>
      <c r="AHQ432" s="45"/>
      <c r="AHR432" s="45"/>
      <c r="AHS432" s="45"/>
      <c r="AHT432" s="45"/>
      <c r="AHU432" s="45"/>
      <c r="AHV432" s="45"/>
      <c r="AHW432" s="45"/>
      <c r="AHX432" s="45"/>
      <c r="AHY432" s="45"/>
      <c r="AHZ432" s="45"/>
      <c r="AIA432" s="45"/>
      <c r="AIB432" s="45"/>
      <c r="AIC432" s="45"/>
      <c r="AID432" s="45"/>
      <c r="AIE432" s="45"/>
      <c r="AIF432" s="45"/>
      <c r="AIG432" s="45"/>
      <c r="AIH432" s="45"/>
      <c r="AII432" s="45"/>
      <c r="AIJ432" s="45"/>
      <c r="AIK432" s="45"/>
      <c r="AIL432" s="45"/>
      <c r="AIM432" s="45"/>
      <c r="AIN432" s="45"/>
      <c r="AIO432" s="45"/>
      <c r="AIP432" s="45"/>
      <c r="AIQ432" s="45"/>
      <c r="AIR432" s="45"/>
      <c r="AIS432" s="45"/>
      <c r="AIT432" s="45"/>
      <c r="AIU432" s="45"/>
      <c r="AIV432" s="45"/>
      <c r="AIW432" s="45"/>
      <c r="AIX432" s="45"/>
      <c r="AIY432" s="45"/>
      <c r="AIZ432" s="45"/>
      <c r="AJA432" s="45"/>
      <c r="AJB432" s="45"/>
      <c r="AJC432" s="45"/>
      <c r="AJD432" s="45"/>
      <c r="AJE432" s="45"/>
      <c r="AJF432" s="45"/>
      <c r="AJG432" s="45"/>
      <c r="AJH432" s="45"/>
      <c r="AJI432" s="45"/>
      <c r="AJJ432" s="45"/>
      <c r="AJK432" s="45"/>
      <c r="AJL432" s="45"/>
      <c r="AJM432" s="45"/>
      <c r="AJN432" s="45"/>
      <c r="AJO432" s="45"/>
      <c r="AJP432" s="45"/>
      <c r="AJQ432" s="45"/>
      <c r="AJR432" s="45"/>
      <c r="AJS432" s="45"/>
      <c r="AJT432" s="45"/>
      <c r="AJU432" s="45"/>
      <c r="AJV432" s="45"/>
      <c r="AJW432" s="45"/>
      <c r="AJX432" s="45"/>
      <c r="AJY432" s="45"/>
      <c r="AJZ432" s="45"/>
      <c r="AKA432" s="45"/>
      <c r="AKB432" s="45"/>
      <c r="AKC432" s="45"/>
      <c r="AKD432" s="45"/>
      <c r="AKE432" s="45"/>
      <c r="AKF432" s="45"/>
      <c r="AKG432" s="45"/>
      <c r="AKH432" s="45"/>
      <c r="AKI432" s="45"/>
      <c r="AKJ432" s="45"/>
      <c r="AKK432" s="45"/>
      <c r="AKL432" s="45"/>
      <c r="AKM432" s="45"/>
      <c r="AKN432" s="45"/>
      <c r="AKO432" s="45"/>
      <c r="AKP432" s="45"/>
      <c r="AKQ432" s="45"/>
      <c r="AKR432" s="45"/>
      <c r="AKS432" s="45"/>
      <c r="AKT432" s="45"/>
      <c r="AKU432" s="45"/>
      <c r="AKV432" s="45"/>
      <c r="AKW432" s="45"/>
      <c r="AKX432" s="45"/>
      <c r="AKY432" s="45"/>
      <c r="AKZ432" s="45"/>
      <c r="ALA432" s="45"/>
      <c r="ALB432" s="45"/>
      <c r="ALC432" s="45"/>
      <c r="ALD432" s="45"/>
      <c r="ALE432" s="45"/>
      <c r="ALF432" s="45"/>
      <c r="ALG432" s="45"/>
      <c r="ALH432" s="45"/>
      <c r="ALI432" s="45"/>
      <c r="ALJ432" s="45"/>
      <c r="ALK432" s="45"/>
      <c r="ALL432" s="45"/>
      <c r="ALM432" s="45"/>
      <c r="ALN432" s="45"/>
      <c r="ALO432" s="45"/>
      <c r="ALP432" s="45"/>
      <c r="ALQ432" s="45"/>
      <c r="ALR432" s="45"/>
      <c r="ALS432" s="45"/>
      <c r="ALT432" s="45"/>
      <c r="ALU432" s="45"/>
      <c r="ALV432" s="45"/>
      <c r="ALW432" s="45"/>
      <c r="ALX432" s="45"/>
      <c r="ALY432" s="45"/>
      <c r="ALZ432" s="45"/>
      <c r="AMA432" s="45"/>
      <c r="AMB432" s="45"/>
      <c r="AMC432" s="45"/>
      <c r="AMD432" s="45"/>
      <c r="AME432" s="45"/>
      <c r="AMF432" s="45"/>
      <c r="AMG432" s="45"/>
      <c r="AMH432" s="45"/>
      <c r="AMI432" s="45"/>
      <c r="AMJ432" s="45"/>
      <c r="AMK432" s="45"/>
      <c r="AML432" s="45"/>
      <c r="AMM432" s="45"/>
      <c r="AMN432" s="45"/>
      <c r="AMO432" s="45"/>
      <c r="AMP432" s="45"/>
      <c r="AMQ432" s="45"/>
      <c r="AMR432" s="45"/>
      <c r="AMS432" s="45"/>
      <c r="AMT432" s="45"/>
      <c r="AMU432" s="45"/>
      <c r="AMV432" s="45"/>
      <c r="AMW432" s="45"/>
      <c r="AMX432" s="45"/>
      <c r="AMY432" s="45"/>
      <c r="AMZ432" s="45"/>
      <c r="ANA432" s="45"/>
      <c r="ANB432" s="45"/>
      <c r="ANC432" s="45"/>
      <c r="AND432" s="45"/>
      <c r="ANE432" s="45"/>
      <c r="ANF432" s="45"/>
      <c r="ANG432" s="45"/>
      <c r="ANH432" s="45"/>
      <c r="ANI432" s="45"/>
      <c r="ANJ432" s="45"/>
      <c r="ANK432" s="45"/>
      <c r="ANL432" s="45"/>
      <c r="ANM432" s="45"/>
      <c r="ANN432" s="45"/>
      <c r="ANO432" s="45"/>
      <c r="ANP432" s="45"/>
      <c r="ANQ432" s="45"/>
      <c r="ANR432" s="45"/>
      <c r="ANS432" s="45"/>
      <c r="ANT432" s="45"/>
      <c r="ANU432" s="45"/>
      <c r="ANV432" s="45"/>
      <c r="ANW432" s="45"/>
      <c r="ANX432" s="45"/>
      <c r="ANY432" s="45"/>
      <c r="ANZ432" s="45"/>
      <c r="AOA432" s="45"/>
      <c r="AOB432" s="45"/>
      <c r="AOC432" s="45"/>
      <c r="AOD432" s="45"/>
      <c r="AOE432" s="45"/>
      <c r="AOF432" s="45"/>
      <c r="AOG432" s="45"/>
      <c r="AOH432" s="45"/>
      <c r="AOI432" s="45"/>
      <c r="AOJ432" s="45"/>
      <c r="AOK432" s="45"/>
      <c r="AOL432" s="45"/>
      <c r="AOM432" s="45"/>
      <c r="AON432" s="45"/>
      <c r="AOO432" s="45"/>
      <c r="AOP432" s="45"/>
      <c r="AOQ432" s="45"/>
      <c r="AOR432" s="45"/>
      <c r="AOS432" s="45"/>
      <c r="AOT432" s="45"/>
      <c r="AOU432" s="45"/>
      <c r="AOV432" s="45"/>
      <c r="AOW432" s="45"/>
      <c r="AOX432" s="45"/>
      <c r="AOY432" s="45"/>
      <c r="AOZ432" s="45"/>
      <c r="APA432" s="45"/>
      <c r="APB432" s="45"/>
      <c r="APC432" s="45"/>
      <c r="APD432" s="45"/>
      <c r="APE432" s="45"/>
      <c r="APF432" s="45"/>
      <c r="APG432" s="45"/>
      <c r="APH432" s="45"/>
      <c r="API432" s="45"/>
      <c r="APJ432" s="45"/>
      <c r="APK432" s="45"/>
      <c r="APL432" s="45"/>
      <c r="APM432" s="45"/>
      <c r="APN432" s="45"/>
      <c r="APO432" s="45"/>
      <c r="APP432" s="45"/>
      <c r="APQ432" s="45"/>
      <c r="APR432" s="45"/>
      <c r="APS432" s="45"/>
      <c r="APT432" s="45"/>
      <c r="APU432" s="45"/>
      <c r="APV432" s="45"/>
      <c r="APW432" s="45"/>
      <c r="APX432" s="45"/>
      <c r="APY432" s="45"/>
      <c r="APZ432" s="45"/>
      <c r="AQA432" s="45"/>
      <c r="AQB432" s="45"/>
      <c r="AQC432" s="45"/>
      <c r="AQD432" s="45"/>
      <c r="AQE432" s="45"/>
      <c r="AQF432" s="45"/>
      <c r="AQG432" s="45"/>
      <c r="AQH432" s="45"/>
      <c r="AQI432" s="45"/>
      <c r="AQJ432" s="45"/>
      <c r="AQK432" s="45"/>
      <c r="AQL432" s="45"/>
      <c r="AQM432" s="45"/>
      <c r="AQN432" s="45"/>
      <c r="AQO432" s="45"/>
      <c r="AQP432" s="45"/>
      <c r="AQQ432" s="45"/>
      <c r="AQR432" s="45"/>
      <c r="AQS432" s="45"/>
      <c r="AQT432" s="45"/>
      <c r="AQU432" s="45"/>
      <c r="AQV432" s="45"/>
      <c r="AQW432" s="45"/>
      <c r="AQX432" s="45"/>
      <c r="AQY432" s="45"/>
      <c r="AQZ432" s="45"/>
      <c r="ARA432" s="45"/>
      <c r="ARB432" s="45"/>
      <c r="ARC432" s="45"/>
      <c r="ARD432" s="45"/>
      <c r="ARE432" s="45"/>
      <c r="ARF432" s="45"/>
      <c r="ARG432" s="45"/>
      <c r="ARH432" s="45"/>
      <c r="ARI432" s="45"/>
      <c r="ARJ432" s="45"/>
      <c r="ARK432" s="45"/>
      <c r="ARL432" s="45"/>
      <c r="ARM432" s="45"/>
      <c r="ARN432" s="45"/>
      <c r="ARO432" s="45"/>
      <c r="ARP432" s="45"/>
      <c r="ARQ432" s="45"/>
      <c r="ARR432" s="45"/>
      <c r="ARS432" s="45"/>
      <c r="ART432" s="45"/>
      <c r="ARU432" s="45"/>
      <c r="ARV432" s="45"/>
      <c r="ARW432" s="45"/>
      <c r="ARX432" s="45"/>
      <c r="ARY432" s="45"/>
      <c r="ARZ432" s="45"/>
      <c r="ASA432" s="45"/>
      <c r="ASB432" s="45"/>
      <c r="ASC432" s="45"/>
      <c r="ASD432" s="45"/>
      <c r="ASE432" s="45"/>
      <c r="ASF432" s="45"/>
      <c r="ASG432" s="45"/>
      <c r="ASH432" s="45"/>
      <c r="ASI432" s="45"/>
      <c r="ASJ432" s="45"/>
      <c r="ASK432" s="45"/>
      <c r="ASL432" s="45"/>
      <c r="ASM432" s="45"/>
      <c r="ASN432" s="45"/>
      <c r="ASO432" s="45"/>
      <c r="ASP432" s="45"/>
      <c r="ASQ432" s="45"/>
      <c r="ASR432" s="45"/>
      <c r="ASS432" s="45"/>
      <c r="AST432" s="45"/>
      <c r="ASU432" s="45"/>
      <c r="ASV432" s="45"/>
      <c r="ASW432" s="45"/>
      <c r="ASX432" s="45"/>
      <c r="ASY432" s="45"/>
      <c r="ASZ432" s="45"/>
      <c r="ATA432" s="45"/>
      <c r="ATB432" s="45"/>
      <c r="ATC432" s="45"/>
      <c r="ATD432" s="45"/>
      <c r="ATE432" s="45"/>
      <c r="ATF432" s="45"/>
      <c r="ATG432" s="45"/>
      <c r="ATH432" s="45"/>
      <c r="ATI432" s="45"/>
      <c r="ATJ432" s="45"/>
      <c r="ATK432" s="45"/>
      <c r="ATL432" s="45"/>
      <c r="ATM432" s="45"/>
      <c r="ATN432" s="45"/>
      <c r="ATO432" s="45"/>
      <c r="ATP432" s="45"/>
      <c r="ATQ432" s="45"/>
      <c r="ATR432" s="45"/>
      <c r="ATS432" s="45"/>
      <c r="ATT432" s="45"/>
      <c r="ATU432" s="45"/>
      <c r="ATV432" s="45"/>
      <c r="ATW432" s="45"/>
      <c r="ATX432" s="45"/>
      <c r="ATY432" s="45"/>
      <c r="ATZ432" s="45"/>
      <c r="AUA432" s="45"/>
      <c r="AUB432" s="45"/>
      <c r="AUC432" s="45"/>
      <c r="AUD432" s="45"/>
      <c r="AUE432" s="45"/>
      <c r="AUF432" s="45"/>
      <c r="AUG432" s="45"/>
      <c r="AUH432" s="45"/>
      <c r="AUI432" s="45"/>
      <c r="AUJ432" s="45"/>
      <c r="AUK432" s="45"/>
      <c r="AUL432" s="45"/>
      <c r="AUM432" s="45"/>
      <c r="AUN432" s="45"/>
      <c r="AUO432" s="45"/>
      <c r="AUP432" s="45"/>
      <c r="AUQ432" s="45"/>
      <c r="AUR432" s="45"/>
      <c r="AUS432" s="45"/>
      <c r="AUT432" s="45"/>
      <c r="AUU432" s="45"/>
      <c r="AUV432" s="45"/>
      <c r="AUW432" s="45"/>
      <c r="AUX432" s="45"/>
      <c r="AUY432" s="45"/>
      <c r="AUZ432" s="45"/>
      <c r="AVA432" s="45"/>
      <c r="AVB432" s="45"/>
      <c r="AVC432" s="45"/>
      <c r="AVD432" s="45"/>
      <c r="AVE432" s="45"/>
      <c r="AVF432" s="45"/>
      <c r="AVG432" s="45"/>
      <c r="AVH432" s="45"/>
      <c r="AVI432" s="45"/>
      <c r="AVJ432" s="45"/>
      <c r="AVK432" s="45"/>
      <c r="AVL432" s="45"/>
      <c r="AVM432" s="45"/>
      <c r="AVN432" s="45"/>
      <c r="AVO432" s="45"/>
      <c r="AVP432" s="45"/>
      <c r="AVQ432" s="45"/>
      <c r="AVR432" s="45"/>
      <c r="AVS432" s="45"/>
      <c r="AVT432" s="45"/>
      <c r="AVU432" s="45"/>
      <c r="AVV432" s="45"/>
      <c r="AVW432" s="45"/>
      <c r="AVX432" s="45"/>
      <c r="AVY432" s="45"/>
      <c r="AVZ432" s="45"/>
      <c r="AWA432" s="45"/>
      <c r="AWB432" s="45"/>
      <c r="AWC432" s="45"/>
      <c r="AWD432" s="45"/>
      <c r="AWE432" s="45"/>
      <c r="AWF432" s="45"/>
      <c r="AWG432" s="45"/>
      <c r="AWH432" s="45"/>
      <c r="AWI432" s="45"/>
      <c r="AWJ432" s="45"/>
      <c r="AWK432" s="45"/>
      <c r="AWL432" s="45"/>
      <c r="AWM432" s="45"/>
      <c r="AWN432" s="45"/>
      <c r="AWO432" s="45"/>
      <c r="AWP432" s="45"/>
      <c r="AWQ432" s="45"/>
      <c r="AWR432" s="45"/>
      <c r="AWS432" s="45"/>
      <c r="AWT432" s="45"/>
      <c r="AWU432" s="45"/>
      <c r="AWV432" s="45"/>
      <c r="AWW432" s="45"/>
      <c r="AWX432" s="45"/>
      <c r="AWY432" s="45"/>
      <c r="AWZ432" s="45"/>
      <c r="AXA432" s="45"/>
      <c r="AXB432" s="45"/>
      <c r="AXC432" s="45"/>
      <c r="AXD432" s="45"/>
      <c r="AXE432" s="45"/>
      <c r="AXF432" s="45"/>
      <c r="AXG432" s="45"/>
      <c r="AXH432" s="45"/>
      <c r="AXI432" s="45"/>
      <c r="AXJ432" s="45"/>
      <c r="AXK432" s="45"/>
      <c r="AXL432" s="45"/>
      <c r="AXM432" s="45"/>
      <c r="AXN432" s="45"/>
      <c r="AXO432" s="45"/>
      <c r="AXP432" s="45"/>
      <c r="AXQ432" s="45"/>
      <c r="AXR432" s="45"/>
      <c r="AXS432" s="45"/>
      <c r="AXT432" s="45"/>
      <c r="AXU432" s="45"/>
      <c r="AXV432" s="45"/>
      <c r="AXW432" s="45"/>
      <c r="AXX432" s="45"/>
      <c r="AXY432" s="45"/>
      <c r="AXZ432" s="45"/>
      <c r="AYA432" s="45"/>
      <c r="AYB432" s="45"/>
      <c r="AYC432" s="45"/>
      <c r="AYD432" s="45"/>
      <c r="AYE432" s="45"/>
      <c r="AYF432" s="45"/>
      <c r="AYG432" s="45"/>
      <c r="AYH432" s="45"/>
      <c r="AYI432" s="45"/>
      <c r="AYJ432" s="45"/>
      <c r="AYK432" s="45"/>
      <c r="AYL432" s="45"/>
      <c r="AYM432" s="45"/>
      <c r="AYN432" s="45"/>
      <c r="AYO432" s="45"/>
      <c r="AYP432" s="45"/>
      <c r="AYQ432" s="45"/>
      <c r="AYR432" s="45"/>
      <c r="AYS432" s="45"/>
      <c r="AYT432" s="45"/>
      <c r="AYU432" s="45"/>
      <c r="AYV432" s="45"/>
      <c r="AYW432" s="45"/>
      <c r="AYX432" s="45"/>
      <c r="AYY432" s="45"/>
      <c r="AYZ432" s="45"/>
      <c r="AZA432" s="45"/>
      <c r="AZB432" s="45"/>
      <c r="AZC432" s="45"/>
      <c r="AZD432" s="45"/>
      <c r="AZE432" s="45"/>
      <c r="AZF432" s="45"/>
      <c r="AZG432" s="45"/>
      <c r="AZH432" s="45"/>
      <c r="AZI432" s="45"/>
      <c r="AZJ432" s="45"/>
      <c r="AZK432" s="45"/>
      <c r="AZL432" s="45"/>
      <c r="AZM432" s="45"/>
      <c r="AZN432" s="45"/>
      <c r="AZO432" s="45"/>
      <c r="AZP432" s="45"/>
      <c r="AZQ432" s="45"/>
      <c r="AZR432" s="45"/>
      <c r="AZS432" s="45"/>
      <c r="AZT432" s="45"/>
      <c r="AZU432" s="45"/>
      <c r="AZV432" s="45"/>
      <c r="AZW432" s="45"/>
      <c r="AZX432" s="45"/>
      <c r="AZY432" s="45"/>
      <c r="AZZ432" s="45"/>
      <c r="BAA432" s="45"/>
      <c r="BAB432" s="45"/>
      <c r="BAC432" s="45"/>
      <c r="BAD432" s="45"/>
      <c r="BAE432" s="45"/>
      <c r="BAF432" s="45"/>
      <c r="BAG432" s="45"/>
      <c r="BAH432" s="45"/>
      <c r="BAI432" s="45"/>
      <c r="BAJ432" s="45"/>
      <c r="BAK432" s="45"/>
      <c r="BAL432" s="45"/>
      <c r="BAM432" s="45"/>
      <c r="BAN432" s="45"/>
      <c r="BAO432" s="45"/>
      <c r="BAP432" s="45"/>
      <c r="BAQ432" s="45"/>
      <c r="BAR432" s="45"/>
      <c r="BAS432" s="45"/>
      <c r="BAT432" s="45"/>
      <c r="BAU432" s="45"/>
      <c r="BAV432" s="45"/>
      <c r="BAW432" s="45"/>
      <c r="BAX432" s="45"/>
      <c r="BAY432" s="45"/>
      <c r="BAZ432" s="45"/>
      <c r="BBA432" s="45"/>
      <c r="BBB432" s="45"/>
      <c r="BBC432" s="45"/>
      <c r="BBD432" s="45"/>
      <c r="BBE432" s="45"/>
      <c r="BBF432" s="45"/>
      <c r="BBG432" s="45"/>
      <c r="BBH432" s="45"/>
      <c r="BBI432" s="45"/>
      <c r="BBJ432" s="45"/>
      <c r="BBK432" s="45"/>
      <c r="BBL432" s="45"/>
      <c r="BBM432" s="45"/>
      <c r="BBN432" s="45"/>
      <c r="BBO432" s="45"/>
      <c r="BBP432" s="45"/>
      <c r="BBQ432" s="45"/>
      <c r="BBR432" s="45"/>
      <c r="BBS432" s="45"/>
      <c r="BBT432" s="45"/>
      <c r="BBU432" s="45"/>
      <c r="BBV432" s="45"/>
      <c r="BBW432" s="45"/>
      <c r="BBX432" s="45"/>
      <c r="BBY432" s="45"/>
      <c r="BBZ432" s="45"/>
      <c r="BCA432" s="45"/>
      <c r="BCB432" s="45"/>
      <c r="BCC432" s="45"/>
      <c r="BCD432" s="45"/>
      <c r="BCE432" s="45"/>
      <c r="BCF432" s="45"/>
      <c r="BCG432" s="45"/>
      <c r="BCH432" s="45"/>
      <c r="BCI432" s="45"/>
      <c r="BCJ432" s="45"/>
      <c r="BCK432" s="45"/>
      <c r="BCL432" s="45"/>
      <c r="BCM432" s="45"/>
      <c r="BCN432" s="45"/>
      <c r="BCO432" s="45"/>
      <c r="BCP432" s="45"/>
      <c r="BCQ432" s="45"/>
      <c r="BCR432" s="45"/>
      <c r="BCS432" s="45"/>
      <c r="BCT432" s="45"/>
      <c r="BCU432" s="45"/>
      <c r="BCV432" s="45"/>
      <c r="BCW432" s="45"/>
      <c r="BCX432" s="45"/>
      <c r="BCY432" s="45"/>
      <c r="BCZ432" s="45"/>
      <c r="BDA432" s="45"/>
      <c r="BDB432" s="45"/>
      <c r="BDC432" s="45"/>
      <c r="BDD432" s="45"/>
      <c r="BDE432" s="45"/>
      <c r="BDF432" s="45"/>
      <c r="BDG432" s="45"/>
      <c r="BDH432" s="45"/>
      <c r="BDI432" s="45"/>
      <c r="BDJ432" s="45"/>
      <c r="BDK432" s="45"/>
      <c r="BDL432" s="45"/>
      <c r="BDM432" s="45"/>
      <c r="BDN432" s="45"/>
      <c r="BDO432" s="45"/>
      <c r="BDP432" s="45"/>
      <c r="BDQ432" s="45"/>
      <c r="BDR432" s="45"/>
      <c r="BDS432" s="45"/>
      <c r="BDT432" s="45"/>
      <c r="BDU432" s="45"/>
      <c r="BDV432" s="45"/>
      <c r="BDW432" s="45"/>
      <c r="BDX432" s="45"/>
      <c r="BDY432" s="45"/>
      <c r="BDZ432" s="45"/>
      <c r="BEA432" s="45"/>
      <c r="BEB432" s="45"/>
      <c r="BEC432" s="45"/>
      <c r="BED432" s="45"/>
      <c r="BEE432" s="45"/>
      <c r="BEF432" s="45"/>
      <c r="BEG432" s="45"/>
      <c r="BEH432" s="45"/>
      <c r="BEI432" s="45"/>
      <c r="BEJ432" s="45"/>
      <c r="BEK432" s="45"/>
      <c r="BEL432" s="45"/>
      <c r="BEM432" s="45"/>
      <c r="BEN432" s="45"/>
      <c r="BEO432" s="45"/>
      <c r="BEP432" s="45"/>
      <c r="BEQ432" s="45"/>
      <c r="BER432" s="45"/>
      <c r="BES432" s="45"/>
      <c r="BET432" s="45"/>
      <c r="BEU432" s="45"/>
      <c r="BEV432" s="45"/>
      <c r="BEW432" s="45"/>
      <c r="BEX432" s="45"/>
      <c r="BEY432" s="45"/>
      <c r="BEZ432" s="45"/>
      <c r="BFA432" s="45"/>
      <c r="BFB432" s="45"/>
      <c r="BFC432" s="45"/>
      <c r="BFD432" s="45"/>
      <c r="BFE432" s="45"/>
      <c r="BFF432" s="45"/>
      <c r="BFG432" s="45"/>
      <c r="BFH432" s="45"/>
      <c r="BFI432" s="45"/>
      <c r="BFJ432" s="45"/>
      <c r="BFK432" s="45"/>
      <c r="BFL432" s="45"/>
      <c r="BFM432" s="45"/>
      <c r="BFN432" s="45"/>
      <c r="BFO432" s="45"/>
      <c r="BFP432" s="45"/>
      <c r="BFQ432" s="45"/>
      <c r="BFR432" s="45"/>
      <c r="BFS432" s="45"/>
      <c r="BFT432" s="45"/>
      <c r="BFU432" s="45"/>
      <c r="BFV432" s="45"/>
      <c r="BFW432" s="45"/>
      <c r="BFX432" s="45"/>
      <c r="BFY432" s="45"/>
      <c r="BFZ432" s="45"/>
      <c r="BGA432" s="45"/>
      <c r="BGB432" s="45"/>
      <c r="BGC432" s="45"/>
      <c r="BGD432" s="45"/>
      <c r="BGE432" s="45"/>
      <c r="BGF432" s="45"/>
      <c r="BGG432" s="45"/>
      <c r="BGH432" s="45"/>
      <c r="BGI432" s="45"/>
      <c r="BGJ432" s="45"/>
      <c r="BGK432" s="45"/>
      <c r="BGL432" s="45"/>
      <c r="BGM432" s="45"/>
      <c r="BGN432" s="45"/>
      <c r="BGO432" s="45"/>
      <c r="BGP432" s="45"/>
      <c r="BGQ432" s="45"/>
      <c r="BGR432" s="45"/>
      <c r="BGS432" s="45"/>
      <c r="BGT432" s="45"/>
      <c r="BGU432" s="45"/>
      <c r="BGV432" s="45"/>
      <c r="BGW432" s="45"/>
      <c r="BGX432" s="45"/>
      <c r="BGY432" s="45"/>
      <c r="BGZ432" s="45"/>
      <c r="BHA432" s="45"/>
      <c r="BHB432" s="45"/>
      <c r="BHC432" s="45"/>
      <c r="BHD432" s="45"/>
      <c r="BHE432" s="45"/>
      <c r="BHF432" s="45"/>
      <c r="BHG432" s="45"/>
      <c r="BHH432" s="45"/>
      <c r="BHI432" s="45"/>
      <c r="BHJ432" s="45"/>
      <c r="BHK432" s="45"/>
      <c r="BHL432" s="45"/>
      <c r="BHM432" s="45"/>
      <c r="BHN432" s="45"/>
      <c r="BHO432" s="45"/>
      <c r="BHP432" s="45"/>
      <c r="BHQ432" s="45"/>
      <c r="BHR432" s="45"/>
      <c r="BHS432" s="45"/>
      <c r="BHT432" s="45"/>
      <c r="BHU432" s="45"/>
      <c r="BHV432" s="45"/>
      <c r="BHW432" s="45"/>
      <c r="BHX432" s="45"/>
      <c r="BHY432" s="45"/>
      <c r="BHZ432" s="45"/>
      <c r="BIA432" s="45"/>
      <c r="BIB432" s="45"/>
      <c r="BIC432" s="45"/>
      <c r="BID432" s="45"/>
      <c r="BIE432" s="45"/>
      <c r="BIF432" s="45"/>
      <c r="BIG432" s="45"/>
      <c r="BIH432" s="45"/>
      <c r="BII432" s="45"/>
      <c r="BIJ432" s="45"/>
      <c r="BIK432" s="45"/>
      <c r="BIL432" s="45"/>
      <c r="BIM432" s="45"/>
      <c r="BIN432" s="45"/>
      <c r="BIO432" s="45"/>
      <c r="BIP432" s="45"/>
      <c r="BIQ432" s="45"/>
      <c r="BIR432" s="45"/>
      <c r="BIS432" s="45"/>
      <c r="BIT432" s="45"/>
      <c r="BIU432" s="45"/>
      <c r="BIV432" s="45"/>
      <c r="BIW432" s="45"/>
      <c r="BIX432" s="45"/>
      <c r="BIY432" s="45"/>
      <c r="BIZ432" s="45"/>
      <c r="BJA432" s="45"/>
      <c r="BJB432" s="45"/>
      <c r="BJC432" s="45"/>
      <c r="BJD432" s="45"/>
      <c r="BJE432" s="45"/>
      <c r="BJF432" s="45"/>
      <c r="BJG432" s="45"/>
      <c r="BJH432" s="45"/>
      <c r="BJI432" s="45"/>
      <c r="BJJ432" s="45"/>
      <c r="BJK432" s="45"/>
      <c r="BJL432" s="45"/>
      <c r="BJM432" s="45"/>
      <c r="BJN432" s="45"/>
      <c r="BJO432" s="45"/>
      <c r="BJP432" s="45"/>
      <c r="BJQ432" s="45"/>
      <c r="BJR432" s="45"/>
      <c r="BJS432" s="45"/>
      <c r="BJT432" s="45"/>
      <c r="BJU432" s="45"/>
      <c r="BJV432" s="45"/>
      <c r="BJW432" s="45"/>
      <c r="BJX432" s="45"/>
      <c r="BJY432" s="45"/>
      <c r="BJZ432" s="45"/>
      <c r="BKA432" s="45"/>
      <c r="BKB432" s="45"/>
      <c r="BKC432" s="45"/>
      <c r="BKD432" s="45"/>
      <c r="BKE432" s="45"/>
      <c r="BKF432" s="45"/>
      <c r="BKG432" s="45"/>
      <c r="BKH432" s="45"/>
      <c r="BKI432" s="45"/>
      <c r="BKJ432" s="45"/>
      <c r="BKK432" s="45"/>
      <c r="BKL432" s="45"/>
      <c r="BKM432" s="45"/>
      <c r="BKN432" s="45"/>
      <c r="BKO432" s="45"/>
      <c r="BKP432" s="45"/>
      <c r="BKQ432" s="45"/>
      <c r="BKR432" s="45"/>
      <c r="BKS432" s="45"/>
      <c r="BKT432" s="45"/>
      <c r="BKU432" s="45"/>
      <c r="BKV432" s="45"/>
      <c r="BKW432" s="45"/>
      <c r="BKX432" s="45"/>
      <c r="BKY432" s="45"/>
      <c r="BKZ432" s="45"/>
      <c r="BLA432" s="45"/>
      <c r="BLB432" s="45"/>
      <c r="BLC432" s="45"/>
      <c r="BLD432" s="45"/>
      <c r="BLE432" s="45"/>
      <c r="BLF432" s="45"/>
      <c r="BLG432" s="45"/>
      <c r="BLH432" s="45"/>
      <c r="BLI432" s="45"/>
      <c r="BLJ432" s="45"/>
      <c r="BLK432" s="45"/>
      <c r="BLL432" s="45"/>
      <c r="BLM432" s="45"/>
      <c r="BLN432" s="45"/>
      <c r="BLO432" s="45"/>
      <c r="BLP432" s="45"/>
      <c r="BLQ432" s="45"/>
      <c r="BLR432" s="45"/>
      <c r="BLS432" s="45"/>
      <c r="BLT432" s="45"/>
      <c r="BLU432" s="45"/>
      <c r="BLV432" s="45"/>
      <c r="BLW432" s="45"/>
      <c r="BLX432" s="45"/>
      <c r="BLY432" s="45"/>
      <c r="BLZ432" s="45"/>
      <c r="BMA432" s="45"/>
      <c r="BMB432" s="45"/>
      <c r="BMC432" s="45"/>
      <c r="BMD432" s="45"/>
      <c r="BME432" s="45"/>
      <c r="BMF432" s="45"/>
      <c r="BMG432" s="45"/>
      <c r="BMH432" s="45"/>
      <c r="BMI432" s="45"/>
      <c r="BMJ432" s="45"/>
      <c r="BMK432" s="45"/>
      <c r="BML432" s="45"/>
      <c r="BMM432" s="45"/>
      <c r="BMN432" s="45"/>
      <c r="BMO432" s="45"/>
      <c r="BMP432" s="45"/>
      <c r="BMQ432" s="45"/>
      <c r="BMR432" s="45"/>
      <c r="BMS432" s="45"/>
      <c r="BMT432" s="45"/>
      <c r="BMU432" s="45"/>
      <c r="BMV432" s="45"/>
      <c r="BMW432" s="45"/>
      <c r="BMX432" s="45"/>
      <c r="BMY432" s="45"/>
      <c r="BMZ432" s="45"/>
      <c r="BNA432" s="45"/>
      <c r="BNB432" s="45"/>
      <c r="BNC432" s="45"/>
      <c r="BND432" s="45"/>
      <c r="BNE432" s="45"/>
      <c r="BNF432" s="45"/>
      <c r="BNG432" s="45"/>
      <c r="BNH432" s="45"/>
      <c r="BNI432" s="45"/>
      <c r="BNJ432" s="45"/>
      <c r="BNK432" s="45"/>
      <c r="BNL432" s="45"/>
      <c r="BNM432" s="45"/>
      <c r="BNN432" s="45"/>
      <c r="BNO432" s="45"/>
      <c r="BNP432" s="45"/>
      <c r="BNQ432" s="45"/>
      <c r="BNR432" s="45"/>
      <c r="BNS432" s="45"/>
      <c r="BNT432" s="45"/>
      <c r="BNU432" s="45"/>
      <c r="BNV432" s="45"/>
      <c r="BNW432" s="45"/>
      <c r="BNX432" s="45"/>
      <c r="BNY432" s="45"/>
      <c r="BNZ432" s="45"/>
      <c r="BOA432" s="45"/>
      <c r="BOB432" s="45"/>
      <c r="BOC432" s="45"/>
      <c r="BOD432" s="45"/>
      <c r="BOE432" s="45"/>
      <c r="BOF432" s="45"/>
      <c r="BOG432" s="45"/>
      <c r="BOH432" s="45"/>
      <c r="BOI432" s="45"/>
      <c r="BOJ432" s="45"/>
      <c r="BOK432" s="45"/>
      <c r="BOL432" s="45"/>
      <c r="BOM432" s="45"/>
      <c r="BON432" s="45"/>
      <c r="BOO432" s="45"/>
      <c r="BOP432" s="45"/>
      <c r="BOQ432" s="45"/>
      <c r="BOR432" s="45"/>
      <c r="BOS432" s="45"/>
      <c r="BOT432" s="45"/>
      <c r="BOU432" s="45"/>
      <c r="BOV432" s="45"/>
      <c r="BOW432" s="45"/>
      <c r="BOX432" s="45"/>
      <c r="BOY432" s="45"/>
      <c r="BOZ432" s="45"/>
      <c r="BPA432" s="45"/>
      <c r="BPB432" s="45"/>
      <c r="BPC432" s="45"/>
      <c r="BPD432" s="45"/>
      <c r="BPE432" s="45"/>
      <c r="BPF432" s="45"/>
      <c r="BPG432" s="45"/>
      <c r="BPH432" s="45"/>
      <c r="BPI432" s="45"/>
      <c r="BPJ432" s="45"/>
      <c r="BPK432" s="45"/>
      <c r="BPL432" s="45"/>
      <c r="BPM432" s="45"/>
      <c r="BPN432" s="45"/>
      <c r="BPO432" s="45"/>
      <c r="BPP432" s="45"/>
      <c r="BPQ432" s="45"/>
      <c r="BPR432" s="45"/>
      <c r="BPS432" s="45"/>
      <c r="BPT432" s="45"/>
      <c r="BPU432" s="45"/>
      <c r="BPV432" s="45"/>
      <c r="BPW432" s="45"/>
      <c r="BPX432" s="45"/>
      <c r="BPY432" s="45"/>
      <c r="BPZ432" s="45"/>
      <c r="BQA432" s="45"/>
      <c r="BQB432" s="45"/>
      <c r="BQC432" s="45"/>
      <c r="BQD432" s="45"/>
      <c r="BQE432" s="45"/>
      <c r="BQF432" s="45"/>
      <c r="BQG432" s="45"/>
      <c r="BQH432" s="45"/>
      <c r="BQI432" s="45"/>
      <c r="BQJ432" s="45"/>
      <c r="BQK432" s="45"/>
      <c r="BQL432" s="45"/>
      <c r="BQM432" s="45"/>
      <c r="BQN432" s="45"/>
      <c r="BQO432" s="45"/>
      <c r="BQP432" s="45"/>
      <c r="BQQ432" s="45"/>
      <c r="BQR432" s="45"/>
      <c r="BQS432" s="45"/>
      <c r="BQT432" s="45"/>
      <c r="BQU432" s="45"/>
      <c r="BQV432" s="45"/>
      <c r="BQW432" s="45"/>
      <c r="BQX432" s="45"/>
      <c r="BQY432" s="45"/>
      <c r="BQZ432" s="45"/>
      <c r="BRA432" s="45"/>
      <c r="BRB432" s="45"/>
      <c r="BRC432" s="45"/>
      <c r="BRD432" s="45"/>
      <c r="BRE432" s="45"/>
      <c r="BRF432" s="45"/>
      <c r="BRG432" s="45"/>
      <c r="BRH432" s="45"/>
      <c r="BRI432" s="45"/>
      <c r="BRJ432" s="45"/>
      <c r="BRK432" s="45"/>
      <c r="BRL432" s="45"/>
      <c r="BRM432" s="45"/>
      <c r="BRN432" s="45"/>
      <c r="BRO432" s="45"/>
      <c r="BRP432" s="45"/>
      <c r="BRQ432" s="45"/>
      <c r="BRR432" s="45"/>
      <c r="BRS432" s="45"/>
      <c r="BRT432" s="45"/>
      <c r="BRU432" s="45"/>
      <c r="BRV432" s="45"/>
      <c r="BRW432" s="45"/>
      <c r="BRX432" s="45"/>
      <c r="BRY432" s="45"/>
      <c r="BRZ432" s="45"/>
      <c r="BSA432" s="45"/>
      <c r="BSB432" s="45"/>
      <c r="BSC432" s="45"/>
      <c r="BSD432" s="45"/>
      <c r="BSE432" s="45"/>
      <c r="BSF432" s="45"/>
      <c r="BSG432" s="45"/>
      <c r="BSH432" s="45"/>
      <c r="BSI432" s="45"/>
      <c r="BSJ432" s="45"/>
      <c r="BSK432" s="45"/>
      <c r="BSL432" s="45"/>
      <c r="BSM432" s="45"/>
      <c r="BSN432" s="45"/>
      <c r="BSO432" s="45"/>
      <c r="BSP432" s="45"/>
      <c r="BSQ432" s="45"/>
      <c r="BSR432" s="45"/>
      <c r="BSS432" s="45"/>
      <c r="BST432" s="45"/>
      <c r="BSU432" s="45"/>
      <c r="BSV432" s="45"/>
      <c r="BSW432" s="45"/>
      <c r="BSX432" s="45"/>
      <c r="BSY432" s="45"/>
      <c r="BSZ432" s="45"/>
      <c r="BTA432" s="45"/>
      <c r="BTB432" s="45"/>
      <c r="BTC432" s="45"/>
      <c r="BTD432" s="45"/>
      <c r="BTE432" s="45"/>
      <c r="BTF432" s="45"/>
      <c r="BTG432" s="45"/>
      <c r="BTH432" s="45"/>
      <c r="BTI432" s="45"/>
      <c r="BTJ432" s="45"/>
      <c r="BTK432" s="45"/>
      <c r="BTL432" s="45"/>
      <c r="BTM432" s="45"/>
      <c r="BTN432" s="45"/>
      <c r="BTO432" s="45"/>
      <c r="BTP432" s="45"/>
      <c r="BTQ432" s="45"/>
      <c r="BTR432" s="45"/>
      <c r="BTS432" s="45"/>
      <c r="BTT432" s="45"/>
      <c r="BTU432" s="45"/>
      <c r="BTV432" s="45"/>
      <c r="BTW432" s="45"/>
      <c r="BTX432" s="45"/>
      <c r="BTY432" s="45"/>
      <c r="BTZ432" s="45"/>
      <c r="BUA432" s="45"/>
      <c r="BUB432" s="45"/>
      <c r="BUC432" s="45"/>
      <c r="BUD432" s="45"/>
      <c r="BUE432" s="45"/>
      <c r="BUF432" s="45"/>
      <c r="BUG432" s="45"/>
      <c r="BUH432" s="45"/>
      <c r="BUI432" s="45"/>
      <c r="BUJ432" s="45"/>
      <c r="BUK432" s="45"/>
      <c r="BUL432" s="45"/>
      <c r="BUM432" s="45"/>
      <c r="BUN432" s="45"/>
      <c r="BUO432" s="45"/>
      <c r="BUP432" s="45"/>
      <c r="BUQ432" s="45"/>
      <c r="BUR432" s="45"/>
      <c r="BUS432" s="45"/>
      <c r="BUT432" s="45"/>
      <c r="BUU432" s="45"/>
      <c r="BUV432" s="45"/>
      <c r="BUW432" s="45"/>
      <c r="BUX432" s="45"/>
      <c r="BUY432" s="45"/>
      <c r="BUZ432" s="45"/>
      <c r="BVA432" s="45"/>
      <c r="BVB432" s="45"/>
      <c r="BVC432" s="45"/>
      <c r="BVD432" s="45"/>
      <c r="BVE432" s="45"/>
      <c r="BVF432" s="45"/>
      <c r="BVG432" s="45"/>
      <c r="BVH432" s="45"/>
      <c r="BVI432" s="45"/>
      <c r="BVJ432" s="45"/>
      <c r="BVK432" s="45"/>
      <c r="BVL432" s="45"/>
      <c r="BVM432" s="45"/>
      <c r="BVN432" s="45"/>
      <c r="BVO432" s="45"/>
      <c r="BVP432" s="45"/>
      <c r="BVQ432" s="45"/>
      <c r="BVR432" s="45"/>
      <c r="BVS432" s="45"/>
      <c r="BVT432" s="45"/>
      <c r="BVU432" s="45"/>
      <c r="BVV432" s="45"/>
      <c r="BVW432" s="45"/>
      <c r="BVX432" s="45"/>
      <c r="BVY432" s="45"/>
      <c r="BVZ432" s="45"/>
      <c r="BWA432" s="45"/>
      <c r="BWB432" s="45"/>
      <c r="BWC432" s="45"/>
      <c r="BWD432" s="45"/>
      <c r="BWE432" s="45"/>
      <c r="BWF432" s="45"/>
      <c r="BWG432" s="45"/>
      <c r="BWH432" s="45"/>
      <c r="BWI432" s="45"/>
      <c r="BWJ432" s="45"/>
      <c r="BWK432" s="45"/>
      <c r="BWL432" s="45"/>
      <c r="BWM432" s="45"/>
      <c r="BWN432" s="45"/>
      <c r="BWO432" s="45"/>
      <c r="BWP432" s="45"/>
      <c r="BWQ432" s="45"/>
      <c r="BWR432" s="45"/>
      <c r="BWS432" s="45"/>
      <c r="BWT432" s="45"/>
      <c r="BWU432" s="45"/>
      <c r="BWV432" s="45"/>
      <c r="BWW432" s="45"/>
      <c r="BWX432" s="45"/>
      <c r="BWY432" s="45"/>
      <c r="BWZ432" s="45"/>
      <c r="BXA432" s="45"/>
      <c r="BXB432" s="45"/>
      <c r="BXC432" s="45"/>
      <c r="BXD432" s="45"/>
      <c r="BXE432" s="45"/>
      <c r="BXF432" s="45"/>
      <c r="BXG432" s="45"/>
      <c r="BXH432" s="45"/>
      <c r="BXI432" s="45"/>
      <c r="BXJ432" s="45"/>
      <c r="BXK432" s="45"/>
      <c r="BXL432" s="45"/>
      <c r="BXM432" s="45"/>
      <c r="BXN432" s="45"/>
      <c r="BXO432" s="45"/>
      <c r="BXP432" s="45"/>
      <c r="BXQ432" s="45"/>
      <c r="BXR432" s="45"/>
      <c r="BXS432" s="45"/>
      <c r="BXT432" s="45"/>
      <c r="BXU432" s="45"/>
      <c r="BXV432" s="45"/>
      <c r="BXW432" s="45"/>
      <c r="BXX432" s="45"/>
      <c r="BXY432" s="45"/>
      <c r="BXZ432" s="45"/>
      <c r="BYA432" s="45"/>
      <c r="BYB432" s="45"/>
      <c r="BYC432" s="45"/>
      <c r="BYD432" s="45"/>
      <c r="BYE432" s="45"/>
      <c r="BYF432" s="45"/>
      <c r="BYG432" s="45"/>
      <c r="BYH432" s="45"/>
      <c r="BYI432" s="45"/>
      <c r="BYJ432" s="45"/>
      <c r="BYK432" s="45"/>
      <c r="BYL432" s="45"/>
      <c r="BYM432" s="45"/>
      <c r="BYN432" s="45"/>
      <c r="BYO432" s="45"/>
      <c r="BYP432" s="45"/>
      <c r="BYQ432" s="45"/>
      <c r="BYR432" s="45"/>
      <c r="BYS432" s="45"/>
      <c r="BYT432" s="45"/>
      <c r="BYU432" s="45"/>
      <c r="BYV432" s="45"/>
      <c r="BYW432" s="45"/>
      <c r="BYX432" s="45"/>
      <c r="BYY432" s="45"/>
      <c r="BYZ432" s="45"/>
      <c r="BZA432" s="45"/>
      <c r="BZB432" s="45"/>
      <c r="BZC432" s="45"/>
      <c r="BZD432" s="45"/>
      <c r="BZE432" s="45"/>
      <c r="BZF432" s="45"/>
      <c r="BZG432" s="45"/>
      <c r="BZH432" s="45"/>
      <c r="BZI432" s="45"/>
      <c r="BZJ432" s="45"/>
      <c r="BZK432" s="45"/>
      <c r="BZL432" s="45"/>
      <c r="BZM432" s="45"/>
      <c r="BZN432" s="45"/>
      <c r="BZO432" s="45"/>
      <c r="BZP432" s="45"/>
      <c r="BZQ432" s="45"/>
      <c r="BZR432" s="45"/>
      <c r="BZS432" s="45"/>
      <c r="BZT432" s="45"/>
      <c r="BZU432" s="45"/>
      <c r="BZV432" s="45"/>
      <c r="BZW432" s="45"/>
      <c r="BZX432" s="45"/>
      <c r="BZY432" s="45"/>
      <c r="BZZ432" s="45"/>
      <c r="CAA432" s="45"/>
      <c r="CAB432" s="45"/>
      <c r="CAC432" s="45"/>
      <c r="CAD432" s="45"/>
      <c r="CAE432" s="45"/>
      <c r="CAF432" s="45"/>
      <c r="CAG432" s="45"/>
      <c r="CAH432" s="45"/>
      <c r="CAI432" s="45"/>
      <c r="CAJ432" s="45"/>
      <c r="CAK432" s="45"/>
      <c r="CAL432" s="45"/>
      <c r="CAM432" s="45"/>
      <c r="CAN432" s="45"/>
      <c r="CAO432" s="45"/>
      <c r="CAP432" s="45"/>
      <c r="CAQ432" s="45"/>
      <c r="CAR432" s="45"/>
      <c r="CAS432" s="45"/>
      <c r="CAT432" s="45"/>
      <c r="CAU432" s="45"/>
      <c r="CAV432" s="45"/>
      <c r="CAW432" s="45"/>
      <c r="CAX432" s="45"/>
      <c r="CAY432" s="45"/>
      <c r="CAZ432" s="45"/>
      <c r="CBA432" s="45"/>
      <c r="CBB432" s="45"/>
      <c r="CBC432" s="45"/>
      <c r="CBD432" s="45"/>
      <c r="CBE432" s="45"/>
      <c r="CBF432" s="45"/>
      <c r="CBG432" s="45"/>
      <c r="CBH432" s="45"/>
      <c r="CBI432" s="45"/>
      <c r="CBJ432" s="45"/>
      <c r="CBK432" s="45"/>
      <c r="CBL432" s="45"/>
      <c r="CBM432" s="45"/>
      <c r="CBN432" s="45"/>
      <c r="CBO432" s="45"/>
      <c r="CBP432" s="45"/>
      <c r="CBQ432" s="45"/>
      <c r="CBR432" s="45"/>
      <c r="CBS432" s="45"/>
      <c r="CBT432" s="45"/>
      <c r="CBU432" s="45"/>
      <c r="CBV432" s="45"/>
      <c r="CBW432" s="45"/>
      <c r="CBX432" s="45"/>
      <c r="CBY432" s="45"/>
      <c r="CBZ432" s="45"/>
      <c r="CCA432" s="45"/>
      <c r="CCB432" s="45"/>
      <c r="CCC432" s="45"/>
      <c r="CCD432" s="45"/>
      <c r="CCE432" s="45"/>
      <c r="CCF432" s="45"/>
      <c r="CCG432" s="45"/>
      <c r="CCH432" s="45"/>
      <c r="CCI432" s="45"/>
      <c r="CCJ432" s="45"/>
      <c r="CCK432" s="45"/>
      <c r="CCL432" s="45"/>
      <c r="CCM432" s="45"/>
      <c r="CCN432" s="45"/>
      <c r="CCO432" s="45"/>
      <c r="CCP432" s="45"/>
      <c r="CCQ432" s="45"/>
      <c r="CCR432" s="45"/>
      <c r="CCS432" s="45"/>
      <c r="CCT432" s="45"/>
      <c r="CCU432" s="45"/>
      <c r="CCV432" s="45"/>
      <c r="CCW432" s="45"/>
      <c r="CCX432" s="45"/>
      <c r="CCY432" s="45"/>
      <c r="CCZ432" s="45"/>
      <c r="CDA432" s="45"/>
      <c r="CDB432" s="45"/>
      <c r="CDC432" s="45"/>
      <c r="CDD432" s="45"/>
      <c r="CDE432" s="45"/>
      <c r="CDF432" s="45"/>
      <c r="CDG432" s="45"/>
      <c r="CDH432" s="45"/>
      <c r="CDI432" s="45"/>
      <c r="CDJ432" s="45"/>
      <c r="CDK432" s="45"/>
      <c r="CDL432" s="45"/>
      <c r="CDM432" s="45"/>
      <c r="CDN432" s="45"/>
      <c r="CDO432" s="45"/>
      <c r="CDP432" s="45"/>
      <c r="CDQ432" s="45"/>
      <c r="CDR432" s="45"/>
      <c r="CDS432" s="45"/>
      <c r="CDT432" s="45"/>
      <c r="CDU432" s="45"/>
      <c r="CDV432" s="45"/>
      <c r="CDW432" s="45"/>
      <c r="CDX432" s="45"/>
      <c r="CDY432" s="45"/>
      <c r="CDZ432" s="45"/>
      <c r="CEA432" s="45"/>
      <c r="CEB432" s="45"/>
      <c r="CEC432" s="45"/>
      <c r="CED432" s="45"/>
      <c r="CEE432" s="45"/>
      <c r="CEF432" s="45"/>
      <c r="CEG432" s="45"/>
      <c r="CEH432" s="45"/>
      <c r="CEI432" s="45"/>
      <c r="CEJ432" s="45"/>
      <c r="CEK432" s="45"/>
      <c r="CEL432" s="45"/>
      <c r="CEM432" s="45"/>
      <c r="CEN432" s="45"/>
      <c r="CEO432" s="45"/>
      <c r="CEP432" s="45"/>
      <c r="CEQ432" s="45"/>
      <c r="CER432" s="45"/>
      <c r="CES432" s="45"/>
      <c r="CET432" s="45"/>
      <c r="CEU432" s="45"/>
      <c r="CEV432" s="45"/>
      <c r="CEW432" s="45"/>
      <c r="CEX432" s="45"/>
      <c r="CEY432" s="45"/>
      <c r="CEZ432" s="45"/>
      <c r="CFA432" s="45"/>
      <c r="CFB432" s="45"/>
      <c r="CFC432" s="45"/>
      <c r="CFD432" s="45"/>
      <c r="CFE432" s="45"/>
      <c r="CFF432" s="45"/>
      <c r="CFG432" s="45"/>
      <c r="CFH432" s="45"/>
      <c r="CFI432" s="45"/>
      <c r="CFJ432" s="45"/>
      <c r="CFK432" s="45"/>
      <c r="CFL432" s="45"/>
      <c r="CFM432" s="45"/>
      <c r="CFN432" s="45"/>
      <c r="CFO432" s="45"/>
      <c r="CFP432" s="45"/>
      <c r="CFQ432" s="45"/>
      <c r="CFR432" s="45"/>
      <c r="CFS432" s="45"/>
      <c r="CFT432" s="45"/>
      <c r="CFU432" s="45"/>
      <c r="CFV432" s="45"/>
      <c r="CFW432" s="45"/>
      <c r="CFX432" s="45"/>
      <c r="CFY432" s="45"/>
      <c r="CFZ432" s="45"/>
      <c r="CGA432" s="45"/>
      <c r="CGB432" s="45"/>
      <c r="CGC432" s="45"/>
      <c r="CGD432" s="45"/>
      <c r="CGE432" s="45"/>
      <c r="CGF432" s="45"/>
      <c r="CGG432" s="45"/>
      <c r="CGH432" s="45"/>
      <c r="CGI432" s="45"/>
      <c r="CGJ432" s="45"/>
      <c r="CGK432" s="45"/>
      <c r="CGL432" s="45"/>
      <c r="CGM432" s="45"/>
      <c r="CGN432" s="45"/>
      <c r="CGO432" s="45"/>
      <c r="CGP432" s="45"/>
      <c r="CGQ432" s="45"/>
      <c r="CGR432" s="45"/>
      <c r="CGS432" s="45"/>
      <c r="CGT432" s="45"/>
      <c r="CGU432" s="45"/>
      <c r="CGV432" s="45"/>
      <c r="CGW432" s="45"/>
      <c r="CGX432" s="45"/>
      <c r="CGY432" s="45"/>
      <c r="CGZ432" s="45"/>
      <c r="CHA432" s="45"/>
      <c r="CHB432" s="45"/>
      <c r="CHC432" s="45"/>
      <c r="CHD432" s="45"/>
      <c r="CHE432" s="45"/>
      <c r="CHF432" s="45"/>
      <c r="CHG432" s="45"/>
      <c r="CHH432" s="45"/>
      <c r="CHI432" s="45"/>
      <c r="CHJ432" s="45"/>
      <c r="CHK432" s="45"/>
      <c r="CHL432" s="45"/>
      <c r="CHM432" s="45"/>
      <c r="CHN432" s="45"/>
      <c r="CHO432" s="45"/>
      <c r="CHP432" s="45"/>
      <c r="CHQ432" s="45"/>
      <c r="CHR432" s="45"/>
      <c r="CHS432" s="45"/>
      <c r="CHT432" s="45"/>
      <c r="CHU432" s="45"/>
      <c r="CHV432" s="45"/>
      <c r="CHW432" s="45"/>
      <c r="CHX432" s="45"/>
      <c r="CHY432" s="45"/>
      <c r="CHZ432" s="45"/>
      <c r="CIA432" s="45"/>
      <c r="CIB432" s="45"/>
      <c r="CIC432" s="45"/>
      <c r="CID432" s="45"/>
      <c r="CIE432" s="45"/>
      <c r="CIF432" s="45"/>
      <c r="CIG432" s="45"/>
      <c r="CIH432" s="45"/>
      <c r="CII432" s="45"/>
      <c r="CIJ432" s="45"/>
      <c r="CIK432" s="45"/>
      <c r="CIL432" s="45"/>
      <c r="CIM432" s="45"/>
      <c r="CIN432" s="45"/>
      <c r="CIO432" s="45"/>
      <c r="CIP432" s="45"/>
      <c r="CIQ432" s="45"/>
      <c r="CIR432" s="45"/>
      <c r="CIS432" s="45"/>
      <c r="CIT432" s="45"/>
      <c r="CIU432" s="45"/>
      <c r="CIV432" s="45"/>
      <c r="CIW432" s="45"/>
      <c r="CIX432" s="45"/>
      <c r="CIY432" s="45"/>
      <c r="CIZ432" s="45"/>
      <c r="CJA432" s="45"/>
      <c r="CJB432" s="45"/>
      <c r="CJC432" s="45"/>
      <c r="CJD432" s="45"/>
      <c r="CJE432" s="45"/>
      <c r="CJF432" s="45"/>
      <c r="CJG432" s="45"/>
      <c r="CJH432" s="45"/>
      <c r="CJI432" s="45"/>
      <c r="CJJ432" s="45"/>
      <c r="CJK432" s="45"/>
      <c r="CJL432" s="45"/>
      <c r="CJM432" s="45"/>
      <c r="CJN432" s="45"/>
      <c r="CJO432" s="45"/>
      <c r="CJP432" s="45"/>
      <c r="CJQ432" s="45"/>
      <c r="CJR432" s="45"/>
      <c r="CJS432" s="45"/>
      <c r="CJT432" s="45"/>
      <c r="CJU432" s="45"/>
      <c r="CJV432" s="45"/>
      <c r="CJW432" s="45"/>
      <c r="CJX432" s="45"/>
      <c r="CJY432" s="45"/>
      <c r="CJZ432" s="45"/>
      <c r="CKA432" s="45"/>
      <c r="CKB432" s="45"/>
      <c r="CKC432" s="45"/>
      <c r="CKD432" s="45"/>
      <c r="CKE432" s="45"/>
      <c r="CKF432" s="45"/>
      <c r="CKG432" s="45"/>
      <c r="CKH432" s="45"/>
      <c r="CKI432" s="45"/>
      <c r="CKJ432" s="45"/>
      <c r="CKK432" s="45"/>
      <c r="CKL432" s="45"/>
      <c r="CKM432" s="45"/>
      <c r="CKN432" s="45"/>
      <c r="CKO432" s="45"/>
      <c r="CKP432" s="45"/>
      <c r="CKQ432" s="45"/>
      <c r="CKR432" s="45"/>
      <c r="CKS432" s="45"/>
      <c r="CKT432" s="45"/>
      <c r="CKU432" s="45"/>
      <c r="CKV432" s="45"/>
      <c r="CKW432" s="45"/>
      <c r="CKX432" s="45"/>
      <c r="CKY432" s="45"/>
      <c r="CKZ432" s="45"/>
      <c r="CLA432" s="45"/>
      <c r="CLB432" s="45"/>
      <c r="CLC432" s="45"/>
      <c r="CLD432" s="45"/>
      <c r="CLE432" s="45"/>
      <c r="CLF432" s="45"/>
      <c r="CLG432" s="45"/>
      <c r="CLH432" s="45"/>
      <c r="CLI432" s="45"/>
      <c r="CLJ432" s="45"/>
      <c r="CLK432" s="45"/>
      <c r="CLL432" s="45"/>
      <c r="CLM432" s="45"/>
      <c r="CLN432" s="45"/>
      <c r="CLO432" s="45"/>
      <c r="CLP432" s="45"/>
      <c r="CLQ432" s="45"/>
      <c r="CLR432" s="45"/>
      <c r="CLS432" s="45"/>
      <c r="CLT432" s="45"/>
      <c r="CLU432" s="45"/>
      <c r="CLV432" s="45"/>
      <c r="CLW432" s="45"/>
      <c r="CLX432" s="45"/>
      <c r="CLY432" s="45"/>
      <c r="CLZ432" s="45"/>
      <c r="CMA432" s="45"/>
      <c r="CMB432" s="45"/>
      <c r="CMC432" s="45"/>
      <c r="CMD432" s="45"/>
      <c r="CME432" s="45"/>
      <c r="CMF432" s="45"/>
      <c r="CMG432" s="45"/>
      <c r="CMH432" s="45"/>
      <c r="CMI432" s="45"/>
      <c r="CMJ432" s="45"/>
      <c r="CMK432" s="45"/>
      <c r="CML432" s="45"/>
      <c r="CMM432" s="45"/>
      <c r="CMN432" s="45"/>
      <c r="CMO432" s="45"/>
      <c r="CMP432" s="45"/>
      <c r="CMQ432" s="45"/>
      <c r="CMR432" s="45"/>
      <c r="CMS432" s="45"/>
      <c r="CMT432" s="45"/>
      <c r="CMU432" s="45"/>
      <c r="CMV432" s="45"/>
      <c r="CMW432" s="45"/>
      <c r="CMX432" s="45"/>
      <c r="CMY432" s="45"/>
      <c r="CMZ432" s="45"/>
      <c r="CNA432" s="45"/>
      <c r="CNB432" s="45"/>
      <c r="CNC432" s="45"/>
      <c r="CND432" s="45"/>
      <c r="CNE432" s="45"/>
      <c r="CNF432" s="45"/>
      <c r="CNG432" s="45"/>
      <c r="CNH432" s="45"/>
      <c r="CNI432" s="45"/>
      <c r="CNJ432" s="45"/>
      <c r="CNK432" s="45"/>
      <c r="CNL432" s="45"/>
      <c r="CNM432" s="45"/>
      <c r="CNN432" s="45"/>
      <c r="CNO432" s="45"/>
      <c r="CNP432" s="45"/>
      <c r="CNQ432" s="45"/>
      <c r="CNR432" s="45"/>
      <c r="CNS432" s="45"/>
      <c r="CNT432" s="45"/>
      <c r="CNU432" s="45"/>
      <c r="CNV432" s="45"/>
      <c r="CNW432" s="45"/>
      <c r="CNX432" s="45"/>
      <c r="CNY432" s="45"/>
      <c r="CNZ432" s="45"/>
      <c r="COA432" s="45"/>
      <c r="COB432" s="45"/>
      <c r="COC432" s="45"/>
      <c r="COD432" s="45"/>
      <c r="COE432" s="45"/>
      <c r="COF432" s="45"/>
      <c r="COG432" s="45"/>
      <c r="COH432" s="45"/>
      <c r="COI432" s="45"/>
      <c r="COJ432" s="45"/>
      <c r="COK432" s="45"/>
      <c r="COL432" s="45"/>
      <c r="COM432" s="45"/>
      <c r="CON432" s="45"/>
      <c r="COO432" s="45"/>
      <c r="COP432" s="45"/>
      <c r="COQ432" s="45"/>
      <c r="COR432" s="45"/>
      <c r="COS432" s="45"/>
      <c r="COT432" s="45"/>
      <c r="COU432" s="45"/>
      <c r="COV432" s="45"/>
      <c r="COW432" s="45"/>
      <c r="COX432" s="45"/>
      <c r="COY432" s="45"/>
      <c r="COZ432" s="45"/>
      <c r="CPA432" s="45"/>
      <c r="CPB432" s="45"/>
      <c r="CPC432" s="45"/>
      <c r="CPD432" s="45"/>
      <c r="CPE432" s="45"/>
      <c r="CPF432" s="45"/>
      <c r="CPG432" s="45"/>
      <c r="CPH432" s="45"/>
      <c r="CPI432" s="45"/>
      <c r="CPJ432" s="45"/>
      <c r="CPK432" s="45"/>
      <c r="CPL432" s="45"/>
      <c r="CPM432" s="45"/>
      <c r="CPN432" s="45"/>
      <c r="CPO432" s="45"/>
      <c r="CPP432" s="45"/>
      <c r="CPQ432" s="45"/>
      <c r="CPR432" s="45"/>
      <c r="CPS432" s="45"/>
      <c r="CPT432" s="45"/>
      <c r="CPU432" s="45"/>
      <c r="CPV432" s="45"/>
      <c r="CPW432" s="45"/>
      <c r="CPX432" s="45"/>
      <c r="CPY432" s="45"/>
      <c r="CPZ432" s="45"/>
      <c r="CQA432" s="45"/>
      <c r="CQB432" s="45"/>
      <c r="CQC432" s="45"/>
      <c r="CQD432" s="45"/>
      <c r="CQE432" s="45"/>
      <c r="CQF432" s="45"/>
      <c r="CQG432" s="45"/>
      <c r="CQH432" s="45"/>
      <c r="CQI432" s="45"/>
      <c r="CQJ432" s="45"/>
      <c r="CQK432" s="45"/>
      <c r="CQL432" s="45"/>
      <c r="CQM432" s="45"/>
      <c r="CQN432" s="45"/>
      <c r="CQO432" s="45"/>
      <c r="CQP432" s="45"/>
      <c r="CQQ432" s="45"/>
      <c r="CQR432" s="45"/>
      <c r="CQS432" s="45"/>
      <c r="CQT432" s="45"/>
      <c r="CQU432" s="45"/>
      <c r="CQV432" s="45"/>
      <c r="CQW432" s="45"/>
      <c r="CQX432" s="45"/>
      <c r="CQY432" s="45"/>
      <c r="CQZ432" s="45"/>
      <c r="CRA432" s="45"/>
      <c r="CRB432" s="45"/>
      <c r="CRC432" s="45"/>
      <c r="CRD432" s="45"/>
      <c r="CRE432" s="45"/>
      <c r="CRF432" s="45"/>
      <c r="CRG432" s="45"/>
      <c r="CRH432" s="45"/>
      <c r="CRI432" s="45"/>
      <c r="CRJ432" s="45"/>
      <c r="CRK432" s="45"/>
      <c r="CRL432" s="45"/>
      <c r="CRM432" s="45"/>
      <c r="CRN432" s="45"/>
      <c r="CRO432" s="45"/>
      <c r="CRP432" s="45"/>
      <c r="CRQ432" s="45"/>
      <c r="CRR432" s="45"/>
      <c r="CRS432" s="45"/>
      <c r="CRT432" s="45"/>
      <c r="CRU432" s="45"/>
      <c r="CRV432" s="45"/>
      <c r="CRW432" s="45"/>
      <c r="CRX432" s="45"/>
      <c r="CRY432" s="45"/>
      <c r="CRZ432" s="45"/>
      <c r="CSA432" s="45"/>
      <c r="CSB432" s="45"/>
      <c r="CSC432" s="45"/>
      <c r="CSD432" s="45"/>
      <c r="CSE432" s="45"/>
      <c r="CSF432" s="45"/>
      <c r="CSG432" s="45"/>
      <c r="CSH432" s="45"/>
      <c r="CSI432" s="45"/>
      <c r="CSJ432" s="45"/>
      <c r="CSK432" s="45"/>
      <c r="CSL432" s="45"/>
      <c r="CSM432" s="45"/>
      <c r="CSN432" s="45"/>
      <c r="CSO432" s="45"/>
      <c r="CSP432" s="45"/>
      <c r="CSQ432" s="45"/>
      <c r="CSR432" s="45"/>
      <c r="CSS432" s="45"/>
      <c r="CST432" s="45"/>
      <c r="CSU432" s="45"/>
      <c r="CSV432" s="45"/>
      <c r="CSW432" s="45"/>
      <c r="CSX432" s="45"/>
      <c r="CSY432" s="45"/>
      <c r="CSZ432" s="45"/>
      <c r="CTA432" s="45"/>
      <c r="CTB432" s="45"/>
      <c r="CTC432" s="45"/>
      <c r="CTD432" s="45"/>
      <c r="CTE432" s="45"/>
      <c r="CTF432" s="45"/>
      <c r="CTG432" s="45"/>
      <c r="CTH432" s="45"/>
      <c r="CTI432" s="45"/>
      <c r="CTJ432" s="45"/>
      <c r="CTK432" s="45"/>
      <c r="CTL432" s="45"/>
      <c r="CTM432" s="45"/>
      <c r="CTN432" s="45"/>
      <c r="CTO432" s="45"/>
      <c r="CTP432" s="45"/>
      <c r="CTQ432" s="45"/>
      <c r="CTR432" s="45"/>
      <c r="CTS432" s="45"/>
      <c r="CTT432" s="45"/>
      <c r="CTU432" s="45"/>
      <c r="CTV432" s="45"/>
      <c r="CTW432" s="45"/>
      <c r="CTX432" s="45"/>
      <c r="CTY432" s="45"/>
      <c r="CTZ432" s="45"/>
      <c r="CUA432" s="45"/>
      <c r="CUB432" s="45"/>
      <c r="CUC432" s="45"/>
      <c r="CUD432" s="45"/>
      <c r="CUE432" s="45"/>
      <c r="CUF432" s="45"/>
      <c r="CUG432" s="45"/>
      <c r="CUH432" s="45"/>
      <c r="CUI432" s="45"/>
      <c r="CUJ432" s="45"/>
      <c r="CUK432" s="45"/>
      <c r="CUL432" s="45"/>
      <c r="CUM432" s="45"/>
      <c r="CUN432" s="45"/>
      <c r="CUO432" s="45"/>
      <c r="CUP432" s="45"/>
      <c r="CUQ432" s="45"/>
      <c r="CUR432" s="45"/>
      <c r="CUS432" s="45"/>
      <c r="CUT432" s="45"/>
      <c r="CUU432" s="45"/>
      <c r="CUV432" s="45"/>
      <c r="CUW432" s="45"/>
      <c r="CUX432" s="45"/>
      <c r="CUY432" s="45"/>
      <c r="CUZ432" s="45"/>
      <c r="CVA432" s="45"/>
      <c r="CVB432" s="45"/>
      <c r="CVC432" s="45"/>
      <c r="CVD432" s="45"/>
      <c r="CVE432" s="45"/>
      <c r="CVF432" s="45"/>
      <c r="CVG432" s="45"/>
      <c r="CVH432" s="45"/>
      <c r="CVI432" s="45"/>
      <c r="CVJ432" s="45"/>
      <c r="CVK432" s="45"/>
      <c r="CVL432" s="45"/>
      <c r="CVM432" s="45"/>
      <c r="CVN432" s="45"/>
      <c r="CVO432" s="45"/>
      <c r="CVP432" s="45"/>
      <c r="CVQ432" s="45"/>
      <c r="CVR432" s="45"/>
      <c r="CVS432" s="45"/>
      <c r="CVT432" s="45"/>
      <c r="CVU432" s="45"/>
      <c r="CVV432" s="45"/>
      <c r="CVW432" s="45"/>
      <c r="CVX432" s="45"/>
      <c r="CVY432" s="45"/>
      <c r="CVZ432" s="45"/>
      <c r="CWA432" s="45"/>
      <c r="CWB432" s="45"/>
      <c r="CWC432" s="45"/>
      <c r="CWD432" s="45"/>
      <c r="CWE432" s="45"/>
      <c r="CWF432" s="45"/>
      <c r="CWG432" s="45"/>
      <c r="CWH432" s="45"/>
      <c r="CWI432" s="45"/>
      <c r="CWJ432" s="45"/>
      <c r="CWK432" s="45"/>
      <c r="CWL432" s="45"/>
      <c r="CWM432" s="45"/>
      <c r="CWN432" s="45"/>
      <c r="CWO432" s="45"/>
      <c r="CWP432" s="45"/>
      <c r="CWQ432" s="45"/>
      <c r="CWR432" s="45"/>
      <c r="CWS432" s="45"/>
      <c r="CWT432" s="45"/>
      <c r="CWU432" s="45"/>
      <c r="CWV432" s="45"/>
      <c r="CWW432" s="45"/>
      <c r="CWX432" s="45"/>
      <c r="CWY432" s="45"/>
      <c r="CWZ432" s="45"/>
      <c r="CXA432" s="45"/>
      <c r="CXB432" s="45"/>
      <c r="CXC432" s="45"/>
      <c r="CXD432" s="45"/>
      <c r="CXE432" s="45"/>
      <c r="CXF432" s="45"/>
      <c r="CXG432" s="45"/>
      <c r="CXH432" s="45"/>
      <c r="CXI432" s="45"/>
      <c r="CXJ432" s="45"/>
      <c r="CXK432" s="45"/>
      <c r="CXL432" s="45"/>
      <c r="CXM432" s="45"/>
      <c r="CXN432" s="45"/>
      <c r="CXO432" s="45"/>
      <c r="CXP432" s="45"/>
      <c r="CXQ432" s="45"/>
      <c r="CXR432" s="45"/>
      <c r="CXS432" s="45"/>
      <c r="CXT432" s="45"/>
      <c r="CXU432" s="45"/>
      <c r="CXV432" s="45"/>
      <c r="CXW432" s="45"/>
      <c r="CXX432" s="45"/>
      <c r="CXY432" s="45"/>
      <c r="CXZ432" s="45"/>
      <c r="CYA432" s="45"/>
      <c r="CYB432" s="45"/>
      <c r="CYC432" s="45"/>
      <c r="CYD432" s="45"/>
      <c r="CYE432" s="45"/>
      <c r="CYF432" s="45"/>
      <c r="CYG432" s="45"/>
      <c r="CYH432" s="45"/>
      <c r="CYI432" s="45"/>
      <c r="CYJ432" s="45"/>
      <c r="CYK432" s="45"/>
      <c r="CYL432" s="45"/>
      <c r="CYM432" s="45"/>
      <c r="CYN432" s="45"/>
      <c r="CYO432" s="45"/>
      <c r="CYP432" s="45"/>
      <c r="CYQ432" s="45"/>
      <c r="CYR432" s="45"/>
      <c r="CYS432" s="45"/>
      <c r="CYT432" s="45"/>
      <c r="CYU432" s="45"/>
      <c r="CYV432" s="45"/>
      <c r="CYW432" s="45"/>
      <c r="CYX432" s="45"/>
      <c r="CYY432" s="45"/>
      <c r="CYZ432" s="45"/>
      <c r="CZA432" s="45"/>
      <c r="CZB432" s="45"/>
      <c r="CZC432" s="45"/>
      <c r="CZD432" s="45"/>
      <c r="CZE432" s="45"/>
      <c r="CZF432" s="45"/>
      <c r="CZG432" s="45"/>
      <c r="CZH432" s="45"/>
      <c r="CZI432" s="45"/>
      <c r="CZJ432" s="45"/>
      <c r="CZK432" s="45"/>
      <c r="CZL432" s="45"/>
      <c r="CZM432" s="45"/>
      <c r="CZN432" s="45"/>
      <c r="CZO432" s="45"/>
      <c r="CZP432" s="45"/>
      <c r="CZQ432" s="45"/>
      <c r="CZR432" s="45"/>
      <c r="CZS432" s="45"/>
      <c r="CZT432" s="45"/>
      <c r="CZU432" s="45"/>
      <c r="CZV432" s="45"/>
      <c r="CZW432" s="45"/>
      <c r="CZX432" s="45"/>
      <c r="CZY432" s="45"/>
      <c r="CZZ432" s="45"/>
      <c r="DAA432" s="45"/>
      <c r="DAB432" s="45"/>
      <c r="DAC432" s="45"/>
      <c r="DAD432" s="45"/>
      <c r="DAE432" s="45"/>
      <c r="DAF432" s="45"/>
      <c r="DAG432" s="45"/>
      <c r="DAH432" s="45"/>
      <c r="DAI432" s="45"/>
      <c r="DAJ432" s="45"/>
      <c r="DAK432" s="45"/>
      <c r="DAL432" s="45"/>
      <c r="DAM432" s="45"/>
      <c r="DAN432" s="45"/>
      <c r="DAO432" s="45"/>
      <c r="DAP432" s="45"/>
      <c r="DAQ432" s="45"/>
      <c r="DAR432" s="45"/>
      <c r="DAS432" s="45"/>
      <c r="DAT432" s="45"/>
      <c r="DAU432" s="45"/>
      <c r="DAV432" s="45"/>
      <c r="DAW432" s="45"/>
      <c r="DAX432" s="45"/>
      <c r="DAY432" s="45"/>
      <c r="DAZ432" s="45"/>
      <c r="DBA432" s="45"/>
      <c r="DBB432" s="45"/>
      <c r="DBC432" s="45"/>
      <c r="DBD432" s="45"/>
      <c r="DBE432" s="45"/>
      <c r="DBF432" s="45"/>
      <c r="DBG432" s="45"/>
      <c r="DBH432" s="45"/>
      <c r="DBI432" s="45"/>
      <c r="DBJ432" s="45"/>
      <c r="DBK432" s="45"/>
      <c r="DBL432" s="45"/>
      <c r="DBM432" s="45"/>
      <c r="DBN432" s="45"/>
      <c r="DBO432" s="45"/>
      <c r="DBP432" s="45"/>
      <c r="DBQ432" s="45"/>
      <c r="DBR432" s="45"/>
      <c r="DBS432" s="45"/>
      <c r="DBT432" s="45"/>
      <c r="DBU432" s="45"/>
      <c r="DBV432" s="45"/>
      <c r="DBW432" s="45"/>
      <c r="DBX432" s="45"/>
      <c r="DBY432" s="45"/>
      <c r="DBZ432" s="45"/>
      <c r="DCA432" s="45"/>
      <c r="DCB432" s="45"/>
      <c r="DCC432" s="45"/>
      <c r="DCD432" s="45"/>
      <c r="DCE432" s="45"/>
      <c r="DCF432" s="45"/>
      <c r="DCG432" s="45"/>
      <c r="DCH432" s="45"/>
      <c r="DCI432" s="45"/>
      <c r="DCJ432" s="45"/>
      <c r="DCK432" s="45"/>
      <c r="DCL432" s="45"/>
      <c r="DCM432" s="45"/>
      <c r="DCN432" s="45"/>
      <c r="DCO432" s="45"/>
      <c r="DCP432" s="45"/>
      <c r="DCQ432" s="45"/>
      <c r="DCR432" s="45"/>
      <c r="DCS432" s="45"/>
      <c r="DCT432" s="45"/>
      <c r="DCU432" s="45"/>
      <c r="DCV432" s="45"/>
      <c r="DCW432" s="45"/>
      <c r="DCX432" s="45"/>
      <c r="DCY432" s="45"/>
      <c r="DCZ432" s="45"/>
      <c r="DDA432" s="45"/>
      <c r="DDB432" s="45"/>
      <c r="DDC432" s="45"/>
      <c r="DDD432" s="45"/>
      <c r="DDE432" s="45"/>
      <c r="DDF432" s="45"/>
      <c r="DDG432" s="45"/>
      <c r="DDH432" s="45"/>
      <c r="DDI432" s="45"/>
      <c r="DDJ432" s="45"/>
      <c r="DDK432" s="45"/>
      <c r="DDL432" s="45"/>
      <c r="DDM432" s="45"/>
      <c r="DDN432" s="45"/>
      <c r="DDO432" s="45"/>
      <c r="DDP432" s="45"/>
      <c r="DDQ432" s="45"/>
      <c r="DDR432" s="45"/>
      <c r="DDS432" s="45"/>
      <c r="DDT432" s="45"/>
      <c r="DDU432" s="45"/>
      <c r="DDV432" s="45"/>
      <c r="DDW432" s="45"/>
      <c r="DDX432" s="45"/>
      <c r="DDY432" s="45"/>
      <c r="DDZ432" s="45"/>
      <c r="DEA432" s="45"/>
      <c r="DEB432" s="45"/>
      <c r="DEC432" s="45"/>
      <c r="DED432" s="45"/>
      <c r="DEE432" s="45"/>
      <c r="DEF432" s="45"/>
      <c r="DEG432" s="45"/>
      <c r="DEH432" s="45"/>
      <c r="DEI432" s="45"/>
      <c r="DEJ432" s="45"/>
      <c r="DEK432" s="45"/>
      <c r="DEL432" s="45"/>
      <c r="DEM432" s="45"/>
      <c r="DEN432" s="45"/>
      <c r="DEO432" s="45"/>
      <c r="DEP432" s="45"/>
      <c r="DEQ432" s="45"/>
      <c r="DER432" s="45"/>
      <c r="DES432" s="45"/>
      <c r="DET432" s="45"/>
      <c r="DEU432" s="45"/>
      <c r="DEV432" s="45"/>
      <c r="DEW432" s="45"/>
      <c r="DEX432" s="45"/>
      <c r="DEY432" s="45"/>
      <c r="DEZ432" s="45"/>
      <c r="DFA432" s="45"/>
      <c r="DFB432" s="45"/>
      <c r="DFC432" s="45"/>
      <c r="DFD432" s="45"/>
      <c r="DFE432" s="45"/>
      <c r="DFF432" s="45"/>
      <c r="DFG432" s="45"/>
      <c r="DFH432" s="45"/>
      <c r="DFI432" s="45"/>
      <c r="DFJ432" s="45"/>
      <c r="DFK432" s="45"/>
      <c r="DFL432" s="45"/>
      <c r="DFM432" s="45"/>
      <c r="DFN432" s="45"/>
      <c r="DFO432" s="45"/>
      <c r="DFP432" s="45"/>
      <c r="DFQ432" s="45"/>
      <c r="DFR432" s="45"/>
      <c r="DFS432" s="45"/>
      <c r="DFT432" s="45"/>
      <c r="DFU432" s="45"/>
      <c r="DFV432" s="45"/>
      <c r="DFW432" s="45"/>
      <c r="DFX432" s="45"/>
      <c r="DFY432" s="45"/>
      <c r="DFZ432" s="45"/>
      <c r="DGA432" s="45"/>
      <c r="DGB432" s="45"/>
      <c r="DGC432" s="45"/>
      <c r="DGD432" s="45"/>
      <c r="DGE432" s="45"/>
      <c r="DGF432" s="45"/>
      <c r="DGG432" s="45"/>
      <c r="DGH432" s="45"/>
      <c r="DGI432" s="45"/>
      <c r="DGJ432" s="45"/>
      <c r="DGK432" s="45"/>
      <c r="DGL432" s="45"/>
      <c r="DGM432" s="45"/>
      <c r="DGN432" s="45"/>
      <c r="DGO432" s="45"/>
      <c r="DGP432" s="45"/>
      <c r="DGQ432" s="45"/>
      <c r="DGR432" s="45"/>
      <c r="DGS432" s="45"/>
      <c r="DGT432" s="45"/>
      <c r="DGU432" s="45"/>
      <c r="DGV432" s="45"/>
      <c r="DGW432" s="45"/>
      <c r="DGX432" s="45"/>
      <c r="DGY432" s="45"/>
      <c r="DGZ432" s="45"/>
      <c r="DHA432" s="45"/>
      <c r="DHB432" s="45"/>
      <c r="DHC432" s="45"/>
      <c r="DHD432" s="45"/>
      <c r="DHE432" s="45"/>
      <c r="DHF432" s="45"/>
      <c r="DHG432" s="45"/>
      <c r="DHH432" s="45"/>
      <c r="DHI432" s="45"/>
      <c r="DHJ432" s="45"/>
      <c r="DHK432" s="45"/>
      <c r="DHL432" s="45"/>
      <c r="DHM432" s="45"/>
      <c r="DHN432" s="45"/>
      <c r="DHO432" s="45"/>
      <c r="DHP432" s="45"/>
      <c r="DHQ432" s="45"/>
      <c r="DHR432" s="45"/>
      <c r="DHS432" s="45"/>
      <c r="DHT432" s="45"/>
      <c r="DHU432" s="45"/>
      <c r="DHV432" s="45"/>
      <c r="DHW432" s="45"/>
      <c r="DHX432" s="45"/>
      <c r="DHY432" s="45"/>
      <c r="DHZ432" s="45"/>
      <c r="DIA432" s="45"/>
      <c r="DIB432" s="45"/>
      <c r="DIC432" s="45"/>
      <c r="DID432" s="45"/>
      <c r="DIE432" s="45"/>
      <c r="DIF432" s="45"/>
      <c r="DIG432" s="45"/>
      <c r="DIH432" s="45"/>
      <c r="DII432" s="45"/>
      <c r="DIJ432" s="45"/>
      <c r="DIK432" s="45"/>
      <c r="DIL432" s="45"/>
      <c r="DIM432" s="45"/>
      <c r="DIN432" s="45"/>
      <c r="DIO432" s="45"/>
      <c r="DIP432" s="45"/>
      <c r="DIQ432" s="45"/>
      <c r="DIR432" s="45"/>
      <c r="DIS432" s="45"/>
      <c r="DIT432" s="45"/>
      <c r="DIU432" s="45"/>
      <c r="DIV432" s="45"/>
      <c r="DIW432" s="45"/>
      <c r="DIX432" s="45"/>
      <c r="DIY432" s="45"/>
      <c r="DIZ432" s="45"/>
      <c r="DJA432" s="45"/>
      <c r="DJB432" s="45"/>
      <c r="DJC432" s="45"/>
      <c r="DJD432" s="45"/>
      <c r="DJE432" s="45"/>
      <c r="DJF432" s="45"/>
      <c r="DJG432" s="45"/>
      <c r="DJH432" s="45"/>
      <c r="DJI432" s="45"/>
      <c r="DJJ432" s="45"/>
      <c r="DJK432" s="45"/>
      <c r="DJL432" s="45"/>
      <c r="DJM432" s="45"/>
      <c r="DJN432" s="45"/>
      <c r="DJO432" s="45"/>
      <c r="DJP432" s="45"/>
      <c r="DJQ432" s="45"/>
      <c r="DJR432" s="45"/>
      <c r="DJS432" s="45"/>
      <c r="DJT432" s="45"/>
      <c r="DJU432" s="45"/>
      <c r="DJV432" s="45"/>
      <c r="DJW432" s="45"/>
      <c r="DJX432" s="45"/>
      <c r="DJY432" s="45"/>
      <c r="DJZ432" s="45"/>
      <c r="DKA432" s="45"/>
      <c r="DKB432" s="45"/>
      <c r="DKC432" s="45"/>
      <c r="DKD432" s="45"/>
      <c r="DKE432" s="45"/>
      <c r="DKF432" s="45"/>
      <c r="DKG432" s="45"/>
      <c r="DKH432" s="45"/>
      <c r="DKI432" s="45"/>
      <c r="DKJ432" s="45"/>
      <c r="DKK432" s="45"/>
      <c r="DKL432" s="45"/>
      <c r="DKM432" s="45"/>
      <c r="DKN432" s="45"/>
      <c r="DKO432" s="45"/>
      <c r="DKP432" s="45"/>
      <c r="DKQ432" s="45"/>
      <c r="DKR432" s="45"/>
      <c r="DKS432" s="45"/>
      <c r="DKT432" s="45"/>
      <c r="DKU432" s="45"/>
      <c r="DKV432" s="45"/>
      <c r="DKW432" s="45"/>
      <c r="DKX432" s="45"/>
      <c r="DKY432" s="45"/>
      <c r="DKZ432" s="45"/>
      <c r="DLA432" s="45"/>
      <c r="DLB432" s="45"/>
      <c r="DLC432" s="45"/>
      <c r="DLD432" s="45"/>
      <c r="DLE432" s="45"/>
      <c r="DLF432" s="45"/>
      <c r="DLG432" s="45"/>
      <c r="DLH432" s="45"/>
      <c r="DLI432" s="45"/>
      <c r="DLJ432" s="45"/>
      <c r="DLK432" s="45"/>
      <c r="DLL432" s="45"/>
      <c r="DLM432" s="45"/>
      <c r="DLN432" s="45"/>
      <c r="DLO432" s="45"/>
      <c r="DLP432" s="45"/>
      <c r="DLQ432" s="45"/>
      <c r="DLR432" s="45"/>
      <c r="DLS432" s="45"/>
      <c r="DLT432" s="45"/>
      <c r="DLU432" s="45"/>
      <c r="DLV432" s="45"/>
      <c r="DLW432" s="45"/>
      <c r="DLX432" s="45"/>
      <c r="DLY432" s="45"/>
      <c r="DLZ432" s="45"/>
      <c r="DMA432" s="45"/>
      <c r="DMB432" s="45"/>
      <c r="DMC432" s="45"/>
      <c r="DMD432" s="45"/>
      <c r="DME432" s="45"/>
      <c r="DMF432" s="45"/>
      <c r="DMG432" s="45"/>
      <c r="DMH432" s="45"/>
      <c r="DMI432" s="45"/>
      <c r="DMJ432" s="45"/>
      <c r="DMK432" s="45"/>
      <c r="DML432" s="45"/>
      <c r="DMM432" s="45"/>
      <c r="DMN432" s="45"/>
      <c r="DMO432" s="45"/>
      <c r="DMP432" s="45"/>
      <c r="DMQ432" s="45"/>
      <c r="DMR432" s="45"/>
      <c r="DMS432" s="45"/>
      <c r="DMT432" s="45"/>
      <c r="DMU432" s="45"/>
      <c r="DMV432" s="45"/>
      <c r="DMW432" s="45"/>
      <c r="DMX432" s="45"/>
      <c r="DMY432" s="45"/>
      <c r="DMZ432" s="45"/>
      <c r="DNA432" s="45"/>
      <c r="DNB432" s="45"/>
      <c r="DNC432" s="45"/>
      <c r="DND432" s="45"/>
      <c r="DNE432" s="45"/>
      <c r="DNF432" s="45"/>
      <c r="DNG432" s="45"/>
      <c r="DNH432" s="45"/>
      <c r="DNI432" s="45"/>
      <c r="DNJ432" s="45"/>
      <c r="DNK432" s="45"/>
      <c r="DNL432" s="45"/>
      <c r="DNM432" s="45"/>
      <c r="DNN432" s="45"/>
      <c r="DNO432" s="45"/>
      <c r="DNP432" s="45"/>
      <c r="DNQ432" s="45"/>
      <c r="DNR432" s="45"/>
      <c r="DNS432" s="45"/>
      <c r="DNT432" s="45"/>
      <c r="DNU432" s="45"/>
      <c r="DNV432" s="45"/>
      <c r="DNW432" s="45"/>
      <c r="DNX432" s="45"/>
      <c r="DNY432" s="45"/>
      <c r="DNZ432" s="45"/>
      <c r="DOA432" s="45"/>
      <c r="DOB432" s="45"/>
      <c r="DOC432" s="45"/>
      <c r="DOD432" s="45"/>
      <c r="DOE432" s="45"/>
      <c r="DOF432" s="45"/>
      <c r="DOG432" s="45"/>
      <c r="DOH432" s="45"/>
      <c r="DOI432" s="45"/>
      <c r="DOJ432" s="45"/>
      <c r="DOK432" s="45"/>
      <c r="DOL432" s="45"/>
      <c r="DOM432" s="45"/>
      <c r="DON432" s="45"/>
      <c r="DOO432" s="45"/>
      <c r="DOP432" s="45"/>
      <c r="DOQ432" s="45"/>
      <c r="DOR432" s="45"/>
      <c r="DOS432" s="45"/>
      <c r="DOT432" s="45"/>
      <c r="DOU432" s="45"/>
      <c r="DOV432" s="45"/>
      <c r="DOW432" s="45"/>
      <c r="DOX432" s="45"/>
      <c r="DOY432" s="45"/>
      <c r="DOZ432" s="45"/>
      <c r="DPA432" s="45"/>
      <c r="DPB432" s="45"/>
      <c r="DPC432" s="45"/>
      <c r="DPD432" s="45"/>
      <c r="DPE432" s="45"/>
      <c r="DPF432" s="45"/>
      <c r="DPG432" s="45"/>
      <c r="DPH432" s="45"/>
      <c r="DPI432" s="45"/>
      <c r="DPJ432" s="45"/>
      <c r="DPK432" s="45"/>
      <c r="DPL432" s="45"/>
      <c r="DPM432" s="45"/>
      <c r="DPN432" s="45"/>
      <c r="DPO432" s="45"/>
      <c r="DPP432" s="45"/>
      <c r="DPQ432" s="45"/>
      <c r="DPR432" s="45"/>
      <c r="DPS432" s="45"/>
      <c r="DPT432" s="45"/>
      <c r="DPU432" s="45"/>
      <c r="DPV432" s="45"/>
      <c r="DPW432" s="45"/>
      <c r="DPX432" s="45"/>
      <c r="DPY432" s="45"/>
      <c r="DPZ432" s="45"/>
      <c r="DQA432" s="45"/>
      <c r="DQB432" s="45"/>
      <c r="DQC432" s="45"/>
      <c r="DQD432" s="45"/>
      <c r="DQE432" s="45"/>
      <c r="DQF432" s="45"/>
      <c r="DQG432" s="45"/>
      <c r="DQH432" s="45"/>
      <c r="DQI432" s="45"/>
      <c r="DQJ432" s="45"/>
      <c r="DQK432" s="45"/>
      <c r="DQL432" s="45"/>
      <c r="DQM432" s="45"/>
      <c r="DQN432" s="45"/>
      <c r="DQO432" s="45"/>
      <c r="DQP432" s="45"/>
      <c r="DQQ432" s="45"/>
      <c r="DQR432" s="45"/>
      <c r="DQS432" s="45"/>
      <c r="DQT432" s="45"/>
      <c r="DQU432" s="45"/>
      <c r="DQV432" s="45"/>
      <c r="DQW432" s="45"/>
      <c r="DQX432" s="45"/>
      <c r="DQY432" s="45"/>
      <c r="DQZ432" s="45"/>
      <c r="DRA432" s="45"/>
      <c r="DRB432" s="45"/>
      <c r="DRC432" s="45"/>
      <c r="DRD432" s="45"/>
      <c r="DRE432" s="45"/>
      <c r="DRF432" s="45"/>
      <c r="DRG432" s="45"/>
      <c r="DRH432" s="45"/>
      <c r="DRI432" s="45"/>
      <c r="DRJ432" s="45"/>
      <c r="DRK432" s="45"/>
      <c r="DRL432" s="45"/>
      <c r="DRM432" s="45"/>
      <c r="DRN432" s="45"/>
      <c r="DRO432" s="45"/>
      <c r="DRP432" s="45"/>
      <c r="DRQ432" s="45"/>
      <c r="DRR432" s="45"/>
      <c r="DRS432" s="45"/>
      <c r="DRT432" s="45"/>
      <c r="DRU432" s="45"/>
      <c r="DRV432" s="45"/>
      <c r="DRW432" s="45"/>
      <c r="DRX432" s="45"/>
      <c r="DRY432" s="45"/>
      <c r="DRZ432" s="45"/>
      <c r="DSA432" s="45"/>
      <c r="DSB432" s="45"/>
      <c r="DSC432" s="45"/>
      <c r="DSD432" s="45"/>
      <c r="DSE432" s="45"/>
      <c r="DSF432" s="45"/>
      <c r="DSG432" s="45"/>
      <c r="DSH432" s="45"/>
      <c r="DSI432" s="45"/>
      <c r="DSJ432" s="45"/>
      <c r="DSK432" s="45"/>
      <c r="DSL432" s="45"/>
      <c r="DSM432" s="45"/>
      <c r="DSN432" s="45"/>
      <c r="DSO432" s="45"/>
      <c r="DSP432" s="45"/>
      <c r="DSQ432" s="45"/>
      <c r="DSR432" s="45"/>
      <c r="DSS432" s="45"/>
      <c r="DST432" s="45"/>
      <c r="DSU432" s="45"/>
      <c r="DSV432" s="45"/>
      <c r="DSW432" s="45"/>
      <c r="DSX432" s="45"/>
      <c r="DSY432" s="45"/>
      <c r="DSZ432" s="45"/>
      <c r="DTA432" s="45"/>
      <c r="DTB432" s="45"/>
      <c r="DTC432" s="45"/>
      <c r="DTD432" s="45"/>
      <c r="DTE432" s="45"/>
      <c r="DTF432" s="45"/>
      <c r="DTG432" s="45"/>
      <c r="DTH432" s="45"/>
      <c r="DTI432" s="45"/>
      <c r="DTJ432" s="45"/>
      <c r="DTK432" s="45"/>
      <c r="DTL432" s="45"/>
      <c r="DTM432" s="45"/>
      <c r="DTN432" s="45"/>
      <c r="DTO432" s="45"/>
      <c r="DTP432" s="45"/>
      <c r="DTQ432" s="45"/>
      <c r="DTR432" s="45"/>
      <c r="DTS432" s="45"/>
      <c r="DTT432" s="45"/>
      <c r="DTU432" s="45"/>
      <c r="DTV432" s="45"/>
      <c r="DTW432" s="45"/>
      <c r="DTX432" s="45"/>
      <c r="DTY432" s="45"/>
      <c r="DTZ432" s="45"/>
      <c r="DUA432" s="45"/>
      <c r="DUB432" s="45"/>
      <c r="DUC432" s="45"/>
      <c r="DUD432" s="45"/>
      <c r="DUE432" s="45"/>
      <c r="DUF432" s="45"/>
      <c r="DUG432" s="45"/>
      <c r="DUH432" s="45"/>
      <c r="DUI432" s="45"/>
      <c r="DUJ432" s="45"/>
      <c r="DUK432" s="45"/>
      <c r="DUL432" s="45"/>
      <c r="DUM432" s="45"/>
      <c r="DUN432" s="45"/>
      <c r="DUO432" s="45"/>
      <c r="DUP432" s="45"/>
      <c r="DUQ432" s="45"/>
      <c r="DUR432" s="45"/>
      <c r="DUS432" s="45"/>
      <c r="DUT432" s="45"/>
      <c r="DUU432" s="45"/>
      <c r="DUV432" s="45"/>
      <c r="DUW432" s="45"/>
      <c r="DUX432" s="45"/>
      <c r="DUY432" s="45"/>
      <c r="DUZ432" s="45"/>
      <c r="DVA432" s="45"/>
      <c r="DVB432" s="45"/>
      <c r="DVC432" s="45"/>
      <c r="DVD432" s="45"/>
      <c r="DVE432" s="45"/>
      <c r="DVF432" s="45"/>
      <c r="DVG432" s="45"/>
      <c r="DVH432" s="45"/>
      <c r="DVI432" s="45"/>
      <c r="DVJ432" s="45"/>
      <c r="DVK432" s="45"/>
      <c r="DVL432" s="45"/>
      <c r="DVM432" s="45"/>
      <c r="DVN432" s="45"/>
      <c r="DVO432" s="45"/>
      <c r="DVP432" s="45"/>
      <c r="DVQ432" s="45"/>
      <c r="DVR432" s="45"/>
      <c r="DVS432" s="45"/>
      <c r="DVT432" s="45"/>
      <c r="DVU432" s="45"/>
      <c r="DVV432" s="45"/>
      <c r="DVW432" s="45"/>
      <c r="DVX432" s="45"/>
      <c r="DVY432" s="45"/>
      <c r="DVZ432" s="45"/>
      <c r="DWA432" s="45"/>
      <c r="DWB432" s="45"/>
      <c r="DWC432" s="45"/>
      <c r="DWD432" s="45"/>
      <c r="DWE432" s="45"/>
      <c r="DWF432" s="45"/>
      <c r="DWG432" s="45"/>
      <c r="DWH432" s="45"/>
      <c r="DWI432" s="45"/>
      <c r="DWJ432" s="45"/>
      <c r="DWK432" s="45"/>
      <c r="DWL432" s="45"/>
      <c r="DWM432" s="45"/>
      <c r="DWN432" s="45"/>
      <c r="DWO432" s="45"/>
      <c r="DWP432" s="45"/>
      <c r="DWQ432" s="45"/>
      <c r="DWR432" s="45"/>
      <c r="DWS432" s="45"/>
      <c r="DWT432" s="45"/>
      <c r="DWU432" s="45"/>
      <c r="DWV432" s="45"/>
      <c r="DWW432" s="45"/>
      <c r="DWX432" s="45"/>
      <c r="DWY432" s="45"/>
      <c r="DWZ432" s="45"/>
      <c r="DXA432" s="45"/>
      <c r="DXB432" s="45"/>
      <c r="DXC432" s="45"/>
      <c r="DXD432" s="45"/>
      <c r="DXE432" s="45"/>
      <c r="DXF432" s="45"/>
      <c r="DXG432" s="45"/>
      <c r="DXH432" s="45"/>
      <c r="DXI432" s="45"/>
      <c r="DXJ432" s="45"/>
      <c r="DXK432" s="45"/>
      <c r="DXL432" s="45"/>
      <c r="DXM432" s="45"/>
      <c r="DXN432" s="45"/>
      <c r="DXO432" s="45"/>
      <c r="DXP432" s="45"/>
      <c r="DXQ432" s="45"/>
      <c r="DXR432" s="45"/>
      <c r="DXS432" s="45"/>
      <c r="DXT432" s="45"/>
      <c r="DXU432" s="45"/>
      <c r="DXV432" s="45"/>
      <c r="DXW432" s="45"/>
      <c r="DXX432" s="45"/>
      <c r="DXY432" s="45"/>
      <c r="DXZ432" s="45"/>
      <c r="DYA432" s="45"/>
      <c r="DYB432" s="45"/>
      <c r="DYC432" s="45"/>
      <c r="DYD432" s="45"/>
      <c r="DYE432" s="45"/>
      <c r="DYF432" s="45"/>
      <c r="DYG432" s="45"/>
      <c r="DYH432" s="45"/>
      <c r="DYI432" s="45"/>
      <c r="DYJ432" s="45"/>
      <c r="DYK432" s="45"/>
      <c r="DYL432" s="45"/>
      <c r="DYM432" s="45"/>
      <c r="DYN432" s="45"/>
      <c r="DYO432" s="45"/>
      <c r="DYP432" s="45"/>
      <c r="DYQ432" s="45"/>
      <c r="DYR432" s="45"/>
      <c r="DYS432" s="45"/>
      <c r="DYT432" s="45"/>
      <c r="DYU432" s="45"/>
      <c r="DYV432" s="45"/>
      <c r="DYW432" s="45"/>
      <c r="DYX432" s="45"/>
      <c r="DYY432" s="45"/>
      <c r="DYZ432" s="45"/>
      <c r="DZA432" s="45"/>
      <c r="DZB432" s="45"/>
      <c r="DZC432" s="45"/>
      <c r="DZD432" s="45"/>
      <c r="DZE432" s="45"/>
      <c r="DZF432" s="45"/>
      <c r="DZG432" s="45"/>
      <c r="DZH432" s="45"/>
      <c r="DZI432" s="45"/>
      <c r="DZJ432" s="45"/>
      <c r="DZK432" s="45"/>
      <c r="DZL432" s="45"/>
      <c r="DZM432" s="45"/>
      <c r="DZN432" s="45"/>
      <c r="DZO432" s="45"/>
      <c r="DZP432" s="45"/>
      <c r="DZQ432" s="45"/>
      <c r="DZR432" s="45"/>
      <c r="DZS432" s="45"/>
      <c r="DZT432" s="45"/>
      <c r="DZU432" s="45"/>
      <c r="DZV432" s="45"/>
      <c r="DZW432" s="45"/>
      <c r="DZX432" s="45"/>
      <c r="DZY432" s="45"/>
      <c r="DZZ432" s="45"/>
      <c r="EAA432" s="45"/>
      <c r="EAB432" s="45"/>
      <c r="EAC432" s="45"/>
      <c r="EAD432" s="45"/>
      <c r="EAE432" s="45"/>
      <c r="EAF432" s="45"/>
      <c r="EAG432" s="45"/>
      <c r="EAH432" s="45"/>
      <c r="EAI432" s="45"/>
      <c r="EAJ432" s="45"/>
      <c r="EAK432" s="45"/>
      <c r="EAL432" s="45"/>
      <c r="EAM432" s="45"/>
      <c r="EAN432" s="45"/>
      <c r="EAO432" s="45"/>
      <c r="EAP432" s="45"/>
      <c r="EAQ432" s="45"/>
      <c r="EAR432" s="45"/>
      <c r="EAS432" s="45"/>
      <c r="EAT432" s="45"/>
      <c r="EAU432" s="45"/>
      <c r="EAV432" s="45"/>
      <c r="EAW432" s="45"/>
      <c r="EAX432" s="45"/>
      <c r="EAY432" s="45"/>
      <c r="EAZ432" s="45"/>
      <c r="EBA432" s="45"/>
      <c r="EBB432" s="45"/>
      <c r="EBC432" s="45"/>
      <c r="EBD432" s="45"/>
      <c r="EBE432" s="45"/>
      <c r="EBF432" s="45"/>
      <c r="EBG432" s="45"/>
      <c r="EBH432" s="45"/>
      <c r="EBI432" s="45"/>
      <c r="EBJ432" s="45"/>
      <c r="EBK432" s="45"/>
      <c r="EBL432" s="45"/>
      <c r="EBM432" s="45"/>
      <c r="EBN432" s="45"/>
      <c r="EBO432" s="45"/>
      <c r="EBP432" s="45"/>
      <c r="EBQ432" s="45"/>
      <c r="EBR432" s="45"/>
      <c r="EBS432" s="45"/>
      <c r="EBT432" s="45"/>
      <c r="EBU432" s="45"/>
      <c r="EBV432" s="45"/>
      <c r="EBW432" s="45"/>
      <c r="EBX432" s="45"/>
      <c r="EBY432" s="45"/>
      <c r="EBZ432" s="45"/>
      <c r="ECA432" s="45"/>
      <c r="ECB432" s="45"/>
      <c r="ECC432" s="45"/>
      <c r="ECD432" s="45"/>
      <c r="ECE432" s="45"/>
      <c r="ECF432" s="45"/>
      <c r="ECG432" s="45"/>
      <c r="ECH432" s="45"/>
      <c r="ECI432" s="45"/>
      <c r="ECJ432" s="45"/>
      <c r="ECK432" s="45"/>
      <c r="ECL432" s="45"/>
      <c r="ECM432" s="45"/>
      <c r="ECN432" s="45"/>
      <c r="ECO432" s="45"/>
      <c r="ECP432" s="45"/>
      <c r="ECQ432" s="45"/>
      <c r="ECR432" s="45"/>
      <c r="ECS432" s="45"/>
      <c r="ECT432" s="45"/>
      <c r="ECU432" s="45"/>
      <c r="ECV432" s="45"/>
      <c r="ECW432" s="45"/>
      <c r="ECX432" s="45"/>
      <c r="ECY432" s="45"/>
      <c r="ECZ432" s="45"/>
      <c r="EDA432" s="45"/>
      <c r="EDB432" s="45"/>
      <c r="EDC432" s="45"/>
      <c r="EDD432" s="45"/>
      <c r="EDE432" s="45"/>
      <c r="EDF432" s="45"/>
      <c r="EDG432" s="45"/>
      <c r="EDH432" s="45"/>
      <c r="EDI432" s="45"/>
      <c r="EDJ432" s="45"/>
      <c r="EDK432" s="45"/>
      <c r="EDL432" s="45"/>
      <c r="EDM432" s="45"/>
      <c r="EDN432" s="45"/>
      <c r="EDO432" s="45"/>
      <c r="EDP432" s="45"/>
      <c r="EDQ432" s="45"/>
      <c r="EDR432" s="45"/>
      <c r="EDS432" s="45"/>
      <c r="EDT432" s="45"/>
      <c r="EDU432" s="45"/>
      <c r="EDV432" s="45"/>
      <c r="EDW432" s="45"/>
      <c r="EDX432" s="45"/>
      <c r="EDY432" s="45"/>
      <c r="EDZ432" s="45"/>
      <c r="EEA432" s="45"/>
      <c r="EEB432" s="45"/>
      <c r="EEC432" s="45"/>
      <c r="EED432" s="45"/>
      <c r="EEE432" s="45"/>
      <c r="EEF432" s="45"/>
      <c r="EEG432" s="45"/>
      <c r="EEH432" s="45"/>
      <c r="EEI432" s="45"/>
      <c r="EEJ432" s="45"/>
      <c r="EEK432" s="45"/>
      <c r="EEL432" s="45"/>
      <c r="EEM432" s="45"/>
      <c r="EEN432" s="45"/>
      <c r="EEO432" s="45"/>
      <c r="EEP432" s="45"/>
      <c r="EEQ432" s="45"/>
      <c r="EER432" s="45"/>
      <c r="EES432" s="45"/>
      <c r="EET432" s="45"/>
      <c r="EEU432" s="45"/>
      <c r="EEV432" s="45"/>
      <c r="EEW432" s="45"/>
      <c r="EEX432" s="45"/>
      <c r="EEY432" s="45"/>
      <c r="EEZ432" s="45"/>
      <c r="EFA432" s="45"/>
      <c r="EFB432" s="45"/>
      <c r="EFC432" s="45"/>
      <c r="EFD432" s="45"/>
      <c r="EFE432" s="45"/>
      <c r="EFF432" s="45"/>
      <c r="EFG432" s="45"/>
      <c r="EFH432" s="45"/>
      <c r="EFI432" s="45"/>
      <c r="EFJ432" s="45"/>
      <c r="EFK432" s="45"/>
      <c r="EFL432" s="45"/>
      <c r="EFM432" s="45"/>
      <c r="EFN432" s="45"/>
      <c r="EFO432" s="45"/>
      <c r="EFP432" s="45"/>
      <c r="EFQ432" s="45"/>
      <c r="EFR432" s="45"/>
      <c r="EFS432" s="45"/>
      <c r="EFT432" s="45"/>
      <c r="EFU432" s="45"/>
      <c r="EFV432" s="45"/>
      <c r="EFW432" s="45"/>
      <c r="EFX432" s="45"/>
      <c r="EFY432" s="45"/>
      <c r="EFZ432" s="45"/>
      <c r="EGA432" s="45"/>
      <c r="EGB432" s="45"/>
      <c r="EGC432" s="45"/>
      <c r="EGD432" s="45"/>
      <c r="EGE432" s="45"/>
      <c r="EGF432" s="45"/>
      <c r="EGG432" s="45"/>
      <c r="EGH432" s="45"/>
      <c r="EGI432" s="45"/>
      <c r="EGJ432" s="45"/>
      <c r="EGK432" s="45"/>
      <c r="EGL432" s="45"/>
      <c r="EGM432" s="45"/>
      <c r="EGN432" s="45"/>
      <c r="EGO432" s="45"/>
      <c r="EGP432" s="45"/>
      <c r="EGQ432" s="45"/>
      <c r="EGR432" s="45"/>
      <c r="EGS432" s="45"/>
      <c r="EGT432" s="45"/>
      <c r="EGU432" s="45"/>
      <c r="EGV432" s="45"/>
      <c r="EGW432" s="45"/>
      <c r="EGX432" s="45"/>
      <c r="EGY432" s="45"/>
      <c r="EGZ432" s="45"/>
      <c r="EHA432" s="45"/>
      <c r="EHB432" s="45"/>
      <c r="EHC432" s="45"/>
      <c r="EHD432" s="45"/>
      <c r="EHE432" s="45"/>
      <c r="EHF432" s="45"/>
      <c r="EHG432" s="45"/>
      <c r="EHH432" s="45"/>
      <c r="EHI432" s="45"/>
      <c r="EHJ432" s="45"/>
      <c r="EHK432" s="45"/>
      <c r="EHL432" s="45"/>
      <c r="EHM432" s="45"/>
      <c r="EHN432" s="45"/>
      <c r="EHO432" s="45"/>
      <c r="EHP432" s="45"/>
      <c r="EHQ432" s="45"/>
      <c r="EHR432" s="45"/>
      <c r="EHS432" s="45"/>
      <c r="EHT432" s="45"/>
      <c r="EHU432" s="45"/>
      <c r="EHV432" s="45"/>
      <c r="EHW432" s="45"/>
      <c r="EHX432" s="45"/>
      <c r="EHY432" s="45"/>
      <c r="EHZ432" s="45"/>
      <c r="EIA432" s="45"/>
      <c r="EIB432" s="45"/>
      <c r="EIC432" s="45"/>
      <c r="EID432" s="45"/>
      <c r="EIE432" s="45"/>
      <c r="EIF432" s="45"/>
      <c r="EIG432" s="45"/>
      <c r="EIH432" s="45"/>
      <c r="EII432" s="45"/>
      <c r="EIJ432" s="45"/>
      <c r="EIK432" s="45"/>
      <c r="EIL432" s="45"/>
      <c r="EIM432" s="45"/>
      <c r="EIN432" s="45"/>
      <c r="EIO432" s="45"/>
      <c r="EIP432" s="45"/>
      <c r="EIQ432" s="45"/>
      <c r="EIR432" s="45"/>
      <c r="EIS432" s="45"/>
      <c r="EIT432" s="45"/>
      <c r="EIU432" s="45"/>
      <c r="EIV432" s="45"/>
      <c r="EIW432" s="45"/>
      <c r="EIX432" s="45"/>
      <c r="EIY432" s="45"/>
      <c r="EIZ432" s="45"/>
      <c r="EJA432" s="45"/>
      <c r="EJB432" s="45"/>
      <c r="EJC432" s="45"/>
      <c r="EJD432" s="45"/>
      <c r="EJE432" s="45"/>
      <c r="EJF432" s="45"/>
      <c r="EJG432" s="45"/>
      <c r="EJH432" s="45"/>
      <c r="EJI432" s="45"/>
      <c r="EJJ432" s="45"/>
      <c r="EJK432" s="45"/>
      <c r="EJL432" s="45"/>
      <c r="EJM432" s="45"/>
      <c r="EJN432" s="45"/>
      <c r="EJO432" s="45"/>
      <c r="EJP432" s="45"/>
      <c r="EJQ432" s="45"/>
      <c r="EJR432" s="45"/>
      <c r="EJS432" s="45"/>
      <c r="EJT432" s="45"/>
      <c r="EJU432" s="45"/>
      <c r="EJV432" s="45"/>
      <c r="EJW432" s="45"/>
      <c r="EJX432" s="45"/>
      <c r="EJY432" s="45"/>
      <c r="EJZ432" s="45"/>
      <c r="EKA432" s="45"/>
      <c r="EKB432" s="45"/>
      <c r="EKC432" s="45"/>
      <c r="EKD432" s="45"/>
      <c r="EKE432" s="45"/>
      <c r="EKF432" s="45"/>
      <c r="EKG432" s="45"/>
      <c r="EKH432" s="45"/>
      <c r="EKI432" s="45"/>
      <c r="EKJ432" s="45"/>
      <c r="EKK432" s="45"/>
      <c r="EKL432" s="45"/>
      <c r="EKM432" s="45"/>
      <c r="EKN432" s="45"/>
      <c r="EKO432" s="45"/>
      <c r="EKP432" s="45"/>
      <c r="EKQ432" s="45"/>
      <c r="EKR432" s="45"/>
      <c r="EKS432" s="45"/>
      <c r="EKT432" s="45"/>
      <c r="EKU432" s="45"/>
      <c r="EKV432" s="45"/>
      <c r="EKW432" s="45"/>
      <c r="EKX432" s="45"/>
      <c r="EKY432" s="45"/>
      <c r="EKZ432" s="45"/>
      <c r="ELA432" s="45"/>
      <c r="ELB432" s="45"/>
      <c r="ELC432" s="45"/>
      <c r="ELD432" s="45"/>
      <c r="ELE432" s="45"/>
      <c r="ELF432" s="45"/>
      <c r="ELG432" s="45"/>
      <c r="ELH432" s="45"/>
      <c r="ELI432" s="45"/>
      <c r="ELJ432" s="45"/>
      <c r="ELK432" s="45"/>
      <c r="ELL432" s="45"/>
      <c r="ELM432" s="45"/>
      <c r="ELN432" s="45"/>
      <c r="ELO432" s="45"/>
      <c r="ELP432" s="45"/>
      <c r="ELQ432" s="45"/>
      <c r="ELR432" s="45"/>
      <c r="ELS432" s="45"/>
      <c r="ELT432" s="45"/>
      <c r="ELU432" s="45"/>
      <c r="ELV432" s="45"/>
      <c r="ELW432" s="45"/>
      <c r="ELX432" s="45"/>
      <c r="ELY432" s="45"/>
      <c r="ELZ432" s="45"/>
      <c r="EMA432" s="45"/>
      <c r="EMB432" s="45"/>
      <c r="EMC432" s="45"/>
      <c r="EMD432" s="45"/>
      <c r="EME432" s="45"/>
      <c r="EMF432" s="45"/>
      <c r="EMG432" s="45"/>
      <c r="EMH432" s="45"/>
      <c r="EMI432" s="45"/>
      <c r="EMJ432" s="45"/>
      <c r="EMK432" s="45"/>
      <c r="EML432" s="45"/>
      <c r="EMM432" s="45"/>
      <c r="EMN432" s="45"/>
      <c r="EMO432" s="45"/>
      <c r="EMP432" s="45"/>
      <c r="EMQ432" s="45"/>
      <c r="EMR432" s="45"/>
      <c r="EMS432" s="45"/>
      <c r="EMT432" s="45"/>
      <c r="EMU432" s="45"/>
      <c r="EMV432" s="45"/>
      <c r="EMW432" s="45"/>
      <c r="EMX432" s="45"/>
      <c r="EMY432" s="45"/>
      <c r="EMZ432" s="45"/>
      <c r="ENA432" s="45"/>
      <c r="ENB432" s="45"/>
      <c r="ENC432" s="45"/>
      <c r="END432" s="45"/>
      <c r="ENE432" s="45"/>
      <c r="ENF432" s="45"/>
      <c r="ENG432" s="45"/>
      <c r="ENH432" s="45"/>
      <c r="ENI432" s="45"/>
      <c r="ENJ432" s="45"/>
      <c r="ENK432" s="45"/>
      <c r="ENL432" s="45"/>
      <c r="ENM432" s="45"/>
      <c r="ENN432" s="45"/>
      <c r="ENO432" s="45"/>
      <c r="ENP432" s="45"/>
      <c r="ENQ432" s="45"/>
      <c r="ENR432" s="45"/>
      <c r="ENS432" s="45"/>
      <c r="ENT432" s="45"/>
      <c r="ENU432" s="45"/>
      <c r="ENV432" s="45"/>
      <c r="ENW432" s="45"/>
      <c r="ENX432" s="45"/>
      <c r="ENY432" s="45"/>
      <c r="ENZ432" s="45"/>
      <c r="EOA432" s="45"/>
      <c r="EOB432" s="45"/>
      <c r="EOC432" s="45"/>
      <c r="EOD432" s="45"/>
      <c r="EOE432" s="45"/>
      <c r="EOF432" s="45"/>
      <c r="EOG432" s="45"/>
      <c r="EOH432" s="45"/>
      <c r="EOI432" s="45"/>
      <c r="EOJ432" s="45"/>
      <c r="EOK432" s="45"/>
      <c r="EOL432" s="45"/>
      <c r="EOM432" s="45"/>
      <c r="EON432" s="45"/>
      <c r="EOO432" s="45"/>
      <c r="EOP432" s="45"/>
      <c r="EOQ432" s="45"/>
      <c r="EOR432" s="45"/>
      <c r="EOS432" s="45"/>
      <c r="EOT432" s="45"/>
      <c r="EOU432" s="45"/>
      <c r="EOV432" s="45"/>
      <c r="EOW432" s="45"/>
      <c r="EOX432" s="45"/>
      <c r="EOY432" s="45"/>
      <c r="EOZ432" s="45"/>
      <c r="EPA432" s="45"/>
      <c r="EPB432" s="45"/>
      <c r="EPC432" s="45"/>
      <c r="EPD432" s="45"/>
      <c r="EPE432" s="45"/>
      <c r="EPF432" s="45"/>
      <c r="EPG432" s="45"/>
      <c r="EPH432" s="45"/>
      <c r="EPI432" s="45"/>
      <c r="EPJ432" s="45"/>
      <c r="EPK432" s="45"/>
      <c r="EPL432" s="45"/>
      <c r="EPM432" s="45"/>
      <c r="EPN432" s="45"/>
      <c r="EPO432" s="45"/>
      <c r="EPP432" s="45"/>
      <c r="EPQ432" s="45"/>
      <c r="EPR432" s="45"/>
      <c r="EPS432" s="45"/>
      <c r="EPT432" s="45"/>
      <c r="EPU432" s="45"/>
      <c r="EPV432" s="45"/>
      <c r="EPW432" s="45"/>
      <c r="EPX432" s="45"/>
      <c r="EPY432" s="45"/>
      <c r="EPZ432" s="45"/>
      <c r="EQA432" s="45"/>
      <c r="EQB432" s="45"/>
      <c r="EQC432" s="45"/>
      <c r="EQD432" s="45"/>
      <c r="EQE432" s="45"/>
      <c r="EQF432" s="45"/>
      <c r="EQG432" s="45"/>
      <c r="EQH432" s="45"/>
      <c r="EQI432" s="45"/>
      <c r="EQJ432" s="45"/>
      <c r="EQK432" s="45"/>
      <c r="EQL432" s="45"/>
      <c r="EQM432" s="45"/>
      <c r="EQN432" s="45"/>
      <c r="EQO432" s="45"/>
      <c r="EQP432" s="45"/>
      <c r="EQQ432" s="45"/>
      <c r="EQR432" s="45"/>
      <c r="EQS432" s="45"/>
      <c r="EQT432" s="45"/>
      <c r="EQU432" s="45"/>
      <c r="EQV432" s="45"/>
      <c r="EQW432" s="45"/>
      <c r="EQX432" s="45"/>
      <c r="EQY432" s="45"/>
      <c r="EQZ432" s="45"/>
      <c r="ERA432" s="45"/>
      <c r="ERB432" s="45"/>
      <c r="ERC432" s="45"/>
      <c r="ERD432" s="45"/>
      <c r="ERE432" s="45"/>
      <c r="ERF432" s="45"/>
      <c r="ERG432" s="45"/>
      <c r="ERH432" s="45"/>
      <c r="ERI432" s="45"/>
      <c r="ERJ432" s="45"/>
      <c r="ERK432" s="45"/>
      <c r="ERL432" s="45"/>
      <c r="ERM432" s="45"/>
      <c r="ERN432" s="45"/>
      <c r="ERO432" s="45"/>
      <c r="ERP432" s="45"/>
      <c r="ERQ432" s="45"/>
      <c r="ERR432" s="45"/>
      <c r="ERS432" s="45"/>
      <c r="ERT432" s="45"/>
      <c r="ERU432" s="45"/>
      <c r="ERV432" s="45"/>
      <c r="ERW432" s="45"/>
      <c r="ERX432" s="45"/>
      <c r="ERY432" s="45"/>
      <c r="ERZ432" s="45"/>
      <c r="ESA432" s="45"/>
      <c r="ESB432" s="45"/>
      <c r="ESC432" s="45"/>
      <c r="ESD432" s="45"/>
      <c r="ESE432" s="45"/>
      <c r="ESF432" s="45"/>
      <c r="ESG432" s="45"/>
      <c r="ESH432" s="45"/>
      <c r="ESI432" s="45"/>
      <c r="ESJ432" s="45"/>
      <c r="ESK432" s="45"/>
      <c r="ESL432" s="45"/>
      <c r="ESM432" s="45"/>
      <c r="ESN432" s="45"/>
      <c r="ESO432" s="45"/>
      <c r="ESP432" s="45"/>
      <c r="ESQ432" s="45"/>
      <c r="ESR432" s="45"/>
      <c r="ESS432" s="45"/>
      <c r="EST432" s="45"/>
      <c r="ESU432" s="45"/>
      <c r="ESV432" s="45"/>
      <c r="ESW432" s="45"/>
      <c r="ESX432" s="45"/>
      <c r="ESY432" s="45"/>
      <c r="ESZ432" s="45"/>
      <c r="ETA432" s="45"/>
      <c r="ETB432" s="45"/>
      <c r="ETC432" s="45"/>
      <c r="ETD432" s="45"/>
      <c r="ETE432" s="45"/>
      <c r="ETF432" s="45"/>
      <c r="ETG432" s="45"/>
      <c r="ETH432" s="45"/>
      <c r="ETI432" s="45"/>
      <c r="ETJ432" s="45"/>
      <c r="ETK432" s="45"/>
      <c r="ETL432" s="45"/>
      <c r="ETM432" s="45"/>
      <c r="ETN432" s="45"/>
      <c r="ETO432" s="45"/>
      <c r="ETP432" s="45"/>
      <c r="ETQ432" s="45"/>
      <c r="ETR432" s="45"/>
      <c r="ETS432" s="45"/>
      <c r="ETT432" s="45"/>
      <c r="ETU432" s="45"/>
      <c r="ETV432" s="45"/>
      <c r="ETW432" s="45"/>
      <c r="ETX432" s="45"/>
      <c r="ETY432" s="45"/>
      <c r="ETZ432" s="45"/>
      <c r="EUA432" s="45"/>
      <c r="EUB432" s="45"/>
      <c r="EUC432" s="45"/>
      <c r="EUD432" s="45"/>
      <c r="EUE432" s="45"/>
      <c r="EUF432" s="45"/>
      <c r="EUG432" s="45"/>
      <c r="EUH432" s="45"/>
      <c r="EUI432" s="45"/>
      <c r="EUJ432" s="45"/>
      <c r="EUK432" s="45"/>
      <c r="EUL432" s="45"/>
      <c r="EUM432" s="45"/>
      <c r="EUN432" s="45"/>
      <c r="EUO432" s="45"/>
      <c r="EUP432" s="45"/>
      <c r="EUQ432" s="45"/>
      <c r="EUR432" s="45"/>
      <c r="EUS432" s="45"/>
      <c r="EUT432" s="45"/>
      <c r="EUU432" s="45"/>
      <c r="EUV432" s="45"/>
      <c r="EUW432" s="45"/>
      <c r="EUX432" s="45"/>
      <c r="EUY432" s="45"/>
      <c r="EUZ432" s="45"/>
      <c r="EVA432" s="45"/>
      <c r="EVB432" s="45"/>
      <c r="EVC432" s="45"/>
      <c r="EVD432" s="45"/>
      <c r="EVE432" s="45"/>
      <c r="EVF432" s="45"/>
      <c r="EVG432" s="45"/>
      <c r="EVH432" s="45"/>
      <c r="EVI432" s="45"/>
      <c r="EVJ432" s="45"/>
      <c r="EVK432" s="45"/>
      <c r="EVL432" s="45"/>
      <c r="EVM432" s="45"/>
      <c r="EVN432" s="45"/>
      <c r="EVO432" s="45"/>
      <c r="EVP432" s="45"/>
      <c r="EVQ432" s="45"/>
      <c r="EVR432" s="45"/>
      <c r="EVS432" s="45"/>
      <c r="EVT432" s="45"/>
      <c r="EVU432" s="45"/>
      <c r="EVV432" s="45"/>
      <c r="EVW432" s="45"/>
      <c r="EVX432" s="45"/>
      <c r="EVY432" s="45"/>
      <c r="EVZ432" s="45"/>
      <c r="EWA432" s="45"/>
      <c r="EWB432" s="45"/>
      <c r="EWC432" s="45"/>
      <c r="EWD432" s="45"/>
      <c r="EWE432" s="45"/>
      <c r="EWF432" s="45"/>
      <c r="EWG432" s="45"/>
      <c r="EWH432" s="45"/>
      <c r="EWI432" s="45"/>
      <c r="EWJ432" s="45"/>
      <c r="EWK432" s="45"/>
      <c r="EWL432" s="45"/>
      <c r="EWM432" s="45"/>
      <c r="EWN432" s="45"/>
      <c r="EWO432" s="45"/>
      <c r="EWP432" s="45"/>
      <c r="EWQ432" s="45"/>
      <c r="EWR432" s="45"/>
      <c r="EWS432" s="45"/>
      <c r="EWT432" s="45"/>
      <c r="EWU432" s="45"/>
      <c r="EWV432" s="45"/>
      <c r="EWW432" s="45"/>
      <c r="EWX432" s="45"/>
      <c r="EWY432" s="45"/>
      <c r="EWZ432" s="45"/>
      <c r="EXA432" s="45"/>
      <c r="EXB432" s="45"/>
      <c r="EXC432" s="45"/>
      <c r="EXD432" s="45"/>
      <c r="EXE432" s="45"/>
      <c r="EXF432" s="45"/>
      <c r="EXG432" s="45"/>
      <c r="EXH432" s="45"/>
      <c r="EXI432" s="45"/>
      <c r="EXJ432" s="45"/>
      <c r="EXK432" s="45"/>
      <c r="EXL432" s="45"/>
      <c r="EXM432" s="45"/>
      <c r="EXN432" s="45"/>
      <c r="EXO432" s="45"/>
      <c r="EXP432" s="45"/>
      <c r="EXQ432" s="45"/>
      <c r="EXR432" s="45"/>
      <c r="EXS432" s="45"/>
      <c r="EXT432" s="45"/>
      <c r="EXU432" s="45"/>
      <c r="EXV432" s="45"/>
      <c r="EXW432" s="45"/>
      <c r="EXX432" s="45"/>
      <c r="EXY432" s="45"/>
      <c r="EXZ432" s="45"/>
      <c r="EYA432" s="45"/>
      <c r="EYB432" s="45"/>
      <c r="EYC432" s="45"/>
      <c r="EYD432" s="45"/>
      <c r="EYE432" s="45"/>
      <c r="EYF432" s="45"/>
      <c r="EYG432" s="45"/>
      <c r="EYH432" s="45"/>
      <c r="EYI432" s="45"/>
      <c r="EYJ432" s="45"/>
      <c r="EYK432" s="45"/>
      <c r="EYL432" s="45"/>
      <c r="EYM432" s="45"/>
      <c r="EYN432" s="45"/>
      <c r="EYO432" s="45"/>
      <c r="EYP432" s="45"/>
      <c r="EYQ432" s="45"/>
      <c r="EYR432" s="45"/>
      <c r="EYS432" s="45"/>
      <c r="EYT432" s="45"/>
      <c r="EYU432" s="45"/>
      <c r="EYV432" s="45"/>
      <c r="EYW432" s="45"/>
      <c r="EYX432" s="45"/>
      <c r="EYY432" s="45"/>
      <c r="EYZ432" s="45"/>
      <c r="EZA432" s="45"/>
      <c r="EZB432" s="45"/>
      <c r="EZC432" s="45"/>
      <c r="EZD432" s="45"/>
      <c r="EZE432" s="45"/>
      <c r="EZF432" s="45"/>
      <c r="EZG432" s="45"/>
      <c r="EZH432" s="45"/>
      <c r="EZI432" s="45"/>
      <c r="EZJ432" s="45"/>
      <c r="EZK432" s="45"/>
      <c r="EZL432" s="45"/>
      <c r="EZM432" s="45"/>
      <c r="EZN432" s="45"/>
      <c r="EZO432" s="45"/>
      <c r="EZP432" s="45"/>
      <c r="EZQ432" s="45"/>
      <c r="EZR432" s="45"/>
      <c r="EZS432" s="45"/>
      <c r="EZT432" s="45"/>
      <c r="EZU432" s="45"/>
      <c r="EZV432" s="45"/>
      <c r="EZW432" s="45"/>
      <c r="EZX432" s="45"/>
      <c r="EZY432" s="45"/>
      <c r="EZZ432" s="45"/>
      <c r="FAA432" s="45"/>
      <c r="FAB432" s="45"/>
      <c r="FAC432" s="45"/>
      <c r="FAD432" s="45"/>
      <c r="FAE432" s="45"/>
      <c r="FAF432" s="45"/>
      <c r="FAG432" s="45"/>
      <c r="FAH432" s="45"/>
      <c r="FAI432" s="45"/>
      <c r="FAJ432" s="45"/>
      <c r="FAK432" s="45"/>
      <c r="FAL432" s="45"/>
      <c r="FAM432" s="45"/>
      <c r="FAN432" s="45"/>
      <c r="FAO432" s="45"/>
      <c r="FAP432" s="45"/>
      <c r="FAQ432" s="45"/>
      <c r="FAR432" s="45"/>
      <c r="FAS432" s="45"/>
      <c r="FAT432" s="45"/>
      <c r="FAU432" s="45"/>
      <c r="FAV432" s="45"/>
      <c r="FAW432" s="45"/>
      <c r="FAX432" s="45"/>
      <c r="FAY432" s="45"/>
      <c r="FAZ432" s="45"/>
      <c r="FBA432" s="45"/>
      <c r="FBB432" s="45"/>
      <c r="FBC432" s="45"/>
      <c r="FBD432" s="45"/>
      <c r="FBE432" s="45"/>
      <c r="FBF432" s="45"/>
      <c r="FBG432" s="45"/>
      <c r="FBH432" s="45"/>
      <c r="FBI432" s="45"/>
      <c r="FBJ432" s="45"/>
      <c r="FBK432" s="45"/>
      <c r="FBL432" s="45"/>
      <c r="FBM432" s="45"/>
      <c r="FBN432" s="45"/>
      <c r="FBO432" s="45"/>
      <c r="FBP432" s="45"/>
      <c r="FBQ432" s="45"/>
      <c r="FBR432" s="45"/>
      <c r="FBS432" s="45"/>
      <c r="FBT432" s="45"/>
      <c r="FBU432" s="45"/>
      <c r="FBV432" s="45"/>
      <c r="FBW432" s="45"/>
      <c r="FBX432" s="45"/>
      <c r="FBY432" s="45"/>
      <c r="FBZ432" s="45"/>
      <c r="FCA432" s="45"/>
      <c r="FCB432" s="45"/>
      <c r="FCC432" s="45"/>
      <c r="FCD432" s="45"/>
      <c r="FCE432" s="45"/>
      <c r="FCF432" s="45"/>
      <c r="FCG432" s="45"/>
      <c r="FCH432" s="45"/>
      <c r="FCI432" s="45"/>
      <c r="FCJ432" s="45"/>
      <c r="FCK432" s="45"/>
      <c r="FCL432" s="45"/>
      <c r="FCM432" s="45"/>
      <c r="FCN432" s="45"/>
      <c r="FCO432" s="45"/>
      <c r="FCP432" s="45"/>
      <c r="FCQ432" s="45"/>
      <c r="FCR432" s="45"/>
      <c r="FCS432" s="45"/>
      <c r="FCT432" s="45"/>
      <c r="FCU432" s="45"/>
      <c r="FCV432" s="45"/>
      <c r="FCW432" s="45"/>
      <c r="FCX432" s="45"/>
      <c r="FCY432" s="45"/>
      <c r="FCZ432" s="45"/>
      <c r="FDA432" s="45"/>
      <c r="FDB432" s="45"/>
      <c r="FDC432" s="45"/>
      <c r="FDD432" s="45"/>
      <c r="FDE432" s="45"/>
      <c r="FDF432" s="45"/>
      <c r="FDG432" s="45"/>
      <c r="FDH432" s="45"/>
      <c r="FDI432" s="45"/>
      <c r="FDJ432" s="45"/>
      <c r="FDK432" s="45"/>
      <c r="FDL432" s="45"/>
      <c r="FDM432" s="45"/>
      <c r="FDN432" s="45"/>
      <c r="FDO432" s="45"/>
      <c r="FDP432" s="45"/>
      <c r="FDQ432" s="45"/>
      <c r="FDR432" s="45"/>
      <c r="FDS432" s="45"/>
      <c r="FDT432" s="45"/>
      <c r="FDU432" s="45"/>
      <c r="FDV432" s="45"/>
      <c r="FDW432" s="45"/>
      <c r="FDX432" s="45"/>
      <c r="FDY432" s="45"/>
      <c r="FDZ432" s="45"/>
      <c r="FEA432" s="45"/>
      <c r="FEB432" s="45"/>
      <c r="FEC432" s="45"/>
      <c r="FED432" s="45"/>
      <c r="FEE432" s="45"/>
      <c r="FEF432" s="45"/>
      <c r="FEG432" s="45"/>
      <c r="FEH432" s="45"/>
      <c r="FEI432" s="45"/>
      <c r="FEJ432" s="45"/>
      <c r="FEK432" s="45"/>
      <c r="FEL432" s="45"/>
      <c r="FEM432" s="45"/>
      <c r="FEN432" s="45"/>
      <c r="FEO432" s="45"/>
      <c r="FEP432" s="45"/>
      <c r="FEQ432" s="45"/>
      <c r="FER432" s="45"/>
      <c r="FES432" s="45"/>
      <c r="FET432" s="45"/>
      <c r="FEU432" s="45"/>
      <c r="FEV432" s="45"/>
      <c r="FEW432" s="45"/>
      <c r="FEX432" s="45"/>
      <c r="FEY432" s="45"/>
      <c r="FEZ432" s="45"/>
      <c r="FFA432" s="45"/>
      <c r="FFB432" s="45"/>
      <c r="FFC432" s="45"/>
      <c r="FFD432" s="45"/>
      <c r="FFE432" s="45"/>
      <c r="FFF432" s="45"/>
      <c r="FFG432" s="45"/>
      <c r="FFH432" s="45"/>
      <c r="FFI432" s="45"/>
      <c r="FFJ432" s="45"/>
      <c r="FFK432" s="45"/>
      <c r="FFL432" s="45"/>
      <c r="FFM432" s="45"/>
      <c r="FFN432" s="45"/>
      <c r="FFO432" s="45"/>
      <c r="FFP432" s="45"/>
      <c r="FFQ432" s="45"/>
      <c r="FFR432" s="45"/>
      <c r="FFS432" s="45"/>
      <c r="FFT432" s="45"/>
      <c r="FFU432" s="45"/>
      <c r="FFV432" s="45"/>
      <c r="FFW432" s="45"/>
      <c r="FFX432" s="45"/>
      <c r="FFY432" s="45"/>
      <c r="FFZ432" s="45"/>
      <c r="FGA432" s="45"/>
      <c r="FGB432" s="45"/>
      <c r="FGC432" s="45"/>
      <c r="FGD432" s="45"/>
      <c r="FGE432" s="45"/>
      <c r="FGF432" s="45"/>
      <c r="FGG432" s="45"/>
      <c r="FGH432" s="45"/>
      <c r="FGI432" s="45"/>
      <c r="FGJ432" s="45"/>
      <c r="FGK432" s="45"/>
      <c r="FGL432" s="45"/>
      <c r="FGM432" s="45"/>
      <c r="FGN432" s="45"/>
      <c r="FGO432" s="45"/>
      <c r="FGP432" s="45"/>
      <c r="FGQ432" s="45"/>
      <c r="FGR432" s="45"/>
      <c r="FGS432" s="45"/>
      <c r="FGT432" s="45"/>
      <c r="FGU432" s="45"/>
      <c r="FGV432" s="45"/>
      <c r="FGW432" s="45"/>
      <c r="FGX432" s="45"/>
      <c r="FGY432" s="45"/>
      <c r="FGZ432" s="45"/>
      <c r="FHA432" s="45"/>
      <c r="FHB432" s="45"/>
      <c r="FHC432" s="45"/>
      <c r="FHD432" s="45"/>
      <c r="FHE432" s="45"/>
      <c r="FHF432" s="45"/>
      <c r="FHG432" s="45"/>
      <c r="FHH432" s="45"/>
      <c r="FHI432" s="45"/>
      <c r="FHJ432" s="45"/>
      <c r="FHK432" s="45"/>
      <c r="FHL432" s="45"/>
      <c r="FHM432" s="45"/>
      <c r="FHN432" s="45"/>
      <c r="FHO432" s="45"/>
      <c r="FHP432" s="45"/>
      <c r="FHQ432" s="45"/>
      <c r="FHR432" s="45"/>
      <c r="FHS432" s="45"/>
      <c r="FHT432" s="45"/>
      <c r="FHU432" s="45"/>
      <c r="FHV432" s="45"/>
      <c r="FHW432" s="45"/>
      <c r="FHX432" s="45"/>
      <c r="FHY432" s="45"/>
      <c r="FHZ432" s="45"/>
      <c r="FIA432" s="45"/>
      <c r="FIB432" s="45"/>
      <c r="FIC432" s="45"/>
      <c r="FID432" s="45"/>
      <c r="FIE432" s="45"/>
      <c r="FIF432" s="45"/>
      <c r="FIG432" s="45"/>
      <c r="FIH432" s="45"/>
      <c r="FII432" s="45"/>
      <c r="FIJ432" s="45"/>
      <c r="FIK432" s="45"/>
      <c r="FIL432" s="45"/>
      <c r="FIM432" s="45"/>
      <c r="FIN432" s="45"/>
      <c r="FIO432" s="45"/>
      <c r="FIP432" s="45"/>
      <c r="FIQ432" s="45"/>
      <c r="FIR432" s="45"/>
      <c r="FIS432" s="45"/>
      <c r="FIT432" s="45"/>
      <c r="FIU432" s="45"/>
      <c r="FIV432" s="45"/>
      <c r="FIW432" s="45"/>
      <c r="FIX432" s="45"/>
      <c r="FIY432" s="45"/>
      <c r="FIZ432" s="45"/>
      <c r="FJA432" s="45"/>
      <c r="FJB432" s="45"/>
      <c r="FJC432" s="45"/>
      <c r="FJD432" s="45"/>
      <c r="FJE432" s="45"/>
      <c r="FJF432" s="45"/>
      <c r="FJG432" s="45"/>
      <c r="FJH432" s="45"/>
      <c r="FJI432" s="45"/>
      <c r="FJJ432" s="45"/>
      <c r="FJK432" s="45"/>
      <c r="FJL432" s="45"/>
      <c r="FJM432" s="45"/>
      <c r="FJN432" s="45"/>
      <c r="FJO432" s="45"/>
      <c r="FJP432" s="45"/>
      <c r="FJQ432" s="45"/>
      <c r="FJR432" s="45"/>
      <c r="FJS432" s="45"/>
      <c r="FJT432" s="45"/>
      <c r="FJU432" s="45"/>
      <c r="FJV432" s="45"/>
      <c r="FJW432" s="45"/>
      <c r="FJX432" s="45"/>
      <c r="FJY432" s="45"/>
      <c r="FJZ432" s="45"/>
      <c r="FKA432" s="45"/>
      <c r="FKB432" s="45"/>
      <c r="FKC432" s="45"/>
      <c r="FKD432" s="45"/>
      <c r="FKE432" s="45"/>
      <c r="FKF432" s="45"/>
      <c r="FKG432" s="45"/>
      <c r="FKH432" s="45"/>
      <c r="FKI432" s="45"/>
      <c r="FKJ432" s="45"/>
      <c r="FKK432" s="45"/>
      <c r="FKL432" s="45"/>
      <c r="FKM432" s="45"/>
      <c r="FKN432" s="45"/>
      <c r="FKO432" s="45"/>
      <c r="FKP432" s="45"/>
      <c r="FKQ432" s="45"/>
      <c r="FKR432" s="45"/>
      <c r="FKS432" s="45"/>
      <c r="FKT432" s="45"/>
      <c r="FKU432" s="45"/>
      <c r="FKV432" s="45"/>
      <c r="FKW432" s="45"/>
      <c r="FKX432" s="45"/>
      <c r="FKY432" s="45"/>
      <c r="FKZ432" s="45"/>
      <c r="FLA432" s="45"/>
      <c r="FLB432" s="45"/>
      <c r="FLC432" s="45"/>
      <c r="FLD432" s="45"/>
      <c r="FLE432" s="45"/>
      <c r="FLF432" s="45"/>
      <c r="FLG432" s="45"/>
      <c r="FLH432" s="45"/>
      <c r="FLI432" s="45"/>
      <c r="FLJ432" s="45"/>
      <c r="FLK432" s="45"/>
      <c r="FLL432" s="45"/>
      <c r="FLM432" s="45"/>
      <c r="FLN432" s="45"/>
      <c r="FLO432" s="45"/>
      <c r="FLP432" s="45"/>
      <c r="FLQ432" s="45"/>
      <c r="FLR432" s="45"/>
      <c r="FLS432" s="45"/>
      <c r="FLT432" s="45"/>
      <c r="FLU432" s="45"/>
      <c r="FLV432" s="45"/>
      <c r="FLW432" s="45"/>
      <c r="FLX432" s="45"/>
      <c r="FLY432" s="45"/>
      <c r="FLZ432" s="45"/>
      <c r="FMA432" s="45"/>
      <c r="FMB432" s="45"/>
      <c r="FMC432" s="45"/>
      <c r="FMD432" s="45"/>
      <c r="FME432" s="45"/>
      <c r="FMF432" s="45"/>
      <c r="FMG432" s="45"/>
      <c r="FMH432" s="45"/>
      <c r="FMI432" s="45"/>
      <c r="FMJ432" s="45"/>
      <c r="FMK432" s="45"/>
      <c r="FML432" s="45"/>
      <c r="FMM432" s="45"/>
      <c r="FMN432" s="45"/>
      <c r="FMO432" s="45"/>
      <c r="FMP432" s="45"/>
      <c r="FMQ432" s="45"/>
      <c r="FMR432" s="45"/>
      <c r="FMS432" s="45"/>
      <c r="FMT432" s="45"/>
      <c r="FMU432" s="45"/>
      <c r="FMV432" s="45"/>
      <c r="FMW432" s="45"/>
      <c r="FMX432" s="45"/>
      <c r="FMY432" s="45"/>
      <c r="FMZ432" s="45"/>
      <c r="FNA432" s="45"/>
      <c r="FNB432" s="45"/>
      <c r="FNC432" s="45"/>
      <c r="FND432" s="45"/>
      <c r="FNE432" s="45"/>
      <c r="FNF432" s="45"/>
      <c r="FNG432" s="45"/>
      <c r="FNH432" s="45"/>
      <c r="FNI432" s="45"/>
      <c r="FNJ432" s="45"/>
      <c r="FNK432" s="45"/>
      <c r="FNL432" s="45"/>
      <c r="FNM432" s="45"/>
      <c r="FNN432" s="45"/>
      <c r="FNO432" s="45"/>
      <c r="FNP432" s="45"/>
      <c r="FNQ432" s="45"/>
      <c r="FNR432" s="45"/>
      <c r="FNS432" s="45"/>
      <c r="FNT432" s="45"/>
      <c r="FNU432" s="45"/>
      <c r="FNV432" s="45"/>
      <c r="FNW432" s="45"/>
      <c r="FNX432" s="45"/>
      <c r="FNY432" s="45"/>
      <c r="FNZ432" s="45"/>
      <c r="FOA432" s="45"/>
      <c r="FOB432" s="45"/>
      <c r="FOC432" s="45"/>
      <c r="FOD432" s="45"/>
      <c r="FOE432" s="45"/>
      <c r="FOF432" s="45"/>
      <c r="FOG432" s="45"/>
      <c r="FOH432" s="45"/>
      <c r="FOI432" s="45"/>
      <c r="FOJ432" s="45"/>
      <c r="FOK432" s="45"/>
      <c r="FOL432" s="45"/>
      <c r="FOM432" s="45"/>
      <c r="FON432" s="45"/>
      <c r="FOO432" s="45"/>
      <c r="FOP432" s="45"/>
      <c r="FOQ432" s="45"/>
      <c r="FOR432" s="45"/>
      <c r="FOS432" s="45"/>
      <c r="FOT432" s="45"/>
      <c r="FOU432" s="45"/>
      <c r="FOV432" s="45"/>
      <c r="FOW432" s="45"/>
      <c r="FOX432" s="45"/>
      <c r="FOY432" s="45"/>
      <c r="FOZ432" s="45"/>
      <c r="FPA432" s="45"/>
      <c r="FPB432" s="45"/>
      <c r="FPC432" s="45"/>
      <c r="FPD432" s="45"/>
      <c r="FPE432" s="45"/>
      <c r="FPF432" s="45"/>
      <c r="FPG432" s="45"/>
      <c r="FPH432" s="45"/>
      <c r="FPI432" s="45"/>
      <c r="FPJ432" s="45"/>
      <c r="FPK432" s="45"/>
      <c r="FPL432" s="45"/>
      <c r="FPM432" s="45"/>
      <c r="FPN432" s="45"/>
      <c r="FPO432" s="45"/>
      <c r="FPP432" s="45"/>
      <c r="FPQ432" s="45"/>
      <c r="FPR432" s="45"/>
      <c r="FPS432" s="45"/>
      <c r="FPT432" s="45"/>
      <c r="FPU432" s="45"/>
      <c r="FPV432" s="45"/>
      <c r="FPW432" s="45"/>
      <c r="FPX432" s="45"/>
      <c r="FPY432" s="45"/>
      <c r="FPZ432" s="45"/>
      <c r="FQA432" s="45"/>
      <c r="FQB432" s="45"/>
      <c r="FQC432" s="45"/>
      <c r="FQD432" s="45"/>
      <c r="FQE432" s="45"/>
      <c r="FQF432" s="45"/>
      <c r="FQG432" s="45"/>
      <c r="FQH432" s="45"/>
      <c r="FQI432" s="45"/>
      <c r="FQJ432" s="45"/>
      <c r="FQK432" s="45"/>
      <c r="FQL432" s="45"/>
      <c r="FQM432" s="45"/>
      <c r="FQN432" s="45"/>
      <c r="FQO432" s="45"/>
      <c r="FQP432" s="45"/>
      <c r="FQQ432" s="45"/>
      <c r="FQR432" s="45"/>
      <c r="FQS432" s="45"/>
      <c r="FQT432" s="45"/>
      <c r="FQU432" s="45"/>
      <c r="FQV432" s="45"/>
      <c r="FQW432" s="45"/>
      <c r="FQX432" s="45"/>
      <c r="FQY432" s="45"/>
      <c r="FQZ432" s="45"/>
      <c r="FRA432" s="45"/>
      <c r="FRB432" s="45"/>
      <c r="FRC432" s="45"/>
      <c r="FRD432" s="45"/>
      <c r="FRE432" s="45"/>
      <c r="FRF432" s="45"/>
      <c r="FRG432" s="45"/>
      <c r="FRH432" s="45"/>
      <c r="FRI432" s="45"/>
      <c r="FRJ432" s="45"/>
      <c r="FRK432" s="45"/>
      <c r="FRL432" s="45"/>
      <c r="FRM432" s="45"/>
      <c r="FRN432" s="45"/>
      <c r="FRO432" s="45"/>
      <c r="FRP432" s="45"/>
      <c r="FRQ432" s="45"/>
      <c r="FRR432" s="45"/>
      <c r="FRS432" s="45"/>
      <c r="FRT432" s="45"/>
      <c r="FRU432" s="45"/>
      <c r="FRV432" s="45"/>
      <c r="FRW432" s="45"/>
      <c r="FRX432" s="45"/>
      <c r="FRY432" s="45"/>
      <c r="FRZ432" s="45"/>
      <c r="FSA432" s="45"/>
      <c r="FSB432" s="45"/>
      <c r="FSC432" s="45"/>
      <c r="FSD432" s="45"/>
      <c r="FSE432" s="45"/>
      <c r="FSF432" s="45"/>
      <c r="FSG432" s="45"/>
      <c r="FSH432" s="45"/>
      <c r="FSI432" s="45"/>
      <c r="FSJ432" s="45"/>
      <c r="FSK432" s="45"/>
      <c r="FSL432" s="45"/>
      <c r="FSM432" s="45"/>
      <c r="FSN432" s="45"/>
      <c r="FSO432" s="45"/>
      <c r="FSP432" s="45"/>
      <c r="FSQ432" s="45"/>
      <c r="FSR432" s="45"/>
      <c r="FSS432" s="45"/>
      <c r="FST432" s="45"/>
      <c r="FSU432" s="45"/>
      <c r="FSV432" s="45"/>
      <c r="FSW432" s="45"/>
      <c r="FSX432" s="45"/>
      <c r="FSY432" s="45"/>
      <c r="FSZ432" s="45"/>
      <c r="FTA432" s="45"/>
      <c r="FTB432" s="45"/>
      <c r="FTC432" s="45"/>
      <c r="FTD432" s="45"/>
      <c r="FTE432" s="45"/>
      <c r="FTF432" s="45"/>
      <c r="FTG432" s="45"/>
      <c r="FTH432" s="45"/>
      <c r="FTI432" s="45"/>
      <c r="FTJ432" s="45"/>
      <c r="FTK432" s="45"/>
      <c r="FTL432" s="45"/>
      <c r="FTM432" s="45"/>
      <c r="FTN432" s="45"/>
      <c r="FTO432" s="45"/>
      <c r="FTP432" s="45"/>
      <c r="FTQ432" s="45"/>
      <c r="FTR432" s="45"/>
      <c r="FTS432" s="45"/>
      <c r="FTT432" s="45"/>
      <c r="FTU432" s="45"/>
      <c r="FTV432" s="45"/>
      <c r="FTW432" s="45"/>
      <c r="FTX432" s="45"/>
      <c r="FTY432" s="45"/>
      <c r="FTZ432" s="45"/>
      <c r="FUA432" s="45"/>
      <c r="FUB432" s="45"/>
      <c r="FUC432" s="45"/>
      <c r="FUD432" s="45"/>
      <c r="FUE432" s="45"/>
      <c r="FUF432" s="45"/>
      <c r="FUG432" s="45"/>
      <c r="FUH432" s="45"/>
      <c r="FUI432" s="45"/>
      <c r="FUJ432" s="45"/>
      <c r="FUK432" s="45"/>
      <c r="FUL432" s="45"/>
      <c r="FUM432" s="45"/>
      <c r="FUN432" s="45"/>
      <c r="FUO432" s="45"/>
      <c r="FUP432" s="45"/>
      <c r="FUQ432" s="45"/>
      <c r="FUR432" s="45"/>
      <c r="FUS432" s="45"/>
      <c r="FUT432" s="45"/>
      <c r="FUU432" s="45"/>
      <c r="FUV432" s="45"/>
      <c r="FUW432" s="45"/>
      <c r="FUX432" s="45"/>
      <c r="FUY432" s="45"/>
      <c r="FUZ432" s="45"/>
      <c r="FVA432" s="45"/>
      <c r="FVB432" s="45"/>
      <c r="FVC432" s="45"/>
      <c r="FVD432" s="45"/>
      <c r="FVE432" s="45"/>
      <c r="FVF432" s="45"/>
      <c r="FVG432" s="45"/>
      <c r="FVH432" s="45"/>
      <c r="FVI432" s="45"/>
      <c r="FVJ432" s="45"/>
      <c r="FVK432" s="45"/>
      <c r="FVL432" s="45"/>
      <c r="FVM432" s="45"/>
      <c r="FVN432" s="45"/>
      <c r="FVO432" s="45"/>
      <c r="FVP432" s="45"/>
      <c r="FVQ432" s="45"/>
      <c r="FVR432" s="45"/>
      <c r="FVS432" s="45"/>
      <c r="FVT432" s="45"/>
      <c r="FVU432" s="45"/>
      <c r="FVV432" s="45"/>
      <c r="FVW432" s="45"/>
      <c r="FVX432" s="45"/>
      <c r="FVY432" s="45"/>
      <c r="FVZ432" s="45"/>
      <c r="FWA432" s="45"/>
      <c r="FWB432" s="45"/>
      <c r="FWC432" s="45"/>
      <c r="FWD432" s="45"/>
      <c r="FWE432" s="45"/>
      <c r="FWF432" s="45"/>
      <c r="FWG432" s="45"/>
      <c r="FWH432" s="45"/>
      <c r="FWI432" s="45"/>
      <c r="FWJ432" s="45"/>
      <c r="FWK432" s="45"/>
      <c r="FWL432" s="45"/>
      <c r="FWM432" s="45"/>
      <c r="FWN432" s="45"/>
      <c r="FWO432" s="45"/>
      <c r="FWP432" s="45"/>
      <c r="FWQ432" s="45"/>
      <c r="FWR432" s="45"/>
      <c r="FWS432" s="45"/>
      <c r="FWT432" s="45"/>
      <c r="FWU432" s="45"/>
      <c r="FWV432" s="45"/>
      <c r="FWW432" s="45"/>
      <c r="FWX432" s="45"/>
      <c r="FWY432" s="45"/>
      <c r="FWZ432" s="45"/>
      <c r="FXA432" s="45"/>
      <c r="FXB432" s="45"/>
      <c r="FXC432" s="45"/>
      <c r="FXD432" s="45"/>
      <c r="FXE432" s="45"/>
      <c r="FXF432" s="45"/>
      <c r="FXG432" s="45"/>
      <c r="FXH432" s="45"/>
      <c r="FXI432" s="45"/>
      <c r="FXJ432" s="45"/>
      <c r="FXK432" s="45"/>
      <c r="FXL432" s="45"/>
      <c r="FXM432" s="45"/>
      <c r="FXN432" s="45"/>
      <c r="FXO432" s="45"/>
      <c r="FXP432" s="45"/>
      <c r="FXQ432" s="45"/>
      <c r="FXR432" s="45"/>
      <c r="FXS432" s="45"/>
      <c r="FXT432" s="45"/>
      <c r="FXU432" s="45"/>
      <c r="FXV432" s="45"/>
      <c r="FXW432" s="45"/>
      <c r="FXX432" s="45"/>
      <c r="FXY432" s="45"/>
      <c r="FXZ432" s="45"/>
      <c r="FYA432" s="45"/>
      <c r="FYB432" s="45"/>
      <c r="FYC432" s="45"/>
      <c r="FYD432" s="45"/>
      <c r="FYE432" s="45"/>
      <c r="FYF432" s="45"/>
      <c r="FYG432" s="45"/>
      <c r="FYH432" s="45"/>
      <c r="FYI432" s="45"/>
      <c r="FYJ432" s="45"/>
      <c r="FYK432" s="45"/>
      <c r="FYL432" s="45"/>
      <c r="FYM432" s="45"/>
      <c r="FYN432" s="45"/>
      <c r="FYO432" s="45"/>
      <c r="FYP432" s="45"/>
      <c r="FYQ432" s="45"/>
      <c r="FYR432" s="45"/>
      <c r="FYS432" s="45"/>
      <c r="FYT432" s="45"/>
      <c r="FYU432" s="45"/>
      <c r="FYV432" s="45"/>
      <c r="FYW432" s="45"/>
      <c r="FYX432" s="45"/>
      <c r="FYY432" s="45"/>
      <c r="FYZ432" s="45"/>
      <c r="FZA432" s="45"/>
      <c r="FZB432" s="45"/>
      <c r="FZC432" s="45"/>
      <c r="FZD432" s="45"/>
      <c r="FZE432" s="45"/>
      <c r="FZF432" s="45"/>
      <c r="FZG432" s="45"/>
      <c r="FZH432" s="45"/>
      <c r="FZI432" s="45"/>
      <c r="FZJ432" s="45"/>
      <c r="FZK432" s="45"/>
      <c r="FZL432" s="45"/>
      <c r="FZM432" s="45"/>
      <c r="FZN432" s="45"/>
      <c r="FZO432" s="45"/>
      <c r="FZP432" s="45"/>
      <c r="FZQ432" s="45"/>
      <c r="FZR432" s="45"/>
      <c r="FZS432" s="45"/>
      <c r="FZT432" s="45"/>
      <c r="FZU432" s="45"/>
      <c r="FZV432" s="45"/>
      <c r="FZW432" s="45"/>
      <c r="FZX432" s="45"/>
      <c r="FZY432" s="45"/>
      <c r="FZZ432" s="45"/>
      <c r="GAA432" s="45"/>
      <c r="GAB432" s="45"/>
      <c r="GAC432" s="45"/>
      <c r="GAD432" s="45"/>
      <c r="GAE432" s="45"/>
      <c r="GAF432" s="45"/>
      <c r="GAG432" s="45"/>
      <c r="GAH432" s="45"/>
      <c r="GAI432" s="45"/>
      <c r="GAJ432" s="45"/>
      <c r="GAK432" s="45"/>
      <c r="GAL432" s="45"/>
      <c r="GAM432" s="45"/>
      <c r="GAN432" s="45"/>
      <c r="GAO432" s="45"/>
      <c r="GAP432" s="45"/>
      <c r="GAQ432" s="45"/>
      <c r="GAR432" s="45"/>
      <c r="GAS432" s="45"/>
      <c r="GAT432" s="45"/>
      <c r="GAU432" s="45"/>
      <c r="GAV432" s="45"/>
      <c r="GAW432" s="45"/>
      <c r="GAX432" s="45"/>
      <c r="GAY432" s="45"/>
      <c r="GAZ432" s="45"/>
      <c r="GBA432" s="45"/>
      <c r="GBB432" s="45"/>
      <c r="GBC432" s="45"/>
      <c r="GBD432" s="45"/>
      <c r="GBE432" s="45"/>
      <c r="GBF432" s="45"/>
      <c r="GBG432" s="45"/>
      <c r="GBH432" s="45"/>
      <c r="GBI432" s="45"/>
      <c r="GBJ432" s="45"/>
      <c r="GBK432" s="45"/>
      <c r="GBL432" s="45"/>
      <c r="GBM432" s="45"/>
      <c r="GBN432" s="45"/>
      <c r="GBO432" s="45"/>
      <c r="GBP432" s="45"/>
      <c r="GBQ432" s="45"/>
      <c r="GBR432" s="45"/>
      <c r="GBS432" s="45"/>
      <c r="GBT432" s="45"/>
      <c r="GBU432" s="45"/>
      <c r="GBV432" s="45"/>
      <c r="GBW432" s="45"/>
      <c r="GBX432" s="45"/>
      <c r="GBY432" s="45"/>
      <c r="GBZ432" s="45"/>
      <c r="GCA432" s="45"/>
      <c r="GCB432" s="45"/>
      <c r="GCC432" s="45"/>
      <c r="GCD432" s="45"/>
      <c r="GCE432" s="45"/>
      <c r="GCF432" s="45"/>
      <c r="GCG432" s="45"/>
      <c r="GCH432" s="45"/>
      <c r="GCI432" s="45"/>
      <c r="GCJ432" s="45"/>
      <c r="GCK432" s="45"/>
      <c r="GCL432" s="45"/>
      <c r="GCM432" s="45"/>
      <c r="GCN432" s="45"/>
      <c r="GCO432" s="45"/>
      <c r="GCP432" s="45"/>
      <c r="GCQ432" s="45"/>
      <c r="GCR432" s="45"/>
      <c r="GCS432" s="45"/>
      <c r="GCT432" s="45"/>
      <c r="GCU432" s="45"/>
      <c r="GCV432" s="45"/>
      <c r="GCW432" s="45"/>
      <c r="GCX432" s="45"/>
      <c r="GCY432" s="45"/>
      <c r="GCZ432" s="45"/>
      <c r="GDA432" s="45"/>
      <c r="GDB432" s="45"/>
      <c r="GDC432" s="45"/>
      <c r="GDD432" s="45"/>
      <c r="GDE432" s="45"/>
      <c r="GDF432" s="45"/>
      <c r="GDG432" s="45"/>
      <c r="GDH432" s="45"/>
      <c r="GDI432" s="45"/>
      <c r="GDJ432" s="45"/>
      <c r="GDK432" s="45"/>
      <c r="GDL432" s="45"/>
      <c r="GDM432" s="45"/>
      <c r="GDN432" s="45"/>
      <c r="GDO432" s="45"/>
      <c r="GDP432" s="45"/>
      <c r="GDQ432" s="45"/>
      <c r="GDR432" s="45"/>
      <c r="GDS432" s="45"/>
      <c r="GDT432" s="45"/>
      <c r="GDU432" s="45"/>
      <c r="GDV432" s="45"/>
      <c r="GDW432" s="45"/>
      <c r="GDX432" s="45"/>
      <c r="GDY432" s="45"/>
      <c r="GDZ432" s="45"/>
      <c r="GEA432" s="45"/>
      <c r="GEB432" s="45"/>
      <c r="GEC432" s="45"/>
      <c r="GED432" s="45"/>
      <c r="GEE432" s="45"/>
      <c r="GEF432" s="45"/>
      <c r="GEG432" s="45"/>
      <c r="GEH432" s="45"/>
      <c r="GEI432" s="45"/>
      <c r="GEJ432" s="45"/>
      <c r="GEK432" s="45"/>
      <c r="GEL432" s="45"/>
      <c r="GEM432" s="45"/>
      <c r="GEN432" s="45"/>
      <c r="GEO432" s="45"/>
      <c r="GEP432" s="45"/>
      <c r="GEQ432" s="45"/>
      <c r="GER432" s="45"/>
      <c r="GES432" s="45"/>
      <c r="GET432" s="45"/>
      <c r="GEU432" s="45"/>
      <c r="GEV432" s="45"/>
      <c r="GEW432" s="45"/>
      <c r="GEX432" s="45"/>
      <c r="GEY432" s="45"/>
      <c r="GEZ432" s="45"/>
      <c r="GFA432" s="45"/>
      <c r="GFB432" s="45"/>
      <c r="GFC432" s="45"/>
      <c r="GFD432" s="45"/>
      <c r="GFE432" s="45"/>
      <c r="GFF432" s="45"/>
      <c r="GFG432" s="45"/>
      <c r="GFH432" s="45"/>
      <c r="GFI432" s="45"/>
      <c r="GFJ432" s="45"/>
      <c r="GFK432" s="45"/>
      <c r="GFL432" s="45"/>
      <c r="GFM432" s="45"/>
      <c r="GFN432" s="45"/>
      <c r="GFO432" s="45"/>
      <c r="GFP432" s="45"/>
      <c r="GFQ432" s="45"/>
      <c r="GFR432" s="45"/>
      <c r="GFS432" s="45"/>
      <c r="GFT432" s="45"/>
      <c r="GFU432" s="45"/>
      <c r="GFV432" s="45"/>
      <c r="GFW432" s="45"/>
      <c r="GFX432" s="45"/>
      <c r="GFY432" s="45"/>
      <c r="GFZ432" s="45"/>
      <c r="GGA432" s="45"/>
      <c r="GGB432" s="45"/>
      <c r="GGC432" s="45"/>
      <c r="GGD432" s="45"/>
      <c r="GGE432" s="45"/>
      <c r="GGF432" s="45"/>
      <c r="GGG432" s="45"/>
      <c r="GGH432" s="45"/>
      <c r="GGI432" s="45"/>
      <c r="GGJ432" s="45"/>
      <c r="GGK432" s="45"/>
      <c r="GGL432" s="45"/>
      <c r="GGM432" s="45"/>
      <c r="GGN432" s="45"/>
      <c r="GGO432" s="45"/>
      <c r="GGP432" s="45"/>
      <c r="GGQ432" s="45"/>
      <c r="GGR432" s="45"/>
      <c r="GGS432" s="45"/>
      <c r="GGT432" s="45"/>
      <c r="GGU432" s="45"/>
      <c r="GGV432" s="45"/>
      <c r="GGW432" s="45"/>
      <c r="GGX432" s="45"/>
      <c r="GGY432" s="45"/>
      <c r="GGZ432" s="45"/>
      <c r="GHA432" s="45"/>
      <c r="GHB432" s="45"/>
      <c r="GHC432" s="45"/>
      <c r="GHD432" s="45"/>
      <c r="GHE432" s="45"/>
      <c r="GHF432" s="45"/>
      <c r="GHG432" s="45"/>
      <c r="GHH432" s="45"/>
      <c r="GHI432" s="45"/>
      <c r="GHJ432" s="45"/>
      <c r="GHK432" s="45"/>
      <c r="GHL432" s="45"/>
      <c r="GHM432" s="45"/>
      <c r="GHN432" s="45"/>
      <c r="GHO432" s="45"/>
      <c r="GHP432" s="45"/>
      <c r="GHQ432" s="45"/>
      <c r="GHR432" s="45"/>
      <c r="GHS432" s="45"/>
      <c r="GHT432" s="45"/>
      <c r="GHU432" s="45"/>
      <c r="GHV432" s="45"/>
      <c r="GHW432" s="45"/>
      <c r="GHX432" s="45"/>
      <c r="GHY432" s="45"/>
      <c r="GHZ432" s="45"/>
      <c r="GIA432" s="45"/>
      <c r="GIB432" s="45"/>
      <c r="GIC432" s="45"/>
      <c r="GID432" s="45"/>
      <c r="GIE432" s="45"/>
      <c r="GIF432" s="45"/>
      <c r="GIG432" s="45"/>
      <c r="GIH432" s="45"/>
      <c r="GII432" s="45"/>
      <c r="GIJ432" s="45"/>
      <c r="GIK432" s="45"/>
      <c r="GIL432" s="45"/>
      <c r="GIM432" s="45"/>
      <c r="GIN432" s="45"/>
      <c r="GIO432" s="45"/>
      <c r="GIP432" s="45"/>
      <c r="GIQ432" s="45"/>
      <c r="GIR432" s="45"/>
      <c r="GIS432" s="45"/>
      <c r="GIT432" s="45"/>
      <c r="GIU432" s="45"/>
      <c r="GIV432" s="45"/>
      <c r="GIW432" s="45"/>
      <c r="GIX432" s="45"/>
      <c r="GIY432" s="45"/>
      <c r="GIZ432" s="45"/>
      <c r="GJA432" s="45"/>
      <c r="GJB432" s="45"/>
      <c r="GJC432" s="45"/>
      <c r="GJD432" s="45"/>
      <c r="GJE432" s="45"/>
      <c r="GJF432" s="45"/>
      <c r="GJG432" s="45"/>
      <c r="GJH432" s="45"/>
      <c r="GJI432" s="45"/>
      <c r="GJJ432" s="45"/>
      <c r="GJK432" s="45"/>
      <c r="GJL432" s="45"/>
      <c r="GJM432" s="45"/>
      <c r="GJN432" s="45"/>
      <c r="GJO432" s="45"/>
      <c r="GJP432" s="45"/>
      <c r="GJQ432" s="45"/>
      <c r="GJR432" s="45"/>
      <c r="GJS432" s="45"/>
      <c r="GJT432" s="45"/>
      <c r="GJU432" s="45"/>
      <c r="GJV432" s="45"/>
      <c r="GJW432" s="45"/>
      <c r="GJX432" s="45"/>
      <c r="GJY432" s="45"/>
      <c r="GJZ432" s="45"/>
      <c r="GKA432" s="45"/>
      <c r="GKB432" s="45"/>
      <c r="GKC432" s="45"/>
      <c r="GKD432" s="45"/>
      <c r="GKE432" s="45"/>
      <c r="GKF432" s="45"/>
      <c r="GKG432" s="45"/>
      <c r="GKH432" s="45"/>
      <c r="GKI432" s="45"/>
      <c r="GKJ432" s="45"/>
      <c r="GKK432" s="45"/>
      <c r="GKL432" s="45"/>
      <c r="GKM432" s="45"/>
      <c r="GKN432" s="45"/>
      <c r="GKO432" s="45"/>
      <c r="GKP432" s="45"/>
      <c r="GKQ432" s="45"/>
      <c r="GKR432" s="45"/>
      <c r="GKS432" s="45"/>
      <c r="GKT432" s="45"/>
      <c r="GKU432" s="45"/>
      <c r="GKV432" s="45"/>
      <c r="GKW432" s="45"/>
      <c r="GKX432" s="45"/>
      <c r="GKY432" s="45"/>
      <c r="GKZ432" s="45"/>
      <c r="GLA432" s="45"/>
      <c r="GLB432" s="45"/>
      <c r="GLC432" s="45"/>
      <c r="GLD432" s="45"/>
      <c r="GLE432" s="45"/>
      <c r="GLF432" s="45"/>
      <c r="GLG432" s="45"/>
      <c r="GLH432" s="45"/>
      <c r="GLI432" s="45"/>
      <c r="GLJ432" s="45"/>
      <c r="GLK432" s="45"/>
      <c r="GLL432" s="45"/>
      <c r="GLM432" s="45"/>
      <c r="GLN432" s="45"/>
      <c r="GLO432" s="45"/>
      <c r="GLP432" s="45"/>
      <c r="GLQ432" s="45"/>
      <c r="GLR432" s="45"/>
      <c r="GLS432" s="45"/>
      <c r="GLT432" s="45"/>
      <c r="GLU432" s="45"/>
      <c r="GLV432" s="45"/>
      <c r="GLW432" s="45"/>
      <c r="GLX432" s="45"/>
      <c r="GLY432" s="45"/>
      <c r="GLZ432" s="45"/>
      <c r="GMA432" s="45"/>
      <c r="GMB432" s="45"/>
      <c r="GMC432" s="45"/>
      <c r="GMD432" s="45"/>
      <c r="GME432" s="45"/>
      <c r="GMF432" s="45"/>
      <c r="GMG432" s="45"/>
      <c r="GMH432" s="45"/>
      <c r="GMI432" s="45"/>
      <c r="GMJ432" s="45"/>
      <c r="GMK432" s="45"/>
      <c r="GML432" s="45"/>
      <c r="GMM432" s="45"/>
      <c r="GMN432" s="45"/>
      <c r="GMO432" s="45"/>
      <c r="GMP432" s="45"/>
      <c r="GMQ432" s="45"/>
      <c r="GMR432" s="45"/>
      <c r="GMS432" s="45"/>
      <c r="GMT432" s="45"/>
      <c r="GMU432" s="45"/>
      <c r="GMV432" s="45"/>
      <c r="GMW432" s="45"/>
      <c r="GMX432" s="45"/>
      <c r="GMY432" s="45"/>
      <c r="GMZ432" s="45"/>
      <c r="GNA432" s="45"/>
      <c r="GNB432" s="45"/>
      <c r="GNC432" s="45"/>
      <c r="GND432" s="45"/>
      <c r="GNE432" s="45"/>
      <c r="GNF432" s="45"/>
      <c r="GNG432" s="45"/>
      <c r="GNH432" s="45"/>
      <c r="GNI432" s="45"/>
      <c r="GNJ432" s="45"/>
      <c r="GNK432" s="45"/>
      <c r="GNL432" s="45"/>
      <c r="GNM432" s="45"/>
      <c r="GNN432" s="45"/>
      <c r="GNO432" s="45"/>
      <c r="GNP432" s="45"/>
      <c r="GNQ432" s="45"/>
      <c r="GNR432" s="45"/>
      <c r="GNS432" s="45"/>
      <c r="GNT432" s="45"/>
      <c r="GNU432" s="45"/>
      <c r="GNV432" s="45"/>
      <c r="GNW432" s="45"/>
      <c r="GNX432" s="45"/>
      <c r="GNY432" s="45"/>
      <c r="GNZ432" s="45"/>
      <c r="GOA432" s="45"/>
      <c r="GOB432" s="45"/>
      <c r="GOC432" s="45"/>
      <c r="GOD432" s="45"/>
      <c r="GOE432" s="45"/>
      <c r="GOF432" s="45"/>
      <c r="GOG432" s="45"/>
      <c r="GOH432" s="45"/>
      <c r="GOI432" s="45"/>
      <c r="GOJ432" s="45"/>
      <c r="GOK432" s="45"/>
      <c r="GOL432" s="45"/>
      <c r="GOM432" s="45"/>
      <c r="GON432" s="45"/>
      <c r="GOO432" s="45"/>
      <c r="GOP432" s="45"/>
      <c r="GOQ432" s="45"/>
      <c r="GOR432" s="45"/>
      <c r="GOS432" s="45"/>
      <c r="GOT432" s="45"/>
      <c r="GOU432" s="45"/>
      <c r="GOV432" s="45"/>
      <c r="GOW432" s="45"/>
      <c r="GOX432" s="45"/>
      <c r="GOY432" s="45"/>
      <c r="GOZ432" s="45"/>
      <c r="GPA432" s="45"/>
      <c r="GPB432" s="45"/>
      <c r="GPC432" s="45"/>
      <c r="GPD432" s="45"/>
      <c r="GPE432" s="45"/>
      <c r="GPF432" s="45"/>
      <c r="GPG432" s="45"/>
      <c r="GPH432" s="45"/>
      <c r="GPI432" s="45"/>
      <c r="GPJ432" s="45"/>
      <c r="GPK432" s="45"/>
      <c r="GPL432" s="45"/>
      <c r="GPM432" s="45"/>
      <c r="GPN432" s="45"/>
      <c r="GPO432" s="45"/>
      <c r="GPP432" s="45"/>
      <c r="GPQ432" s="45"/>
      <c r="GPR432" s="45"/>
      <c r="GPS432" s="45"/>
      <c r="GPT432" s="45"/>
      <c r="GPU432" s="45"/>
      <c r="GPV432" s="45"/>
      <c r="GPW432" s="45"/>
      <c r="GPX432" s="45"/>
      <c r="GPY432" s="45"/>
      <c r="GPZ432" s="45"/>
      <c r="GQA432" s="45"/>
      <c r="GQB432" s="45"/>
      <c r="GQC432" s="45"/>
      <c r="GQD432" s="45"/>
      <c r="GQE432" s="45"/>
      <c r="GQF432" s="45"/>
      <c r="GQG432" s="45"/>
      <c r="GQH432" s="45"/>
      <c r="GQI432" s="45"/>
      <c r="GQJ432" s="45"/>
      <c r="GQK432" s="45"/>
      <c r="GQL432" s="45"/>
      <c r="GQM432" s="45"/>
      <c r="GQN432" s="45"/>
      <c r="GQO432" s="45"/>
      <c r="GQP432" s="45"/>
      <c r="GQQ432" s="45"/>
      <c r="GQR432" s="45"/>
      <c r="GQS432" s="45"/>
      <c r="GQT432" s="45"/>
      <c r="GQU432" s="45"/>
      <c r="GQV432" s="45"/>
      <c r="GQW432" s="45"/>
      <c r="GQX432" s="45"/>
      <c r="GQY432" s="45"/>
      <c r="GQZ432" s="45"/>
      <c r="GRA432" s="45"/>
      <c r="GRB432" s="45"/>
      <c r="GRC432" s="45"/>
      <c r="GRD432" s="45"/>
      <c r="GRE432" s="45"/>
      <c r="GRF432" s="45"/>
      <c r="GRG432" s="45"/>
      <c r="GRH432" s="45"/>
      <c r="GRI432" s="45"/>
      <c r="GRJ432" s="45"/>
      <c r="GRK432" s="45"/>
      <c r="GRL432" s="45"/>
      <c r="GRM432" s="45"/>
      <c r="GRN432" s="45"/>
      <c r="GRO432" s="45"/>
      <c r="GRP432" s="45"/>
      <c r="GRQ432" s="45"/>
      <c r="GRR432" s="45"/>
      <c r="GRS432" s="45"/>
      <c r="GRT432" s="45"/>
      <c r="GRU432" s="45"/>
      <c r="GRV432" s="45"/>
      <c r="GRW432" s="45"/>
      <c r="GRX432" s="45"/>
      <c r="GRY432" s="45"/>
      <c r="GRZ432" s="45"/>
      <c r="GSA432" s="45"/>
      <c r="GSB432" s="45"/>
      <c r="GSC432" s="45"/>
      <c r="GSD432" s="45"/>
      <c r="GSE432" s="45"/>
      <c r="GSF432" s="45"/>
      <c r="GSG432" s="45"/>
      <c r="GSH432" s="45"/>
      <c r="GSI432" s="45"/>
      <c r="GSJ432" s="45"/>
      <c r="GSK432" s="45"/>
      <c r="GSL432" s="45"/>
      <c r="GSM432" s="45"/>
      <c r="GSN432" s="45"/>
      <c r="GSO432" s="45"/>
      <c r="GSP432" s="45"/>
      <c r="GSQ432" s="45"/>
      <c r="GSR432" s="45"/>
      <c r="GSS432" s="45"/>
      <c r="GST432" s="45"/>
      <c r="GSU432" s="45"/>
      <c r="GSV432" s="45"/>
      <c r="GSW432" s="45"/>
      <c r="GSX432" s="45"/>
      <c r="GSY432" s="45"/>
      <c r="GSZ432" s="45"/>
      <c r="GTA432" s="45"/>
      <c r="GTB432" s="45"/>
      <c r="GTC432" s="45"/>
      <c r="GTD432" s="45"/>
      <c r="GTE432" s="45"/>
      <c r="GTF432" s="45"/>
      <c r="GTG432" s="45"/>
      <c r="GTH432" s="45"/>
      <c r="GTI432" s="45"/>
      <c r="GTJ432" s="45"/>
      <c r="GTK432" s="45"/>
      <c r="GTL432" s="45"/>
      <c r="GTM432" s="45"/>
      <c r="GTN432" s="45"/>
      <c r="GTO432" s="45"/>
      <c r="GTP432" s="45"/>
      <c r="GTQ432" s="45"/>
      <c r="GTR432" s="45"/>
      <c r="GTS432" s="45"/>
      <c r="GTT432" s="45"/>
      <c r="GTU432" s="45"/>
      <c r="GTV432" s="45"/>
      <c r="GTW432" s="45"/>
      <c r="GTX432" s="45"/>
      <c r="GTY432" s="45"/>
      <c r="GTZ432" s="45"/>
      <c r="GUA432" s="45"/>
      <c r="GUB432" s="45"/>
      <c r="GUC432" s="45"/>
      <c r="GUD432" s="45"/>
      <c r="GUE432" s="45"/>
      <c r="GUF432" s="45"/>
      <c r="GUG432" s="45"/>
      <c r="GUH432" s="45"/>
      <c r="GUI432" s="45"/>
      <c r="GUJ432" s="45"/>
      <c r="GUK432" s="45"/>
      <c r="GUL432" s="45"/>
      <c r="GUM432" s="45"/>
      <c r="GUN432" s="45"/>
      <c r="GUO432" s="45"/>
      <c r="GUP432" s="45"/>
      <c r="GUQ432" s="45"/>
      <c r="GUR432" s="45"/>
      <c r="GUS432" s="45"/>
      <c r="GUT432" s="45"/>
      <c r="GUU432" s="45"/>
      <c r="GUV432" s="45"/>
      <c r="GUW432" s="45"/>
      <c r="GUX432" s="45"/>
      <c r="GUY432" s="45"/>
      <c r="GUZ432" s="45"/>
      <c r="GVA432" s="45"/>
      <c r="GVB432" s="45"/>
      <c r="GVC432" s="45"/>
      <c r="GVD432" s="45"/>
      <c r="GVE432" s="45"/>
      <c r="GVF432" s="45"/>
      <c r="GVG432" s="45"/>
      <c r="GVH432" s="45"/>
      <c r="GVI432" s="45"/>
      <c r="GVJ432" s="45"/>
      <c r="GVK432" s="45"/>
      <c r="GVL432" s="45"/>
      <c r="GVM432" s="45"/>
      <c r="GVN432" s="45"/>
      <c r="GVO432" s="45"/>
      <c r="GVP432" s="45"/>
      <c r="GVQ432" s="45"/>
      <c r="GVR432" s="45"/>
      <c r="GVS432" s="45"/>
      <c r="GVT432" s="45"/>
      <c r="GVU432" s="45"/>
      <c r="GVV432" s="45"/>
      <c r="GVW432" s="45"/>
      <c r="GVX432" s="45"/>
      <c r="GVY432" s="45"/>
      <c r="GVZ432" s="45"/>
      <c r="GWA432" s="45"/>
      <c r="GWB432" s="45"/>
      <c r="GWC432" s="45"/>
      <c r="GWD432" s="45"/>
      <c r="GWE432" s="45"/>
      <c r="GWF432" s="45"/>
      <c r="GWG432" s="45"/>
      <c r="GWH432" s="45"/>
      <c r="GWI432" s="45"/>
      <c r="GWJ432" s="45"/>
      <c r="GWK432" s="45"/>
      <c r="GWL432" s="45"/>
      <c r="GWM432" s="45"/>
      <c r="GWN432" s="45"/>
      <c r="GWO432" s="45"/>
      <c r="GWP432" s="45"/>
      <c r="GWQ432" s="45"/>
      <c r="GWR432" s="45"/>
      <c r="GWS432" s="45"/>
      <c r="GWT432" s="45"/>
      <c r="GWU432" s="45"/>
      <c r="GWV432" s="45"/>
      <c r="GWW432" s="45"/>
      <c r="GWX432" s="45"/>
      <c r="GWY432" s="45"/>
      <c r="GWZ432" s="45"/>
      <c r="GXA432" s="45"/>
      <c r="GXB432" s="45"/>
      <c r="GXC432" s="45"/>
      <c r="GXD432" s="45"/>
      <c r="GXE432" s="45"/>
      <c r="GXF432" s="45"/>
      <c r="GXG432" s="45"/>
      <c r="GXH432" s="45"/>
      <c r="GXI432" s="45"/>
      <c r="GXJ432" s="45"/>
      <c r="GXK432" s="45"/>
      <c r="GXL432" s="45"/>
      <c r="GXM432" s="45"/>
      <c r="GXN432" s="45"/>
      <c r="GXO432" s="45"/>
      <c r="GXP432" s="45"/>
      <c r="GXQ432" s="45"/>
      <c r="GXR432" s="45"/>
      <c r="GXS432" s="45"/>
      <c r="GXT432" s="45"/>
      <c r="GXU432" s="45"/>
      <c r="GXV432" s="45"/>
      <c r="GXW432" s="45"/>
      <c r="GXX432" s="45"/>
      <c r="GXY432" s="45"/>
      <c r="GXZ432" s="45"/>
      <c r="GYA432" s="45"/>
      <c r="GYB432" s="45"/>
      <c r="GYC432" s="45"/>
      <c r="GYD432" s="45"/>
      <c r="GYE432" s="45"/>
      <c r="GYF432" s="45"/>
      <c r="GYG432" s="45"/>
      <c r="GYH432" s="45"/>
      <c r="GYI432" s="45"/>
      <c r="GYJ432" s="45"/>
      <c r="GYK432" s="45"/>
      <c r="GYL432" s="45"/>
      <c r="GYM432" s="45"/>
      <c r="GYN432" s="45"/>
      <c r="GYO432" s="45"/>
      <c r="GYP432" s="45"/>
      <c r="GYQ432" s="45"/>
      <c r="GYR432" s="45"/>
      <c r="GYS432" s="45"/>
      <c r="GYT432" s="45"/>
      <c r="GYU432" s="45"/>
      <c r="GYV432" s="45"/>
      <c r="GYW432" s="45"/>
      <c r="GYX432" s="45"/>
      <c r="GYY432" s="45"/>
      <c r="GYZ432" s="45"/>
      <c r="GZA432" s="45"/>
      <c r="GZB432" s="45"/>
      <c r="GZC432" s="45"/>
      <c r="GZD432" s="45"/>
      <c r="GZE432" s="45"/>
      <c r="GZF432" s="45"/>
      <c r="GZG432" s="45"/>
      <c r="GZH432" s="45"/>
      <c r="GZI432" s="45"/>
      <c r="GZJ432" s="45"/>
      <c r="GZK432" s="45"/>
      <c r="GZL432" s="45"/>
      <c r="GZM432" s="45"/>
      <c r="GZN432" s="45"/>
      <c r="GZO432" s="45"/>
      <c r="GZP432" s="45"/>
      <c r="GZQ432" s="45"/>
      <c r="GZR432" s="45"/>
      <c r="GZS432" s="45"/>
      <c r="GZT432" s="45"/>
      <c r="GZU432" s="45"/>
      <c r="GZV432" s="45"/>
      <c r="GZW432" s="45"/>
      <c r="GZX432" s="45"/>
      <c r="GZY432" s="45"/>
      <c r="GZZ432" s="45"/>
      <c r="HAA432" s="45"/>
      <c r="HAB432" s="45"/>
      <c r="HAC432" s="45"/>
      <c r="HAD432" s="45"/>
      <c r="HAE432" s="45"/>
      <c r="HAF432" s="45"/>
      <c r="HAG432" s="45"/>
      <c r="HAH432" s="45"/>
      <c r="HAI432" s="45"/>
      <c r="HAJ432" s="45"/>
      <c r="HAK432" s="45"/>
      <c r="HAL432" s="45"/>
      <c r="HAM432" s="45"/>
      <c r="HAN432" s="45"/>
      <c r="HAO432" s="45"/>
      <c r="HAP432" s="45"/>
      <c r="HAQ432" s="45"/>
      <c r="HAR432" s="45"/>
      <c r="HAS432" s="45"/>
      <c r="HAT432" s="45"/>
      <c r="HAU432" s="45"/>
      <c r="HAV432" s="45"/>
      <c r="HAW432" s="45"/>
      <c r="HAX432" s="45"/>
      <c r="HAY432" s="45"/>
      <c r="HAZ432" s="45"/>
      <c r="HBA432" s="45"/>
      <c r="HBB432" s="45"/>
      <c r="HBC432" s="45"/>
      <c r="HBD432" s="45"/>
      <c r="HBE432" s="45"/>
      <c r="HBF432" s="45"/>
      <c r="HBG432" s="45"/>
      <c r="HBH432" s="45"/>
      <c r="HBI432" s="45"/>
      <c r="HBJ432" s="45"/>
      <c r="HBK432" s="45"/>
      <c r="HBL432" s="45"/>
      <c r="HBM432" s="45"/>
      <c r="HBN432" s="45"/>
      <c r="HBO432" s="45"/>
      <c r="HBP432" s="45"/>
      <c r="HBQ432" s="45"/>
      <c r="HBR432" s="45"/>
      <c r="HBS432" s="45"/>
      <c r="HBT432" s="45"/>
      <c r="HBU432" s="45"/>
      <c r="HBV432" s="45"/>
      <c r="HBW432" s="45"/>
      <c r="HBX432" s="45"/>
      <c r="HBY432" s="45"/>
      <c r="HBZ432" s="45"/>
      <c r="HCA432" s="45"/>
      <c r="HCB432" s="45"/>
      <c r="HCC432" s="45"/>
      <c r="HCD432" s="45"/>
      <c r="HCE432" s="45"/>
      <c r="HCF432" s="45"/>
      <c r="HCG432" s="45"/>
      <c r="HCH432" s="45"/>
      <c r="HCI432" s="45"/>
      <c r="HCJ432" s="45"/>
      <c r="HCK432" s="45"/>
      <c r="HCL432" s="45"/>
      <c r="HCM432" s="45"/>
      <c r="HCN432" s="45"/>
      <c r="HCO432" s="45"/>
      <c r="HCP432" s="45"/>
      <c r="HCQ432" s="45"/>
      <c r="HCR432" s="45"/>
      <c r="HCS432" s="45"/>
      <c r="HCT432" s="45"/>
      <c r="HCU432" s="45"/>
      <c r="HCV432" s="45"/>
      <c r="HCW432" s="45"/>
      <c r="HCX432" s="45"/>
      <c r="HCY432" s="45"/>
      <c r="HCZ432" s="45"/>
      <c r="HDA432" s="45"/>
      <c r="HDB432" s="45"/>
      <c r="HDC432" s="45"/>
      <c r="HDD432" s="45"/>
      <c r="HDE432" s="45"/>
      <c r="HDF432" s="45"/>
      <c r="HDG432" s="45"/>
      <c r="HDH432" s="45"/>
      <c r="HDI432" s="45"/>
      <c r="HDJ432" s="45"/>
      <c r="HDK432" s="45"/>
      <c r="HDL432" s="45"/>
      <c r="HDM432" s="45"/>
      <c r="HDN432" s="45"/>
      <c r="HDO432" s="45"/>
      <c r="HDP432" s="45"/>
      <c r="HDQ432" s="45"/>
      <c r="HDR432" s="45"/>
      <c r="HDS432" s="45"/>
      <c r="HDT432" s="45"/>
      <c r="HDU432" s="45"/>
      <c r="HDV432" s="45"/>
      <c r="HDW432" s="45"/>
      <c r="HDX432" s="45"/>
      <c r="HDY432" s="45"/>
      <c r="HDZ432" s="45"/>
      <c r="HEA432" s="45"/>
      <c r="HEB432" s="45"/>
      <c r="HEC432" s="45"/>
      <c r="HED432" s="45"/>
      <c r="HEE432" s="45"/>
      <c r="HEF432" s="45"/>
      <c r="HEG432" s="45"/>
      <c r="HEH432" s="45"/>
      <c r="HEI432" s="45"/>
      <c r="HEJ432" s="45"/>
      <c r="HEK432" s="45"/>
      <c r="HEL432" s="45"/>
      <c r="HEM432" s="45"/>
      <c r="HEN432" s="45"/>
      <c r="HEO432" s="45"/>
      <c r="HEP432" s="45"/>
      <c r="HEQ432" s="45"/>
      <c r="HER432" s="45"/>
      <c r="HES432" s="45"/>
      <c r="HET432" s="45"/>
      <c r="HEU432" s="45"/>
      <c r="HEV432" s="45"/>
      <c r="HEW432" s="45"/>
      <c r="HEX432" s="45"/>
      <c r="HEY432" s="45"/>
      <c r="HEZ432" s="45"/>
      <c r="HFA432" s="45"/>
      <c r="HFB432" s="45"/>
      <c r="HFC432" s="45"/>
      <c r="HFD432" s="45"/>
      <c r="HFE432" s="45"/>
      <c r="HFF432" s="45"/>
      <c r="HFG432" s="45"/>
      <c r="HFH432" s="45"/>
      <c r="HFI432" s="45"/>
      <c r="HFJ432" s="45"/>
      <c r="HFK432" s="45"/>
      <c r="HFL432" s="45"/>
      <c r="HFM432" s="45"/>
      <c r="HFN432" s="45"/>
      <c r="HFO432" s="45"/>
      <c r="HFP432" s="45"/>
      <c r="HFQ432" s="45"/>
      <c r="HFR432" s="45"/>
      <c r="HFS432" s="45"/>
      <c r="HFT432" s="45"/>
      <c r="HFU432" s="45"/>
      <c r="HFV432" s="45"/>
      <c r="HFW432" s="45"/>
      <c r="HFX432" s="45"/>
      <c r="HFY432" s="45"/>
      <c r="HFZ432" s="45"/>
      <c r="HGA432" s="45"/>
      <c r="HGB432" s="45"/>
      <c r="HGC432" s="45"/>
      <c r="HGD432" s="45"/>
      <c r="HGE432" s="45"/>
      <c r="HGF432" s="45"/>
      <c r="HGG432" s="45"/>
      <c r="HGH432" s="45"/>
      <c r="HGI432" s="45"/>
      <c r="HGJ432" s="45"/>
      <c r="HGK432" s="45"/>
      <c r="HGL432" s="45"/>
      <c r="HGM432" s="45"/>
      <c r="HGN432" s="45"/>
      <c r="HGO432" s="45"/>
      <c r="HGP432" s="45"/>
      <c r="HGQ432" s="45"/>
      <c r="HGR432" s="45"/>
      <c r="HGS432" s="45"/>
      <c r="HGT432" s="45"/>
      <c r="HGU432" s="45"/>
      <c r="HGV432" s="45"/>
      <c r="HGW432" s="45"/>
      <c r="HGX432" s="45"/>
      <c r="HGY432" s="45"/>
      <c r="HGZ432" s="45"/>
      <c r="HHA432" s="45"/>
      <c r="HHB432" s="45"/>
      <c r="HHC432" s="45"/>
      <c r="HHD432" s="45"/>
      <c r="HHE432" s="45"/>
      <c r="HHF432" s="45"/>
      <c r="HHG432" s="45"/>
      <c r="HHH432" s="45"/>
      <c r="HHI432" s="45"/>
      <c r="HHJ432" s="45"/>
      <c r="HHK432" s="45"/>
      <c r="HHL432" s="45"/>
      <c r="HHM432" s="45"/>
      <c r="HHN432" s="45"/>
      <c r="HHO432" s="45"/>
      <c r="HHP432" s="45"/>
      <c r="HHQ432" s="45"/>
      <c r="HHR432" s="45"/>
      <c r="HHS432" s="45"/>
      <c r="HHT432" s="45"/>
      <c r="HHU432" s="45"/>
      <c r="HHV432" s="45"/>
      <c r="HHW432" s="45"/>
      <c r="HHX432" s="45"/>
      <c r="HHY432" s="45"/>
      <c r="HHZ432" s="45"/>
      <c r="HIA432" s="45"/>
      <c r="HIB432" s="45"/>
      <c r="HIC432" s="45"/>
      <c r="HID432" s="45"/>
      <c r="HIE432" s="45"/>
      <c r="HIF432" s="45"/>
      <c r="HIG432" s="45"/>
      <c r="HIH432" s="45"/>
      <c r="HII432" s="45"/>
      <c r="HIJ432" s="45"/>
      <c r="HIK432" s="45"/>
      <c r="HIL432" s="45"/>
      <c r="HIM432" s="45"/>
      <c r="HIN432" s="45"/>
      <c r="HIO432" s="45"/>
      <c r="HIP432" s="45"/>
      <c r="HIQ432" s="45"/>
      <c r="HIR432" s="45"/>
      <c r="HIS432" s="45"/>
      <c r="HIT432" s="45"/>
      <c r="HIU432" s="45"/>
      <c r="HIV432" s="45"/>
      <c r="HIW432" s="45"/>
      <c r="HIX432" s="45"/>
      <c r="HIY432" s="45"/>
      <c r="HIZ432" s="45"/>
      <c r="HJA432" s="45"/>
      <c r="HJB432" s="45"/>
      <c r="HJC432" s="45"/>
      <c r="HJD432" s="45"/>
      <c r="HJE432" s="45"/>
      <c r="HJF432" s="45"/>
      <c r="HJG432" s="45"/>
      <c r="HJH432" s="45"/>
      <c r="HJI432" s="45"/>
      <c r="HJJ432" s="45"/>
      <c r="HJK432" s="45"/>
      <c r="HJL432" s="45"/>
      <c r="HJM432" s="45"/>
      <c r="HJN432" s="45"/>
      <c r="HJO432" s="45"/>
      <c r="HJP432" s="45"/>
      <c r="HJQ432" s="45"/>
      <c r="HJR432" s="45"/>
      <c r="HJS432" s="45"/>
      <c r="HJT432" s="45"/>
      <c r="HJU432" s="45"/>
      <c r="HJV432" s="45"/>
      <c r="HJW432" s="45"/>
      <c r="HJX432" s="45"/>
      <c r="HJY432" s="45"/>
      <c r="HJZ432" s="45"/>
      <c r="HKA432" s="45"/>
      <c r="HKB432" s="45"/>
      <c r="HKC432" s="45"/>
      <c r="HKD432" s="45"/>
      <c r="HKE432" s="45"/>
      <c r="HKF432" s="45"/>
      <c r="HKG432" s="45"/>
      <c r="HKH432" s="45"/>
      <c r="HKI432" s="45"/>
      <c r="HKJ432" s="45"/>
      <c r="HKK432" s="45"/>
      <c r="HKL432" s="45"/>
      <c r="HKM432" s="45"/>
      <c r="HKN432" s="45"/>
      <c r="HKO432" s="45"/>
      <c r="HKP432" s="45"/>
      <c r="HKQ432" s="45"/>
      <c r="HKR432" s="45"/>
      <c r="HKS432" s="45"/>
      <c r="HKT432" s="45"/>
      <c r="HKU432" s="45"/>
      <c r="HKV432" s="45"/>
      <c r="HKW432" s="45"/>
      <c r="HKX432" s="45"/>
      <c r="HKY432" s="45"/>
      <c r="HKZ432" s="45"/>
      <c r="HLA432" s="45"/>
      <c r="HLB432" s="45"/>
      <c r="HLC432" s="45"/>
      <c r="HLD432" s="45"/>
      <c r="HLE432" s="45"/>
      <c r="HLF432" s="45"/>
      <c r="HLG432" s="45"/>
      <c r="HLH432" s="45"/>
      <c r="HLI432" s="45"/>
      <c r="HLJ432" s="45"/>
      <c r="HLK432" s="45"/>
      <c r="HLL432" s="45"/>
      <c r="HLM432" s="45"/>
      <c r="HLN432" s="45"/>
      <c r="HLO432" s="45"/>
      <c r="HLP432" s="45"/>
      <c r="HLQ432" s="45"/>
      <c r="HLR432" s="45"/>
      <c r="HLS432" s="45"/>
      <c r="HLT432" s="45"/>
      <c r="HLU432" s="45"/>
      <c r="HLV432" s="45"/>
      <c r="HLW432" s="45"/>
      <c r="HLX432" s="45"/>
      <c r="HLY432" s="45"/>
      <c r="HLZ432" s="45"/>
      <c r="HMA432" s="45"/>
      <c r="HMB432" s="45"/>
      <c r="HMC432" s="45"/>
      <c r="HMD432" s="45"/>
      <c r="HME432" s="45"/>
      <c r="HMF432" s="45"/>
      <c r="HMG432" s="45"/>
      <c r="HMH432" s="45"/>
      <c r="HMI432" s="45"/>
      <c r="HMJ432" s="45"/>
      <c r="HMK432" s="45"/>
      <c r="HML432" s="45"/>
      <c r="HMM432" s="45"/>
      <c r="HMN432" s="45"/>
      <c r="HMO432" s="45"/>
      <c r="HMP432" s="45"/>
      <c r="HMQ432" s="45"/>
      <c r="HMR432" s="45"/>
      <c r="HMS432" s="45"/>
      <c r="HMT432" s="45"/>
      <c r="HMU432" s="45"/>
      <c r="HMV432" s="45"/>
      <c r="HMW432" s="45"/>
      <c r="HMX432" s="45"/>
      <c r="HMY432" s="45"/>
      <c r="HMZ432" s="45"/>
      <c r="HNA432" s="45"/>
      <c r="HNB432" s="45"/>
      <c r="HNC432" s="45"/>
      <c r="HND432" s="45"/>
      <c r="HNE432" s="45"/>
      <c r="HNF432" s="45"/>
      <c r="HNG432" s="45"/>
      <c r="HNH432" s="45"/>
      <c r="HNI432" s="45"/>
      <c r="HNJ432" s="45"/>
      <c r="HNK432" s="45"/>
      <c r="HNL432" s="45"/>
      <c r="HNM432" s="45"/>
      <c r="HNN432" s="45"/>
      <c r="HNO432" s="45"/>
      <c r="HNP432" s="45"/>
      <c r="HNQ432" s="45"/>
      <c r="HNR432" s="45"/>
      <c r="HNS432" s="45"/>
      <c r="HNT432" s="45"/>
      <c r="HNU432" s="45"/>
      <c r="HNV432" s="45"/>
      <c r="HNW432" s="45"/>
      <c r="HNX432" s="45"/>
      <c r="HNY432" s="45"/>
      <c r="HNZ432" s="45"/>
      <c r="HOA432" s="45"/>
      <c r="HOB432" s="45"/>
      <c r="HOC432" s="45"/>
      <c r="HOD432" s="45"/>
      <c r="HOE432" s="45"/>
      <c r="HOF432" s="45"/>
      <c r="HOG432" s="45"/>
      <c r="HOH432" s="45"/>
      <c r="HOI432" s="45"/>
      <c r="HOJ432" s="45"/>
      <c r="HOK432" s="45"/>
      <c r="HOL432" s="45"/>
      <c r="HOM432" s="45"/>
      <c r="HON432" s="45"/>
      <c r="HOO432" s="45"/>
      <c r="HOP432" s="45"/>
      <c r="HOQ432" s="45"/>
      <c r="HOR432" s="45"/>
      <c r="HOS432" s="45"/>
      <c r="HOT432" s="45"/>
      <c r="HOU432" s="45"/>
      <c r="HOV432" s="45"/>
      <c r="HOW432" s="45"/>
      <c r="HOX432" s="45"/>
      <c r="HOY432" s="45"/>
      <c r="HOZ432" s="45"/>
      <c r="HPA432" s="45"/>
      <c r="HPB432" s="45"/>
      <c r="HPC432" s="45"/>
      <c r="HPD432" s="45"/>
      <c r="HPE432" s="45"/>
      <c r="HPF432" s="45"/>
      <c r="HPG432" s="45"/>
      <c r="HPH432" s="45"/>
      <c r="HPI432" s="45"/>
      <c r="HPJ432" s="45"/>
      <c r="HPK432" s="45"/>
      <c r="HPL432" s="45"/>
      <c r="HPM432" s="45"/>
      <c r="HPN432" s="45"/>
      <c r="HPO432" s="45"/>
      <c r="HPP432" s="45"/>
      <c r="HPQ432" s="45"/>
      <c r="HPR432" s="45"/>
      <c r="HPS432" s="45"/>
      <c r="HPT432" s="45"/>
      <c r="HPU432" s="45"/>
      <c r="HPV432" s="45"/>
      <c r="HPW432" s="45"/>
      <c r="HPX432" s="45"/>
      <c r="HPY432" s="45"/>
      <c r="HPZ432" s="45"/>
      <c r="HQA432" s="45"/>
      <c r="HQB432" s="45"/>
      <c r="HQC432" s="45"/>
      <c r="HQD432" s="45"/>
      <c r="HQE432" s="45"/>
      <c r="HQF432" s="45"/>
      <c r="HQG432" s="45"/>
      <c r="HQH432" s="45"/>
      <c r="HQI432" s="45"/>
      <c r="HQJ432" s="45"/>
      <c r="HQK432" s="45"/>
      <c r="HQL432" s="45"/>
      <c r="HQM432" s="45"/>
      <c r="HQN432" s="45"/>
      <c r="HQO432" s="45"/>
      <c r="HQP432" s="45"/>
      <c r="HQQ432" s="45"/>
      <c r="HQR432" s="45"/>
      <c r="HQS432" s="45"/>
      <c r="HQT432" s="45"/>
      <c r="HQU432" s="45"/>
      <c r="HQV432" s="45"/>
      <c r="HQW432" s="45"/>
      <c r="HQX432" s="45"/>
      <c r="HQY432" s="45"/>
      <c r="HQZ432" s="45"/>
      <c r="HRA432" s="45"/>
      <c r="HRB432" s="45"/>
      <c r="HRC432" s="45"/>
      <c r="HRD432" s="45"/>
      <c r="HRE432" s="45"/>
      <c r="HRF432" s="45"/>
      <c r="HRG432" s="45"/>
      <c r="HRH432" s="45"/>
      <c r="HRI432" s="45"/>
      <c r="HRJ432" s="45"/>
      <c r="HRK432" s="45"/>
      <c r="HRL432" s="45"/>
      <c r="HRM432" s="45"/>
      <c r="HRN432" s="45"/>
      <c r="HRO432" s="45"/>
      <c r="HRP432" s="45"/>
      <c r="HRQ432" s="45"/>
      <c r="HRR432" s="45"/>
      <c r="HRS432" s="45"/>
      <c r="HRT432" s="45"/>
      <c r="HRU432" s="45"/>
      <c r="HRV432" s="45"/>
      <c r="HRW432" s="45"/>
      <c r="HRX432" s="45"/>
      <c r="HRY432" s="45"/>
      <c r="HRZ432" s="45"/>
      <c r="HSA432" s="45"/>
      <c r="HSB432" s="45"/>
      <c r="HSC432" s="45"/>
      <c r="HSD432" s="45"/>
      <c r="HSE432" s="45"/>
      <c r="HSF432" s="45"/>
      <c r="HSG432" s="45"/>
      <c r="HSH432" s="45"/>
      <c r="HSI432" s="45"/>
      <c r="HSJ432" s="45"/>
      <c r="HSK432" s="45"/>
      <c r="HSL432" s="45"/>
      <c r="HSM432" s="45"/>
      <c r="HSN432" s="45"/>
      <c r="HSO432" s="45"/>
      <c r="HSP432" s="45"/>
      <c r="HSQ432" s="45"/>
      <c r="HSR432" s="45"/>
      <c r="HSS432" s="45"/>
      <c r="HST432" s="45"/>
      <c r="HSU432" s="45"/>
      <c r="HSV432" s="45"/>
      <c r="HSW432" s="45"/>
      <c r="HSX432" s="45"/>
      <c r="HSY432" s="45"/>
      <c r="HSZ432" s="45"/>
      <c r="HTA432" s="45"/>
      <c r="HTB432" s="45"/>
      <c r="HTC432" s="45"/>
      <c r="HTD432" s="45"/>
      <c r="HTE432" s="45"/>
      <c r="HTF432" s="45"/>
      <c r="HTG432" s="45"/>
      <c r="HTH432" s="45"/>
      <c r="HTI432" s="45"/>
      <c r="HTJ432" s="45"/>
      <c r="HTK432" s="45"/>
      <c r="HTL432" s="45"/>
      <c r="HTM432" s="45"/>
      <c r="HTN432" s="45"/>
      <c r="HTO432" s="45"/>
      <c r="HTP432" s="45"/>
      <c r="HTQ432" s="45"/>
      <c r="HTR432" s="45"/>
      <c r="HTS432" s="45"/>
      <c r="HTT432" s="45"/>
      <c r="HTU432" s="45"/>
      <c r="HTV432" s="45"/>
      <c r="HTW432" s="45"/>
      <c r="HTX432" s="45"/>
      <c r="HTY432" s="45"/>
      <c r="HTZ432" s="45"/>
      <c r="HUA432" s="45"/>
      <c r="HUB432" s="45"/>
      <c r="HUC432" s="45"/>
      <c r="HUD432" s="45"/>
      <c r="HUE432" s="45"/>
      <c r="HUF432" s="45"/>
      <c r="HUG432" s="45"/>
      <c r="HUH432" s="45"/>
      <c r="HUI432" s="45"/>
      <c r="HUJ432" s="45"/>
      <c r="HUK432" s="45"/>
      <c r="HUL432" s="45"/>
      <c r="HUM432" s="45"/>
      <c r="HUN432" s="45"/>
      <c r="HUO432" s="45"/>
      <c r="HUP432" s="45"/>
      <c r="HUQ432" s="45"/>
      <c r="HUR432" s="45"/>
      <c r="HUS432" s="45"/>
      <c r="HUT432" s="45"/>
      <c r="HUU432" s="45"/>
      <c r="HUV432" s="45"/>
      <c r="HUW432" s="45"/>
      <c r="HUX432" s="45"/>
      <c r="HUY432" s="45"/>
      <c r="HUZ432" s="45"/>
      <c r="HVA432" s="45"/>
      <c r="HVB432" s="45"/>
      <c r="HVC432" s="45"/>
      <c r="HVD432" s="45"/>
      <c r="HVE432" s="45"/>
      <c r="HVF432" s="45"/>
      <c r="HVG432" s="45"/>
      <c r="HVH432" s="45"/>
      <c r="HVI432" s="45"/>
      <c r="HVJ432" s="45"/>
      <c r="HVK432" s="45"/>
      <c r="HVL432" s="45"/>
      <c r="HVM432" s="45"/>
      <c r="HVN432" s="45"/>
      <c r="HVO432" s="45"/>
      <c r="HVP432" s="45"/>
      <c r="HVQ432" s="45"/>
      <c r="HVR432" s="45"/>
      <c r="HVS432" s="45"/>
      <c r="HVT432" s="45"/>
      <c r="HVU432" s="45"/>
      <c r="HVV432" s="45"/>
      <c r="HVW432" s="45"/>
      <c r="HVX432" s="45"/>
      <c r="HVY432" s="45"/>
      <c r="HVZ432" s="45"/>
      <c r="HWA432" s="45"/>
      <c r="HWB432" s="45"/>
      <c r="HWC432" s="45"/>
      <c r="HWD432" s="45"/>
      <c r="HWE432" s="45"/>
      <c r="HWF432" s="45"/>
      <c r="HWG432" s="45"/>
      <c r="HWH432" s="45"/>
      <c r="HWI432" s="45"/>
      <c r="HWJ432" s="45"/>
      <c r="HWK432" s="45"/>
      <c r="HWL432" s="45"/>
      <c r="HWM432" s="45"/>
      <c r="HWN432" s="45"/>
      <c r="HWO432" s="45"/>
      <c r="HWP432" s="45"/>
      <c r="HWQ432" s="45"/>
      <c r="HWR432" s="45"/>
      <c r="HWS432" s="45"/>
      <c r="HWT432" s="45"/>
      <c r="HWU432" s="45"/>
      <c r="HWV432" s="45"/>
      <c r="HWW432" s="45"/>
      <c r="HWX432" s="45"/>
      <c r="HWY432" s="45"/>
      <c r="HWZ432" s="45"/>
      <c r="HXA432" s="45"/>
      <c r="HXB432" s="45"/>
      <c r="HXC432" s="45"/>
      <c r="HXD432" s="45"/>
      <c r="HXE432" s="45"/>
      <c r="HXF432" s="45"/>
      <c r="HXG432" s="45"/>
      <c r="HXH432" s="45"/>
      <c r="HXI432" s="45"/>
      <c r="HXJ432" s="45"/>
      <c r="HXK432" s="45"/>
      <c r="HXL432" s="45"/>
      <c r="HXM432" s="45"/>
      <c r="HXN432" s="45"/>
      <c r="HXO432" s="45"/>
      <c r="HXP432" s="45"/>
      <c r="HXQ432" s="45"/>
      <c r="HXR432" s="45"/>
      <c r="HXS432" s="45"/>
      <c r="HXT432" s="45"/>
      <c r="HXU432" s="45"/>
      <c r="HXV432" s="45"/>
      <c r="HXW432" s="45"/>
      <c r="HXX432" s="45"/>
      <c r="HXY432" s="45"/>
      <c r="HXZ432" s="45"/>
      <c r="HYA432" s="45"/>
      <c r="HYB432" s="45"/>
      <c r="HYC432" s="45"/>
      <c r="HYD432" s="45"/>
      <c r="HYE432" s="45"/>
      <c r="HYF432" s="45"/>
      <c r="HYG432" s="45"/>
      <c r="HYH432" s="45"/>
      <c r="HYI432" s="45"/>
      <c r="HYJ432" s="45"/>
      <c r="HYK432" s="45"/>
      <c r="HYL432" s="45"/>
      <c r="HYM432" s="45"/>
      <c r="HYN432" s="45"/>
      <c r="HYO432" s="45"/>
      <c r="HYP432" s="45"/>
      <c r="HYQ432" s="45"/>
      <c r="HYR432" s="45"/>
      <c r="HYS432" s="45"/>
      <c r="HYT432" s="45"/>
      <c r="HYU432" s="45"/>
      <c r="HYV432" s="45"/>
      <c r="HYW432" s="45"/>
      <c r="HYX432" s="45"/>
      <c r="HYY432" s="45"/>
      <c r="HYZ432" s="45"/>
      <c r="HZA432" s="45"/>
      <c r="HZB432" s="45"/>
      <c r="HZC432" s="45"/>
      <c r="HZD432" s="45"/>
      <c r="HZE432" s="45"/>
      <c r="HZF432" s="45"/>
      <c r="HZG432" s="45"/>
      <c r="HZH432" s="45"/>
      <c r="HZI432" s="45"/>
      <c r="HZJ432" s="45"/>
      <c r="HZK432" s="45"/>
      <c r="HZL432" s="45"/>
      <c r="HZM432" s="45"/>
      <c r="HZN432" s="45"/>
      <c r="HZO432" s="45"/>
      <c r="HZP432" s="45"/>
      <c r="HZQ432" s="45"/>
      <c r="HZR432" s="45"/>
      <c r="HZS432" s="45"/>
      <c r="HZT432" s="45"/>
      <c r="HZU432" s="45"/>
      <c r="HZV432" s="45"/>
      <c r="HZW432" s="45"/>
      <c r="HZX432" s="45"/>
      <c r="HZY432" s="45"/>
      <c r="HZZ432" s="45"/>
      <c r="IAA432" s="45"/>
      <c r="IAB432" s="45"/>
      <c r="IAC432" s="45"/>
      <c r="IAD432" s="45"/>
      <c r="IAE432" s="45"/>
      <c r="IAF432" s="45"/>
      <c r="IAG432" s="45"/>
      <c r="IAH432" s="45"/>
      <c r="IAI432" s="45"/>
      <c r="IAJ432" s="45"/>
      <c r="IAK432" s="45"/>
      <c r="IAL432" s="45"/>
      <c r="IAM432" s="45"/>
      <c r="IAN432" s="45"/>
      <c r="IAO432" s="45"/>
      <c r="IAP432" s="45"/>
      <c r="IAQ432" s="45"/>
      <c r="IAR432" s="45"/>
      <c r="IAS432" s="45"/>
      <c r="IAT432" s="45"/>
      <c r="IAU432" s="45"/>
      <c r="IAV432" s="45"/>
      <c r="IAW432" s="45"/>
      <c r="IAX432" s="45"/>
      <c r="IAY432" s="45"/>
      <c r="IAZ432" s="45"/>
      <c r="IBA432" s="45"/>
      <c r="IBB432" s="45"/>
      <c r="IBC432" s="45"/>
      <c r="IBD432" s="45"/>
      <c r="IBE432" s="45"/>
      <c r="IBF432" s="45"/>
      <c r="IBG432" s="45"/>
      <c r="IBH432" s="45"/>
      <c r="IBI432" s="45"/>
      <c r="IBJ432" s="45"/>
      <c r="IBK432" s="45"/>
      <c r="IBL432" s="45"/>
      <c r="IBM432" s="45"/>
      <c r="IBN432" s="45"/>
      <c r="IBO432" s="45"/>
      <c r="IBP432" s="45"/>
      <c r="IBQ432" s="45"/>
      <c r="IBR432" s="45"/>
      <c r="IBS432" s="45"/>
      <c r="IBT432" s="45"/>
      <c r="IBU432" s="45"/>
      <c r="IBV432" s="45"/>
      <c r="IBW432" s="45"/>
      <c r="IBX432" s="45"/>
      <c r="IBY432" s="45"/>
      <c r="IBZ432" s="45"/>
      <c r="ICA432" s="45"/>
      <c r="ICB432" s="45"/>
      <c r="ICC432" s="45"/>
      <c r="ICD432" s="45"/>
      <c r="ICE432" s="45"/>
      <c r="ICF432" s="45"/>
      <c r="ICG432" s="45"/>
      <c r="ICH432" s="45"/>
      <c r="ICI432" s="45"/>
      <c r="ICJ432" s="45"/>
      <c r="ICK432" s="45"/>
      <c r="ICL432" s="45"/>
      <c r="ICM432" s="45"/>
      <c r="ICN432" s="45"/>
      <c r="ICO432" s="45"/>
      <c r="ICP432" s="45"/>
      <c r="ICQ432" s="45"/>
      <c r="ICR432" s="45"/>
      <c r="ICS432" s="45"/>
      <c r="ICT432" s="45"/>
      <c r="ICU432" s="45"/>
      <c r="ICV432" s="45"/>
      <c r="ICW432" s="45"/>
      <c r="ICX432" s="45"/>
      <c r="ICY432" s="45"/>
      <c r="ICZ432" s="45"/>
      <c r="IDA432" s="45"/>
      <c r="IDB432" s="45"/>
      <c r="IDC432" s="45"/>
      <c r="IDD432" s="45"/>
      <c r="IDE432" s="45"/>
      <c r="IDF432" s="45"/>
      <c r="IDG432" s="45"/>
      <c r="IDH432" s="45"/>
      <c r="IDI432" s="45"/>
      <c r="IDJ432" s="45"/>
      <c r="IDK432" s="45"/>
      <c r="IDL432" s="45"/>
      <c r="IDM432" s="45"/>
      <c r="IDN432" s="45"/>
      <c r="IDO432" s="45"/>
      <c r="IDP432" s="45"/>
      <c r="IDQ432" s="45"/>
      <c r="IDR432" s="45"/>
      <c r="IDS432" s="45"/>
      <c r="IDT432" s="45"/>
      <c r="IDU432" s="45"/>
      <c r="IDV432" s="45"/>
      <c r="IDW432" s="45"/>
      <c r="IDX432" s="45"/>
      <c r="IDY432" s="45"/>
      <c r="IDZ432" s="45"/>
      <c r="IEA432" s="45"/>
      <c r="IEB432" s="45"/>
      <c r="IEC432" s="45"/>
      <c r="IED432" s="45"/>
      <c r="IEE432" s="45"/>
      <c r="IEF432" s="45"/>
      <c r="IEG432" s="45"/>
      <c r="IEH432" s="45"/>
      <c r="IEI432" s="45"/>
      <c r="IEJ432" s="45"/>
      <c r="IEK432" s="45"/>
      <c r="IEL432" s="45"/>
      <c r="IEM432" s="45"/>
      <c r="IEN432" s="45"/>
      <c r="IEO432" s="45"/>
      <c r="IEP432" s="45"/>
      <c r="IEQ432" s="45"/>
      <c r="IER432" s="45"/>
      <c r="IES432" s="45"/>
      <c r="IET432" s="45"/>
      <c r="IEU432" s="45"/>
      <c r="IEV432" s="45"/>
      <c r="IEW432" s="45"/>
      <c r="IEX432" s="45"/>
      <c r="IEY432" s="45"/>
      <c r="IEZ432" s="45"/>
      <c r="IFA432" s="45"/>
      <c r="IFB432" s="45"/>
      <c r="IFC432" s="45"/>
      <c r="IFD432" s="45"/>
      <c r="IFE432" s="45"/>
      <c r="IFF432" s="45"/>
      <c r="IFG432" s="45"/>
      <c r="IFH432" s="45"/>
      <c r="IFI432" s="45"/>
      <c r="IFJ432" s="45"/>
      <c r="IFK432" s="45"/>
      <c r="IFL432" s="45"/>
      <c r="IFM432" s="45"/>
      <c r="IFN432" s="45"/>
      <c r="IFO432" s="45"/>
      <c r="IFP432" s="45"/>
      <c r="IFQ432" s="45"/>
      <c r="IFR432" s="45"/>
      <c r="IFS432" s="45"/>
      <c r="IFT432" s="45"/>
      <c r="IFU432" s="45"/>
      <c r="IFV432" s="45"/>
      <c r="IFW432" s="45"/>
      <c r="IFX432" s="45"/>
      <c r="IFY432" s="45"/>
      <c r="IFZ432" s="45"/>
      <c r="IGA432" s="45"/>
      <c r="IGB432" s="45"/>
      <c r="IGC432" s="45"/>
      <c r="IGD432" s="45"/>
      <c r="IGE432" s="45"/>
      <c r="IGF432" s="45"/>
      <c r="IGG432" s="45"/>
      <c r="IGH432" s="45"/>
      <c r="IGI432" s="45"/>
      <c r="IGJ432" s="45"/>
      <c r="IGK432" s="45"/>
      <c r="IGL432" s="45"/>
      <c r="IGM432" s="45"/>
      <c r="IGN432" s="45"/>
      <c r="IGO432" s="45"/>
      <c r="IGP432" s="45"/>
      <c r="IGQ432" s="45"/>
      <c r="IGR432" s="45"/>
      <c r="IGS432" s="45"/>
      <c r="IGT432" s="45"/>
      <c r="IGU432" s="45"/>
      <c r="IGV432" s="45"/>
      <c r="IGW432" s="45"/>
      <c r="IGX432" s="45"/>
      <c r="IGY432" s="45"/>
      <c r="IGZ432" s="45"/>
      <c r="IHA432" s="45"/>
      <c r="IHB432" s="45"/>
      <c r="IHC432" s="45"/>
      <c r="IHD432" s="45"/>
      <c r="IHE432" s="45"/>
      <c r="IHF432" s="45"/>
      <c r="IHG432" s="45"/>
      <c r="IHH432" s="45"/>
      <c r="IHI432" s="45"/>
      <c r="IHJ432" s="45"/>
      <c r="IHK432" s="45"/>
      <c r="IHL432" s="45"/>
      <c r="IHM432" s="45"/>
      <c r="IHN432" s="45"/>
      <c r="IHO432" s="45"/>
      <c r="IHP432" s="45"/>
      <c r="IHQ432" s="45"/>
      <c r="IHR432" s="45"/>
      <c r="IHS432" s="45"/>
      <c r="IHT432" s="45"/>
      <c r="IHU432" s="45"/>
      <c r="IHV432" s="45"/>
      <c r="IHW432" s="45"/>
      <c r="IHX432" s="45"/>
      <c r="IHY432" s="45"/>
      <c r="IHZ432" s="45"/>
      <c r="IIA432" s="45"/>
      <c r="IIB432" s="45"/>
      <c r="IIC432" s="45"/>
      <c r="IID432" s="45"/>
      <c r="IIE432" s="45"/>
      <c r="IIF432" s="45"/>
      <c r="IIG432" s="45"/>
      <c r="IIH432" s="45"/>
      <c r="III432" s="45"/>
      <c r="IIJ432" s="45"/>
      <c r="IIK432" s="45"/>
      <c r="IIL432" s="45"/>
      <c r="IIM432" s="45"/>
      <c r="IIN432" s="45"/>
      <c r="IIO432" s="45"/>
      <c r="IIP432" s="45"/>
      <c r="IIQ432" s="45"/>
      <c r="IIR432" s="45"/>
      <c r="IIS432" s="45"/>
      <c r="IIT432" s="45"/>
      <c r="IIU432" s="45"/>
      <c r="IIV432" s="45"/>
      <c r="IIW432" s="45"/>
      <c r="IIX432" s="45"/>
      <c r="IIY432" s="45"/>
      <c r="IIZ432" s="45"/>
      <c r="IJA432" s="45"/>
      <c r="IJB432" s="45"/>
      <c r="IJC432" s="45"/>
      <c r="IJD432" s="45"/>
      <c r="IJE432" s="45"/>
      <c r="IJF432" s="45"/>
      <c r="IJG432" s="45"/>
      <c r="IJH432" s="45"/>
      <c r="IJI432" s="45"/>
      <c r="IJJ432" s="45"/>
      <c r="IJK432" s="45"/>
      <c r="IJL432" s="45"/>
      <c r="IJM432" s="45"/>
      <c r="IJN432" s="45"/>
      <c r="IJO432" s="45"/>
      <c r="IJP432" s="45"/>
      <c r="IJQ432" s="45"/>
      <c r="IJR432" s="45"/>
      <c r="IJS432" s="45"/>
      <c r="IJT432" s="45"/>
      <c r="IJU432" s="45"/>
      <c r="IJV432" s="45"/>
      <c r="IJW432" s="45"/>
      <c r="IJX432" s="45"/>
      <c r="IJY432" s="45"/>
      <c r="IJZ432" s="45"/>
      <c r="IKA432" s="45"/>
      <c r="IKB432" s="45"/>
      <c r="IKC432" s="45"/>
      <c r="IKD432" s="45"/>
      <c r="IKE432" s="45"/>
      <c r="IKF432" s="45"/>
      <c r="IKG432" s="45"/>
      <c r="IKH432" s="45"/>
      <c r="IKI432" s="45"/>
      <c r="IKJ432" s="45"/>
      <c r="IKK432" s="45"/>
      <c r="IKL432" s="45"/>
      <c r="IKM432" s="45"/>
      <c r="IKN432" s="45"/>
      <c r="IKO432" s="45"/>
      <c r="IKP432" s="45"/>
      <c r="IKQ432" s="45"/>
      <c r="IKR432" s="45"/>
      <c r="IKS432" s="45"/>
      <c r="IKT432" s="45"/>
      <c r="IKU432" s="45"/>
      <c r="IKV432" s="45"/>
      <c r="IKW432" s="45"/>
      <c r="IKX432" s="45"/>
      <c r="IKY432" s="45"/>
      <c r="IKZ432" s="45"/>
      <c r="ILA432" s="45"/>
      <c r="ILB432" s="45"/>
      <c r="ILC432" s="45"/>
      <c r="ILD432" s="45"/>
      <c r="ILE432" s="45"/>
      <c r="ILF432" s="45"/>
      <c r="ILG432" s="45"/>
      <c r="ILH432" s="45"/>
      <c r="ILI432" s="45"/>
      <c r="ILJ432" s="45"/>
      <c r="ILK432" s="45"/>
      <c r="ILL432" s="45"/>
      <c r="ILM432" s="45"/>
      <c r="ILN432" s="45"/>
      <c r="ILO432" s="45"/>
      <c r="ILP432" s="45"/>
      <c r="ILQ432" s="45"/>
      <c r="ILR432" s="45"/>
      <c r="ILS432" s="45"/>
      <c r="ILT432" s="45"/>
      <c r="ILU432" s="45"/>
      <c r="ILV432" s="45"/>
      <c r="ILW432" s="45"/>
      <c r="ILX432" s="45"/>
      <c r="ILY432" s="45"/>
      <c r="ILZ432" s="45"/>
      <c r="IMA432" s="45"/>
      <c r="IMB432" s="45"/>
      <c r="IMC432" s="45"/>
      <c r="IMD432" s="45"/>
      <c r="IME432" s="45"/>
      <c r="IMF432" s="45"/>
      <c r="IMG432" s="45"/>
      <c r="IMH432" s="45"/>
      <c r="IMI432" s="45"/>
      <c r="IMJ432" s="45"/>
      <c r="IMK432" s="45"/>
      <c r="IML432" s="45"/>
      <c r="IMM432" s="45"/>
      <c r="IMN432" s="45"/>
      <c r="IMO432" s="45"/>
      <c r="IMP432" s="45"/>
      <c r="IMQ432" s="45"/>
      <c r="IMR432" s="45"/>
      <c r="IMS432" s="45"/>
      <c r="IMT432" s="45"/>
      <c r="IMU432" s="45"/>
      <c r="IMV432" s="45"/>
      <c r="IMW432" s="45"/>
      <c r="IMX432" s="45"/>
      <c r="IMY432" s="45"/>
      <c r="IMZ432" s="45"/>
      <c r="INA432" s="45"/>
      <c r="INB432" s="45"/>
      <c r="INC432" s="45"/>
      <c r="IND432" s="45"/>
      <c r="INE432" s="45"/>
      <c r="INF432" s="45"/>
      <c r="ING432" s="45"/>
      <c r="INH432" s="45"/>
      <c r="INI432" s="45"/>
      <c r="INJ432" s="45"/>
      <c r="INK432" s="45"/>
      <c r="INL432" s="45"/>
      <c r="INM432" s="45"/>
      <c r="INN432" s="45"/>
      <c r="INO432" s="45"/>
      <c r="INP432" s="45"/>
      <c r="INQ432" s="45"/>
      <c r="INR432" s="45"/>
      <c r="INS432" s="45"/>
      <c r="INT432" s="45"/>
      <c r="INU432" s="45"/>
      <c r="INV432" s="45"/>
      <c r="INW432" s="45"/>
      <c r="INX432" s="45"/>
      <c r="INY432" s="45"/>
      <c r="INZ432" s="45"/>
      <c r="IOA432" s="45"/>
      <c r="IOB432" s="45"/>
      <c r="IOC432" s="45"/>
      <c r="IOD432" s="45"/>
      <c r="IOE432" s="45"/>
      <c r="IOF432" s="45"/>
      <c r="IOG432" s="45"/>
      <c r="IOH432" s="45"/>
      <c r="IOI432" s="45"/>
      <c r="IOJ432" s="45"/>
      <c r="IOK432" s="45"/>
      <c r="IOL432" s="45"/>
      <c r="IOM432" s="45"/>
      <c r="ION432" s="45"/>
      <c r="IOO432" s="45"/>
      <c r="IOP432" s="45"/>
      <c r="IOQ432" s="45"/>
      <c r="IOR432" s="45"/>
      <c r="IOS432" s="45"/>
      <c r="IOT432" s="45"/>
      <c r="IOU432" s="45"/>
      <c r="IOV432" s="45"/>
      <c r="IOW432" s="45"/>
      <c r="IOX432" s="45"/>
      <c r="IOY432" s="45"/>
      <c r="IOZ432" s="45"/>
      <c r="IPA432" s="45"/>
      <c r="IPB432" s="45"/>
      <c r="IPC432" s="45"/>
      <c r="IPD432" s="45"/>
      <c r="IPE432" s="45"/>
      <c r="IPF432" s="45"/>
      <c r="IPG432" s="45"/>
      <c r="IPH432" s="45"/>
      <c r="IPI432" s="45"/>
      <c r="IPJ432" s="45"/>
      <c r="IPK432" s="45"/>
      <c r="IPL432" s="45"/>
      <c r="IPM432" s="45"/>
      <c r="IPN432" s="45"/>
      <c r="IPO432" s="45"/>
      <c r="IPP432" s="45"/>
      <c r="IPQ432" s="45"/>
      <c r="IPR432" s="45"/>
      <c r="IPS432" s="45"/>
      <c r="IPT432" s="45"/>
      <c r="IPU432" s="45"/>
      <c r="IPV432" s="45"/>
      <c r="IPW432" s="45"/>
      <c r="IPX432" s="45"/>
      <c r="IPY432" s="45"/>
      <c r="IPZ432" s="45"/>
      <c r="IQA432" s="45"/>
      <c r="IQB432" s="45"/>
      <c r="IQC432" s="45"/>
      <c r="IQD432" s="45"/>
      <c r="IQE432" s="45"/>
      <c r="IQF432" s="45"/>
      <c r="IQG432" s="45"/>
      <c r="IQH432" s="45"/>
      <c r="IQI432" s="45"/>
      <c r="IQJ432" s="45"/>
      <c r="IQK432" s="45"/>
      <c r="IQL432" s="45"/>
      <c r="IQM432" s="45"/>
      <c r="IQN432" s="45"/>
      <c r="IQO432" s="45"/>
      <c r="IQP432" s="45"/>
      <c r="IQQ432" s="45"/>
      <c r="IQR432" s="45"/>
      <c r="IQS432" s="45"/>
      <c r="IQT432" s="45"/>
      <c r="IQU432" s="45"/>
      <c r="IQV432" s="45"/>
      <c r="IQW432" s="45"/>
      <c r="IQX432" s="45"/>
      <c r="IQY432" s="45"/>
      <c r="IQZ432" s="45"/>
      <c r="IRA432" s="45"/>
      <c r="IRB432" s="45"/>
      <c r="IRC432" s="45"/>
      <c r="IRD432" s="45"/>
      <c r="IRE432" s="45"/>
      <c r="IRF432" s="45"/>
      <c r="IRG432" s="45"/>
      <c r="IRH432" s="45"/>
      <c r="IRI432" s="45"/>
      <c r="IRJ432" s="45"/>
      <c r="IRK432" s="45"/>
      <c r="IRL432" s="45"/>
      <c r="IRM432" s="45"/>
      <c r="IRN432" s="45"/>
      <c r="IRO432" s="45"/>
      <c r="IRP432" s="45"/>
      <c r="IRQ432" s="45"/>
      <c r="IRR432" s="45"/>
      <c r="IRS432" s="45"/>
      <c r="IRT432" s="45"/>
      <c r="IRU432" s="45"/>
      <c r="IRV432" s="45"/>
      <c r="IRW432" s="45"/>
      <c r="IRX432" s="45"/>
      <c r="IRY432" s="45"/>
      <c r="IRZ432" s="45"/>
      <c r="ISA432" s="45"/>
      <c r="ISB432" s="45"/>
      <c r="ISC432" s="45"/>
      <c r="ISD432" s="45"/>
      <c r="ISE432" s="45"/>
      <c r="ISF432" s="45"/>
      <c r="ISG432" s="45"/>
      <c r="ISH432" s="45"/>
      <c r="ISI432" s="45"/>
      <c r="ISJ432" s="45"/>
      <c r="ISK432" s="45"/>
      <c r="ISL432" s="45"/>
      <c r="ISM432" s="45"/>
      <c r="ISN432" s="45"/>
      <c r="ISO432" s="45"/>
      <c r="ISP432" s="45"/>
      <c r="ISQ432" s="45"/>
      <c r="ISR432" s="45"/>
      <c r="ISS432" s="45"/>
      <c r="IST432" s="45"/>
      <c r="ISU432" s="45"/>
      <c r="ISV432" s="45"/>
      <c r="ISW432" s="45"/>
      <c r="ISX432" s="45"/>
      <c r="ISY432" s="45"/>
      <c r="ISZ432" s="45"/>
      <c r="ITA432" s="45"/>
      <c r="ITB432" s="45"/>
      <c r="ITC432" s="45"/>
      <c r="ITD432" s="45"/>
      <c r="ITE432" s="45"/>
      <c r="ITF432" s="45"/>
      <c r="ITG432" s="45"/>
      <c r="ITH432" s="45"/>
      <c r="ITI432" s="45"/>
      <c r="ITJ432" s="45"/>
      <c r="ITK432" s="45"/>
      <c r="ITL432" s="45"/>
      <c r="ITM432" s="45"/>
      <c r="ITN432" s="45"/>
      <c r="ITO432" s="45"/>
      <c r="ITP432" s="45"/>
      <c r="ITQ432" s="45"/>
      <c r="ITR432" s="45"/>
      <c r="ITS432" s="45"/>
      <c r="ITT432" s="45"/>
      <c r="ITU432" s="45"/>
      <c r="ITV432" s="45"/>
      <c r="ITW432" s="45"/>
      <c r="ITX432" s="45"/>
      <c r="ITY432" s="45"/>
      <c r="ITZ432" s="45"/>
      <c r="IUA432" s="45"/>
      <c r="IUB432" s="45"/>
      <c r="IUC432" s="45"/>
      <c r="IUD432" s="45"/>
      <c r="IUE432" s="45"/>
      <c r="IUF432" s="45"/>
      <c r="IUG432" s="45"/>
      <c r="IUH432" s="45"/>
      <c r="IUI432" s="45"/>
      <c r="IUJ432" s="45"/>
      <c r="IUK432" s="45"/>
      <c r="IUL432" s="45"/>
      <c r="IUM432" s="45"/>
      <c r="IUN432" s="45"/>
      <c r="IUO432" s="45"/>
      <c r="IUP432" s="45"/>
      <c r="IUQ432" s="45"/>
      <c r="IUR432" s="45"/>
      <c r="IUS432" s="45"/>
      <c r="IUT432" s="45"/>
      <c r="IUU432" s="45"/>
      <c r="IUV432" s="45"/>
      <c r="IUW432" s="45"/>
      <c r="IUX432" s="45"/>
      <c r="IUY432" s="45"/>
      <c r="IUZ432" s="45"/>
      <c r="IVA432" s="45"/>
      <c r="IVB432" s="45"/>
      <c r="IVC432" s="45"/>
      <c r="IVD432" s="45"/>
      <c r="IVE432" s="45"/>
      <c r="IVF432" s="45"/>
      <c r="IVG432" s="45"/>
      <c r="IVH432" s="45"/>
      <c r="IVI432" s="45"/>
      <c r="IVJ432" s="45"/>
      <c r="IVK432" s="45"/>
      <c r="IVL432" s="45"/>
      <c r="IVM432" s="45"/>
      <c r="IVN432" s="45"/>
      <c r="IVO432" s="45"/>
      <c r="IVP432" s="45"/>
      <c r="IVQ432" s="45"/>
      <c r="IVR432" s="45"/>
      <c r="IVS432" s="45"/>
      <c r="IVT432" s="45"/>
      <c r="IVU432" s="45"/>
      <c r="IVV432" s="45"/>
      <c r="IVW432" s="45"/>
      <c r="IVX432" s="45"/>
      <c r="IVY432" s="45"/>
      <c r="IVZ432" s="45"/>
      <c r="IWA432" s="45"/>
      <c r="IWB432" s="45"/>
      <c r="IWC432" s="45"/>
      <c r="IWD432" s="45"/>
      <c r="IWE432" s="45"/>
      <c r="IWF432" s="45"/>
      <c r="IWG432" s="45"/>
      <c r="IWH432" s="45"/>
      <c r="IWI432" s="45"/>
      <c r="IWJ432" s="45"/>
      <c r="IWK432" s="45"/>
      <c r="IWL432" s="45"/>
      <c r="IWM432" s="45"/>
      <c r="IWN432" s="45"/>
      <c r="IWO432" s="45"/>
      <c r="IWP432" s="45"/>
      <c r="IWQ432" s="45"/>
      <c r="IWR432" s="45"/>
      <c r="IWS432" s="45"/>
      <c r="IWT432" s="45"/>
      <c r="IWU432" s="45"/>
      <c r="IWV432" s="45"/>
      <c r="IWW432" s="45"/>
      <c r="IWX432" s="45"/>
      <c r="IWY432" s="45"/>
      <c r="IWZ432" s="45"/>
      <c r="IXA432" s="45"/>
      <c r="IXB432" s="45"/>
      <c r="IXC432" s="45"/>
      <c r="IXD432" s="45"/>
      <c r="IXE432" s="45"/>
      <c r="IXF432" s="45"/>
      <c r="IXG432" s="45"/>
      <c r="IXH432" s="45"/>
      <c r="IXI432" s="45"/>
      <c r="IXJ432" s="45"/>
      <c r="IXK432" s="45"/>
      <c r="IXL432" s="45"/>
      <c r="IXM432" s="45"/>
      <c r="IXN432" s="45"/>
      <c r="IXO432" s="45"/>
      <c r="IXP432" s="45"/>
      <c r="IXQ432" s="45"/>
      <c r="IXR432" s="45"/>
      <c r="IXS432" s="45"/>
      <c r="IXT432" s="45"/>
      <c r="IXU432" s="45"/>
      <c r="IXV432" s="45"/>
      <c r="IXW432" s="45"/>
      <c r="IXX432" s="45"/>
      <c r="IXY432" s="45"/>
      <c r="IXZ432" s="45"/>
      <c r="IYA432" s="45"/>
      <c r="IYB432" s="45"/>
      <c r="IYC432" s="45"/>
      <c r="IYD432" s="45"/>
      <c r="IYE432" s="45"/>
      <c r="IYF432" s="45"/>
      <c r="IYG432" s="45"/>
      <c r="IYH432" s="45"/>
      <c r="IYI432" s="45"/>
      <c r="IYJ432" s="45"/>
      <c r="IYK432" s="45"/>
      <c r="IYL432" s="45"/>
      <c r="IYM432" s="45"/>
      <c r="IYN432" s="45"/>
      <c r="IYO432" s="45"/>
      <c r="IYP432" s="45"/>
      <c r="IYQ432" s="45"/>
      <c r="IYR432" s="45"/>
      <c r="IYS432" s="45"/>
      <c r="IYT432" s="45"/>
      <c r="IYU432" s="45"/>
      <c r="IYV432" s="45"/>
      <c r="IYW432" s="45"/>
      <c r="IYX432" s="45"/>
      <c r="IYY432" s="45"/>
      <c r="IYZ432" s="45"/>
      <c r="IZA432" s="45"/>
      <c r="IZB432" s="45"/>
      <c r="IZC432" s="45"/>
      <c r="IZD432" s="45"/>
      <c r="IZE432" s="45"/>
      <c r="IZF432" s="45"/>
      <c r="IZG432" s="45"/>
      <c r="IZH432" s="45"/>
      <c r="IZI432" s="45"/>
      <c r="IZJ432" s="45"/>
      <c r="IZK432" s="45"/>
      <c r="IZL432" s="45"/>
      <c r="IZM432" s="45"/>
      <c r="IZN432" s="45"/>
      <c r="IZO432" s="45"/>
      <c r="IZP432" s="45"/>
      <c r="IZQ432" s="45"/>
      <c r="IZR432" s="45"/>
      <c r="IZS432" s="45"/>
      <c r="IZT432" s="45"/>
      <c r="IZU432" s="45"/>
      <c r="IZV432" s="45"/>
      <c r="IZW432" s="45"/>
      <c r="IZX432" s="45"/>
      <c r="IZY432" s="45"/>
      <c r="IZZ432" s="45"/>
      <c r="JAA432" s="45"/>
      <c r="JAB432" s="45"/>
      <c r="JAC432" s="45"/>
      <c r="JAD432" s="45"/>
      <c r="JAE432" s="45"/>
      <c r="JAF432" s="45"/>
      <c r="JAG432" s="45"/>
      <c r="JAH432" s="45"/>
      <c r="JAI432" s="45"/>
      <c r="JAJ432" s="45"/>
      <c r="JAK432" s="45"/>
      <c r="JAL432" s="45"/>
      <c r="JAM432" s="45"/>
      <c r="JAN432" s="45"/>
      <c r="JAO432" s="45"/>
      <c r="JAP432" s="45"/>
      <c r="JAQ432" s="45"/>
      <c r="JAR432" s="45"/>
      <c r="JAS432" s="45"/>
      <c r="JAT432" s="45"/>
      <c r="JAU432" s="45"/>
      <c r="JAV432" s="45"/>
      <c r="JAW432" s="45"/>
      <c r="JAX432" s="45"/>
      <c r="JAY432" s="45"/>
      <c r="JAZ432" s="45"/>
      <c r="JBA432" s="45"/>
      <c r="JBB432" s="45"/>
      <c r="JBC432" s="45"/>
      <c r="JBD432" s="45"/>
      <c r="JBE432" s="45"/>
      <c r="JBF432" s="45"/>
      <c r="JBG432" s="45"/>
      <c r="JBH432" s="45"/>
      <c r="JBI432" s="45"/>
      <c r="JBJ432" s="45"/>
      <c r="JBK432" s="45"/>
      <c r="JBL432" s="45"/>
      <c r="JBM432" s="45"/>
      <c r="JBN432" s="45"/>
      <c r="JBO432" s="45"/>
      <c r="JBP432" s="45"/>
      <c r="JBQ432" s="45"/>
      <c r="JBR432" s="45"/>
      <c r="JBS432" s="45"/>
      <c r="JBT432" s="45"/>
      <c r="JBU432" s="45"/>
      <c r="JBV432" s="45"/>
      <c r="JBW432" s="45"/>
      <c r="JBX432" s="45"/>
      <c r="JBY432" s="45"/>
      <c r="JBZ432" s="45"/>
      <c r="JCA432" s="45"/>
      <c r="JCB432" s="45"/>
      <c r="JCC432" s="45"/>
      <c r="JCD432" s="45"/>
      <c r="JCE432" s="45"/>
      <c r="JCF432" s="45"/>
      <c r="JCG432" s="45"/>
      <c r="JCH432" s="45"/>
      <c r="JCI432" s="45"/>
      <c r="JCJ432" s="45"/>
      <c r="JCK432" s="45"/>
      <c r="JCL432" s="45"/>
      <c r="JCM432" s="45"/>
      <c r="JCN432" s="45"/>
      <c r="JCO432" s="45"/>
      <c r="JCP432" s="45"/>
      <c r="JCQ432" s="45"/>
      <c r="JCR432" s="45"/>
      <c r="JCS432" s="45"/>
      <c r="JCT432" s="45"/>
      <c r="JCU432" s="45"/>
      <c r="JCV432" s="45"/>
      <c r="JCW432" s="45"/>
      <c r="JCX432" s="45"/>
      <c r="JCY432" s="45"/>
      <c r="JCZ432" s="45"/>
      <c r="JDA432" s="45"/>
      <c r="JDB432" s="45"/>
      <c r="JDC432" s="45"/>
      <c r="JDD432" s="45"/>
      <c r="JDE432" s="45"/>
      <c r="JDF432" s="45"/>
      <c r="JDG432" s="45"/>
      <c r="JDH432" s="45"/>
      <c r="JDI432" s="45"/>
      <c r="JDJ432" s="45"/>
      <c r="JDK432" s="45"/>
      <c r="JDL432" s="45"/>
      <c r="JDM432" s="45"/>
      <c r="JDN432" s="45"/>
      <c r="JDO432" s="45"/>
      <c r="JDP432" s="45"/>
      <c r="JDQ432" s="45"/>
      <c r="JDR432" s="45"/>
      <c r="JDS432" s="45"/>
      <c r="JDT432" s="45"/>
      <c r="JDU432" s="45"/>
      <c r="JDV432" s="45"/>
      <c r="JDW432" s="45"/>
      <c r="JDX432" s="45"/>
      <c r="JDY432" s="45"/>
      <c r="JDZ432" s="45"/>
      <c r="JEA432" s="45"/>
      <c r="JEB432" s="45"/>
      <c r="JEC432" s="45"/>
      <c r="JED432" s="45"/>
      <c r="JEE432" s="45"/>
      <c r="JEF432" s="45"/>
      <c r="JEG432" s="45"/>
      <c r="JEH432" s="45"/>
      <c r="JEI432" s="45"/>
      <c r="JEJ432" s="45"/>
      <c r="JEK432" s="45"/>
      <c r="JEL432" s="45"/>
      <c r="JEM432" s="45"/>
      <c r="JEN432" s="45"/>
      <c r="JEO432" s="45"/>
      <c r="JEP432" s="45"/>
      <c r="JEQ432" s="45"/>
      <c r="JER432" s="45"/>
      <c r="JES432" s="45"/>
      <c r="JET432" s="45"/>
      <c r="JEU432" s="45"/>
      <c r="JEV432" s="45"/>
      <c r="JEW432" s="45"/>
      <c r="JEX432" s="45"/>
      <c r="JEY432" s="45"/>
      <c r="JEZ432" s="45"/>
      <c r="JFA432" s="45"/>
      <c r="JFB432" s="45"/>
      <c r="JFC432" s="45"/>
      <c r="JFD432" s="45"/>
      <c r="JFE432" s="45"/>
      <c r="JFF432" s="45"/>
      <c r="JFG432" s="45"/>
      <c r="JFH432" s="45"/>
      <c r="JFI432" s="45"/>
      <c r="JFJ432" s="45"/>
      <c r="JFK432" s="45"/>
      <c r="JFL432" s="45"/>
      <c r="JFM432" s="45"/>
      <c r="JFN432" s="45"/>
      <c r="JFO432" s="45"/>
      <c r="JFP432" s="45"/>
      <c r="JFQ432" s="45"/>
      <c r="JFR432" s="45"/>
      <c r="JFS432" s="45"/>
      <c r="JFT432" s="45"/>
      <c r="JFU432" s="45"/>
      <c r="JFV432" s="45"/>
      <c r="JFW432" s="45"/>
      <c r="JFX432" s="45"/>
      <c r="JFY432" s="45"/>
      <c r="JFZ432" s="45"/>
      <c r="JGA432" s="45"/>
      <c r="JGB432" s="45"/>
      <c r="JGC432" s="45"/>
      <c r="JGD432" s="45"/>
      <c r="JGE432" s="45"/>
      <c r="JGF432" s="45"/>
      <c r="JGG432" s="45"/>
      <c r="JGH432" s="45"/>
      <c r="JGI432" s="45"/>
      <c r="JGJ432" s="45"/>
      <c r="JGK432" s="45"/>
      <c r="JGL432" s="45"/>
      <c r="JGM432" s="45"/>
      <c r="JGN432" s="45"/>
      <c r="JGO432" s="45"/>
      <c r="JGP432" s="45"/>
      <c r="JGQ432" s="45"/>
      <c r="JGR432" s="45"/>
      <c r="JGS432" s="45"/>
      <c r="JGT432" s="45"/>
      <c r="JGU432" s="45"/>
      <c r="JGV432" s="45"/>
      <c r="JGW432" s="45"/>
      <c r="JGX432" s="45"/>
      <c r="JGY432" s="45"/>
      <c r="JGZ432" s="45"/>
      <c r="JHA432" s="45"/>
      <c r="JHB432" s="45"/>
      <c r="JHC432" s="45"/>
      <c r="JHD432" s="45"/>
      <c r="JHE432" s="45"/>
      <c r="JHF432" s="45"/>
      <c r="JHG432" s="45"/>
      <c r="JHH432" s="45"/>
      <c r="JHI432" s="45"/>
      <c r="JHJ432" s="45"/>
      <c r="JHK432" s="45"/>
      <c r="JHL432" s="45"/>
      <c r="JHM432" s="45"/>
      <c r="JHN432" s="45"/>
      <c r="JHO432" s="45"/>
      <c r="JHP432" s="45"/>
      <c r="JHQ432" s="45"/>
      <c r="JHR432" s="45"/>
      <c r="JHS432" s="45"/>
      <c r="JHT432" s="45"/>
      <c r="JHU432" s="45"/>
      <c r="JHV432" s="45"/>
      <c r="JHW432" s="45"/>
      <c r="JHX432" s="45"/>
      <c r="JHY432" s="45"/>
      <c r="JHZ432" s="45"/>
      <c r="JIA432" s="45"/>
      <c r="JIB432" s="45"/>
      <c r="JIC432" s="45"/>
      <c r="JID432" s="45"/>
      <c r="JIE432" s="45"/>
      <c r="JIF432" s="45"/>
      <c r="JIG432" s="45"/>
      <c r="JIH432" s="45"/>
      <c r="JII432" s="45"/>
      <c r="JIJ432" s="45"/>
      <c r="JIK432" s="45"/>
      <c r="JIL432" s="45"/>
      <c r="JIM432" s="45"/>
      <c r="JIN432" s="45"/>
      <c r="JIO432" s="45"/>
      <c r="JIP432" s="45"/>
      <c r="JIQ432" s="45"/>
      <c r="JIR432" s="45"/>
      <c r="JIS432" s="45"/>
      <c r="JIT432" s="45"/>
      <c r="JIU432" s="45"/>
      <c r="JIV432" s="45"/>
      <c r="JIW432" s="45"/>
      <c r="JIX432" s="45"/>
      <c r="JIY432" s="45"/>
      <c r="JIZ432" s="45"/>
      <c r="JJA432" s="45"/>
      <c r="JJB432" s="45"/>
      <c r="JJC432" s="45"/>
      <c r="JJD432" s="45"/>
      <c r="JJE432" s="45"/>
      <c r="JJF432" s="45"/>
      <c r="JJG432" s="45"/>
      <c r="JJH432" s="45"/>
      <c r="JJI432" s="45"/>
      <c r="JJJ432" s="45"/>
      <c r="JJK432" s="45"/>
      <c r="JJL432" s="45"/>
      <c r="JJM432" s="45"/>
      <c r="JJN432" s="45"/>
      <c r="JJO432" s="45"/>
      <c r="JJP432" s="45"/>
      <c r="JJQ432" s="45"/>
      <c r="JJR432" s="45"/>
      <c r="JJS432" s="45"/>
      <c r="JJT432" s="45"/>
      <c r="JJU432" s="45"/>
      <c r="JJV432" s="45"/>
      <c r="JJW432" s="45"/>
      <c r="JJX432" s="45"/>
      <c r="JJY432" s="45"/>
      <c r="JJZ432" s="45"/>
      <c r="JKA432" s="45"/>
      <c r="JKB432" s="45"/>
      <c r="JKC432" s="45"/>
      <c r="JKD432" s="45"/>
      <c r="JKE432" s="45"/>
      <c r="JKF432" s="45"/>
      <c r="JKG432" s="45"/>
      <c r="JKH432" s="45"/>
      <c r="JKI432" s="45"/>
      <c r="JKJ432" s="45"/>
      <c r="JKK432" s="45"/>
      <c r="JKL432" s="45"/>
      <c r="JKM432" s="45"/>
      <c r="JKN432" s="45"/>
      <c r="JKO432" s="45"/>
      <c r="JKP432" s="45"/>
      <c r="JKQ432" s="45"/>
      <c r="JKR432" s="45"/>
      <c r="JKS432" s="45"/>
      <c r="JKT432" s="45"/>
      <c r="JKU432" s="45"/>
      <c r="JKV432" s="45"/>
      <c r="JKW432" s="45"/>
      <c r="JKX432" s="45"/>
      <c r="JKY432" s="45"/>
      <c r="JKZ432" s="45"/>
      <c r="JLA432" s="45"/>
      <c r="JLB432" s="45"/>
      <c r="JLC432" s="45"/>
      <c r="JLD432" s="45"/>
      <c r="JLE432" s="45"/>
      <c r="JLF432" s="45"/>
      <c r="JLG432" s="45"/>
      <c r="JLH432" s="45"/>
      <c r="JLI432" s="45"/>
      <c r="JLJ432" s="45"/>
      <c r="JLK432" s="45"/>
      <c r="JLL432" s="45"/>
      <c r="JLM432" s="45"/>
      <c r="JLN432" s="45"/>
      <c r="JLO432" s="45"/>
      <c r="JLP432" s="45"/>
      <c r="JLQ432" s="45"/>
      <c r="JLR432" s="45"/>
      <c r="JLS432" s="45"/>
      <c r="JLT432" s="45"/>
      <c r="JLU432" s="45"/>
      <c r="JLV432" s="45"/>
      <c r="JLW432" s="45"/>
      <c r="JLX432" s="45"/>
      <c r="JLY432" s="45"/>
      <c r="JLZ432" s="45"/>
      <c r="JMA432" s="45"/>
      <c r="JMB432" s="45"/>
      <c r="JMC432" s="45"/>
      <c r="JMD432" s="45"/>
      <c r="JME432" s="45"/>
      <c r="JMF432" s="45"/>
      <c r="JMG432" s="45"/>
      <c r="JMH432" s="45"/>
      <c r="JMI432" s="45"/>
      <c r="JMJ432" s="45"/>
      <c r="JMK432" s="45"/>
      <c r="JML432" s="45"/>
      <c r="JMM432" s="45"/>
      <c r="JMN432" s="45"/>
      <c r="JMO432" s="45"/>
      <c r="JMP432" s="45"/>
      <c r="JMQ432" s="45"/>
      <c r="JMR432" s="45"/>
      <c r="JMS432" s="45"/>
      <c r="JMT432" s="45"/>
      <c r="JMU432" s="45"/>
      <c r="JMV432" s="45"/>
      <c r="JMW432" s="45"/>
      <c r="JMX432" s="45"/>
      <c r="JMY432" s="45"/>
      <c r="JMZ432" s="45"/>
      <c r="JNA432" s="45"/>
      <c r="JNB432" s="45"/>
      <c r="JNC432" s="45"/>
      <c r="JND432" s="45"/>
      <c r="JNE432" s="45"/>
      <c r="JNF432" s="45"/>
      <c r="JNG432" s="45"/>
      <c r="JNH432" s="45"/>
      <c r="JNI432" s="45"/>
      <c r="JNJ432" s="45"/>
      <c r="JNK432" s="45"/>
      <c r="JNL432" s="45"/>
      <c r="JNM432" s="45"/>
      <c r="JNN432" s="45"/>
      <c r="JNO432" s="45"/>
      <c r="JNP432" s="45"/>
      <c r="JNQ432" s="45"/>
      <c r="JNR432" s="45"/>
      <c r="JNS432" s="45"/>
      <c r="JNT432" s="45"/>
      <c r="JNU432" s="45"/>
      <c r="JNV432" s="45"/>
      <c r="JNW432" s="45"/>
      <c r="JNX432" s="45"/>
      <c r="JNY432" s="45"/>
      <c r="JNZ432" s="45"/>
      <c r="JOA432" s="45"/>
      <c r="JOB432" s="45"/>
      <c r="JOC432" s="45"/>
      <c r="JOD432" s="45"/>
      <c r="JOE432" s="45"/>
      <c r="JOF432" s="45"/>
      <c r="JOG432" s="45"/>
      <c r="JOH432" s="45"/>
      <c r="JOI432" s="45"/>
      <c r="JOJ432" s="45"/>
      <c r="JOK432" s="45"/>
      <c r="JOL432" s="45"/>
      <c r="JOM432" s="45"/>
      <c r="JON432" s="45"/>
      <c r="JOO432" s="45"/>
      <c r="JOP432" s="45"/>
      <c r="JOQ432" s="45"/>
      <c r="JOR432" s="45"/>
      <c r="JOS432" s="45"/>
      <c r="JOT432" s="45"/>
      <c r="JOU432" s="45"/>
      <c r="JOV432" s="45"/>
      <c r="JOW432" s="45"/>
      <c r="JOX432" s="45"/>
      <c r="JOY432" s="45"/>
      <c r="JOZ432" s="45"/>
      <c r="JPA432" s="45"/>
      <c r="JPB432" s="45"/>
      <c r="JPC432" s="45"/>
      <c r="JPD432" s="45"/>
      <c r="JPE432" s="45"/>
      <c r="JPF432" s="45"/>
      <c r="JPG432" s="45"/>
      <c r="JPH432" s="45"/>
      <c r="JPI432" s="45"/>
      <c r="JPJ432" s="45"/>
      <c r="JPK432" s="45"/>
      <c r="JPL432" s="45"/>
      <c r="JPM432" s="45"/>
      <c r="JPN432" s="45"/>
      <c r="JPO432" s="45"/>
      <c r="JPP432" s="45"/>
      <c r="JPQ432" s="45"/>
      <c r="JPR432" s="45"/>
      <c r="JPS432" s="45"/>
      <c r="JPT432" s="45"/>
      <c r="JPU432" s="45"/>
      <c r="JPV432" s="45"/>
      <c r="JPW432" s="45"/>
      <c r="JPX432" s="45"/>
      <c r="JPY432" s="45"/>
      <c r="JPZ432" s="45"/>
      <c r="JQA432" s="45"/>
      <c r="JQB432" s="45"/>
      <c r="JQC432" s="45"/>
      <c r="JQD432" s="45"/>
      <c r="JQE432" s="45"/>
      <c r="JQF432" s="45"/>
      <c r="JQG432" s="45"/>
      <c r="JQH432" s="45"/>
      <c r="JQI432" s="45"/>
      <c r="JQJ432" s="45"/>
      <c r="JQK432" s="45"/>
      <c r="JQL432" s="45"/>
      <c r="JQM432" s="45"/>
      <c r="JQN432" s="45"/>
      <c r="JQO432" s="45"/>
      <c r="JQP432" s="45"/>
      <c r="JQQ432" s="45"/>
      <c r="JQR432" s="45"/>
      <c r="JQS432" s="45"/>
      <c r="JQT432" s="45"/>
      <c r="JQU432" s="45"/>
      <c r="JQV432" s="45"/>
      <c r="JQW432" s="45"/>
      <c r="JQX432" s="45"/>
      <c r="JQY432" s="45"/>
      <c r="JQZ432" s="45"/>
      <c r="JRA432" s="45"/>
      <c r="JRB432" s="45"/>
      <c r="JRC432" s="45"/>
      <c r="JRD432" s="45"/>
      <c r="JRE432" s="45"/>
      <c r="JRF432" s="45"/>
      <c r="JRG432" s="45"/>
      <c r="JRH432" s="45"/>
      <c r="JRI432" s="45"/>
      <c r="JRJ432" s="45"/>
      <c r="JRK432" s="45"/>
      <c r="JRL432" s="45"/>
      <c r="JRM432" s="45"/>
      <c r="JRN432" s="45"/>
      <c r="JRO432" s="45"/>
      <c r="JRP432" s="45"/>
      <c r="JRQ432" s="45"/>
      <c r="JRR432" s="45"/>
      <c r="JRS432" s="45"/>
      <c r="JRT432" s="45"/>
      <c r="JRU432" s="45"/>
      <c r="JRV432" s="45"/>
      <c r="JRW432" s="45"/>
      <c r="JRX432" s="45"/>
      <c r="JRY432" s="45"/>
      <c r="JRZ432" s="45"/>
      <c r="JSA432" s="45"/>
      <c r="JSB432" s="45"/>
      <c r="JSC432" s="45"/>
      <c r="JSD432" s="45"/>
      <c r="JSE432" s="45"/>
      <c r="JSF432" s="45"/>
      <c r="JSG432" s="45"/>
      <c r="JSH432" s="45"/>
      <c r="JSI432" s="45"/>
      <c r="JSJ432" s="45"/>
      <c r="JSK432" s="45"/>
      <c r="JSL432" s="45"/>
      <c r="JSM432" s="45"/>
      <c r="JSN432" s="45"/>
      <c r="JSO432" s="45"/>
      <c r="JSP432" s="45"/>
      <c r="JSQ432" s="45"/>
      <c r="JSR432" s="45"/>
      <c r="JSS432" s="45"/>
      <c r="JST432" s="45"/>
      <c r="JSU432" s="45"/>
      <c r="JSV432" s="45"/>
      <c r="JSW432" s="45"/>
      <c r="JSX432" s="45"/>
      <c r="JSY432" s="45"/>
      <c r="JSZ432" s="45"/>
      <c r="JTA432" s="45"/>
      <c r="JTB432" s="45"/>
      <c r="JTC432" s="45"/>
      <c r="JTD432" s="45"/>
      <c r="JTE432" s="45"/>
      <c r="JTF432" s="45"/>
      <c r="JTG432" s="45"/>
      <c r="JTH432" s="45"/>
      <c r="JTI432" s="45"/>
      <c r="JTJ432" s="45"/>
      <c r="JTK432" s="45"/>
      <c r="JTL432" s="45"/>
      <c r="JTM432" s="45"/>
      <c r="JTN432" s="45"/>
      <c r="JTO432" s="45"/>
      <c r="JTP432" s="45"/>
      <c r="JTQ432" s="45"/>
      <c r="JTR432" s="45"/>
      <c r="JTS432" s="45"/>
      <c r="JTT432" s="45"/>
      <c r="JTU432" s="45"/>
      <c r="JTV432" s="45"/>
      <c r="JTW432" s="45"/>
      <c r="JTX432" s="45"/>
      <c r="JTY432" s="45"/>
      <c r="JTZ432" s="45"/>
      <c r="JUA432" s="45"/>
      <c r="JUB432" s="45"/>
      <c r="JUC432" s="45"/>
      <c r="JUD432" s="45"/>
      <c r="JUE432" s="45"/>
      <c r="JUF432" s="45"/>
      <c r="JUG432" s="45"/>
      <c r="JUH432" s="45"/>
      <c r="JUI432" s="45"/>
      <c r="JUJ432" s="45"/>
      <c r="JUK432" s="45"/>
      <c r="JUL432" s="45"/>
      <c r="JUM432" s="45"/>
      <c r="JUN432" s="45"/>
      <c r="JUO432" s="45"/>
      <c r="JUP432" s="45"/>
      <c r="JUQ432" s="45"/>
      <c r="JUR432" s="45"/>
      <c r="JUS432" s="45"/>
      <c r="JUT432" s="45"/>
      <c r="JUU432" s="45"/>
      <c r="JUV432" s="45"/>
      <c r="JUW432" s="45"/>
      <c r="JUX432" s="45"/>
      <c r="JUY432" s="45"/>
      <c r="JUZ432" s="45"/>
      <c r="JVA432" s="45"/>
      <c r="JVB432" s="45"/>
      <c r="JVC432" s="45"/>
      <c r="JVD432" s="45"/>
      <c r="JVE432" s="45"/>
      <c r="JVF432" s="45"/>
      <c r="JVG432" s="45"/>
      <c r="JVH432" s="45"/>
      <c r="JVI432" s="45"/>
      <c r="JVJ432" s="45"/>
      <c r="JVK432" s="45"/>
      <c r="JVL432" s="45"/>
      <c r="JVM432" s="45"/>
      <c r="JVN432" s="45"/>
      <c r="JVO432" s="45"/>
      <c r="JVP432" s="45"/>
      <c r="JVQ432" s="45"/>
      <c r="JVR432" s="45"/>
      <c r="JVS432" s="45"/>
      <c r="JVT432" s="45"/>
      <c r="JVU432" s="45"/>
      <c r="JVV432" s="45"/>
      <c r="JVW432" s="45"/>
      <c r="JVX432" s="45"/>
      <c r="JVY432" s="45"/>
      <c r="JVZ432" s="45"/>
      <c r="JWA432" s="45"/>
      <c r="JWB432" s="45"/>
      <c r="JWC432" s="45"/>
      <c r="JWD432" s="45"/>
      <c r="JWE432" s="45"/>
      <c r="JWF432" s="45"/>
      <c r="JWG432" s="45"/>
      <c r="JWH432" s="45"/>
      <c r="JWI432" s="45"/>
      <c r="JWJ432" s="45"/>
      <c r="JWK432" s="45"/>
      <c r="JWL432" s="45"/>
      <c r="JWM432" s="45"/>
      <c r="JWN432" s="45"/>
      <c r="JWO432" s="45"/>
      <c r="JWP432" s="45"/>
      <c r="JWQ432" s="45"/>
      <c r="JWR432" s="45"/>
      <c r="JWS432" s="45"/>
      <c r="JWT432" s="45"/>
      <c r="JWU432" s="45"/>
      <c r="JWV432" s="45"/>
      <c r="JWW432" s="45"/>
      <c r="JWX432" s="45"/>
      <c r="JWY432" s="45"/>
      <c r="JWZ432" s="45"/>
      <c r="JXA432" s="45"/>
      <c r="JXB432" s="45"/>
      <c r="JXC432" s="45"/>
      <c r="JXD432" s="45"/>
      <c r="JXE432" s="45"/>
      <c r="JXF432" s="45"/>
      <c r="JXG432" s="45"/>
      <c r="JXH432" s="45"/>
      <c r="JXI432" s="45"/>
      <c r="JXJ432" s="45"/>
      <c r="JXK432" s="45"/>
      <c r="JXL432" s="45"/>
      <c r="JXM432" s="45"/>
      <c r="JXN432" s="45"/>
      <c r="JXO432" s="45"/>
      <c r="JXP432" s="45"/>
      <c r="JXQ432" s="45"/>
      <c r="JXR432" s="45"/>
      <c r="JXS432" s="45"/>
      <c r="JXT432" s="45"/>
      <c r="JXU432" s="45"/>
      <c r="JXV432" s="45"/>
      <c r="JXW432" s="45"/>
      <c r="JXX432" s="45"/>
      <c r="JXY432" s="45"/>
      <c r="JXZ432" s="45"/>
      <c r="JYA432" s="45"/>
      <c r="JYB432" s="45"/>
      <c r="JYC432" s="45"/>
      <c r="JYD432" s="45"/>
      <c r="JYE432" s="45"/>
      <c r="JYF432" s="45"/>
      <c r="JYG432" s="45"/>
      <c r="JYH432" s="45"/>
      <c r="JYI432" s="45"/>
      <c r="JYJ432" s="45"/>
      <c r="JYK432" s="45"/>
      <c r="JYL432" s="45"/>
      <c r="JYM432" s="45"/>
      <c r="JYN432" s="45"/>
      <c r="JYO432" s="45"/>
      <c r="JYP432" s="45"/>
      <c r="JYQ432" s="45"/>
      <c r="JYR432" s="45"/>
      <c r="JYS432" s="45"/>
      <c r="JYT432" s="45"/>
      <c r="JYU432" s="45"/>
      <c r="JYV432" s="45"/>
      <c r="JYW432" s="45"/>
      <c r="JYX432" s="45"/>
      <c r="JYY432" s="45"/>
      <c r="JYZ432" s="45"/>
      <c r="JZA432" s="45"/>
      <c r="JZB432" s="45"/>
      <c r="JZC432" s="45"/>
      <c r="JZD432" s="45"/>
      <c r="JZE432" s="45"/>
      <c r="JZF432" s="45"/>
      <c r="JZG432" s="45"/>
      <c r="JZH432" s="45"/>
      <c r="JZI432" s="45"/>
      <c r="JZJ432" s="45"/>
      <c r="JZK432" s="45"/>
      <c r="JZL432" s="45"/>
      <c r="JZM432" s="45"/>
      <c r="JZN432" s="45"/>
      <c r="JZO432" s="45"/>
      <c r="JZP432" s="45"/>
      <c r="JZQ432" s="45"/>
      <c r="JZR432" s="45"/>
      <c r="JZS432" s="45"/>
      <c r="JZT432" s="45"/>
      <c r="JZU432" s="45"/>
      <c r="JZV432" s="45"/>
      <c r="JZW432" s="45"/>
      <c r="JZX432" s="45"/>
      <c r="JZY432" s="45"/>
      <c r="JZZ432" s="45"/>
      <c r="KAA432" s="45"/>
      <c r="KAB432" s="45"/>
      <c r="KAC432" s="45"/>
      <c r="KAD432" s="45"/>
      <c r="KAE432" s="45"/>
      <c r="KAF432" s="45"/>
      <c r="KAG432" s="45"/>
      <c r="KAH432" s="45"/>
      <c r="KAI432" s="45"/>
      <c r="KAJ432" s="45"/>
      <c r="KAK432" s="45"/>
      <c r="KAL432" s="45"/>
      <c r="KAM432" s="45"/>
      <c r="KAN432" s="45"/>
      <c r="KAO432" s="45"/>
      <c r="KAP432" s="45"/>
      <c r="KAQ432" s="45"/>
      <c r="KAR432" s="45"/>
      <c r="KAS432" s="45"/>
      <c r="KAT432" s="45"/>
      <c r="KAU432" s="45"/>
      <c r="KAV432" s="45"/>
      <c r="KAW432" s="45"/>
      <c r="KAX432" s="45"/>
      <c r="KAY432" s="45"/>
      <c r="KAZ432" s="45"/>
      <c r="KBA432" s="45"/>
      <c r="KBB432" s="45"/>
      <c r="KBC432" s="45"/>
      <c r="KBD432" s="45"/>
      <c r="KBE432" s="45"/>
      <c r="KBF432" s="45"/>
      <c r="KBG432" s="45"/>
      <c r="KBH432" s="45"/>
      <c r="KBI432" s="45"/>
      <c r="KBJ432" s="45"/>
      <c r="KBK432" s="45"/>
      <c r="KBL432" s="45"/>
      <c r="KBM432" s="45"/>
      <c r="KBN432" s="45"/>
      <c r="KBO432" s="45"/>
      <c r="KBP432" s="45"/>
      <c r="KBQ432" s="45"/>
      <c r="KBR432" s="45"/>
      <c r="KBS432" s="45"/>
      <c r="KBT432" s="45"/>
      <c r="KBU432" s="45"/>
      <c r="KBV432" s="45"/>
      <c r="KBW432" s="45"/>
      <c r="KBX432" s="45"/>
      <c r="KBY432" s="45"/>
      <c r="KBZ432" s="45"/>
      <c r="KCA432" s="45"/>
      <c r="KCB432" s="45"/>
      <c r="KCC432" s="45"/>
      <c r="KCD432" s="45"/>
      <c r="KCE432" s="45"/>
      <c r="KCF432" s="45"/>
      <c r="KCG432" s="45"/>
      <c r="KCH432" s="45"/>
      <c r="KCI432" s="45"/>
      <c r="KCJ432" s="45"/>
      <c r="KCK432" s="45"/>
      <c r="KCL432" s="45"/>
      <c r="KCM432" s="45"/>
      <c r="KCN432" s="45"/>
      <c r="KCO432" s="45"/>
      <c r="KCP432" s="45"/>
      <c r="KCQ432" s="45"/>
      <c r="KCR432" s="45"/>
      <c r="KCS432" s="45"/>
      <c r="KCT432" s="45"/>
      <c r="KCU432" s="45"/>
      <c r="KCV432" s="45"/>
      <c r="KCW432" s="45"/>
      <c r="KCX432" s="45"/>
      <c r="KCY432" s="45"/>
      <c r="KCZ432" s="45"/>
      <c r="KDA432" s="45"/>
      <c r="KDB432" s="45"/>
      <c r="KDC432" s="45"/>
      <c r="KDD432" s="45"/>
      <c r="KDE432" s="45"/>
      <c r="KDF432" s="45"/>
      <c r="KDG432" s="45"/>
      <c r="KDH432" s="45"/>
      <c r="KDI432" s="45"/>
      <c r="KDJ432" s="45"/>
      <c r="KDK432" s="45"/>
      <c r="KDL432" s="45"/>
      <c r="KDM432" s="45"/>
      <c r="KDN432" s="45"/>
      <c r="KDO432" s="45"/>
      <c r="KDP432" s="45"/>
      <c r="KDQ432" s="45"/>
      <c r="KDR432" s="45"/>
      <c r="KDS432" s="45"/>
      <c r="KDT432" s="45"/>
      <c r="KDU432" s="45"/>
      <c r="KDV432" s="45"/>
      <c r="KDW432" s="45"/>
      <c r="KDX432" s="45"/>
      <c r="KDY432" s="45"/>
      <c r="KDZ432" s="45"/>
      <c r="KEA432" s="45"/>
      <c r="KEB432" s="45"/>
      <c r="KEC432" s="45"/>
      <c r="KED432" s="45"/>
      <c r="KEE432" s="45"/>
      <c r="KEF432" s="45"/>
      <c r="KEG432" s="45"/>
      <c r="KEH432" s="45"/>
      <c r="KEI432" s="45"/>
      <c r="KEJ432" s="45"/>
      <c r="KEK432" s="45"/>
      <c r="KEL432" s="45"/>
      <c r="KEM432" s="45"/>
      <c r="KEN432" s="45"/>
      <c r="KEO432" s="45"/>
      <c r="KEP432" s="45"/>
      <c r="KEQ432" s="45"/>
      <c r="KER432" s="45"/>
      <c r="KES432" s="45"/>
      <c r="KET432" s="45"/>
      <c r="KEU432" s="45"/>
      <c r="KEV432" s="45"/>
      <c r="KEW432" s="45"/>
      <c r="KEX432" s="45"/>
      <c r="KEY432" s="45"/>
      <c r="KEZ432" s="45"/>
      <c r="KFA432" s="45"/>
      <c r="KFB432" s="45"/>
      <c r="KFC432" s="45"/>
      <c r="KFD432" s="45"/>
      <c r="KFE432" s="45"/>
      <c r="KFF432" s="45"/>
      <c r="KFG432" s="45"/>
      <c r="KFH432" s="45"/>
      <c r="KFI432" s="45"/>
      <c r="KFJ432" s="45"/>
      <c r="KFK432" s="45"/>
      <c r="KFL432" s="45"/>
      <c r="KFM432" s="45"/>
      <c r="KFN432" s="45"/>
      <c r="KFO432" s="45"/>
      <c r="KFP432" s="45"/>
      <c r="KFQ432" s="45"/>
      <c r="KFR432" s="45"/>
      <c r="KFS432" s="45"/>
      <c r="KFT432" s="45"/>
      <c r="KFU432" s="45"/>
      <c r="KFV432" s="45"/>
      <c r="KFW432" s="45"/>
      <c r="KFX432" s="45"/>
      <c r="KFY432" s="45"/>
      <c r="KFZ432" s="45"/>
      <c r="KGA432" s="45"/>
      <c r="KGB432" s="45"/>
      <c r="KGC432" s="45"/>
      <c r="KGD432" s="45"/>
      <c r="KGE432" s="45"/>
      <c r="KGF432" s="45"/>
      <c r="KGG432" s="45"/>
      <c r="KGH432" s="45"/>
      <c r="KGI432" s="45"/>
      <c r="KGJ432" s="45"/>
      <c r="KGK432" s="45"/>
      <c r="KGL432" s="45"/>
      <c r="KGM432" s="45"/>
      <c r="KGN432" s="45"/>
      <c r="KGO432" s="45"/>
      <c r="KGP432" s="45"/>
      <c r="KGQ432" s="45"/>
      <c r="KGR432" s="45"/>
      <c r="KGS432" s="45"/>
      <c r="KGT432" s="45"/>
      <c r="KGU432" s="45"/>
      <c r="KGV432" s="45"/>
      <c r="KGW432" s="45"/>
      <c r="KGX432" s="45"/>
      <c r="KGY432" s="45"/>
      <c r="KGZ432" s="45"/>
      <c r="KHA432" s="45"/>
      <c r="KHB432" s="45"/>
      <c r="KHC432" s="45"/>
      <c r="KHD432" s="45"/>
      <c r="KHE432" s="45"/>
      <c r="KHF432" s="45"/>
      <c r="KHG432" s="45"/>
      <c r="KHH432" s="45"/>
      <c r="KHI432" s="45"/>
      <c r="KHJ432" s="45"/>
      <c r="KHK432" s="45"/>
      <c r="KHL432" s="45"/>
      <c r="KHM432" s="45"/>
      <c r="KHN432" s="45"/>
      <c r="KHO432" s="45"/>
      <c r="KHP432" s="45"/>
      <c r="KHQ432" s="45"/>
      <c r="KHR432" s="45"/>
      <c r="KHS432" s="45"/>
      <c r="KHT432" s="45"/>
      <c r="KHU432" s="45"/>
      <c r="KHV432" s="45"/>
      <c r="KHW432" s="45"/>
      <c r="KHX432" s="45"/>
      <c r="KHY432" s="45"/>
      <c r="KHZ432" s="45"/>
      <c r="KIA432" s="45"/>
      <c r="KIB432" s="45"/>
      <c r="KIC432" s="45"/>
      <c r="KID432" s="45"/>
      <c r="KIE432" s="45"/>
      <c r="KIF432" s="45"/>
      <c r="KIG432" s="45"/>
      <c r="KIH432" s="45"/>
      <c r="KII432" s="45"/>
      <c r="KIJ432" s="45"/>
      <c r="KIK432" s="45"/>
      <c r="KIL432" s="45"/>
      <c r="KIM432" s="45"/>
      <c r="KIN432" s="45"/>
      <c r="KIO432" s="45"/>
      <c r="KIP432" s="45"/>
      <c r="KIQ432" s="45"/>
      <c r="KIR432" s="45"/>
      <c r="KIS432" s="45"/>
      <c r="KIT432" s="45"/>
      <c r="KIU432" s="45"/>
      <c r="KIV432" s="45"/>
      <c r="KIW432" s="45"/>
      <c r="KIX432" s="45"/>
      <c r="KIY432" s="45"/>
      <c r="KIZ432" s="45"/>
      <c r="KJA432" s="45"/>
      <c r="KJB432" s="45"/>
      <c r="KJC432" s="45"/>
      <c r="KJD432" s="45"/>
      <c r="KJE432" s="45"/>
      <c r="KJF432" s="45"/>
      <c r="KJG432" s="45"/>
      <c r="KJH432" s="45"/>
      <c r="KJI432" s="45"/>
      <c r="KJJ432" s="45"/>
      <c r="KJK432" s="45"/>
      <c r="KJL432" s="45"/>
      <c r="KJM432" s="45"/>
      <c r="KJN432" s="45"/>
      <c r="KJO432" s="45"/>
      <c r="KJP432" s="45"/>
      <c r="KJQ432" s="45"/>
      <c r="KJR432" s="45"/>
      <c r="KJS432" s="45"/>
      <c r="KJT432" s="45"/>
      <c r="KJU432" s="45"/>
      <c r="KJV432" s="45"/>
      <c r="KJW432" s="45"/>
      <c r="KJX432" s="45"/>
      <c r="KJY432" s="45"/>
      <c r="KJZ432" s="45"/>
      <c r="KKA432" s="45"/>
      <c r="KKB432" s="45"/>
      <c r="KKC432" s="45"/>
      <c r="KKD432" s="45"/>
      <c r="KKE432" s="45"/>
      <c r="KKF432" s="45"/>
      <c r="KKG432" s="45"/>
      <c r="KKH432" s="45"/>
      <c r="KKI432" s="45"/>
      <c r="KKJ432" s="45"/>
      <c r="KKK432" s="45"/>
      <c r="KKL432" s="45"/>
      <c r="KKM432" s="45"/>
      <c r="KKN432" s="45"/>
      <c r="KKO432" s="45"/>
      <c r="KKP432" s="45"/>
      <c r="KKQ432" s="45"/>
      <c r="KKR432" s="45"/>
      <c r="KKS432" s="45"/>
      <c r="KKT432" s="45"/>
      <c r="KKU432" s="45"/>
      <c r="KKV432" s="45"/>
      <c r="KKW432" s="45"/>
      <c r="KKX432" s="45"/>
      <c r="KKY432" s="45"/>
      <c r="KKZ432" s="45"/>
      <c r="KLA432" s="45"/>
      <c r="KLB432" s="45"/>
      <c r="KLC432" s="45"/>
      <c r="KLD432" s="45"/>
      <c r="KLE432" s="45"/>
      <c r="KLF432" s="45"/>
      <c r="KLG432" s="45"/>
      <c r="KLH432" s="45"/>
      <c r="KLI432" s="45"/>
      <c r="KLJ432" s="45"/>
      <c r="KLK432" s="45"/>
      <c r="KLL432" s="45"/>
      <c r="KLM432" s="45"/>
      <c r="KLN432" s="45"/>
      <c r="KLO432" s="45"/>
      <c r="KLP432" s="45"/>
      <c r="KLQ432" s="45"/>
      <c r="KLR432" s="45"/>
      <c r="KLS432" s="45"/>
      <c r="KLT432" s="45"/>
      <c r="KLU432" s="45"/>
      <c r="KLV432" s="45"/>
      <c r="KLW432" s="45"/>
      <c r="KLX432" s="45"/>
      <c r="KLY432" s="45"/>
      <c r="KLZ432" s="45"/>
      <c r="KMA432" s="45"/>
      <c r="KMB432" s="45"/>
      <c r="KMC432" s="45"/>
      <c r="KMD432" s="45"/>
      <c r="KME432" s="45"/>
      <c r="KMF432" s="45"/>
      <c r="KMG432" s="45"/>
      <c r="KMH432" s="45"/>
      <c r="KMI432" s="45"/>
      <c r="KMJ432" s="45"/>
      <c r="KMK432" s="45"/>
      <c r="KML432" s="45"/>
      <c r="KMM432" s="45"/>
      <c r="KMN432" s="45"/>
      <c r="KMO432" s="45"/>
      <c r="KMP432" s="45"/>
      <c r="KMQ432" s="45"/>
      <c r="KMR432" s="45"/>
      <c r="KMS432" s="45"/>
      <c r="KMT432" s="45"/>
      <c r="KMU432" s="45"/>
      <c r="KMV432" s="45"/>
      <c r="KMW432" s="45"/>
      <c r="KMX432" s="45"/>
      <c r="KMY432" s="45"/>
      <c r="KMZ432" s="45"/>
      <c r="KNA432" s="45"/>
      <c r="KNB432" s="45"/>
      <c r="KNC432" s="45"/>
      <c r="KND432" s="45"/>
      <c r="KNE432" s="45"/>
      <c r="KNF432" s="45"/>
      <c r="KNG432" s="45"/>
      <c r="KNH432" s="45"/>
      <c r="KNI432" s="45"/>
      <c r="KNJ432" s="45"/>
      <c r="KNK432" s="45"/>
      <c r="KNL432" s="45"/>
      <c r="KNM432" s="45"/>
      <c r="KNN432" s="45"/>
      <c r="KNO432" s="45"/>
      <c r="KNP432" s="45"/>
      <c r="KNQ432" s="45"/>
      <c r="KNR432" s="45"/>
      <c r="KNS432" s="45"/>
      <c r="KNT432" s="45"/>
      <c r="KNU432" s="45"/>
      <c r="KNV432" s="45"/>
      <c r="KNW432" s="45"/>
      <c r="KNX432" s="45"/>
      <c r="KNY432" s="45"/>
      <c r="KNZ432" s="45"/>
      <c r="KOA432" s="45"/>
      <c r="KOB432" s="45"/>
      <c r="KOC432" s="45"/>
      <c r="KOD432" s="45"/>
      <c r="KOE432" s="45"/>
      <c r="KOF432" s="45"/>
      <c r="KOG432" s="45"/>
      <c r="KOH432" s="45"/>
      <c r="KOI432" s="45"/>
      <c r="KOJ432" s="45"/>
      <c r="KOK432" s="45"/>
      <c r="KOL432" s="45"/>
      <c r="KOM432" s="45"/>
      <c r="KON432" s="45"/>
      <c r="KOO432" s="45"/>
      <c r="KOP432" s="45"/>
      <c r="KOQ432" s="45"/>
      <c r="KOR432" s="45"/>
      <c r="KOS432" s="45"/>
      <c r="KOT432" s="45"/>
      <c r="KOU432" s="45"/>
      <c r="KOV432" s="45"/>
      <c r="KOW432" s="45"/>
      <c r="KOX432" s="45"/>
      <c r="KOY432" s="45"/>
      <c r="KOZ432" s="45"/>
      <c r="KPA432" s="45"/>
      <c r="KPB432" s="45"/>
      <c r="KPC432" s="45"/>
      <c r="KPD432" s="45"/>
      <c r="KPE432" s="45"/>
      <c r="KPF432" s="45"/>
      <c r="KPG432" s="45"/>
      <c r="KPH432" s="45"/>
      <c r="KPI432" s="45"/>
      <c r="KPJ432" s="45"/>
      <c r="KPK432" s="45"/>
      <c r="KPL432" s="45"/>
      <c r="KPM432" s="45"/>
      <c r="KPN432" s="45"/>
      <c r="KPO432" s="45"/>
      <c r="KPP432" s="45"/>
      <c r="KPQ432" s="45"/>
      <c r="KPR432" s="45"/>
      <c r="KPS432" s="45"/>
      <c r="KPT432" s="45"/>
      <c r="KPU432" s="45"/>
      <c r="KPV432" s="45"/>
      <c r="KPW432" s="45"/>
      <c r="KPX432" s="45"/>
      <c r="KPY432" s="45"/>
      <c r="KPZ432" s="45"/>
      <c r="KQA432" s="45"/>
      <c r="KQB432" s="45"/>
      <c r="KQC432" s="45"/>
      <c r="KQD432" s="45"/>
      <c r="KQE432" s="45"/>
      <c r="KQF432" s="45"/>
      <c r="KQG432" s="45"/>
      <c r="KQH432" s="45"/>
      <c r="KQI432" s="45"/>
      <c r="KQJ432" s="45"/>
      <c r="KQK432" s="45"/>
      <c r="KQL432" s="45"/>
      <c r="KQM432" s="45"/>
      <c r="KQN432" s="45"/>
      <c r="KQO432" s="45"/>
      <c r="KQP432" s="45"/>
      <c r="KQQ432" s="45"/>
      <c r="KQR432" s="45"/>
      <c r="KQS432" s="45"/>
      <c r="KQT432" s="45"/>
      <c r="KQU432" s="45"/>
      <c r="KQV432" s="45"/>
      <c r="KQW432" s="45"/>
      <c r="KQX432" s="45"/>
      <c r="KQY432" s="45"/>
      <c r="KQZ432" s="45"/>
      <c r="KRA432" s="45"/>
      <c r="KRB432" s="45"/>
      <c r="KRC432" s="45"/>
      <c r="KRD432" s="45"/>
      <c r="KRE432" s="45"/>
      <c r="KRF432" s="45"/>
      <c r="KRG432" s="45"/>
      <c r="KRH432" s="45"/>
      <c r="KRI432" s="45"/>
      <c r="KRJ432" s="45"/>
      <c r="KRK432" s="45"/>
      <c r="KRL432" s="45"/>
      <c r="KRM432" s="45"/>
      <c r="KRN432" s="45"/>
      <c r="KRO432" s="45"/>
      <c r="KRP432" s="45"/>
      <c r="KRQ432" s="45"/>
      <c r="KRR432" s="45"/>
      <c r="KRS432" s="45"/>
      <c r="KRT432" s="45"/>
      <c r="KRU432" s="45"/>
      <c r="KRV432" s="45"/>
      <c r="KRW432" s="45"/>
      <c r="KRX432" s="45"/>
      <c r="KRY432" s="45"/>
      <c r="KRZ432" s="45"/>
      <c r="KSA432" s="45"/>
      <c r="KSB432" s="45"/>
      <c r="KSC432" s="45"/>
      <c r="KSD432" s="45"/>
      <c r="KSE432" s="45"/>
      <c r="KSF432" s="45"/>
      <c r="KSG432" s="45"/>
      <c r="KSH432" s="45"/>
      <c r="KSI432" s="45"/>
      <c r="KSJ432" s="45"/>
      <c r="KSK432" s="45"/>
      <c r="KSL432" s="45"/>
      <c r="KSM432" s="45"/>
      <c r="KSN432" s="45"/>
      <c r="KSO432" s="45"/>
      <c r="KSP432" s="45"/>
      <c r="KSQ432" s="45"/>
      <c r="KSR432" s="45"/>
      <c r="KSS432" s="45"/>
      <c r="KST432" s="45"/>
      <c r="KSU432" s="45"/>
      <c r="KSV432" s="45"/>
      <c r="KSW432" s="45"/>
      <c r="KSX432" s="45"/>
      <c r="KSY432" s="45"/>
      <c r="KSZ432" s="45"/>
      <c r="KTA432" s="45"/>
      <c r="KTB432" s="45"/>
      <c r="KTC432" s="45"/>
      <c r="KTD432" s="45"/>
      <c r="KTE432" s="45"/>
      <c r="KTF432" s="45"/>
      <c r="KTG432" s="45"/>
      <c r="KTH432" s="45"/>
      <c r="KTI432" s="45"/>
      <c r="KTJ432" s="45"/>
      <c r="KTK432" s="45"/>
      <c r="KTL432" s="45"/>
      <c r="KTM432" s="45"/>
      <c r="KTN432" s="45"/>
      <c r="KTO432" s="45"/>
      <c r="KTP432" s="45"/>
      <c r="KTQ432" s="45"/>
      <c r="KTR432" s="45"/>
      <c r="KTS432" s="45"/>
      <c r="KTT432" s="45"/>
      <c r="KTU432" s="45"/>
      <c r="KTV432" s="45"/>
      <c r="KTW432" s="45"/>
      <c r="KTX432" s="45"/>
      <c r="KTY432" s="45"/>
      <c r="KTZ432" s="45"/>
      <c r="KUA432" s="45"/>
      <c r="KUB432" s="45"/>
      <c r="KUC432" s="45"/>
      <c r="KUD432" s="45"/>
      <c r="KUE432" s="45"/>
      <c r="KUF432" s="45"/>
      <c r="KUG432" s="45"/>
      <c r="KUH432" s="45"/>
      <c r="KUI432" s="45"/>
      <c r="KUJ432" s="45"/>
      <c r="KUK432" s="45"/>
      <c r="KUL432" s="45"/>
      <c r="KUM432" s="45"/>
      <c r="KUN432" s="45"/>
      <c r="KUO432" s="45"/>
      <c r="KUP432" s="45"/>
      <c r="KUQ432" s="45"/>
      <c r="KUR432" s="45"/>
      <c r="KUS432" s="45"/>
      <c r="KUT432" s="45"/>
      <c r="KUU432" s="45"/>
      <c r="KUV432" s="45"/>
      <c r="KUW432" s="45"/>
      <c r="KUX432" s="45"/>
      <c r="KUY432" s="45"/>
      <c r="KUZ432" s="45"/>
      <c r="KVA432" s="45"/>
      <c r="KVB432" s="45"/>
      <c r="KVC432" s="45"/>
      <c r="KVD432" s="45"/>
      <c r="KVE432" s="45"/>
      <c r="KVF432" s="45"/>
      <c r="KVG432" s="45"/>
      <c r="KVH432" s="45"/>
      <c r="KVI432" s="45"/>
      <c r="KVJ432" s="45"/>
      <c r="KVK432" s="45"/>
      <c r="KVL432" s="45"/>
      <c r="KVM432" s="45"/>
      <c r="KVN432" s="45"/>
      <c r="KVO432" s="45"/>
      <c r="KVP432" s="45"/>
      <c r="KVQ432" s="45"/>
      <c r="KVR432" s="45"/>
      <c r="KVS432" s="45"/>
      <c r="KVT432" s="45"/>
      <c r="KVU432" s="45"/>
      <c r="KVV432" s="45"/>
      <c r="KVW432" s="45"/>
      <c r="KVX432" s="45"/>
      <c r="KVY432" s="45"/>
      <c r="KVZ432" s="45"/>
      <c r="KWA432" s="45"/>
      <c r="KWB432" s="45"/>
      <c r="KWC432" s="45"/>
      <c r="KWD432" s="45"/>
      <c r="KWE432" s="45"/>
      <c r="KWF432" s="45"/>
      <c r="KWG432" s="45"/>
      <c r="KWH432" s="45"/>
      <c r="KWI432" s="45"/>
      <c r="KWJ432" s="45"/>
      <c r="KWK432" s="45"/>
      <c r="KWL432" s="45"/>
      <c r="KWM432" s="45"/>
      <c r="KWN432" s="45"/>
      <c r="KWO432" s="45"/>
      <c r="KWP432" s="45"/>
      <c r="KWQ432" s="45"/>
      <c r="KWR432" s="45"/>
      <c r="KWS432" s="45"/>
      <c r="KWT432" s="45"/>
      <c r="KWU432" s="45"/>
      <c r="KWV432" s="45"/>
      <c r="KWW432" s="45"/>
      <c r="KWX432" s="45"/>
      <c r="KWY432" s="45"/>
      <c r="KWZ432" s="45"/>
      <c r="KXA432" s="45"/>
      <c r="KXB432" s="45"/>
      <c r="KXC432" s="45"/>
      <c r="KXD432" s="45"/>
      <c r="KXE432" s="45"/>
      <c r="KXF432" s="45"/>
      <c r="KXG432" s="45"/>
      <c r="KXH432" s="45"/>
      <c r="KXI432" s="45"/>
      <c r="KXJ432" s="45"/>
      <c r="KXK432" s="45"/>
      <c r="KXL432" s="45"/>
      <c r="KXM432" s="45"/>
      <c r="KXN432" s="45"/>
      <c r="KXO432" s="45"/>
      <c r="KXP432" s="45"/>
      <c r="KXQ432" s="45"/>
      <c r="KXR432" s="45"/>
      <c r="KXS432" s="45"/>
      <c r="KXT432" s="45"/>
      <c r="KXU432" s="45"/>
      <c r="KXV432" s="45"/>
      <c r="KXW432" s="45"/>
      <c r="KXX432" s="45"/>
      <c r="KXY432" s="45"/>
      <c r="KXZ432" s="45"/>
      <c r="KYA432" s="45"/>
      <c r="KYB432" s="45"/>
      <c r="KYC432" s="45"/>
      <c r="KYD432" s="45"/>
      <c r="KYE432" s="45"/>
      <c r="KYF432" s="45"/>
      <c r="KYG432" s="45"/>
      <c r="KYH432" s="45"/>
      <c r="KYI432" s="45"/>
      <c r="KYJ432" s="45"/>
      <c r="KYK432" s="45"/>
      <c r="KYL432" s="45"/>
      <c r="KYM432" s="45"/>
      <c r="KYN432" s="45"/>
      <c r="KYO432" s="45"/>
      <c r="KYP432" s="45"/>
      <c r="KYQ432" s="45"/>
      <c r="KYR432" s="45"/>
      <c r="KYS432" s="45"/>
      <c r="KYT432" s="45"/>
      <c r="KYU432" s="45"/>
      <c r="KYV432" s="45"/>
      <c r="KYW432" s="45"/>
      <c r="KYX432" s="45"/>
      <c r="KYY432" s="45"/>
      <c r="KYZ432" s="45"/>
      <c r="KZA432" s="45"/>
      <c r="KZB432" s="45"/>
      <c r="KZC432" s="45"/>
      <c r="KZD432" s="45"/>
      <c r="KZE432" s="45"/>
      <c r="KZF432" s="45"/>
      <c r="KZG432" s="45"/>
      <c r="KZH432" s="45"/>
      <c r="KZI432" s="45"/>
      <c r="KZJ432" s="45"/>
      <c r="KZK432" s="45"/>
      <c r="KZL432" s="45"/>
      <c r="KZM432" s="45"/>
      <c r="KZN432" s="45"/>
      <c r="KZO432" s="45"/>
      <c r="KZP432" s="45"/>
      <c r="KZQ432" s="45"/>
      <c r="KZR432" s="45"/>
      <c r="KZS432" s="45"/>
      <c r="KZT432" s="45"/>
      <c r="KZU432" s="45"/>
      <c r="KZV432" s="45"/>
      <c r="KZW432" s="45"/>
      <c r="KZX432" s="45"/>
      <c r="KZY432" s="45"/>
      <c r="KZZ432" s="45"/>
      <c r="LAA432" s="45"/>
      <c r="LAB432" s="45"/>
      <c r="LAC432" s="45"/>
      <c r="LAD432" s="45"/>
      <c r="LAE432" s="45"/>
      <c r="LAF432" s="45"/>
      <c r="LAG432" s="45"/>
      <c r="LAH432" s="45"/>
      <c r="LAI432" s="45"/>
      <c r="LAJ432" s="45"/>
      <c r="LAK432" s="45"/>
      <c r="LAL432" s="45"/>
      <c r="LAM432" s="45"/>
      <c r="LAN432" s="45"/>
      <c r="LAO432" s="45"/>
      <c r="LAP432" s="45"/>
      <c r="LAQ432" s="45"/>
      <c r="LAR432" s="45"/>
      <c r="LAS432" s="45"/>
      <c r="LAT432" s="45"/>
      <c r="LAU432" s="45"/>
      <c r="LAV432" s="45"/>
      <c r="LAW432" s="45"/>
      <c r="LAX432" s="45"/>
      <c r="LAY432" s="45"/>
      <c r="LAZ432" s="45"/>
      <c r="LBA432" s="45"/>
      <c r="LBB432" s="45"/>
      <c r="LBC432" s="45"/>
      <c r="LBD432" s="45"/>
      <c r="LBE432" s="45"/>
      <c r="LBF432" s="45"/>
      <c r="LBG432" s="45"/>
      <c r="LBH432" s="45"/>
      <c r="LBI432" s="45"/>
      <c r="LBJ432" s="45"/>
      <c r="LBK432" s="45"/>
      <c r="LBL432" s="45"/>
      <c r="LBM432" s="45"/>
      <c r="LBN432" s="45"/>
      <c r="LBO432" s="45"/>
      <c r="LBP432" s="45"/>
      <c r="LBQ432" s="45"/>
      <c r="LBR432" s="45"/>
      <c r="LBS432" s="45"/>
      <c r="LBT432" s="45"/>
      <c r="LBU432" s="45"/>
      <c r="LBV432" s="45"/>
      <c r="LBW432" s="45"/>
      <c r="LBX432" s="45"/>
      <c r="LBY432" s="45"/>
      <c r="LBZ432" s="45"/>
      <c r="LCA432" s="45"/>
      <c r="LCB432" s="45"/>
      <c r="LCC432" s="45"/>
      <c r="LCD432" s="45"/>
      <c r="LCE432" s="45"/>
      <c r="LCF432" s="45"/>
      <c r="LCG432" s="45"/>
      <c r="LCH432" s="45"/>
      <c r="LCI432" s="45"/>
      <c r="LCJ432" s="45"/>
      <c r="LCK432" s="45"/>
      <c r="LCL432" s="45"/>
      <c r="LCM432" s="45"/>
      <c r="LCN432" s="45"/>
      <c r="LCO432" s="45"/>
      <c r="LCP432" s="45"/>
      <c r="LCQ432" s="45"/>
      <c r="LCR432" s="45"/>
      <c r="LCS432" s="45"/>
      <c r="LCT432" s="45"/>
      <c r="LCU432" s="45"/>
      <c r="LCV432" s="45"/>
      <c r="LCW432" s="45"/>
      <c r="LCX432" s="45"/>
      <c r="LCY432" s="45"/>
      <c r="LCZ432" s="45"/>
      <c r="LDA432" s="45"/>
      <c r="LDB432" s="45"/>
      <c r="LDC432" s="45"/>
      <c r="LDD432" s="45"/>
      <c r="LDE432" s="45"/>
      <c r="LDF432" s="45"/>
      <c r="LDG432" s="45"/>
      <c r="LDH432" s="45"/>
      <c r="LDI432" s="45"/>
      <c r="LDJ432" s="45"/>
      <c r="LDK432" s="45"/>
      <c r="LDL432" s="45"/>
      <c r="LDM432" s="45"/>
      <c r="LDN432" s="45"/>
      <c r="LDO432" s="45"/>
      <c r="LDP432" s="45"/>
      <c r="LDQ432" s="45"/>
      <c r="LDR432" s="45"/>
      <c r="LDS432" s="45"/>
      <c r="LDT432" s="45"/>
      <c r="LDU432" s="45"/>
      <c r="LDV432" s="45"/>
      <c r="LDW432" s="45"/>
      <c r="LDX432" s="45"/>
      <c r="LDY432" s="45"/>
      <c r="LDZ432" s="45"/>
      <c r="LEA432" s="45"/>
      <c r="LEB432" s="45"/>
      <c r="LEC432" s="45"/>
      <c r="LED432" s="45"/>
      <c r="LEE432" s="45"/>
      <c r="LEF432" s="45"/>
      <c r="LEG432" s="45"/>
      <c r="LEH432" s="45"/>
      <c r="LEI432" s="45"/>
      <c r="LEJ432" s="45"/>
      <c r="LEK432" s="45"/>
      <c r="LEL432" s="45"/>
      <c r="LEM432" s="45"/>
      <c r="LEN432" s="45"/>
      <c r="LEO432" s="45"/>
      <c r="LEP432" s="45"/>
      <c r="LEQ432" s="45"/>
      <c r="LER432" s="45"/>
      <c r="LES432" s="45"/>
      <c r="LET432" s="45"/>
      <c r="LEU432" s="45"/>
      <c r="LEV432" s="45"/>
      <c r="LEW432" s="45"/>
      <c r="LEX432" s="45"/>
      <c r="LEY432" s="45"/>
      <c r="LEZ432" s="45"/>
      <c r="LFA432" s="45"/>
      <c r="LFB432" s="45"/>
      <c r="LFC432" s="45"/>
      <c r="LFD432" s="45"/>
      <c r="LFE432" s="45"/>
      <c r="LFF432" s="45"/>
      <c r="LFG432" s="45"/>
      <c r="LFH432" s="45"/>
      <c r="LFI432" s="45"/>
      <c r="LFJ432" s="45"/>
      <c r="LFK432" s="45"/>
      <c r="LFL432" s="45"/>
      <c r="LFM432" s="45"/>
      <c r="LFN432" s="45"/>
      <c r="LFO432" s="45"/>
      <c r="LFP432" s="45"/>
      <c r="LFQ432" s="45"/>
      <c r="LFR432" s="45"/>
      <c r="LFS432" s="45"/>
      <c r="LFT432" s="45"/>
      <c r="LFU432" s="45"/>
      <c r="LFV432" s="45"/>
      <c r="LFW432" s="45"/>
      <c r="LFX432" s="45"/>
      <c r="LFY432" s="45"/>
      <c r="LFZ432" s="45"/>
      <c r="LGA432" s="45"/>
      <c r="LGB432" s="45"/>
      <c r="LGC432" s="45"/>
      <c r="LGD432" s="45"/>
      <c r="LGE432" s="45"/>
      <c r="LGF432" s="45"/>
      <c r="LGG432" s="45"/>
      <c r="LGH432" s="45"/>
      <c r="LGI432" s="45"/>
      <c r="LGJ432" s="45"/>
      <c r="LGK432" s="45"/>
      <c r="LGL432" s="45"/>
      <c r="LGM432" s="45"/>
      <c r="LGN432" s="45"/>
      <c r="LGO432" s="45"/>
      <c r="LGP432" s="45"/>
      <c r="LGQ432" s="45"/>
      <c r="LGR432" s="45"/>
      <c r="LGS432" s="45"/>
      <c r="LGT432" s="45"/>
      <c r="LGU432" s="45"/>
      <c r="LGV432" s="45"/>
      <c r="LGW432" s="45"/>
      <c r="LGX432" s="45"/>
      <c r="LGY432" s="45"/>
      <c r="LGZ432" s="45"/>
      <c r="LHA432" s="45"/>
      <c r="LHB432" s="45"/>
      <c r="LHC432" s="45"/>
      <c r="LHD432" s="45"/>
      <c r="LHE432" s="45"/>
      <c r="LHF432" s="45"/>
      <c r="LHG432" s="45"/>
      <c r="LHH432" s="45"/>
      <c r="LHI432" s="45"/>
      <c r="LHJ432" s="45"/>
      <c r="LHK432" s="45"/>
      <c r="LHL432" s="45"/>
      <c r="LHM432" s="45"/>
      <c r="LHN432" s="45"/>
      <c r="LHO432" s="45"/>
      <c r="LHP432" s="45"/>
      <c r="LHQ432" s="45"/>
      <c r="LHR432" s="45"/>
      <c r="LHS432" s="45"/>
      <c r="LHT432" s="45"/>
      <c r="LHU432" s="45"/>
      <c r="LHV432" s="45"/>
      <c r="LHW432" s="45"/>
      <c r="LHX432" s="45"/>
      <c r="LHY432" s="45"/>
      <c r="LHZ432" s="45"/>
      <c r="LIA432" s="45"/>
      <c r="LIB432" s="45"/>
      <c r="LIC432" s="45"/>
      <c r="LID432" s="45"/>
      <c r="LIE432" s="45"/>
      <c r="LIF432" s="45"/>
      <c r="LIG432" s="45"/>
      <c r="LIH432" s="45"/>
      <c r="LII432" s="45"/>
      <c r="LIJ432" s="45"/>
      <c r="LIK432" s="45"/>
      <c r="LIL432" s="45"/>
      <c r="LIM432" s="45"/>
      <c r="LIN432" s="45"/>
      <c r="LIO432" s="45"/>
      <c r="LIP432" s="45"/>
      <c r="LIQ432" s="45"/>
      <c r="LIR432" s="45"/>
      <c r="LIS432" s="45"/>
      <c r="LIT432" s="45"/>
      <c r="LIU432" s="45"/>
      <c r="LIV432" s="45"/>
      <c r="LIW432" s="45"/>
      <c r="LIX432" s="45"/>
      <c r="LIY432" s="45"/>
      <c r="LIZ432" s="45"/>
      <c r="LJA432" s="45"/>
      <c r="LJB432" s="45"/>
      <c r="LJC432" s="45"/>
      <c r="LJD432" s="45"/>
      <c r="LJE432" s="45"/>
      <c r="LJF432" s="45"/>
      <c r="LJG432" s="45"/>
      <c r="LJH432" s="45"/>
      <c r="LJI432" s="45"/>
      <c r="LJJ432" s="45"/>
      <c r="LJK432" s="45"/>
      <c r="LJL432" s="45"/>
      <c r="LJM432" s="45"/>
      <c r="LJN432" s="45"/>
      <c r="LJO432" s="45"/>
      <c r="LJP432" s="45"/>
      <c r="LJQ432" s="45"/>
      <c r="LJR432" s="45"/>
      <c r="LJS432" s="45"/>
      <c r="LJT432" s="45"/>
      <c r="LJU432" s="45"/>
      <c r="LJV432" s="45"/>
      <c r="LJW432" s="45"/>
      <c r="LJX432" s="45"/>
      <c r="LJY432" s="45"/>
      <c r="LJZ432" s="45"/>
      <c r="LKA432" s="45"/>
      <c r="LKB432" s="45"/>
      <c r="LKC432" s="45"/>
      <c r="LKD432" s="45"/>
      <c r="LKE432" s="45"/>
      <c r="LKF432" s="45"/>
      <c r="LKG432" s="45"/>
      <c r="LKH432" s="45"/>
      <c r="LKI432" s="45"/>
      <c r="LKJ432" s="45"/>
      <c r="LKK432" s="45"/>
      <c r="LKL432" s="45"/>
      <c r="LKM432" s="45"/>
      <c r="LKN432" s="45"/>
      <c r="LKO432" s="45"/>
      <c r="LKP432" s="45"/>
      <c r="LKQ432" s="45"/>
      <c r="LKR432" s="45"/>
      <c r="LKS432" s="45"/>
      <c r="LKT432" s="45"/>
      <c r="LKU432" s="45"/>
      <c r="LKV432" s="45"/>
      <c r="LKW432" s="45"/>
      <c r="LKX432" s="45"/>
      <c r="LKY432" s="45"/>
      <c r="LKZ432" s="45"/>
      <c r="LLA432" s="45"/>
      <c r="LLB432" s="45"/>
      <c r="LLC432" s="45"/>
      <c r="LLD432" s="45"/>
      <c r="LLE432" s="45"/>
      <c r="LLF432" s="45"/>
      <c r="LLG432" s="45"/>
      <c r="LLH432" s="45"/>
      <c r="LLI432" s="45"/>
      <c r="LLJ432" s="45"/>
      <c r="LLK432" s="45"/>
      <c r="LLL432" s="45"/>
      <c r="LLM432" s="45"/>
      <c r="LLN432" s="45"/>
      <c r="LLO432" s="45"/>
      <c r="LLP432" s="45"/>
      <c r="LLQ432" s="45"/>
      <c r="LLR432" s="45"/>
      <c r="LLS432" s="45"/>
      <c r="LLT432" s="45"/>
      <c r="LLU432" s="45"/>
      <c r="LLV432" s="45"/>
      <c r="LLW432" s="45"/>
      <c r="LLX432" s="45"/>
      <c r="LLY432" s="45"/>
      <c r="LLZ432" s="45"/>
      <c r="LMA432" s="45"/>
      <c r="LMB432" s="45"/>
      <c r="LMC432" s="45"/>
      <c r="LMD432" s="45"/>
      <c r="LME432" s="45"/>
      <c r="LMF432" s="45"/>
      <c r="LMG432" s="45"/>
      <c r="LMH432" s="45"/>
      <c r="LMI432" s="45"/>
      <c r="LMJ432" s="45"/>
      <c r="LMK432" s="45"/>
      <c r="LML432" s="45"/>
      <c r="LMM432" s="45"/>
      <c r="LMN432" s="45"/>
      <c r="LMO432" s="45"/>
      <c r="LMP432" s="45"/>
      <c r="LMQ432" s="45"/>
      <c r="LMR432" s="45"/>
      <c r="LMS432" s="45"/>
      <c r="LMT432" s="45"/>
      <c r="LMU432" s="45"/>
      <c r="LMV432" s="45"/>
      <c r="LMW432" s="45"/>
      <c r="LMX432" s="45"/>
      <c r="LMY432" s="45"/>
      <c r="LMZ432" s="45"/>
      <c r="LNA432" s="45"/>
      <c r="LNB432" s="45"/>
      <c r="LNC432" s="45"/>
      <c r="LND432" s="45"/>
      <c r="LNE432" s="45"/>
      <c r="LNF432" s="45"/>
      <c r="LNG432" s="45"/>
      <c r="LNH432" s="45"/>
      <c r="LNI432" s="45"/>
      <c r="LNJ432" s="45"/>
      <c r="LNK432" s="45"/>
      <c r="LNL432" s="45"/>
      <c r="LNM432" s="45"/>
      <c r="LNN432" s="45"/>
      <c r="LNO432" s="45"/>
      <c r="LNP432" s="45"/>
      <c r="LNQ432" s="45"/>
      <c r="LNR432" s="45"/>
      <c r="LNS432" s="45"/>
      <c r="LNT432" s="45"/>
      <c r="LNU432" s="45"/>
      <c r="LNV432" s="45"/>
      <c r="LNW432" s="45"/>
      <c r="LNX432" s="45"/>
      <c r="LNY432" s="45"/>
      <c r="LNZ432" s="45"/>
      <c r="LOA432" s="45"/>
      <c r="LOB432" s="45"/>
      <c r="LOC432" s="45"/>
      <c r="LOD432" s="45"/>
      <c r="LOE432" s="45"/>
      <c r="LOF432" s="45"/>
      <c r="LOG432" s="45"/>
      <c r="LOH432" s="45"/>
      <c r="LOI432" s="45"/>
      <c r="LOJ432" s="45"/>
      <c r="LOK432" s="45"/>
      <c r="LOL432" s="45"/>
      <c r="LOM432" s="45"/>
      <c r="LON432" s="45"/>
      <c r="LOO432" s="45"/>
      <c r="LOP432" s="45"/>
      <c r="LOQ432" s="45"/>
      <c r="LOR432" s="45"/>
      <c r="LOS432" s="45"/>
      <c r="LOT432" s="45"/>
      <c r="LOU432" s="45"/>
      <c r="LOV432" s="45"/>
      <c r="LOW432" s="45"/>
      <c r="LOX432" s="45"/>
      <c r="LOY432" s="45"/>
      <c r="LOZ432" s="45"/>
      <c r="LPA432" s="45"/>
      <c r="LPB432" s="45"/>
      <c r="LPC432" s="45"/>
      <c r="LPD432" s="45"/>
      <c r="LPE432" s="45"/>
      <c r="LPF432" s="45"/>
      <c r="LPG432" s="45"/>
      <c r="LPH432" s="45"/>
      <c r="LPI432" s="45"/>
      <c r="LPJ432" s="45"/>
      <c r="LPK432" s="45"/>
      <c r="LPL432" s="45"/>
      <c r="LPM432" s="45"/>
      <c r="LPN432" s="45"/>
      <c r="LPO432" s="45"/>
      <c r="LPP432" s="45"/>
      <c r="LPQ432" s="45"/>
      <c r="LPR432" s="45"/>
      <c r="LPS432" s="45"/>
      <c r="LPT432" s="45"/>
      <c r="LPU432" s="45"/>
      <c r="LPV432" s="45"/>
      <c r="LPW432" s="45"/>
      <c r="LPX432" s="45"/>
      <c r="LPY432" s="45"/>
      <c r="LPZ432" s="45"/>
      <c r="LQA432" s="45"/>
      <c r="LQB432" s="45"/>
      <c r="LQC432" s="45"/>
      <c r="LQD432" s="45"/>
      <c r="LQE432" s="45"/>
      <c r="LQF432" s="45"/>
      <c r="LQG432" s="45"/>
      <c r="LQH432" s="45"/>
      <c r="LQI432" s="45"/>
      <c r="LQJ432" s="45"/>
      <c r="LQK432" s="45"/>
      <c r="LQL432" s="45"/>
      <c r="LQM432" s="45"/>
      <c r="LQN432" s="45"/>
      <c r="LQO432" s="45"/>
      <c r="LQP432" s="45"/>
      <c r="LQQ432" s="45"/>
      <c r="LQR432" s="45"/>
      <c r="LQS432" s="45"/>
      <c r="LQT432" s="45"/>
      <c r="LQU432" s="45"/>
      <c r="LQV432" s="45"/>
      <c r="LQW432" s="45"/>
      <c r="LQX432" s="45"/>
      <c r="LQY432" s="45"/>
      <c r="LQZ432" s="45"/>
      <c r="LRA432" s="45"/>
      <c r="LRB432" s="45"/>
      <c r="LRC432" s="45"/>
      <c r="LRD432" s="45"/>
      <c r="LRE432" s="45"/>
      <c r="LRF432" s="45"/>
      <c r="LRG432" s="45"/>
      <c r="LRH432" s="45"/>
      <c r="LRI432" s="45"/>
      <c r="LRJ432" s="45"/>
      <c r="LRK432" s="45"/>
      <c r="LRL432" s="45"/>
      <c r="LRM432" s="45"/>
      <c r="LRN432" s="45"/>
      <c r="LRO432" s="45"/>
      <c r="LRP432" s="45"/>
      <c r="LRQ432" s="45"/>
      <c r="LRR432" s="45"/>
      <c r="LRS432" s="45"/>
      <c r="LRT432" s="45"/>
      <c r="LRU432" s="45"/>
      <c r="LRV432" s="45"/>
      <c r="LRW432" s="45"/>
      <c r="LRX432" s="45"/>
      <c r="LRY432" s="45"/>
      <c r="LRZ432" s="45"/>
      <c r="LSA432" s="45"/>
      <c r="LSB432" s="45"/>
      <c r="LSC432" s="45"/>
      <c r="LSD432" s="45"/>
      <c r="LSE432" s="45"/>
      <c r="LSF432" s="45"/>
      <c r="LSG432" s="45"/>
      <c r="LSH432" s="45"/>
      <c r="LSI432" s="45"/>
      <c r="LSJ432" s="45"/>
      <c r="LSK432" s="45"/>
      <c r="LSL432" s="45"/>
      <c r="LSM432" s="45"/>
      <c r="LSN432" s="45"/>
      <c r="LSO432" s="45"/>
      <c r="LSP432" s="45"/>
      <c r="LSQ432" s="45"/>
      <c r="LSR432" s="45"/>
      <c r="LSS432" s="45"/>
      <c r="LST432" s="45"/>
      <c r="LSU432" s="45"/>
      <c r="LSV432" s="45"/>
      <c r="LSW432" s="45"/>
      <c r="LSX432" s="45"/>
      <c r="LSY432" s="45"/>
      <c r="LSZ432" s="45"/>
      <c r="LTA432" s="45"/>
      <c r="LTB432" s="45"/>
      <c r="LTC432" s="45"/>
      <c r="LTD432" s="45"/>
      <c r="LTE432" s="45"/>
      <c r="LTF432" s="45"/>
      <c r="LTG432" s="45"/>
      <c r="LTH432" s="45"/>
      <c r="LTI432" s="45"/>
      <c r="LTJ432" s="45"/>
      <c r="LTK432" s="45"/>
      <c r="LTL432" s="45"/>
      <c r="LTM432" s="45"/>
      <c r="LTN432" s="45"/>
      <c r="LTO432" s="45"/>
      <c r="LTP432" s="45"/>
      <c r="LTQ432" s="45"/>
      <c r="LTR432" s="45"/>
      <c r="LTS432" s="45"/>
      <c r="LTT432" s="45"/>
      <c r="LTU432" s="45"/>
      <c r="LTV432" s="45"/>
      <c r="LTW432" s="45"/>
      <c r="LTX432" s="45"/>
      <c r="LTY432" s="45"/>
      <c r="LTZ432" s="45"/>
      <c r="LUA432" s="45"/>
      <c r="LUB432" s="45"/>
      <c r="LUC432" s="45"/>
      <c r="LUD432" s="45"/>
      <c r="LUE432" s="45"/>
      <c r="LUF432" s="45"/>
      <c r="LUG432" s="45"/>
      <c r="LUH432" s="45"/>
      <c r="LUI432" s="45"/>
      <c r="LUJ432" s="45"/>
      <c r="LUK432" s="45"/>
      <c r="LUL432" s="45"/>
      <c r="LUM432" s="45"/>
      <c r="LUN432" s="45"/>
      <c r="LUO432" s="45"/>
      <c r="LUP432" s="45"/>
      <c r="LUQ432" s="45"/>
      <c r="LUR432" s="45"/>
      <c r="LUS432" s="45"/>
      <c r="LUT432" s="45"/>
      <c r="LUU432" s="45"/>
      <c r="LUV432" s="45"/>
      <c r="LUW432" s="45"/>
      <c r="LUX432" s="45"/>
      <c r="LUY432" s="45"/>
      <c r="LUZ432" s="45"/>
      <c r="LVA432" s="45"/>
      <c r="LVB432" s="45"/>
      <c r="LVC432" s="45"/>
      <c r="LVD432" s="45"/>
      <c r="LVE432" s="45"/>
      <c r="LVF432" s="45"/>
      <c r="LVG432" s="45"/>
      <c r="LVH432" s="45"/>
      <c r="LVI432" s="45"/>
      <c r="LVJ432" s="45"/>
      <c r="LVK432" s="45"/>
      <c r="LVL432" s="45"/>
      <c r="LVM432" s="45"/>
      <c r="LVN432" s="45"/>
      <c r="LVO432" s="45"/>
      <c r="LVP432" s="45"/>
      <c r="LVQ432" s="45"/>
      <c r="LVR432" s="45"/>
      <c r="LVS432" s="45"/>
      <c r="LVT432" s="45"/>
      <c r="LVU432" s="45"/>
      <c r="LVV432" s="45"/>
      <c r="LVW432" s="45"/>
      <c r="LVX432" s="45"/>
      <c r="LVY432" s="45"/>
      <c r="LVZ432" s="45"/>
      <c r="LWA432" s="45"/>
      <c r="LWB432" s="45"/>
      <c r="LWC432" s="45"/>
      <c r="LWD432" s="45"/>
      <c r="LWE432" s="45"/>
      <c r="LWF432" s="45"/>
      <c r="LWG432" s="45"/>
      <c r="LWH432" s="45"/>
      <c r="LWI432" s="45"/>
      <c r="LWJ432" s="45"/>
      <c r="LWK432" s="45"/>
      <c r="LWL432" s="45"/>
      <c r="LWM432" s="45"/>
      <c r="LWN432" s="45"/>
      <c r="LWO432" s="45"/>
      <c r="LWP432" s="45"/>
      <c r="LWQ432" s="45"/>
      <c r="LWR432" s="45"/>
      <c r="LWS432" s="45"/>
      <c r="LWT432" s="45"/>
      <c r="LWU432" s="45"/>
      <c r="LWV432" s="45"/>
      <c r="LWW432" s="45"/>
      <c r="LWX432" s="45"/>
      <c r="LWY432" s="45"/>
      <c r="LWZ432" s="45"/>
      <c r="LXA432" s="45"/>
      <c r="LXB432" s="45"/>
      <c r="LXC432" s="45"/>
      <c r="LXD432" s="45"/>
      <c r="LXE432" s="45"/>
      <c r="LXF432" s="45"/>
      <c r="LXG432" s="45"/>
      <c r="LXH432" s="45"/>
      <c r="LXI432" s="45"/>
      <c r="LXJ432" s="45"/>
      <c r="LXK432" s="45"/>
      <c r="LXL432" s="45"/>
      <c r="LXM432" s="45"/>
      <c r="LXN432" s="45"/>
      <c r="LXO432" s="45"/>
      <c r="LXP432" s="45"/>
      <c r="LXQ432" s="45"/>
      <c r="LXR432" s="45"/>
      <c r="LXS432" s="45"/>
      <c r="LXT432" s="45"/>
      <c r="LXU432" s="45"/>
      <c r="LXV432" s="45"/>
      <c r="LXW432" s="45"/>
      <c r="LXX432" s="45"/>
      <c r="LXY432" s="45"/>
      <c r="LXZ432" s="45"/>
      <c r="LYA432" s="45"/>
      <c r="LYB432" s="45"/>
      <c r="LYC432" s="45"/>
      <c r="LYD432" s="45"/>
      <c r="LYE432" s="45"/>
      <c r="LYF432" s="45"/>
      <c r="LYG432" s="45"/>
      <c r="LYH432" s="45"/>
      <c r="LYI432" s="45"/>
      <c r="LYJ432" s="45"/>
      <c r="LYK432" s="45"/>
      <c r="LYL432" s="45"/>
      <c r="LYM432" s="45"/>
      <c r="LYN432" s="45"/>
      <c r="LYO432" s="45"/>
      <c r="LYP432" s="45"/>
      <c r="LYQ432" s="45"/>
      <c r="LYR432" s="45"/>
      <c r="LYS432" s="45"/>
      <c r="LYT432" s="45"/>
      <c r="LYU432" s="45"/>
      <c r="LYV432" s="45"/>
      <c r="LYW432" s="45"/>
      <c r="LYX432" s="45"/>
      <c r="LYY432" s="45"/>
      <c r="LYZ432" s="45"/>
      <c r="LZA432" s="45"/>
      <c r="LZB432" s="45"/>
      <c r="LZC432" s="45"/>
      <c r="LZD432" s="45"/>
      <c r="LZE432" s="45"/>
      <c r="LZF432" s="45"/>
      <c r="LZG432" s="45"/>
      <c r="LZH432" s="45"/>
      <c r="LZI432" s="45"/>
      <c r="LZJ432" s="45"/>
      <c r="LZK432" s="45"/>
      <c r="LZL432" s="45"/>
      <c r="LZM432" s="45"/>
      <c r="LZN432" s="45"/>
      <c r="LZO432" s="45"/>
      <c r="LZP432" s="45"/>
      <c r="LZQ432" s="45"/>
      <c r="LZR432" s="45"/>
      <c r="LZS432" s="45"/>
      <c r="LZT432" s="45"/>
      <c r="LZU432" s="45"/>
      <c r="LZV432" s="45"/>
      <c r="LZW432" s="45"/>
      <c r="LZX432" s="45"/>
      <c r="LZY432" s="45"/>
      <c r="LZZ432" s="45"/>
      <c r="MAA432" s="45"/>
      <c r="MAB432" s="45"/>
      <c r="MAC432" s="45"/>
      <c r="MAD432" s="45"/>
      <c r="MAE432" s="45"/>
      <c r="MAF432" s="45"/>
      <c r="MAG432" s="45"/>
      <c r="MAH432" s="45"/>
      <c r="MAI432" s="45"/>
      <c r="MAJ432" s="45"/>
      <c r="MAK432" s="45"/>
      <c r="MAL432" s="45"/>
      <c r="MAM432" s="45"/>
      <c r="MAN432" s="45"/>
      <c r="MAO432" s="45"/>
      <c r="MAP432" s="45"/>
      <c r="MAQ432" s="45"/>
      <c r="MAR432" s="45"/>
      <c r="MAS432" s="45"/>
      <c r="MAT432" s="45"/>
      <c r="MAU432" s="45"/>
      <c r="MAV432" s="45"/>
      <c r="MAW432" s="45"/>
      <c r="MAX432" s="45"/>
      <c r="MAY432" s="45"/>
      <c r="MAZ432" s="45"/>
      <c r="MBA432" s="45"/>
      <c r="MBB432" s="45"/>
      <c r="MBC432" s="45"/>
      <c r="MBD432" s="45"/>
      <c r="MBE432" s="45"/>
      <c r="MBF432" s="45"/>
      <c r="MBG432" s="45"/>
      <c r="MBH432" s="45"/>
      <c r="MBI432" s="45"/>
      <c r="MBJ432" s="45"/>
      <c r="MBK432" s="45"/>
      <c r="MBL432" s="45"/>
      <c r="MBM432" s="45"/>
      <c r="MBN432" s="45"/>
      <c r="MBO432" s="45"/>
      <c r="MBP432" s="45"/>
      <c r="MBQ432" s="45"/>
      <c r="MBR432" s="45"/>
      <c r="MBS432" s="45"/>
      <c r="MBT432" s="45"/>
      <c r="MBU432" s="45"/>
      <c r="MBV432" s="45"/>
      <c r="MBW432" s="45"/>
      <c r="MBX432" s="45"/>
      <c r="MBY432" s="45"/>
      <c r="MBZ432" s="45"/>
      <c r="MCA432" s="45"/>
      <c r="MCB432" s="45"/>
      <c r="MCC432" s="45"/>
      <c r="MCD432" s="45"/>
      <c r="MCE432" s="45"/>
      <c r="MCF432" s="45"/>
      <c r="MCG432" s="45"/>
      <c r="MCH432" s="45"/>
      <c r="MCI432" s="45"/>
      <c r="MCJ432" s="45"/>
      <c r="MCK432" s="45"/>
      <c r="MCL432" s="45"/>
      <c r="MCM432" s="45"/>
      <c r="MCN432" s="45"/>
      <c r="MCO432" s="45"/>
      <c r="MCP432" s="45"/>
      <c r="MCQ432" s="45"/>
      <c r="MCR432" s="45"/>
      <c r="MCS432" s="45"/>
      <c r="MCT432" s="45"/>
      <c r="MCU432" s="45"/>
      <c r="MCV432" s="45"/>
      <c r="MCW432" s="45"/>
      <c r="MCX432" s="45"/>
      <c r="MCY432" s="45"/>
      <c r="MCZ432" s="45"/>
      <c r="MDA432" s="45"/>
      <c r="MDB432" s="45"/>
      <c r="MDC432" s="45"/>
      <c r="MDD432" s="45"/>
      <c r="MDE432" s="45"/>
      <c r="MDF432" s="45"/>
      <c r="MDG432" s="45"/>
      <c r="MDH432" s="45"/>
      <c r="MDI432" s="45"/>
      <c r="MDJ432" s="45"/>
      <c r="MDK432" s="45"/>
      <c r="MDL432" s="45"/>
      <c r="MDM432" s="45"/>
      <c r="MDN432" s="45"/>
      <c r="MDO432" s="45"/>
      <c r="MDP432" s="45"/>
      <c r="MDQ432" s="45"/>
      <c r="MDR432" s="45"/>
      <c r="MDS432" s="45"/>
      <c r="MDT432" s="45"/>
      <c r="MDU432" s="45"/>
      <c r="MDV432" s="45"/>
      <c r="MDW432" s="45"/>
      <c r="MDX432" s="45"/>
      <c r="MDY432" s="45"/>
      <c r="MDZ432" s="45"/>
      <c r="MEA432" s="45"/>
      <c r="MEB432" s="45"/>
      <c r="MEC432" s="45"/>
      <c r="MED432" s="45"/>
      <c r="MEE432" s="45"/>
      <c r="MEF432" s="45"/>
      <c r="MEG432" s="45"/>
      <c r="MEH432" s="45"/>
      <c r="MEI432" s="45"/>
      <c r="MEJ432" s="45"/>
      <c r="MEK432" s="45"/>
      <c r="MEL432" s="45"/>
      <c r="MEM432" s="45"/>
      <c r="MEN432" s="45"/>
      <c r="MEO432" s="45"/>
      <c r="MEP432" s="45"/>
      <c r="MEQ432" s="45"/>
      <c r="MER432" s="45"/>
      <c r="MES432" s="45"/>
      <c r="MET432" s="45"/>
      <c r="MEU432" s="45"/>
      <c r="MEV432" s="45"/>
      <c r="MEW432" s="45"/>
      <c r="MEX432" s="45"/>
      <c r="MEY432" s="45"/>
      <c r="MEZ432" s="45"/>
      <c r="MFA432" s="45"/>
      <c r="MFB432" s="45"/>
      <c r="MFC432" s="45"/>
      <c r="MFD432" s="45"/>
      <c r="MFE432" s="45"/>
      <c r="MFF432" s="45"/>
      <c r="MFG432" s="45"/>
      <c r="MFH432" s="45"/>
      <c r="MFI432" s="45"/>
      <c r="MFJ432" s="45"/>
      <c r="MFK432" s="45"/>
      <c r="MFL432" s="45"/>
      <c r="MFM432" s="45"/>
      <c r="MFN432" s="45"/>
      <c r="MFO432" s="45"/>
      <c r="MFP432" s="45"/>
      <c r="MFQ432" s="45"/>
      <c r="MFR432" s="45"/>
      <c r="MFS432" s="45"/>
      <c r="MFT432" s="45"/>
      <c r="MFU432" s="45"/>
      <c r="MFV432" s="45"/>
      <c r="MFW432" s="45"/>
      <c r="MFX432" s="45"/>
      <c r="MFY432" s="45"/>
      <c r="MFZ432" s="45"/>
      <c r="MGA432" s="45"/>
      <c r="MGB432" s="45"/>
      <c r="MGC432" s="45"/>
      <c r="MGD432" s="45"/>
      <c r="MGE432" s="45"/>
      <c r="MGF432" s="45"/>
      <c r="MGG432" s="45"/>
      <c r="MGH432" s="45"/>
      <c r="MGI432" s="45"/>
      <c r="MGJ432" s="45"/>
      <c r="MGK432" s="45"/>
      <c r="MGL432" s="45"/>
      <c r="MGM432" s="45"/>
      <c r="MGN432" s="45"/>
      <c r="MGO432" s="45"/>
      <c r="MGP432" s="45"/>
      <c r="MGQ432" s="45"/>
      <c r="MGR432" s="45"/>
      <c r="MGS432" s="45"/>
      <c r="MGT432" s="45"/>
      <c r="MGU432" s="45"/>
      <c r="MGV432" s="45"/>
      <c r="MGW432" s="45"/>
      <c r="MGX432" s="45"/>
      <c r="MGY432" s="45"/>
      <c r="MGZ432" s="45"/>
      <c r="MHA432" s="45"/>
      <c r="MHB432" s="45"/>
      <c r="MHC432" s="45"/>
      <c r="MHD432" s="45"/>
      <c r="MHE432" s="45"/>
      <c r="MHF432" s="45"/>
      <c r="MHG432" s="45"/>
      <c r="MHH432" s="45"/>
      <c r="MHI432" s="45"/>
      <c r="MHJ432" s="45"/>
      <c r="MHK432" s="45"/>
      <c r="MHL432" s="45"/>
      <c r="MHM432" s="45"/>
      <c r="MHN432" s="45"/>
      <c r="MHO432" s="45"/>
      <c r="MHP432" s="45"/>
      <c r="MHQ432" s="45"/>
      <c r="MHR432" s="45"/>
      <c r="MHS432" s="45"/>
      <c r="MHT432" s="45"/>
      <c r="MHU432" s="45"/>
      <c r="MHV432" s="45"/>
      <c r="MHW432" s="45"/>
      <c r="MHX432" s="45"/>
      <c r="MHY432" s="45"/>
      <c r="MHZ432" s="45"/>
      <c r="MIA432" s="45"/>
      <c r="MIB432" s="45"/>
      <c r="MIC432" s="45"/>
      <c r="MID432" s="45"/>
      <c r="MIE432" s="45"/>
      <c r="MIF432" s="45"/>
      <c r="MIG432" s="45"/>
      <c r="MIH432" s="45"/>
      <c r="MII432" s="45"/>
      <c r="MIJ432" s="45"/>
      <c r="MIK432" s="45"/>
      <c r="MIL432" s="45"/>
      <c r="MIM432" s="45"/>
      <c r="MIN432" s="45"/>
      <c r="MIO432" s="45"/>
      <c r="MIP432" s="45"/>
      <c r="MIQ432" s="45"/>
      <c r="MIR432" s="45"/>
      <c r="MIS432" s="45"/>
      <c r="MIT432" s="45"/>
      <c r="MIU432" s="45"/>
      <c r="MIV432" s="45"/>
      <c r="MIW432" s="45"/>
      <c r="MIX432" s="45"/>
      <c r="MIY432" s="45"/>
      <c r="MIZ432" s="45"/>
      <c r="MJA432" s="45"/>
      <c r="MJB432" s="45"/>
      <c r="MJC432" s="45"/>
      <c r="MJD432" s="45"/>
      <c r="MJE432" s="45"/>
      <c r="MJF432" s="45"/>
      <c r="MJG432" s="45"/>
      <c r="MJH432" s="45"/>
      <c r="MJI432" s="45"/>
      <c r="MJJ432" s="45"/>
      <c r="MJK432" s="45"/>
      <c r="MJL432" s="45"/>
      <c r="MJM432" s="45"/>
      <c r="MJN432" s="45"/>
      <c r="MJO432" s="45"/>
      <c r="MJP432" s="45"/>
      <c r="MJQ432" s="45"/>
      <c r="MJR432" s="45"/>
      <c r="MJS432" s="45"/>
      <c r="MJT432" s="45"/>
      <c r="MJU432" s="45"/>
      <c r="MJV432" s="45"/>
      <c r="MJW432" s="45"/>
      <c r="MJX432" s="45"/>
      <c r="MJY432" s="45"/>
      <c r="MJZ432" s="45"/>
      <c r="MKA432" s="45"/>
      <c r="MKB432" s="45"/>
      <c r="MKC432" s="45"/>
      <c r="MKD432" s="45"/>
      <c r="MKE432" s="45"/>
      <c r="MKF432" s="45"/>
      <c r="MKG432" s="45"/>
      <c r="MKH432" s="45"/>
      <c r="MKI432" s="45"/>
      <c r="MKJ432" s="45"/>
      <c r="MKK432" s="45"/>
      <c r="MKL432" s="45"/>
      <c r="MKM432" s="45"/>
      <c r="MKN432" s="45"/>
      <c r="MKO432" s="45"/>
      <c r="MKP432" s="45"/>
      <c r="MKQ432" s="45"/>
      <c r="MKR432" s="45"/>
      <c r="MKS432" s="45"/>
      <c r="MKT432" s="45"/>
      <c r="MKU432" s="45"/>
      <c r="MKV432" s="45"/>
      <c r="MKW432" s="45"/>
      <c r="MKX432" s="45"/>
      <c r="MKY432" s="45"/>
      <c r="MKZ432" s="45"/>
      <c r="MLA432" s="45"/>
      <c r="MLB432" s="45"/>
      <c r="MLC432" s="45"/>
      <c r="MLD432" s="45"/>
      <c r="MLE432" s="45"/>
      <c r="MLF432" s="45"/>
      <c r="MLG432" s="45"/>
      <c r="MLH432" s="45"/>
      <c r="MLI432" s="45"/>
      <c r="MLJ432" s="45"/>
      <c r="MLK432" s="45"/>
      <c r="MLL432" s="45"/>
      <c r="MLM432" s="45"/>
      <c r="MLN432" s="45"/>
      <c r="MLO432" s="45"/>
      <c r="MLP432" s="45"/>
      <c r="MLQ432" s="45"/>
      <c r="MLR432" s="45"/>
      <c r="MLS432" s="45"/>
      <c r="MLT432" s="45"/>
      <c r="MLU432" s="45"/>
      <c r="MLV432" s="45"/>
      <c r="MLW432" s="45"/>
      <c r="MLX432" s="45"/>
      <c r="MLY432" s="45"/>
      <c r="MLZ432" s="45"/>
      <c r="MMA432" s="45"/>
      <c r="MMB432" s="45"/>
      <c r="MMC432" s="45"/>
      <c r="MMD432" s="45"/>
      <c r="MME432" s="45"/>
      <c r="MMF432" s="45"/>
      <c r="MMG432" s="45"/>
      <c r="MMH432" s="45"/>
      <c r="MMI432" s="45"/>
      <c r="MMJ432" s="45"/>
      <c r="MMK432" s="45"/>
      <c r="MML432" s="45"/>
      <c r="MMM432" s="45"/>
      <c r="MMN432" s="45"/>
      <c r="MMO432" s="45"/>
      <c r="MMP432" s="45"/>
      <c r="MMQ432" s="45"/>
      <c r="MMR432" s="45"/>
      <c r="MMS432" s="45"/>
      <c r="MMT432" s="45"/>
      <c r="MMU432" s="45"/>
      <c r="MMV432" s="45"/>
      <c r="MMW432" s="45"/>
      <c r="MMX432" s="45"/>
      <c r="MMY432" s="45"/>
      <c r="MMZ432" s="45"/>
      <c r="MNA432" s="45"/>
      <c r="MNB432" s="45"/>
      <c r="MNC432" s="45"/>
      <c r="MND432" s="45"/>
      <c r="MNE432" s="45"/>
      <c r="MNF432" s="45"/>
      <c r="MNG432" s="45"/>
      <c r="MNH432" s="45"/>
      <c r="MNI432" s="45"/>
      <c r="MNJ432" s="45"/>
      <c r="MNK432" s="45"/>
      <c r="MNL432" s="45"/>
      <c r="MNM432" s="45"/>
      <c r="MNN432" s="45"/>
      <c r="MNO432" s="45"/>
      <c r="MNP432" s="45"/>
      <c r="MNQ432" s="45"/>
      <c r="MNR432" s="45"/>
      <c r="MNS432" s="45"/>
      <c r="MNT432" s="45"/>
      <c r="MNU432" s="45"/>
      <c r="MNV432" s="45"/>
      <c r="MNW432" s="45"/>
      <c r="MNX432" s="45"/>
      <c r="MNY432" s="45"/>
      <c r="MNZ432" s="45"/>
      <c r="MOA432" s="45"/>
      <c r="MOB432" s="45"/>
      <c r="MOC432" s="45"/>
      <c r="MOD432" s="45"/>
      <c r="MOE432" s="45"/>
      <c r="MOF432" s="45"/>
      <c r="MOG432" s="45"/>
      <c r="MOH432" s="45"/>
      <c r="MOI432" s="45"/>
      <c r="MOJ432" s="45"/>
      <c r="MOK432" s="45"/>
      <c r="MOL432" s="45"/>
      <c r="MOM432" s="45"/>
      <c r="MON432" s="45"/>
      <c r="MOO432" s="45"/>
      <c r="MOP432" s="45"/>
      <c r="MOQ432" s="45"/>
      <c r="MOR432" s="45"/>
      <c r="MOS432" s="45"/>
      <c r="MOT432" s="45"/>
      <c r="MOU432" s="45"/>
      <c r="MOV432" s="45"/>
      <c r="MOW432" s="45"/>
      <c r="MOX432" s="45"/>
      <c r="MOY432" s="45"/>
      <c r="MOZ432" s="45"/>
      <c r="MPA432" s="45"/>
      <c r="MPB432" s="45"/>
      <c r="MPC432" s="45"/>
      <c r="MPD432" s="45"/>
      <c r="MPE432" s="45"/>
      <c r="MPF432" s="45"/>
      <c r="MPG432" s="45"/>
      <c r="MPH432" s="45"/>
      <c r="MPI432" s="45"/>
      <c r="MPJ432" s="45"/>
      <c r="MPK432" s="45"/>
      <c r="MPL432" s="45"/>
      <c r="MPM432" s="45"/>
      <c r="MPN432" s="45"/>
      <c r="MPO432" s="45"/>
      <c r="MPP432" s="45"/>
      <c r="MPQ432" s="45"/>
      <c r="MPR432" s="45"/>
      <c r="MPS432" s="45"/>
      <c r="MPT432" s="45"/>
      <c r="MPU432" s="45"/>
      <c r="MPV432" s="45"/>
      <c r="MPW432" s="45"/>
      <c r="MPX432" s="45"/>
      <c r="MPY432" s="45"/>
      <c r="MPZ432" s="45"/>
      <c r="MQA432" s="45"/>
      <c r="MQB432" s="45"/>
      <c r="MQC432" s="45"/>
      <c r="MQD432" s="45"/>
      <c r="MQE432" s="45"/>
      <c r="MQF432" s="45"/>
      <c r="MQG432" s="45"/>
      <c r="MQH432" s="45"/>
      <c r="MQI432" s="45"/>
      <c r="MQJ432" s="45"/>
      <c r="MQK432" s="45"/>
      <c r="MQL432" s="45"/>
      <c r="MQM432" s="45"/>
      <c r="MQN432" s="45"/>
      <c r="MQO432" s="45"/>
      <c r="MQP432" s="45"/>
      <c r="MQQ432" s="45"/>
      <c r="MQR432" s="45"/>
      <c r="MQS432" s="45"/>
      <c r="MQT432" s="45"/>
      <c r="MQU432" s="45"/>
      <c r="MQV432" s="45"/>
      <c r="MQW432" s="45"/>
      <c r="MQX432" s="45"/>
      <c r="MQY432" s="45"/>
      <c r="MQZ432" s="45"/>
      <c r="MRA432" s="45"/>
      <c r="MRB432" s="45"/>
      <c r="MRC432" s="45"/>
      <c r="MRD432" s="45"/>
      <c r="MRE432" s="45"/>
      <c r="MRF432" s="45"/>
      <c r="MRG432" s="45"/>
      <c r="MRH432" s="45"/>
      <c r="MRI432" s="45"/>
      <c r="MRJ432" s="45"/>
      <c r="MRK432" s="45"/>
      <c r="MRL432" s="45"/>
      <c r="MRM432" s="45"/>
      <c r="MRN432" s="45"/>
      <c r="MRO432" s="45"/>
      <c r="MRP432" s="45"/>
      <c r="MRQ432" s="45"/>
      <c r="MRR432" s="45"/>
      <c r="MRS432" s="45"/>
      <c r="MRT432" s="45"/>
      <c r="MRU432" s="45"/>
      <c r="MRV432" s="45"/>
      <c r="MRW432" s="45"/>
      <c r="MRX432" s="45"/>
      <c r="MRY432" s="45"/>
      <c r="MRZ432" s="45"/>
      <c r="MSA432" s="45"/>
      <c r="MSB432" s="45"/>
      <c r="MSC432" s="45"/>
      <c r="MSD432" s="45"/>
      <c r="MSE432" s="45"/>
      <c r="MSF432" s="45"/>
      <c r="MSG432" s="45"/>
      <c r="MSH432" s="45"/>
      <c r="MSI432" s="45"/>
      <c r="MSJ432" s="45"/>
      <c r="MSK432" s="45"/>
      <c r="MSL432" s="45"/>
      <c r="MSM432" s="45"/>
      <c r="MSN432" s="45"/>
      <c r="MSO432" s="45"/>
      <c r="MSP432" s="45"/>
      <c r="MSQ432" s="45"/>
      <c r="MSR432" s="45"/>
      <c r="MSS432" s="45"/>
      <c r="MST432" s="45"/>
      <c r="MSU432" s="45"/>
      <c r="MSV432" s="45"/>
      <c r="MSW432" s="45"/>
      <c r="MSX432" s="45"/>
      <c r="MSY432" s="45"/>
      <c r="MSZ432" s="45"/>
      <c r="MTA432" s="45"/>
      <c r="MTB432" s="45"/>
      <c r="MTC432" s="45"/>
      <c r="MTD432" s="45"/>
      <c r="MTE432" s="45"/>
      <c r="MTF432" s="45"/>
      <c r="MTG432" s="45"/>
      <c r="MTH432" s="45"/>
      <c r="MTI432" s="45"/>
      <c r="MTJ432" s="45"/>
      <c r="MTK432" s="45"/>
      <c r="MTL432" s="45"/>
      <c r="MTM432" s="45"/>
      <c r="MTN432" s="45"/>
      <c r="MTO432" s="45"/>
      <c r="MTP432" s="45"/>
      <c r="MTQ432" s="45"/>
      <c r="MTR432" s="45"/>
      <c r="MTS432" s="45"/>
      <c r="MTT432" s="45"/>
      <c r="MTU432" s="45"/>
      <c r="MTV432" s="45"/>
      <c r="MTW432" s="45"/>
      <c r="MTX432" s="45"/>
      <c r="MTY432" s="45"/>
      <c r="MTZ432" s="45"/>
      <c r="MUA432" s="45"/>
      <c r="MUB432" s="45"/>
      <c r="MUC432" s="45"/>
      <c r="MUD432" s="45"/>
      <c r="MUE432" s="45"/>
      <c r="MUF432" s="45"/>
      <c r="MUG432" s="45"/>
      <c r="MUH432" s="45"/>
      <c r="MUI432" s="45"/>
      <c r="MUJ432" s="45"/>
      <c r="MUK432" s="45"/>
      <c r="MUL432" s="45"/>
      <c r="MUM432" s="45"/>
      <c r="MUN432" s="45"/>
      <c r="MUO432" s="45"/>
      <c r="MUP432" s="45"/>
      <c r="MUQ432" s="45"/>
      <c r="MUR432" s="45"/>
      <c r="MUS432" s="45"/>
      <c r="MUT432" s="45"/>
      <c r="MUU432" s="45"/>
      <c r="MUV432" s="45"/>
      <c r="MUW432" s="45"/>
      <c r="MUX432" s="45"/>
      <c r="MUY432" s="45"/>
      <c r="MUZ432" s="45"/>
      <c r="MVA432" s="45"/>
      <c r="MVB432" s="45"/>
      <c r="MVC432" s="45"/>
      <c r="MVD432" s="45"/>
      <c r="MVE432" s="45"/>
      <c r="MVF432" s="45"/>
      <c r="MVG432" s="45"/>
      <c r="MVH432" s="45"/>
      <c r="MVI432" s="45"/>
      <c r="MVJ432" s="45"/>
      <c r="MVK432" s="45"/>
      <c r="MVL432" s="45"/>
      <c r="MVM432" s="45"/>
      <c r="MVN432" s="45"/>
      <c r="MVO432" s="45"/>
      <c r="MVP432" s="45"/>
      <c r="MVQ432" s="45"/>
      <c r="MVR432" s="45"/>
      <c r="MVS432" s="45"/>
      <c r="MVT432" s="45"/>
      <c r="MVU432" s="45"/>
      <c r="MVV432" s="45"/>
      <c r="MVW432" s="45"/>
      <c r="MVX432" s="45"/>
      <c r="MVY432" s="45"/>
      <c r="MVZ432" s="45"/>
      <c r="MWA432" s="45"/>
      <c r="MWB432" s="45"/>
      <c r="MWC432" s="45"/>
      <c r="MWD432" s="45"/>
      <c r="MWE432" s="45"/>
      <c r="MWF432" s="45"/>
      <c r="MWG432" s="45"/>
      <c r="MWH432" s="45"/>
      <c r="MWI432" s="45"/>
      <c r="MWJ432" s="45"/>
      <c r="MWK432" s="45"/>
      <c r="MWL432" s="45"/>
      <c r="MWM432" s="45"/>
      <c r="MWN432" s="45"/>
      <c r="MWO432" s="45"/>
      <c r="MWP432" s="45"/>
      <c r="MWQ432" s="45"/>
      <c r="MWR432" s="45"/>
      <c r="MWS432" s="45"/>
      <c r="MWT432" s="45"/>
      <c r="MWU432" s="45"/>
      <c r="MWV432" s="45"/>
      <c r="MWW432" s="45"/>
      <c r="MWX432" s="45"/>
      <c r="MWY432" s="45"/>
      <c r="MWZ432" s="45"/>
      <c r="MXA432" s="45"/>
      <c r="MXB432" s="45"/>
      <c r="MXC432" s="45"/>
      <c r="MXD432" s="45"/>
      <c r="MXE432" s="45"/>
      <c r="MXF432" s="45"/>
      <c r="MXG432" s="45"/>
      <c r="MXH432" s="45"/>
      <c r="MXI432" s="45"/>
      <c r="MXJ432" s="45"/>
      <c r="MXK432" s="45"/>
      <c r="MXL432" s="45"/>
      <c r="MXM432" s="45"/>
      <c r="MXN432" s="45"/>
      <c r="MXO432" s="45"/>
      <c r="MXP432" s="45"/>
      <c r="MXQ432" s="45"/>
      <c r="MXR432" s="45"/>
      <c r="MXS432" s="45"/>
      <c r="MXT432" s="45"/>
      <c r="MXU432" s="45"/>
      <c r="MXV432" s="45"/>
      <c r="MXW432" s="45"/>
      <c r="MXX432" s="45"/>
      <c r="MXY432" s="45"/>
      <c r="MXZ432" s="45"/>
      <c r="MYA432" s="45"/>
      <c r="MYB432" s="45"/>
      <c r="MYC432" s="45"/>
      <c r="MYD432" s="45"/>
      <c r="MYE432" s="45"/>
      <c r="MYF432" s="45"/>
      <c r="MYG432" s="45"/>
      <c r="MYH432" s="45"/>
      <c r="MYI432" s="45"/>
      <c r="MYJ432" s="45"/>
      <c r="MYK432" s="45"/>
      <c r="MYL432" s="45"/>
      <c r="MYM432" s="45"/>
      <c r="MYN432" s="45"/>
      <c r="MYO432" s="45"/>
      <c r="MYP432" s="45"/>
      <c r="MYQ432" s="45"/>
      <c r="MYR432" s="45"/>
      <c r="MYS432" s="45"/>
      <c r="MYT432" s="45"/>
      <c r="MYU432" s="45"/>
      <c r="MYV432" s="45"/>
      <c r="MYW432" s="45"/>
      <c r="MYX432" s="45"/>
      <c r="MYY432" s="45"/>
      <c r="MYZ432" s="45"/>
      <c r="MZA432" s="45"/>
      <c r="MZB432" s="45"/>
      <c r="MZC432" s="45"/>
      <c r="MZD432" s="45"/>
      <c r="MZE432" s="45"/>
      <c r="MZF432" s="45"/>
      <c r="MZG432" s="45"/>
      <c r="MZH432" s="45"/>
      <c r="MZI432" s="45"/>
      <c r="MZJ432" s="45"/>
      <c r="MZK432" s="45"/>
      <c r="MZL432" s="45"/>
      <c r="MZM432" s="45"/>
      <c r="MZN432" s="45"/>
      <c r="MZO432" s="45"/>
      <c r="MZP432" s="45"/>
      <c r="MZQ432" s="45"/>
      <c r="MZR432" s="45"/>
      <c r="MZS432" s="45"/>
      <c r="MZT432" s="45"/>
      <c r="MZU432" s="45"/>
      <c r="MZV432" s="45"/>
      <c r="MZW432" s="45"/>
      <c r="MZX432" s="45"/>
      <c r="MZY432" s="45"/>
      <c r="MZZ432" s="45"/>
      <c r="NAA432" s="45"/>
      <c r="NAB432" s="45"/>
      <c r="NAC432" s="45"/>
      <c r="NAD432" s="45"/>
      <c r="NAE432" s="45"/>
      <c r="NAF432" s="45"/>
      <c r="NAG432" s="45"/>
      <c r="NAH432" s="45"/>
      <c r="NAI432" s="45"/>
      <c r="NAJ432" s="45"/>
      <c r="NAK432" s="45"/>
      <c r="NAL432" s="45"/>
      <c r="NAM432" s="45"/>
      <c r="NAN432" s="45"/>
      <c r="NAO432" s="45"/>
      <c r="NAP432" s="45"/>
      <c r="NAQ432" s="45"/>
      <c r="NAR432" s="45"/>
      <c r="NAS432" s="45"/>
      <c r="NAT432" s="45"/>
      <c r="NAU432" s="45"/>
      <c r="NAV432" s="45"/>
      <c r="NAW432" s="45"/>
      <c r="NAX432" s="45"/>
      <c r="NAY432" s="45"/>
      <c r="NAZ432" s="45"/>
      <c r="NBA432" s="45"/>
      <c r="NBB432" s="45"/>
      <c r="NBC432" s="45"/>
      <c r="NBD432" s="45"/>
      <c r="NBE432" s="45"/>
      <c r="NBF432" s="45"/>
      <c r="NBG432" s="45"/>
      <c r="NBH432" s="45"/>
      <c r="NBI432" s="45"/>
      <c r="NBJ432" s="45"/>
      <c r="NBK432" s="45"/>
      <c r="NBL432" s="45"/>
      <c r="NBM432" s="45"/>
      <c r="NBN432" s="45"/>
      <c r="NBO432" s="45"/>
      <c r="NBP432" s="45"/>
      <c r="NBQ432" s="45"/>
      <c r="NBR432" s="45"/>
      <c r="NBS432" s="45"/>
      <c r="NBT432" s="45"/>
      <c r="NBU432" s="45"/>
      <c r="NBV432" s="45"/>
      <c r="NBW432" s="45"/>
      <c r="NBX432" s="45"/>
      <c r="NBY432" s="45"/>
      <c r="NBZ432" s="45"/>
      <c r="NCA432" s="45"/>
      <c r="NCB432" s="45"/>
      <c r="NCC432" s="45"/>
      <c r="NCD432" s="45"/>
      <c r="NCE432" s="45"/>
      <c r="NCF432" s="45"/>
      <c r="NCG432" s="45"/>
      <c r="NCH432" s="45"/>
      <c r="NCI432" s="45"/>
      <c r="NCJ432" s="45"/>
      <c r="NCK432" s="45"/>
      <c r="NCL432" s="45"/>
      <c r="NCM432" s="45"/>
      <c r="NCN432" s="45"/>
      <c r="NCO432" s="45"/>
      <c r="NCP432" s="45"/>
      <c r="NCQ432" s="45"/>
      <c r="NCR432" s="45"/>
      <c r="NCS432" s="45"/>
      <c r="NCT432" s="45"/>
      <c r="NCU432" s="45"/>
      <c r="NCV432" s="45"/>
      <c r="NCW432" s="45"/>
      <c r="NCX432" s="45"/>
      <c r="NCY432" s="45"/>
      <c r="NCZ432" s="45"/>
      <c r="NDA432" s="45"/>
      <c r="NDB432" s="45"/>
      <c r="NDC432" s="45"/>
      <c r="NDD432" s="45"/>
      <c r="NDE432" s="45"/>
      <c r="NDF432" s="45"/>
      <c r="NDG432" s="45"/>
      <c r="NDH432" s="45"/>
      <c r="NDI432" s="45"/>
      <c r="NDJ432" s="45"/>
      <c r="NDK432" s="45"/>
      <c r="NDL432" s="45"/>
      <c r="NDM432" s="45"/>
      <c r="NDN432" s="45"/>
      <c r="NDO432" s="45"/>
      <c r="NDP432" s="45"/>
      <c r="NDQ432" s="45"/>
      <c r="NDR432" s="45"/>
      <c r="NDS432" s="45"/>
      <c r="NDT432" s="45"/>
      <c r="NDU432" s="45"/>
      <c r="NDV432" s="45"/>
      <c r="NDW432" s="45"/>
      <c r="NDX432" s="45"/>
      <c r="NDY432" s="45"/>
      <c r="NDZ432" s="45"/>
      <c r="NEA432" s="45"/>
      <c r="NEB432" s="45"/>
      <c r="NEC432" s="45"/>
      <c r="NED432" s="45"/>
      <c r="NEE432" s="45"/>
      <c r="NEF432" s="45"/>
      <c r="NEG432" s="45"/>
      <c r="NEH432" s="45"/>
      <c r="NEI432" s="45"/>
      <c r="NEJ432" s="45"/>
      <c r="NEK432" s="45"/>
      <c r="NEL432" s="45"/>
      <c r="NEM432" s="45"/>
      <c r="NEN432" s="45"/>
      <c r="NEO432" s="45"/>
      <c r="NEP432" s="45"/>
      <c r="NEQ432" s="45"/>
      <c r="NER432" s="45"/>
      <c r="NES432" s="45"/>
      <c r="NET432" s="45"/>
      <c r="NEU432" s="45"/>
      <c r="NEV432" s="45"/>
      <c r="NEW432" s="45"/>
      <c r="NEX432" s="45"/>
      <c r="NEY432" s="45"/>
      <c r="NEZ432" s="45"/>
      <c r="NFA432" s="45"/>
      <c r="NFB432" s="45"/>
      <c r="NFC432" s="45"/>
      <c r="NFD432" s="45"/>
      <c r="NFE432" s="45"/>
      <c r="NFF432" s="45"/>
      <c r="NFG432" s="45"/>
      <c r="NFH432" s="45"/>
      <c r="NFI432" s="45"/>
      <c r="NFJ432" s="45"/>
      <c r="NFK432" s="45"/>
      <c r="NFL432" s="45"/>
      <c r="NFM432" s="45"/>
      <c r="NFN432" s="45"/>
      <c r="NFO432" s="45"/>
      <c r="NFP432" s="45"/>
      <c r="NFQ432" s="45"/>
      <c r="NFR432" s="45"/>
      <c r="NFS432" s="45"/>
      <c r="NFT432" s="45"/>
      <c r="NFU432" s="45"/>
      <c r="NFV432" s="45"/>
      <c r="NFW432" s="45"/>
      <c r="NFX432" s="45"/>
      <c r="NFY432" s="45"/>
      <c r="NFZ432" s="45"/>
      <c r="NGA432" s="45"/>
      <c r="NGB432" s="45"/>
      <c r="NGC432" s="45"/>
      <c r="NGD432" s="45"/>
      <c r="NGE432" s="45"/>
      <c r="NGF432" s="45"/>
      <c r="NGG432" s="45"/>
      <c r="NGH432" s="45"/>
      <c r="NGI432" s="45"/>
      <c r="NGJ432" s="45"/>
      <c r="NGK432" s="45"/>
      <c r="NGL432" s="45"/>
      <c r="NGM432" s="45"/>
      <c r="NGN432" s="45"/>
      <c r="NGO432" s="45"/>
      <c r="NGP432" s="45"/>
      <c r="NGQ432" s="45"/>
      <c r="NGR432" s="45"/>
      <c r="NGS432" s="45"/>
      <c r="NGT432" s="45"/>
      <c r="NGU432" s="45"/>
      <c r="NGV432" s="45"/>
      <c r="NGW432" s="45"/>
      <c r="NGX432" s="45"/>
      <c r="NGY432" s="45"/>
      <c r="NGZ432" s="45"/>
      <c r="NHA432" s="45"/>
      <c r="NHB432" s="45"/>
      <c r="NHC432" s="45"/>
      <c r="NHD432" s="45"/>
      <c r="NHE432" s="45"/>
      <c r="NHF432" s="45"/>
      <c r="NHG432" s="45"/>
      <c r="NHH432" s="45"/>
      <c r="NHI432" s="45"/>
      <c r="NHJ432" s="45"/>
      <c r="NHK432" s="45"/>
      <c r="NHL432" s="45"/>
      <c r="NHM432" s="45"/>
      <c r="NHN432" s="45"/>
      <c r="NHO432" s="45"/>
      <c r="NHP432" s="45"/>
      <c r="NHQ432" s="45"/>
      <c r="NHR432" s="45"/>
      <c r="NHS432" s="45"/>
      <c r="NHT432" s="45"/>
      <c r="NHU432" s="45"/>
      <c r="NHV432" s="45"/>
      <c r="NHW432" s="45"/>
      <c r="NHX432" s="45"/>
      <c r="NHY432" s="45"/>
      <c r="NHZ432" s="45"/>
      <c r="NIA432" s="45"/>
      <c r="NIB432" s="45"/>
      <c r="NIC432" s="45"/>
      <c r="NID432" s="45"/>
      <c r="NIE432" s="45"/>
      <c r="NIF432" s="45"/>
      <c r="NIG432" s="45"/>
      <c r="NIH432" s="45"/>
      <c r="NII432" s="45"/>
      <c r="NIJ432" s="45"/>
      <c r="NIK432" s="45"/>
      <c r="NIL432" s="45"/>
      <c r="NIM432" s="45"/>
      <c r="NIN432" s="45"/>
      <c r="NIO432" s="45"/>
      <c r="NIP432" s="45"/>
      <c r="NIQ432" s="45"/>
      <c r="NIR432" s="45"/>
      <c r="NIS432" s="45"/>
      <c r="NIT432" s="45"/>
      <c r="NIU432" s="45"/>
      <c r="NIV432" s="45"/>
      <c r="NIW432" s="45"/>
      <c r="NIX432" s="45"/>
      <c r="NIY432" s="45"/>
      <c r="NIZ432" s="45"/>
      <c r="NJA432" s="45"/>
      <c r="NJB432" s="45"/>
      <c r="NJC432" s="45"/>
      <c r="NJD432" s="45"/>
      <c r="NJE432" s="45"/>
      <c r="NJF432" s="45"/>
      <c r="NJG432" s="45"/>
      <c r="NJH432" s="45"/>
      <c r="NJI432" s="45"/>
      <c r="NJJ432" s="45"/>
      <c r="NJK432" s="45"/>
      <c r="NJL432" s="45"/>
      <c r="NJM432" s="45"/>
      <c r="NJN432" s="45"/>
      <c r="NJO432" s="45"/>
      <c r="NJP432" s="45"/>
      <c r="NJQ432" s="45"/>
      <c r="NJR432" s="45"/>
      <c r="NJS432" s="45"/>
      <c r="NJT432" s="45"/>
      <c r="NJU432" s="45"/>
      <c r="NJV432" s="45"/>
      <c r="NJW432" s="45"/>
      <c r="NJX432" s="45"/>
      <c r="NJY432" s="45"/>
      <c r="NJZ432" s="45"/>
      <c r="NKA432" s="45"/>
      <c r="NKB432" s="45"/>
      <c r="NKC432" s="45"/>
      <c r="NKD432" s="45"/>
      <c r="NKE432" s="45"/>
      <c r="NKF432" s="45"/>
      <c r="NKG432" s="45"/>
      <c r="NKH432" s="45"/>
      <c r="NKI432" s="45"/>
      <c r="NKJ432" s="45"/>
      <c r="NKK432" s="45"/>
      <c r="NKL432" s="45"/>
      <c r="NKM432" s="45"/>
      <c r="NKN432" s="45"/>
      <c r="NKO432" s="45"/>
      <c r="NKP432" s="45"/>
      <c r="NKQ432" s="45"/>
      <c r="NKR432" s="45"/>
      <c r="NKS432" s="45"/>
      <c r="NKT432" s="45"/>
      <c r="NKU432" s="45"/>
      <c r="NKV432" s="45"/>
      <c r="NKW432" s="45"/>
      <c r="NKX432" s="45"/>
      <c r="NKY432" s="45"/>
      <c r="NKZ432" s="45"/>
      <c r="NLA432" s="45"/>
      <c r="NLB432" s="45"/>
      <c r="NLC432" s="45"/>
      <c r="NLD432" s="45"/>
      <c r="NLE432" s="45"/>
      <c r="NLF432" s="45"/>
      <c r="NLG432" s="45"/>
      <c r="NLH432" s="45"/>
      <c r="NLI432" s="45"/>
      <c r="NLJ432" s="45"/>
      <c r="NLK432" s="45"/>
      <c r="NLL432" s="45"/>
      <c r="NLM432" s="45"/>
      <c r="NLN432" s="45"/>
      <c r="NLO432" s="45"/>
      <c r="NLP432" s="45"/>
      <c r="NLQ432" s="45"/>
      <c r="NLR432" s="45"/>
      <c r="NLS432" s="45"/>
      <c r="NLT432" s="45"/>
      <c r="NLU432" s="45"/>
      <c r="NLV432" s="45"/>
      <c r="NLW432" s="45"/>
      <c r="NLX432" s="45"/>
      <c r="NLY432" s="45"/>
      <c r="NLZ432" s="45"/>
      <c r="NMA432" s="45"/>
      <c r="NMB432" s="45"/>
      <c r="NMC432" s="45"/>
      <c r="NMD432" s="45"/>
      <c r="NME432" s="45"/>
      <c r="NMF432" s="45"/>
      <c r="NMG432" s="45"/>
      <c r="NMH432" s="45"/>
      <c r="NMI432" s="45"/>
      <c r="NMJ432" s="45"/>
      <c r="NMK432" s="45"/>
      <c r="NML432" s="45"/>
      <c r="NMM432" s="45"/>
      <c r="NMN432" s="45"/>
      <c r="NMO432" s="45"/>
      <c r="NMP432" s="45"/>
      <c r="NMQ432" s="45"/>
      <c r="NMR432" s="45"/>
      <c r="NMS432" s="45"/>
      <c r="NMT432" s="45"/>
      <c r="NMU432" s="45"/>
      <c r="NMV432" s="45"/>
      <c r="NMW432" s="45"/>
      <c r="NMX432" s="45"/>
      <c r="NMY432" s="45"/>
      <c r="NMZ432" s="45"/>
      <c r="NNA432" s="45"/>
      <c r="NNB432" s="45"/>
      <c r="NNC432" s="45"/>
      <c r="NND432" s="45"/>
      <c r="NNE432" s="45"/>
      <c r="NNF432" s="45"/>
      <c r="NNG432" s="45"/>
      <c r="NNH432" s="45"/>
      <c r="NNI432" s="45"/>
      <c r="NNJ432" s="45"/>
      <c r="NNK432" s="45"/>
      <c r="NNL432" s="45"/>
      <c r="NNM432" s="45"/>
      <c r="NNN432" s="45"/>
      <c r="NNO432" s="45"/>
      <c r="NNP432" s="45"/>
      <c r="NNQ432" s="45"/>
      <c r="NNR432" s="45"/>
      <c r="NNS432" s="45"/>
      <c r="NNT432" s="45"/>
      <c r="NNU432" s="45"/>
      <c r="NNV432" s="45"/>
      <c r="NNW432" s="45"/>
      <c r="NNX432" s="45"/>
      <c r="NNY432" s="45"/>
      <c r="NNZ432" s="45"/>
      <c r="NOA432" s="45"/>
      <c r="NOB432" s="45"/>
      <c r="NOC432" s="45"/>
      <c r="NOD432" s="45"/>
      <c r="NOE432" s="45"/>
      <c r="NOF432" s="45"/>
      <c r="NOG432" s="45"/>
      <c r="NOH432" s="45"/>
      <c r="NOI432" s="45"/>
      <c r="NOJ432" s="45"/>
      <c r="NOK432" s="45"/>
      <c r="NOL432" s="45"/>
      <c r="NOM432" s="45"/>
      <c r="NON432" s="45"/>
      <c r="NOO432" s="45"/>
      <c r="NOP432" s="45"/>
      <c r="NOQ432" s="45"/>
      <c r="NOR432" s="45"/>
      <c r="NOS432" s="45"/>
      <c r="NOT432" s="45"/>
      <c r="NOU432" s="45"/>
      <c r="NOV432" s="45"/>
      <c r="NOW432" s="45"/>
      <c r="NOX432" s="45"/>
      <c r="NOY432" s="45"/>
      <c r="NOZ432" s="45"/>
      <c r="NPA432" s="45"/>
      <c r="NPB432" s="45"/>
      <c r="NPC432" s="45"/>
      <c r="NPD432" s="45"/>
      <c r="NPE432" s="45"/>
      <c r="NPF432" s="45"/>
      <c r="NPG432" s="45"/>
      <c r="NPH432" s="45"/>
      <c r="NPI432" s="45"/>
      <c r="NPJ432" s="45"/>
      <c r="NPK432" s="45"/>
      <c r="NPL432" s="45"/>
      <c r="NPM432" s="45"/>
      <c r="NPN432" s="45"/>
      <c r="NPO432" s="45"/>
      <c r="NPP432" s="45"/>
      <c r="NPQ432" s="45"/>
      <c r="NPR432" s="45"/>
      <c r="NPS432" s="45"/>
      <c r="NPT432" s="45"/>
      <c r="NPU432" s="45"/>
      <c r="NPV432" s="45"/>
      <c r="NPW432" s="45"/>
      <c r="NPX432" s="45"/>
      <c r="NPY432" s="45"/>
      <c r="NPZ432" s="45"/>
      <c r="NQA432" s="45"/>
      <c r="NQB432" s="45"/>
      <c r="NQC432" s="45"/>
      <c r="NQD432" s="45"/>
      <c r="NQE432" s="45"/>
      <c r="NQF432" s="45"/>
      <c r="NQG432" s="45"/>
      <c r="NQH432" s="45"/>
      <c r="NQI432" s="45"/>
      <c r="NQJ432" s="45"/>
      <c r="NQK432" s="45"/>
      <c r="NQL432" s="45"/>
      <c r="NQM432" s="45"/>
      <c r="NQN432" s="45"/>
      <c r="NQO432" s="45"/>
      <c r="NQP432" s="45"/>
      <c r="NQQ432" s="45"/>
      <c r="NQR432" s="45"/>
      <c r="NQS432" s="45"/>
      <c r="NQT432" s="45"/>
      <c r="NQU432" s="45"/>
      <c r="NQV432" s="45"/>
      <c r="NQW432" s="45"/>
      <c r="NQX432" s="45"/>
      <c r="NQY432" s="45"/>
      <c r="NQZ432" s="45"/>
      <c r="NRA432" s="45"/>
      <c r="NRB432" s="45"/>
      <c r="NRC432" s="45"/>
      <c r="NRD432" s="45"/>
      <c r="NRE432" s="45"/>
      <c r="NRF432" s="45"/>
      <c r="NRG432" s="45"/>
      <c r="NRH432" s="45"/>
      <c r="NRI432" s="45"/>
      <c r="NRJ432" s="45"/>
      <c r="NRK432" s="45"/>
      <c r="NRL432" s="45"/>
      <c r="NRM432" s="45"/>
      <c r="NRN432" s="45"/>
      <c r="NRO432" s="45"/>
      <c r="NRP432" s="45"/>
      <c r="NRQ432" s="45"/>
      <c r="NRR432" s="45"/>
      <c r="NRS432" s="45"/>
      <c r="NRT432" s="45"/>
      <c r="NRU432" s="45"/>
      <c r="NRV432" s="45"/>
      <c r="NRW432" s="45"/>
      <c r="NRX432" s="45"/>
      <c r="NRY432" s="45"/>
      <c r="NRZ432" s="45"/>
      <c r="NSA432" s="45"/>
      <c r="NSB432" s="45"/>
      <c r="NSC432" s="45"/>
      <c r="NSD432" s="45"/>
      <c r="NSE432" s="45"/>
      <c r="NSF432" s="45"/>
      <c r="NSG432" s="45"/>
      <c r="NSH432" s="45"/>
      <c r="NSI432" s="45"/>
      <c r="NSJ432" s="45"/>
      <c r="NSK432" s="45"/>
      <c r="NSL432" s="45"/>
      <c r="NSM432" s="45"/>
      <c r="NSN432" s="45"/>
      <c r="NSO432" s="45"/>
      <c r="NSP432" s="45"/>
      <c r="NSQ432" s="45"/>
      <c r="NSR432" s="45"/>
      <c r="NSS432" s="45"/>
      <c r="NST432" s="45"/>
      <c r="NSU432" s="45"/>
      <c r="NSV432" s="45"/>
      <c r="NSW432" s="45"/>
      <c r="NSX432" s="45"/>
      <c r="NSY432" s="45"/>
      <c r="NSZ432" s="45"/>
      <c r="NTA432" s="45"/>
      <c r="NTB432" s="45"/>
      <c r="NTC432" s="45"/>
      <c r="NTD432" s="45"/>
      <c r="NTE432" s="45"/>
      <c r="NTF432" s="45"/>
      <c r="NTG432" s="45"/>
      <c r="NTH432" s="45"/>
      <c r="NTI432" s="45"/>
      <c r="NTJ432" s="45"/>
      <c r="NTK432" s="45"/>
      <c r="NTL432" s="45"/>
      <c r="NTM432" s="45"/>
      <c r="NTN432" s="45"/>
      <c r="NTO432" s="45"/>
      <c r="NTP432" s="45"/>
      <c r="NTQ432" s="45"/>
      <c r="NTR432" s="45"/>
      <c r="NTS432" s="45"/>
      <c r="NTT432" s="45"/>
      <c r="NTU432" s="45"/>
      <c r="NTV432" s="45"/>
      <c r="NTW432" s="45"/>
      <c r="NTX432" s="45"/>
      <c r="NTY432" s="45"/>
      <c r="NTZ432" s="45"/>
      <c r="NUA432" s="45"/>
      <c r="NUB432" s="45"/>
      <c r="NUC432" s="45"/>
      <c r="NUD432" s="45"/>
      <c r="NUE432" s="45"/>
      <c r="NUF432" s="45"/>
      <c r="NUG432" s="45"/>
      <c r="NUH432" s="45"/>
      <c r="NUI432" s="45"/>
      <c r="NUJ432" s="45"/>
      <c r="NUK432" s="45"/>
      <c r="NUL432" s="45"/>
      <c r="NUM432" s="45"/>
      <c r="NUN432" s="45"/>
      <c r="NUO432" s="45"/>
      <c r="NUP432" s="45"/>
      <c r="NUQ432" s="45"/>
      <c r="NUR432" s="45"/>
      <c r="NUS432" s="45"/>
      <c r="NUT432" s="45"/>
      <c r="NUU432" s="45"/>
      <c r="NUV432" s="45"/>
      <c r="NUW432" s="45"/>
      <c r="NUX432" s="45"/>
      <c r="NUY432" s="45"/>
      <c r="NUZ432" s="45"/>
      <c r="NVA432" s="45"/>
      <c r="NVB432" s="45"/>
      <c r="NVC432" s="45"/>
      <c r="NVD432" s="45"/>
      <c r="NVE432" s="45"/>
      <c r="NVF432" s="45"/>
      <c r="NVG432" s="45"/>
      <c r="NVH432" s="45"/>
      <c r="NVI432" s="45"/>
      <c r="NVJ432" s="45"/>
      <c r="NVK432" s="45"/>
      <c r="NVL432" s="45"/>
      <c r="NVM432" s="45"/>
      <c r="NVN432" s="45"/>
      <c r="NVO432" s="45"/>
      <c r="NVP432" s="45"/>
      <c r="NVQ432" s="45"/>
      <c r="NVR432" s="45"/>
      <c r="NVS432" s="45"/>
      <c r="NVT432" s="45"/>
      <c r="NVU432" s="45"/>
      <c r="NVV432" s="45"/>
      <c r="NVW432" s="45"/>
      <c r="NVX432" s="45"/>
      <c r="NVY432" s="45"/>
      <c r="NVZ432" s="45"/>
      <c r="NWA432" s="45"/>
      <c r="NWB432" s="45"/>
      <c r="NWC432" s="45"/>
      <c r="NWD432" s="45"/>
      <c r="NWE432" s="45"/>
      <c r="NWF432" s="45"/>
      <c r="NWG432" s="45"/>
      <c r="NWH432" s="45"/>
      <c r="NWI432" s="45"/>
      <c r="NWJ432" s="45"/>
      <c r="NWK432" s="45"/>
      <c r="NWL432" s="45"/>
      <c r="NWM432" s="45"/>
      <c r="NWN432" s="45"/>
      <c r="NWO432" s="45"/>
      <c r="NWP432" s="45"/>
      <c r="NWQ432" s="45"/>
      <c r="NWR432" s="45"/>
      <c r="NWS432" s="45"/>
      <c r="NWT432" s="45"/>
      <c r="NWU432" s="45"/>
      <c r="NWV432" s="45"/>
      <c r="NWW432" s="45"/>
      <c r="NWX432" s="45"/>
      <c r="NWY432" s="45"/>
      <c r="NWZ432" s="45"/>
      <c r="NXA432" s="45"/>
      <c r="NXB432" s="45"/>
      <c r="NXC432" s="45"/>
      <c r="NXD432" s="45"/>
      <c r="NXE432" s="45"/>
      <c r="NXF432" s="45"/>
      <c r="NXG432" s="45"/>
      <c r="NXH432" s="45"/>
      <c r="NXI432" s="45"/>
      <c r="NXJ432" s="45"/>
      <c r="NXK432" s="45"/>
      <c r="NXL432" s="45"/>
      <c r="NXM432" s="45"/>
      <c r="NXN432" s="45"/>
      <c r="NXO432" s="45"/>
      <c r="NXP432" s="45"/>
      <c r="NXQ432" s="45"/>
      <c r="NXR432" s="45"/>
      <c r="NXS432" s="45"/>
      <c r="NXT432" s="45"/>
      <c r="NXU432" s="45"/>
      <c r="NXV432" s="45"/>
      <c r="NXW432" s="45"/>
      <c r="NXX432" s="45"/>
      <c r="NXY432" s="45"/>
      <c r="NXZ432" s="45"/>
      <c r="NYA432" s="45"/>
      <c r="NYB432" s="45"/>
      <c r="NYC432" s="45"/>
      <c r="NYD432" s="45"/>
      <c r="NYE432" s="45"/>
      <c r="NYF432" s="45"/>
      <c r="NYG432" s="45"/>
      <c r="NYH432" s="45"/>
      <c r="NYI432" s="45"/>
      <c r="NYJ432" s="45"/>
      <c r="NYK432" s="45"/>
      <c r="NYL432" s="45"/>
      <c r="NYM432" s="45"/>
      <c r="NYN432" s="45"/>
      <c r="NYO432" s="45"/>
      <c r="NYP432" s="45"/>
      <c r="NYQ432" s="45"/>
      <c r="NYR432" s="45"/>
      <c r="NYS432" s="45"/>
      <c r="NYT432" s="45"/>
      <c r="NYU432" s="45"/>
      <c r="NYV432" s="45"/>
      <c r="NYW432" s="45"/>
      <c r="NYX432" s="45"/>
      <c r="NYY432" s="45"/>
      <c r="NYZ432" s="45"/>
      <c r="NZA432" s="45"/>
      <c r="NZB432" s="45"/>
      <c r="NZC432" s="45"/>
      <c r="NZD432" s="45"/>
      <c r="NZE432" s="45"/>
      <c r="NZF432" s="45"/>
      <c r="NZG432" s="45"/>
      <c r="NZH432" s="45"/>
      <c r="NZI432" s="45"/>
      <c r="NZJ432" s="45"/>
      <c r="NZK432" s="45"/>
      <c r="NZL432" s="45"/>
      <c r="NZM432" s="45"/>
      <c r="NZN432" s="45"/>
      <c r="NZO432" s="45"/>
      <c r="NZP432" s="45"/>
      <c r="NZQ432" s="45"/>
      <c r="NZR432" s="45"/>
      <c r="NZS432" s="45"/>
      <c r="NZT432" s="45"/>
      <c r="NZU432" s="45"/>
      <c r="NZV432" s="45"/>
      <c r="NZW432" s="45"/>
      <c r="NZX432" s="45"/>
      <c r="NZY432" s="45"/>
      <c r="NZZ432" s="45"/>
      <c r="OAA432" s="45"/>
      <c r="OAB432" s="45"/>
      <c r="OAC432" s="45"/>
      <c r="OAD432" s="45"/>
      <c r="OAE432" s="45"/>
      <c r="OAF432" s="45"/>
      <c r="OAG432" s="45"/>
      <c r="OAH432" s="45"/>
      <c r="OAI432" s="45"/>
      <c r="OAJ432" s="45"/>
      <c r="OAK432" s="45"/>
      <c r="OAL432" s="45"/>
      <c r="OAM432" s="45"/>
      <c r="OAN432" s="45"/>
      <c r="OAO432" s="45"/>
      <c r="OAP432" s="45"/>
      <c r="OAQ432" s="45"/>
      <c r="OAR432" s="45"/>
      <c r="OAS432" s="45"/>
      <c r="OAT432" s="45"/>
      <c r="OAU432" s="45"/>
      <c r="OAV432" s="45"/>
      <c r="OAW432" s="45"/>
      <c r="OAX432" s="45"/>
      <c r="OAY432" s="45"/>
      <c r="OAZ432" s="45"/>
      <c r="OBA432" s="45"/>
      <c r="OBB432" s="45"/>
      <c r="OBC432" s="45"/>
      <c r="OBD432" s="45"/>
      <c r="OBE432" s="45"/>
      <c r="OBF432" s="45"/>
      <c r="OBG432" s="45"/>
      <c r="OBH432" s="45"/>
      <c r="OBI432" s="45"/>
      <c r="OBJ432" s="45"/>
      <c r="OBK432" s="45"/>
      <c r="OBL432" s="45"/>
      <c r="OBM432" s="45"/>
      <c r="OBN432" s="45"/>
      <c r="OBO432" s="45"/>
      <c r="OBP432" s="45"/>
      <c r="OBQ432" s="45"/>
      <c r="OBR432" s="45"/>
      <c r="OBS432" s="45"/>
      <c r="OBT432" s="45"/>
      <c r="OBU432" s="45"/>
      <c r="OBV432" s="45"/>
      <c r="OBW432" s="45"/>
      <c r="OBX432" s="45"/>
      <c r="OBY432" s="45"/>
      <c r="OBZ432" s="45"/>
      <c r="OCA432" s="45"/>
      <c r="OCB432" s="45"/>
      <c r="OCC432" s="45"/>
      <c r="OCD432" s="45"/>
      <c r="OCE432" s="45"/>
      <c r="OCF432" s="45"/>
      <c r="OCG432" s="45"/>
      <c r="OCH432" s="45"/>
      <c r="OCI432" s="45"/>
      <c r="OCJ432" s="45"/>
      <c r="OCK432" s="45"/>
      <c r="OCL432" s="45"/>
      <c r="OCM432" s="45"/>
      <c r="OCN432" s="45"/>
      <c r="OCO432" s="45"/>
      <c r="OCP432" s="45"/>
      <c r="OCQ432" s="45"/>
      <c r="OCR432" s="45"/>
      <c r="OCS432" s="45"/>
      <c r="OCT432" s="45"/>
      <c r="OCU432" s="45"/>
      <c r="OCV432" s="45"/>
      <c r="OCW432" s="45"/>
      <c r="OCX432" s="45"/>
      <c r="OCY432" s="45"/>
      <c r="OCZ432" s="45"/>
      <c r="ODA432" s="45"/>
      <c r="ODB432" s="45"/>
      <c r="ODC432" s="45"/>
      <c r="ODD432" s="45"/>
      <c r="ODE432" s="45"/>
      <c r="ODF432" s="45"/>
      <c r="ODG432" s="45"/>
      <c r="ODH432" s="45"/>
      <c r="ODI432" s="45"/>
      <c r="ODJ432" s="45"/>
      <c r="ODK432" s="45"/>
      <c r="ODL432" s="45"/>
      <c r="ODM432" s="45"/>
      <c r="ODN432" s="45"/>
      <c r="ODO432" s="45"/>
      <c r="ODP432" s="45"/>
      <c r="ODQ432" s="45"/>
      <c r="ODR432" s="45"/>
      <c r="ODS432" s="45"/>
      <c r="ODT432" s="45"/>
      <c r="ODU432" s="45"/>
      <c r="ODV432" s="45"/>
      <c r="ODW432" s="45"/>
      <c r="ODX432" s="45"/>
      <c r="ODY432" s="45"/>
      <c r="ODZ432" s="45"/>
      <c r="OEA432" s="45"/>
      <c r="OEB432" s="45"/>
      <c r="OEC432" s="45"/>
      <c r="OED432" s="45"/>
      <c r="OEE432" s="45"/>
      <c r="OEF432" s="45"/>
      <c r="OEG432" s="45"/>
      <c r="OEH432" s="45"/>
      <c r="OEI432" s="45"/>
      <c r="OEJ432" s="45"/>
      <c r="OEK432" s="45"/>
      <c r="OEL432" s="45"/>
      <c r="OEM432" s="45"/>
      <c r="OEN432" s="45"/>
      <c r="OEO432" s="45"/>
      <c r="OEP432" s="45"/>
      <c r="OEQ432" s="45"/>
      <c r="OER432" s="45"/>
      <c r="OES432" s="45"/>
      <c r="OET432" s="45"/>
      <c r="OEU432" s="45"/>
      <c r="OEV432" s="45"/>
      <c r="OEW432" s="45"/>
      <c r="OEX432" s="45"/>
      <c r="OEY432" s="45"/>
      <c r="OEZ432" s="45"/>
      <c r="OFA432" s="45"/>
      <c r="OFB432" s="45"/>
      <c r="OFC432" s="45"/>
      <c r="OFD432" s="45"/>
      <c r="OFE432" s="45"/>
      <c r="OFF432" s="45"/>
      <c r="OFG432" s="45"/>
      <c r="OFH432" s="45"/>
      <c r="OFI432" s="45"/>
      <c r="OFJ432" s="45"/>
      <c r="OFK432" s="45"/>
      <c r="OFL432" s="45"/>
      <c r="OFM432" s="45"/>
      <c r="OFN432" s="45"/>
      <c r="OFO432" s="45"/>
      <c r="OFP432" s="45"/>
      <c r="OFQ432" s="45"/>
      <c r="OFR432" s="45"/>
      <c r="OFS432" s="45"/>
      <c r="OFT432" s="45"/>
      <c r="OFU432" s="45"/>
      <c r="OFV432" s="45"/>
      <c r="OFW432" s="45"/>
      <c r="OFX432" s="45"/>
      <c r="OFY432" s="45"/>
      <c r="OFZ432" s="45"/>
      <c r="OGA432" s="45"/>
      <c r="OGB432" s="45"/>
      <c r="OGC432" s="45"/>
      <c r="OGD432" s="45"/>
      <c r="OGE432" s="45"/>
      <c r="OGF432" s="45"/>
      <c r="OGG432" s="45"/>
      <c r="OGH432" s="45"/>
      <c r="OGI432" s="45"/>
      <c r="OGJ432" s="45"/>
      <c r="OGK432" s="45"/>
      <c r="OGL432" s="45"/>
      <c r="OGM432" s="45"/>
      <c r="OGN432" s="45"/>
      <c r="OGO432" s="45"/>
      <c r="OGP432" s="45"/>
      <c r="OGQ432" s="45"/>
      <c r="OGR432" s="45"/>
      <c r="OGS432" s="45"/>
      <c r="OGT432" s="45"/>
      <c r="OGU432" s="45"/>
      <c r="OGV432" s="45"/>
      <c r="OGW432" s="45"/>
      <c r="OGX432" s="45"/>
      <c r="OGY432" s="45"/>
      <c r="OGZ432" s="45"/>
      <c r="OHA432" s="45"/>
      <c r="OHB432" s="45"/>
      <c r="OHC432" s="45"/>
      <c r="OHD432" s="45"/>
      <c r="OHE432" s="45"/>
      <c r="OHF432" s="45"/>
      <c r="OHG432" s="45"/>
      <c r="OHH432" s="45"/>
      <c r="OHI432" s="45"/>
      <c r="OHJ432" s="45"/>
      <c r="OHK432" s="45"/>
      <c r="OHL432" s="45"/>
      <c r="OHM432" s="45"/>
      <c r="OHN432" s="45"/>
      <c r="OHO432" s="45"/>
      <c r="OHP432" s="45"/>
      <c r="OHQ432" s="45"/>
      <c r="OHR432" s="45"/>
      <c r="OHS432" s="45"/>
      <c r="OHT432" s="45"/>
      <c r="OHU432" s="45"/>
      <c r="OHV432" s="45"/>
      <c r="OHW432" s="45"/>
      <c r="OHX432" s="45"/>
      <c r="OHY432" s="45"/>
      <c r="OHZ432" s="45"/>
      <c r="OIA432" s="45"/>
      <c r="OIB432" s="45"/>
      <c r="OIC432" s="45"/>
      <c r="OID432" s="45"/>
      <c r="OIE432" s="45"/>
      <c r="OIF432" s="45"/>
      <c r="OIG432" s="45"/>
      <c r="OIH432" s="45"/>
      <c r="OII432" s="45"/>
      <c r="OIJ432" s="45"/>
      <c r="OIK432" s="45"/>
      <c r="OIL432" s="45"/>
      <c r="OIM432" s="45"/>
      <c r="OIN432" s="45"/>
      <c r="OIO432" s="45"/>
      <c r="OIP432" s="45"/>
      <c r="OIQ432" s="45"/>
      <c r="OIR432" s="45"/>
      <c r="OIS432" s="45"/>
      <c r="OIT432" s="45"/>
      <c r="OIU432" s="45"/>
      <c r="OIV432" s="45"/>
      <c r="OIW432" s="45"/>
      <c r="OIX432" s="45"/>
      <c r="OIY432" s="45"/>
      <c r="OIZ432" s="45"/>
      <c r="OJA432" s="45"/>
      <c r="OJB432" s="45"/>
      <c r="OJC432" s="45"/>
      <c r="OJD432" s="45"/>
      <c r="OJE432" s="45"/>
      <c r="OJF432" s="45"/>
      <c r="OJG432" s="45"/>
      <c r="OJH432" s="45"/>
      <c r="OJI432" s="45"/>
      <c r="OJJ432" s="45"/>
      <c r="OJK432" s="45"/>
      <c r="OJL432" s="45"/>
      <c r="OJM432" s="45"/>
      <c r="OJN432" s="45"/>
      <c r="OJO432" s="45"/>
      <c r="OJP432" s="45"/>
      <c r="OJQ432" s="45"/>
      <c r="OJR432" s="45"/>
      <c r="OJS432" s="45"/>
      <c r="OJT432" s="45"/>
      <c r="OJU432" s="45"/>
      <c r="OJV432" s="45"/>
      <c r="OJW432" s="45"/>
      <c r="OJX432" s="45"/>
      <c r="OJY432" s="45"/>
      <c r="OJZ432" s="45"/>
      <c r="OKA432" s="45"/>
      <c r="OKB432" s="45"/>
      <c r="OKC432" s="45"/>
      <c r="OKD432" s="45"/>
      <c r="OKE432" s="45"/>
      <c r="OKF432" s="45"/>
      <c r="OKG432" s="45"/>
      <c r="OKH432" s="45"/>
      <c r="OKI432" s="45"/>
      <c r="OKJ432" s="45"/>
      <c r="OKK432" s="45"/>
      <c r="OKL432" s="45"/>
      <c r="OKM432" s="45"/>
      <c r="OKN432" s="45"/>
      <c r="OKO432" s="45"/>
      <c r="OKP432" s="45"/>
      <c r="OKQ432" s="45"/>
      <c r="OKR432" s="45"/>
      <c r="OKS432" s="45"/>
      <c r="OKT432" s="45"/>
      <c r="OKU432" s="45"/>
      <c r="OKV432" s="45"/>
      <c r="OKW432" s="45"/>
      <c r="OKX432" s="45"/>
      <c r="OKY432" s="45"/>
      <c r="OKZ432" s="45"/>
      <c r="OLA432" s="45"/>
      <c r="OLB432" s="45"/>
      <c r="OLC432" s="45"/>
      <c r="OLD432" s="45"/>
      <c r="OLE432" s="45"/>
      <c r="OLF432" s="45"/>
      <c r="OLG432" s="45"/>
      <c r="OLH432" s="45"/>
      <c r="OLI432" s="45"/>
      <c r="OLJ432" s="45"/>
      <c r="OLK432" s="45"/>
      <c r="OLL432" s="45"/>
      <c r="OLM432" s="45"/>
      <c r="OLN432" s="45"/>
      <c r="OLO432" s="45"/>
      <c r="OLP432" s="45"/>
      <c r="OLQ432" s="45"/>
      <c r="OLR432" s="45"/>
      <c r="OLS432" s="45"/>
      <c r="OLT432" s="45"/>
      <c r="OLU432" s="45"/>
      <c r="OLV432" s="45"/>
      <c r="OLW432" s="45"/>
      <c r="OLX432" s="45"/>
      <c r="OLY432" s="45"/>
      <c r="OLZ432" s="45"/>
      <c r="OMA432" s="45"/>
      <c r="OMB432" s="45"/>
      <c r="OMC432" s="45"/>
      <c r="OMD432" s="45"/>
      <c r="OME432" s="45"/>
      <c r="OMF432" s="45"/>
      <c r="OMG432" s="45"/>
      <c r="OMH432" s="45"/>
      <c r="OMI432" s="45"/>
      <c r="OMJ432" s="45"/>
      <c r="OMK432" s="45"/>
      <c r="OML432" s="45"/>
      <c r="OMM432" s="45"/>
      <c r="OMN432" s="45"/>
      <c r="OMO432" s="45"/>
      <c r="OMP432" s="45"/>
      <c r="OMQ432" s="45"/>
      <c r="OMR432" s="45"/>
      <c r="OMS432" s="45"/>
      <c r="OMT432" s="45"/>
      <c r="OMU432" s="45"/>
      <c r="OMV432" s="45"/>
      <c r="OMW432" s="45"/>
      <c r="OMX432" s="45"/>
      <c r="OMY432" s="45"/>
      <c r="OMZ432" s="45"/>
      <c r="ONA432" s="45"/>
      <c r="ONB432" s="45"/>
      <c r="ONC432" s="45"/>
      <c r="OND432" s="45"/>
      <c r="ONE432" s="45"/>
      <c r="ONF432" s="45"/>
      <c r="ONG432" s="45"/>
      <c r="ONH432" s="45"/>
      <c r="ONI432" s="45"/>
      <c r="ONJ432" s="45"/>
      <c r="ONK432" s="45"/>
      <c r="ONL432" s="45"/>
      <c r="ONM432" s="45"/>
      <c r="ONN432" s="45"/>
      <c r="ONO432" s="45"/>
      <c r="ONP432" s="45"/>
      <c r="ONQ432" s="45"/>
      <c r="ONR432" s="45"/>
      <c r="ONS432" s="45"/>
      <c r="ONT432" s="45"/>
      <c r="ONU432" s="45"/>
      <c r="ONV432" s="45"/>
      <c r="ONW432" s="45"/>
      <c r="ONX432" s="45"/>
      <c r="ONY432" s="45"/>
      <c r="ONZ432" s="45"/>
      <c r="OOA432" s="45"/>
      <c r="OOB432" s="45"/>
      <c r="OOC432" s="45"/>
      <c r="OOD432" s="45"/>
      <c r="OOE432" s="45"/>
      <c r="OOF432" s="45"/>
      <c r="OOG432" s="45"/>
      <c r="OOH432" s="45"/>
      <c r="OOI432" s="45"/>
      <c r="OOJ432" s="45"/>
      <c r="OOK432" s="45"/>
      <c r="OOL432" s="45"/>
      <c r="OOM432" s="45"/>
      <c r="OON432" s="45"/>
      <c r="OOO432" s="45"/>
      <c r="OOP432" s="45"/>
      <c r="OOQ432" s="45"/>
      <c r="OOR432" s="45"/>
      <c r="OOS432" s="45"/>
      <c r="OOT432" s="45"/>
      <c r="OOU432" s="45"/>
      <c r="OOV432" s="45"/>
      <c r="OOW432" s="45"/>
      <c r="OOX432" s="45"/>
      <c r="OOY432" s="45"/>
      <c r="OOZ432" s="45"/>
      <c r="OPA432" s="45"/>
      <c r="OPB432" s="45"/>
      <c r="OPC432" s="45"/>
      <c r="OPD432" s="45"/>
      <c r="OPE432" s="45"/>
      <c r="OPF432" s="45"/>
      <c r="OPG432" s="45"/>
      <c r="OPH432" s="45"/>
      <c r="OPI432" s="45"/>
      <c r="OPJ432" s="45"/>
      <c r="OPK432" s="45"/>
      <c r="OPL432" s="45"/>
      <c r="OPM432" s="45"/>
      <c r="OPN432" s="45"/>
      <c r="OPO432" s="45"/>
      <c r="OPP432" s="45"/>
      <c r="OPQ432" s="45"/>
      <c r="OPR432" s="45"/>
      <c r="OPS432" s="45"/>
      <c r="OPT432" s="45"/>
      <c r="OPU432" s="45"/>
      <c r="OPV432" s="45"/>
      <c r="OPW432" s="45"/>
      <c r="OPX432" s="45"/>
      <c r="OPY432" s="45"/>
      <c r="OPZ432" s="45"/>
      <c r="OQA432" s="45"/>
      <c r="OQB432" s="45"/>
      <c r="OQC432" s="45"/>
      <c r="OQD432" s="45"/>
      <c r="OQE432" s="45"/>
      <c r="OQF432" s="45"/>
      <c r="OQG432" s="45"/>
      <c r="OQH432" s="45"/>
      <c r="OQI432" s="45"/>
      <c r="OQJ432" s="45"/>
      <c r="OQK432" s="45"/>
      <c r="OQL432" s="45"/>
      <c r="OQM432" s="45"/>
      <c r="OQN432" s="45"/>
      <c r="OQO432" s="45"/>
      <c r="OQP432" s="45"/>
      <c r="OQQ432" s="45"/>
      <c r="OQR432" s="45"/>
      <c r="OQS432" s="45"/>
      <c r="OQT432" s="45"/>
      <c r="OQU432" s="45"/>
      <c r="OQV432" s="45"/>
      <c r="OQW432" s="45"/>
      <c r="OQX432" s="45"/>
      <c r="OQY432" s="45"/>
      <c r="OQZ432" s="45"/>
      <c r="ORA432" s="45"/>
      <c r="ORB432" s="45"/>
      <c r="ORC432" s="45"/>
      <c r="ORD432" s="45"/>
      <c r="ORE432" s="45"/>
      <c r="ORF432" s="45"/>
      <c r="ORG432" s="45"/>
      <c r="ORH432" s="45"/>
      <c r="ORI432" s="45"/>
      <c r="ORJ432" s="45"/>
      <c r="ORK432" s="45"/>
      <c r="ORL432" s="45"/>
      <c r="ORM432" s="45"/>
      <c r="ORN432" s="45"/>
      <c r="ORO432" s="45"/>
      <c r="ORP432" s="45"/>
      <c r="ORQ432" s="45"/>
      <c r="ORR432" s="45"/>
      <c r="ORS432" s="45"/>
      <c r="ORT432" s="45"/>
      <c r="ORU432" s="45"/>
      <c r="ORV432" s="45"/>
      <c r="ORW432" s="45"/>
      <c r="ORX432" s="45"/>
      <c r="ORY432" s="45"/>
      <c r="ORZ432" s="45"/>
      <c r="OSA432" s="45"/>
      <c r="OSB432" s="45"/>
      <c r="OSC432" s="45"/>
      <c r="OSD432" s="45"/>
      <c r="OSE432" s="45"/>
      <c r="OSF432" s="45"/>
      <c r="OSG432" s="45"/>
      <c r="OSH432" s="45"/>
      <c r="OSI432" s="45"/>
      <c r="OSJ432" s="45"/>
      <c r="OSK432" s="45"/>
      <c r="OSL432" s="45"/>
      <c r="OSM432" s="45"/>
      <c r="OSN432" s="45"/>
      <c r="OSO432" s="45"/>
      <c r="OSP432" s="45"/>
      <c r="OSQ432" s="45"/>
      <c r="OSR432" s="45"/>
      <c r="OSS432" s="45"/>
      <c r="OST432" s="45"/>
      <c r="OSU432" s="45"/>
      <c r="OSV432" s="45"/>
      <c r="OSW432" s="45"/>
      <c r="OSX432" s="45"/>
      <c r="OSY432" s="45"/>
      <c r="OSZ432" s="45"/>
      <c r="OTA432" s="45"/>
      <c r="OTB432" s="45"/>
      <c r="OTC432" s="45"/>
      <c r="OTD432" s="45"/>
      <c r="OTE432" s="45"/>
      <c r="OTF432" s="45"/>
      <c r="OTG432" s="45"/>
      <c r="OTH432" s="45"/>
      <c r="OTI432" s="45"/>
      <c r="OTJ432" s="45"/>
      <c r="OTK432" s="45"/>
      <c r="OTL432" s="45"/>
      <c r="OTM432" s="45"/>
      <c r="OTN432" s="45"/>
      <c r="OTO432" s="45"/>
      <c r="OTP432" s="45"/>
      <c r="OTQ432" s="45"/>
      <c r="OTR432" s="45"/>
      <c r="OTS432" s="45"/>
      <c r="OTT432" s="45"/>
      <c r="OTU432" s="45"/>
      <c r="OTV432" s="45"/>
      <c r="OTW432" s="45"/>
      <c r="OTX432" s="45"/>
      <c r="OTY432" s="45"/>
      <c r="OTZ432" s="45"/>
      <c r="OUA432" s="45"/>
      <c r="OUB432" s="45"/>
      <c r="OUC432" s="45"/>
      <c r="OUD432" s="45"/>
      <c r="OUE432" s="45"/>
      <c r="OUF432" s="45"/>
      <c r="OUG432" s="45"/>
      <c r="OUH432" s="45"/>
      <c r="OUI432" s="45"/>
      <c r="OUJ432" s="45"/>
      <c r="OUK432" s="45"/>
      <c r="OUL432" s="45"/>
      <c r="OUM432" s="45"/>
      <c r="OUN432" s="45"/>
      <c r="OUO432" s="45"/>
      <c r="OUP432" s="45"/>
      <c r="OUQ432" s="45"/>
      <c r="OUR432" s="45"/>
      <c r="OUS432" s="45"/>
      <c r="OUT432" s="45"/>
      <c r="OUU432" s="45"/>
      <c r="OUV432" s="45"/>
      <c r="OUW432" s="45"/>
      <c r="OUX432" s="45"/>
      <c r="OUY432" s="45"/>
      <c r="OUZ432" s="45"/>
      <c r="OVA432" s="45"/>
      <c r="OVB432" s="45"/>
      <c r="OVC432" s="45"/>
      <c r="OVD432" s="45"/>
      <c r="OVE432" s="45"/>
      <c r="OVF432" s="45"/>
      <c r="OVG432" s="45"/>
      <c r="OVH432" s="45"/>
      <c r="OVI432" s="45"/>
      <c r="OVJ432" s="45"/>
      <c r="OVK432" s="45"/>
      <c r="OVL432" s="45"/>
      <c r="OVM432" s="45"/>
      <c r="OVN432" s="45"/>
      <c r="OVO432" s="45"/>
      <c r="OVP432" s="45"/>
      <c r="OVQ432" s="45"/>
      <c r="OVR432" s="45"/>
      <c r="OVS432" s="45"/>
      <c r="OVT432" s="45"/>
      <c r="OVU432" s="45"/>
      <c r="OVV432" s="45"/>
      <c r="OVW432" s="45"/>
      <c r="OVX432" s="45"/>
      <c r="OVY432" s="45"/>
      <c r="OVZ432" s="45"/>
      <c r="OWA432" s="45"/>
      <c r="OWB432" s="45"/>
      <c r="OWC432" s="45"/>
      <c r="OWD432" s="45"/>
      <c r="OWE432" s="45"/>
      <c r="OWF432" s="45"/>
      <c r="OWG432" s="45"/>
      <c r="OWH432" s="45"/>
      <c r="OWI432" s="45"/>
      <c r="OWJ432" s="45"/>
      <c r="OWK432" s="45"/>
      <c r="OWL432" s="45"/>
      <c r="OWM432" s="45"/>
      <c r="OWN432" s="45"/>
      <c r="OWO432" s="45"/>
      <c r="OWP432" s="45"/>
      <c r="OWQ432" s="45"/>
      <c r="OWR432" s="45"/>
      <c r="OWS432" s="45"/>
      <c r="OWT432" s="45"/>
      <c r="OWU432" s="45"/>
      <c r="OWV432" s="45"/>
      <c r="OWW432" s="45"/>
      <c r="OWX432" s="45"/>
      <c r="OWY432" s="45"/>
      <c r="OWZ432" s="45"/>
      <c r="OXA432" s="45"/>
      <c r="OXB432" s="45"/>
      <c r="OXC432" s="45"/>
      <c r="OXD432" s="45"/>
      <c r="OXE432" s="45"/>
      <c r="OXF432" s="45"/>
      <c r="OXG432" s="45"/>
      <c r="OXH432" s="45"/>
      <c r="OXI432" s="45"/>
      <c r="OXJ432" s="45"/>
      <c r="OXK432" s="45"/>
      <c r="OXL432" s="45"/>
      <c r="OXM432" s="45"/>
      <c r="OXN432" s="45"/>
      <c r="OXO432" s="45"/>
      <c r="OXP432" s="45"/>
      <c r="OXQ432" s="45"/>
      <c r="OXR432" s="45"/>
      <c r="OXS432" s="45"/>
      <c r="OXT432" s="45"/>
      <c r="OXU432" s="45"/>
      <c r="OXV432" s="45"/>
      <c r="OXW432" s="45"/>
      <c r="OXX432" s="45"/>
      <c r="OXY432" s="45"/>
      <c r="OXZ432" s="45"/>
      <c r="OYA432" s="45"/>
      <c r="OYB432" s="45"/>
      <c r="OYC432" s="45"/>
      <c r="OYD432" s="45"/>
      <c r="OYE432" s="45"/>
      <c r="OYF432" s="45"/>
      <c r="OYG432" s="45"/>
      <c r="OYH432" s="45"/>
      <c r="OYI432" s="45"/>
      <c r="OYJ432" s="45"/>
      <c r="OYK432" s="45"/>
      <c r="OYL432" s="45"/>
      <c r="OYM432" s="45"/>
      <c r="OYN432" s="45"/>
      <c r="OYO432" s="45"/>
      <c r="OYP432" s="45"/>
      <c r="OYQ432" s="45"/>
      <c r="OYR432" s="45"/>
      <c r="OYS432" s="45"/>
      <c r="OYT432" s="45"/>
      <c r="OYU432" s="45"/>
      <c r="OYV432" s="45"/>
      <c r="OYW432" s="45"/>
      <c r="OYX432" s="45"/>
      <c r="OYY432" s="45"/>
      <c r="OYZ432" s="45"/>
      <c r="OZA432" s="45"/>
      <c r="OZB432" s="45"/>
      <c r="OZC432" s="45"/>
      <c r="OZD432" s="45"/>
      <c r="OZE432" s="45"/>
      <c r="OZF432" s="45"/>
      <c r="OZG432" s="45"/>
      <c r="OZH432" s="45"/>
      <c r="OZI432" s="45"/>
      <c r="OZJ432" s="45"/>
      <c r="OZK432" s="45"/>
      <c r="OZL432" s="45"/>
      <c r="OZM432" s="45"/>
      <c r="OZN432" s="45"/>
      <c r="OZO432" s="45"/>
      <c r="OZP432" s="45"/>
      <c r="OZQ432" s="45"/>
      <c r="OZR432" s="45"/>
      <c r="OZS432" s="45"/>
      <c r="OZT432" s="45"/>
      <c r="OZU432" s="45"/>
      <c r="OZV432" s="45"/>
      <c r="OZW432" s="45"/>
      <c r="OZX432" s="45"/>
      <c r="OZY432" s="45"/>
      <c r="OZZ432" s="45"/>
      <c r="PAA432" s="45"/>
      <c r="PAB432" s="45"/>
      <c r="PAC432" s="45"/>
      <c r="PAD432" s="45"/>
      <c r="PAE432" s="45"/>
      <c r="PAF432" s="45"/>
      <c r="PAG432" s="45"/>
      <c r="PAH432" s="45"/>
      <c r="PAI432" s="45"/>
      <c r="PAJ432" s="45"/>
      <c r="PAK432" s="45"/>
      <c r="PAL432" s="45"/>
      <c r="PAM432" s="45"/>
      <c r="PAN432" s="45"/>
      <c r="PAO432" s="45"/>
      <c r="PAP432" s="45"/>
      <c r="PAQ432" s="45"/>
      <c r="PAR432" s="45"/>
      <c r="PAS432" s="45"/>
      <c r="PAT432" s="45"/>
      <c r="PAU432" s="45"/>
      <c r="PAV432" s="45"/>
      <c r="PAW432" s="45"/>
      <c r="PAX432" s="45"/>
      <c r="PAY432" s="45"/>
      <c r="PAZ432" s="45"/>
      <c r="PBA432" s="45"/>
      <c r="PBB432" s="45"/>
      <c r="PBC432" s="45"/>
      <c r="PBD432" s="45"/>
      <c r="PBE432" s="45"/>
      <c r="PBF432" s="45"/>
      <c r="PBG432" s="45"/>
      <c r="PBH432" s="45"/>
      <c r="PBI432" s="45"/>
      <c r="PBJ432" s="45"/>
      <c r="PBK432" s="45"/>
      <c r="PBL432" s="45"/>
      <c r="PBM432" s="45"/>
      <c r="PBN432" s="45"/>
      <c r="PBO432" s="45"/>
      <c r="PBP432" s="45"/>
      <c r="PBQ432" s="45"/>
      <c r="PBR432" s="45"/>
      <c r="PBS432" s="45"/>
      <c r="PBT432" s="45"/>
      <c r="PBU432" s="45"/>
      <c r="PBV432" s="45"/>
      <c r="PBW432" s="45"/>
      <c r="PBX432" s="45"/>
      <c r="PBY432" s="45"/>
      <c r="PBZ432" s="45"/>
      <c r="PCA432" s="45"/>
      <c r="PCB432" s="45"/>
      <c r="PCC432" s="45"/>
      <c r="PCD432" s="45"/>
      <c r="PCE432" s="45"/>
      <c r="PCF432" s="45"/>
      <c r="PCG432" s="45"/>
      <c r="PCH432" s="45"/>
      <c r="PCI432" s="45"/>
      <c r="PCJ432" s="45"/>
      <c r="PCK432" s="45"/>
      <c r="PCL432" s="45"/>
      <c r="PCM432" s="45"/>
      <c r="PCN432" s="45"/>
      <c r="PCO432" s="45"/>
      <c r="PCP432" s="45"/>
      <c r="PCQ432" s="45"/>
      <c r="PCR432" s="45"/>
      <c r="PCS432" s="45"/>
      <c r="PCT432" s="45"/>
      <c r="PCU432" s="45"/>
      <c r="PCV432" s="45"/>
      <c r="PCW432" s="45"/>
      <c r="PCX432" s="45"/>
      <c r="PCY432" s="45"/>
      <c r="PCZ432" s="45"/>
      <c r="PDA432" s="45"/>
      <c r="PDB432" s="45"/>
      <c r="PDC432" s="45"/>
      <c r="PDD432" s="45"/>
      <c r="PDE432" s="45"/>
      <c r="PDF432" s="45"/>
      <c r="PDG432" s="45"/>
      <c r="PDH432" s="45"/>
      <c r="PDI432" s="45"/>
      <c r="PDJ432" s="45"/>
      <c r="PDK432" s="45"/>
      <c r="PDL432" s="45"/>
      <c r="PDM432" s="45"/>
      <c r="PDN432" s="45"/>
      <c r="PDO432" s="45"/>
      <c r="PDP432" s="45"/>
      <c r="PDQ432" s="45"/>
      <c r="PDR432" s="45"/>
      <c r="PDS432" s="45"/>
      <c r="PDT432" s="45"/>
      <c r="PDU432" s="45"/>
      <c r="PDV432" s="45"/>
      <c r="PDW432" s="45"/>
      <c r="PDX432" s="45"/>
      <c r="PDY432" s="45"/>
      <c r="PDZ432" s="45"/>
      <c r="PEA432" s="45"/>
      <c r="PEB432" s="45"/>
      <c r="PEC432" s="45"/>
      <c r="PED432" s="45"/>
      <c r="PEE432" s="45"/>
      <c r="PEF432" s="45"/>
      <c r="PEG432" s="45"/>
      <c r="PEH432" s="45"/>
      <c r="PEI432" s="45"/>
      <c r="PEJ432" s="45"/>
      <c r="PEK432" s="45"/>
      <c r="PEL432" s="45"/>
      <c r="PEM432" s="45"/>
      <c r="PEN432" s="45"/>
      <c r="PEO432" s="45"/>
      <c r="PEP432" s="45"/>
      <c r="PEQ432" s="45"/>
      <c r="PER432" s="45"/>
      <c r="PES432" s="45"/>
      <c r="PET432" s="45"/>
      <c r="PEU432" s="45"/>
      <c r="PEV432" s="45"/>
      <c r="PEW432" s="45"/>
      <c r="PEX432" s="45"/>
      <c r="PEY432" s="45"/>
      <c r="PEZ432" s="45"/>
      <c r="PFA432" s="45"/>
      <c r="PFB432" s="45"/>
      <c r="PFC432" s="45"/>
      <c r="PFD432" s="45"/>
      <c r="PFE432" s="45"/>
      <c r="PFF432" s="45"/>
      <c r="PFG432" s="45"/>
      <c r="PFH432" s="45"/>
      <c r="PFI432" s="45"/>
      <c r="PFJ432" s="45"/>
      <c r="PFK432" s="45"/>
      <c r="PFL432" s="45"/>
      <c r="PFM432" s="45"/>
      <c r="PFN432" s="45"/>
      <c r="PFO432" s="45"/>
      <c r="PFP432" s="45"/>
      <c r="PFQ432" s="45"/>
      <c r="PFR432" s="45"/>
      <c r="PFS432" s="45"/>
      <c r="PFT432" s="45"/>
      <c r="PFU432" s="45"/>
      <c r="PFV432" s="45"/>
      <c r="PFW432" s="45"/>
      <c r="PFX432" s="45"/>
      <c r="PFY432" s="45"/>
      <c r="PFZ432" s="45"/>
      <c r="PGA432" s="45"/>
      <c r="PGB432" s="45"/>
      <c r="PGC432" s="45"/>
      <c r="PGD432" s="45"/>
      <c r="PGE432" s="45"/>
      <c r="PGF432" s="45"/>
      <c r="PGG432" s="45"/>
      <c r="PGH432" s="45"/>
      <c r="PGI432" s="45"/>
      <c r="PGJ432" s="45"/>
      <c r="PGK432" s="45"/>
      <c r="PGL432" s="45"/>
      <c r="PGM432" s="45"/>
      <c r="PGN432" s="45"/>
      <c r="PGO432" s="45"/>
      <c r="PGP432" s="45"/>
      <c r="PGQ432" s="45"/>
      <c r="PGR432" s="45"/>
      <c r="PGS432" s="45"/>
      <c r="PGT432" s="45"/>
      <c r="PGU432" s="45"/>
      <c r="PGV432" s="45"/>
      <c r="PGW432" s="45"/>
      <c r="PGX432" s="45"/>
      <c r="PGY432" s="45"/>
      <c r="PGZ432" s="45"/>
      <c r="PHA432" s="45"/>
      <c r="PHB432" s="45"/>
      <c r="PHC432" s="45"/>
      <c r="PHD432" s="45"/>
      <c r="PHE432" s="45"/>
      <c r="PHF432" s="45"/>
      <c r="PHG432" s="45"/>
      <c r="PHH432" s="45"/>
      <c r="PHI432" s="45"/>
      <c r="PHJ432" s="45"/>
      <c r="PHK432" s="45"/>
      <c r="PHL432" s="45"/>
      <c r="PHM432" s="45"/>
      <c r="PHN432" s="45"/>
      <c r="PHO432" s="45"/>
      <c r="PHP432" s="45"/>
      <c r="PHQ432" s="45"/>
      <c r="PHR432" s="45"/>
      <c r="PHS432" s="45"/>
      <c r="PHT432" s="45"/>
      <c r="PHU432" s="45"/>
      <c r="PHV432" s="45"/>
      <c r="PHW432" s="45"/>
      <c r="PHX432" s="45"/>
      <c r="PHY432" s="45"/>
      <c r="PHZ432" s="45"/>
      <c r="PIA432" s="45"/>
      <c r="PIB432" s="45"/>
      <c r="PIC432" s="45"/>
      <c r="PID432" s="45"/>
      <c r="PIE432" s="45"/>
      <c r="PIF432" s="45"/>
      <c r="PIG432" s="45"/>
      <c r="PIH432" s="45"/>
      <c r="PII432" s="45"/>
      <c r="PIJ432" s="45"/>
      <c r="PIK432" s="45"/>
      <c r="PIL432" s="45"/>
      <c r="PIM432" s="45"/>
      <c r="PIN432" s="45"/>
      <c r="PIO432" s="45"/>
      <c r="PIP432" s="45"/>
      <c r="PIQ432" s="45"/>
      <c r="PIR432" s="45"/>
      <c r="PIS432" s="45"/>
      <c r="PIT432" s="45"/>
      <c r="PIU432" s="45"/>
      <c r="PIV432" s="45"/>
      <c r="PIW432" s="45"/>
      <c r="PIX432" s="45"/>
      <c r="PIY432" s="45"/>
      <c r="PIZ432" s="45"/>
      <c r="PJA432" s="45"/>
      <c r="PJB432" s="45"/>
      <c r="PJC432" s="45"/>
      <c r="PJD432" s="45"/>
      <c r="PJE432" s="45"/>
      <c r="PJF432" s="45"/>
      <c r="PJG432" s="45"/>
      <c r="PJH432" s="45"/>
      <c r="PJI432" s="45"/>
      <c r="PJJ432" s="45"/>
      <c r="PJK432" s="45"/>
      <c r="PJL432" s="45"/>
      <c r="PJM432" s="45"/>
      <c r="PJN432" s="45"/>
      <c r="PJO432" s="45"/>
      <c r="PJP432" s="45"/>
      <c r="PJQ432" s="45"/>
      <c r="PJR432" s="45"/>
      <c r="PJS432" s="45"/>
      <c r="PJT432" s="45"/>
      <c r="PJU432" s="45"/>
      <c r="PJV432" s="45"/>
      <c r="PJW432" s="45"/>
      <c r="PJX432" s="45"/>
      <c r="PJY432" s="45"/>
      <c r="PJZ432" s="45"/>
      <c r="PKA432" s="45"/>
      <c r="PKB432" s="45"/>
      <c r="PKC432" s="45"/>
      <c r="PKD432" s="45"/>
      <c r="PKE432" s="45"/>
      <c r="PKF432" s="45"/>
      <c r="PKG432" s="45"/>
      <c r="PKH432" s="45"/>
      <c r="PKI432" s="45"/>
      <c r="PKJ432" s="45"/>
      <c r="PKK432" s="45"/>
      <c r="PKL432" s="45"/>
      <c r="PKM432" s="45"/>
      <c r="PKN432" s="45"/>
      <c r="PKO432" s="45"/>
      <c r="PKP432" s="45"/>
      <c r="PKQ432" s="45"/>
      <c r="PKR432" s="45"/>
      <c r="PKS432" s="45"/>
      <c r="PKT432" s="45"/>
      <c r="PKU432" s="45"/>
      <c r="PKV432" s="45"/>
      <c r="PKW432" s="45"/>
      <c r="PKX432" s="45"/>
      <c r="PKY432" s="45"/>
      <c r="PKZ432" s="45"/>
      <c r="PLA432" s="45"/>
      <c r="PLB432" s="45"/>
      <c r="PLC432" s="45"/>
      <c r="PLD432" s="45"/>
      <c r="PLE432" s="45"/>
      <c r="PLF432" s="45"/>
      <c r="PLG432" s="45"/>
      <c r="PLH432" s="45"/>
      <c r="PLI432" s="45"/>
      <c r="PLJ432" s="45"/>
      <c r="PLK432" s="45"/>
      <c r="PLL432" s="45"/>
      <c r="PLM432" s="45"/>
      <c r="PLN432" s="45"/>
      <c r="PLO432" s="45"/>
      <c r="PLP432" s="45"/>
      <c r="PLQ432" s="45"/>
      <c r="PLR432" s="45"/>
      <c r="PLS432" s="45"/>
      <c r="PLT432" s="45"/>
      <c r="PLU432" s="45"/>
      <c r="PLV432" s="45"/>
      <c r="PLW432" s="45"/>
      <c r="PLX432" s="45"/>
      <c r="PLY432" s="45"/>
      <c r="PLZ432" s="45"/>
      <c r="PMA432" s="45"/>
      <c r="PMB432" s="45"/>
      <c r="PMC432" s="45"/>
      <c r="PMD432" s="45"/>
      <c r="PME432" s="45"/>
      <c r="PMF432" s="45"/>
      <c r="PMG432" s="45"/>
      <c r="PMH432" s="45"/>
      <c r="PMI432" s="45"/>
      <c r="PMJ432" s="45"/>
      <c r="PMK432" s="45"/>
      <c r="PML432" s="45"/>
      <c r="PMM432" s="45"/>
      <c r="PMN432" s="45"/>
      <c r="PMO432" s="45"/>
      <c r="PMP432" s="45"/>
      <c r="PMQ432" s="45"/>
      <c r="PMR432" s="45"/>
      <c r="PMS432" s="45"/>
      <c r="PMT432" s="45"/>
      <c r="PMU432" s="45"/>
      <c r="PMV432" s="45"/>
      <c r="PMW432" s="45"/>
      <c r="PMX432" s="45"/>
      <c r="PMY432" s="45"/>
      <c r="PMZ432" s="45"/>
      <c r="PNA432" s="45"/>
      <c r="PNB432" s="45"/>
      <c r="PNC432" s="45"/>
      <c r="PND432" s="45"/>
      <c r="PNE432" s="45"/>
      <c r="PNF432" s="45"/>
      <c r="PNG432" s="45"/>
      <c r="PNH432" s="45"/>
      <c r="PNI432" s="45"/>
      <c r="PNJ432" s="45"/>
      <c r="PNK432" s="45"/>
      <c r="PNL432" s="45"/>
      <c r="PNM432" s="45"/>
      <c r="PNN432" s="45"/>
      <c r="PNO432" s="45"/>
      <c r="PNP432" s="45"/>
      <c r="PNQ432" s="45"/>
      <c r="PNR432" s="45"/>
      <c r="PNS432" s="45"/>
      <c r="PNT432" s="45"/>
      <c r="PNU432" s="45"/>
      <c r="PNV432" s="45"/>
      <c r="PNW432" s="45"/>
      <c r="PNX432" s="45"/>
      <c r="PNY432" s="45"/>
      <c r="PNZ432" s="45"/>
      <c r="POA432" s="45"/>
      <c r="POB432" s="45"/>
      <c r="POC432" s="45"/>
      <c r="POD432" s="45"/>
      <c r="POE432" s="45"/>
      <c r="POF432" s="45"/>
      <c r="POG432" s="45"/>
      <c r="POH432" s="45"/>
      <c r="POI432" s="45"/>
      <c r="POJ432" s="45"/>
      <c r="POK432" s="45"/>
      <c r="POL432" s="45"/>
      <c r="POM432" s="45"/>
      <c r="PON432" s="45"/>
      <c r="POO432" s="45"/>
      <c r="POP432" s="45"/>
      <c r="POQ432" s="45"/>
      <c r="POR432" s="45"/>
      <c r="POS432" s="45"/>
      <c r="POT432" s="45"/>
      <c r="POU432" s="45"/>
      <c r="POV432" s="45"/>
      <c r="POW432" s="45"/>
      <c r="POX432" s="45"/>
      <c r="POY432" s="45"/>
      <c r="POZ432" s="45"/>
      <c r="PPA432" s="45"/>
      <c r="PPB432" s="45"/>
      <c r="PPC432" s="45"/>
      <c r="PPD432" s="45"/>
      <c r="PPE432" s="45"/>
      <c r="PPF432" s="45"/>
      <c r="PPG432" s="45"/>
      <c r="PPH432" s="45"/>
      <c r="PPI432" s="45"/>
      <c r="PPJ432" s="45"/>
      <c r="PPK432" s="45"/>
      <c r="PPL432" s="45"/>
      <c r="PPM432" s="45"/>
      <c r="PPN432" s="45"/>
      <c r="PPO432" s="45"/>
      <c r="PPP432" s="45"/>
      <c r="PPQ432" s="45"/>
      <c r="PPR432" s="45"/>
      <c r="PPS432" s="45"/>
      <c r="PPT432" s="45"/>
      <c r="PPU432" s="45"/>
      <c r="PPV432" s="45"/>
      <c r="PPW432" s="45"/>
      <c r="PPX432" s="45"/>
      <c r="PPY432" s="45"/>
      <c r="PPZ432" s="45"/>
      <c r="PQA432" s="45"/>
      <c r="PQB432" s="45"/>
      <c r="PQC432" s="45"/>
      <c r="PQD432" s="45"/>
      <c r="PQE432" s="45"/>
      <c r="PQF432" s="45"/>
      <c r="PQG432" s="45"/>
      <c r="PQH432" s="45"/>
      <c r="PQI432" s="45"/>
      <c r="PQJ432" s="45"/>
      <c r="PQK432" s="45"/>
      <c r="PQL432" s="45"/>
      <c r="PQM432" s="45"/>
      <c r="PQN432" s="45"/>
      <c r="PQO432" s="45"/>
      <c r="PQP432" s="45"/>
      <c r="PQQ432" s="45"/>
      <c r="PQR432" s="45"/>
      <c r="PQS432" s="45"/>
      <c r="PQT432" s="45"/>
      <c r="PQU432" s="45"/>
      <c r="PQV432" s="45"/>
      <c r="PQW432" s="45"/>
      <c r="PQX432" s="45"/>
      <c r="PQY432" s="45"/>
      <c r="PQZ432" s="45"/>
      <c r="PRA432" s="45"/>
      <c r="PRB432" s="45"/>
      <c r="PRC432" s="45"/>
      <c r="PRD432" s="45"/>
      <c r="PRE432" s="45"/>
      <c r="PRF432" s="45"/>
      <c r="PRG432" s="45"/>
      <c r="PRH432" s="45"/>
      <c r="PRI432" s="45"/>
      <c r="PRJ432" s="45"/>
      <c r="PRK432" s="45"/>
      <c r="PRL432" s="45"/>
      <c r="PRM432" s="45"/>
      <c r="PRN432" s="45"/>
      <c r="PRO432" s="45"/>
      <c r="PRP432" s="45"/>
      <c r="PRQ432" s="45"/>
      <c r="PRR432" s="45"/>
      <c r="PRS432" s="45"/>
      <c r="PRT432" s="45"/>
      <c r="PRU432" s="45"/>
      <c r="PRV432" s="45"/>
      <c r="PRW432" s="45"/>
      <c r="PRX432" s="45"/>
      <c r="PRY432" s="45"/>
      <c r="PRZ432" s="45"/>
      <c r="PSA432" s="45"/>
      <c r="PSB432" s="45"/>
      <c r="PSC432" s="45"/>
      <c r="PSD432" s="45"/>
      <c r="PSE432" s="45"/>
      <c r="PSF432" s="45"/>
      <c r="PSG432" s="45"/>
      <c r="PSH432" s="45"/>
      <c r="PSI432" s="45"/>
      <c r="PSJ432" s="45"/>
      <c r="PSK432" s="45"/>
      <c r="PSL432" s="45"/>
      <c r="PSM432" s="45"/>
      <c r="PSN432" s="45"/>
      <c r="PSO432" s="45"/>
      <c r="PSP432" s="45"/>
      <c r="PSQ432" s="45"/>
      <c r="PSR432" s="45"/>
      <c r="PSS432" s="45"/>
      <c r="PST432" s="45"/>
      <c r="PSU432" s="45"/>
      <c r="PSV432" s="45"/>
      <c r="PSW432" s="45"/>
      <c r="PSX432" s="45"/>
      <c r="PSY432" s="45"/>
      <c r="PSZ432" s="45"/>
      <c r="PTA432" s="45"/>
      <c r="PTB432" s="45"/>
      <c r="PTC432" s="45"/>
      <c r="PTD432" s="45"/>
      <c r="PTE432" s="45"/>
      <c r="PTF432" s="45"/>
      <c r="PTG432" s="45"/>
      <c r="PTH432" s="45"/>
      <c r="PTI432" s="45"/>
      <c r="PTJ432" s="45"/>
      <c r="PTK432" s="45"/>
      <c r="PTL432" s="45"/>
      <c r="PTM432" s="45"/>
      <c r="PTN432" s="45"/>
      <c r="PTO432" s="45"/>
      <c r="PTP432" s="45"/>
      <c r="PTQ432" s="45"/>
      <c r="PTR432" s="45"/>
      <c r="PTS432" s="45"/>
      <c r="PTT432" s="45"/>
      <c r="PTU432" s="45"/>
      <c r="PTV432" s="45"/>
      <c r="PTW432" s="45"/>
      <c r="PTX432" s="45"/>
      <c r="PTY432" s="45"/>
      <c r="PTZ432" s="45"/>
      <c r="PUA432" s="45"/>
      <c r="PUB432" s="45"/>
      <c r="PUC432" s="45"/>
      <c r="PUD432" s="45"/>
      <c r="PUE432" s="45"/>
      <c r="PUF432" s="45"/>
      <c r="PUG432" s="45"/>
      <c r="PUH432" s="45"/>
      <c r="PUI432" s="45"/>
      <c r="PUJ432" s="45"/>
      <c r="PUK432" s="45"/>
      <c r="PUL432" s="45"/>
      <c r="PUM432" s="45"/>
      <c r="PUN432" s="45"/>
      <c r="PUO432" s="45"/>
      <c r="PUP432" s="45"/>
      <c r="PUQ432" s="45"/>
      <c r="PUR432" s="45"/>
      <c r="PUS432" s="45"/>
      <c r="PUT432" s="45"/>
      <c r="PUU432" s="45"/>
      <c r="PUV432" s="45"/>
      <c r="PUW432" s="45"/>
      <c r="PUX432" s="45"/>
      <c r="PUY432" s="45"/>
      <c r="PUZ432" s="45"/>
      <c r="PVA432" s="45"/>
      <c r="PVB432" s="45"/>
      <c r="PVC432" s="45"/>
      <c r="PVD432" s="45"/>
      <c r="PVE432" s="45"/>
      <c r="PVF432" s="45"/>
      <c r="PVG432" s="45"/>
      <c r="PVH432" s="45"/>
      <c r="PVI432" s="45"/>
      <c r="PVJ432" s="45"/>
      <c r="PVK432" s="45"/>
      <c r="PVL432" s="45"/>
      <c r="PVM432" s="45"/>
      <c r="PVN432" s="45"/>
      <c r="PVO432" s="45"/>
      <c r="PVP432" s="45"/>
      <c r="PVQ432" s="45"/>
      <c r="PVR432" s="45"/>
      <c r="PVS432" s="45"/>
      <c r="PVT432" s="45"/>
      <c r="PVU432" s="45"/>
      <c r="PVV432" s="45"/>
      <c r="PVW432" s="45"/>
      <c r="PVX432" s="45"/>
      <c r="PVY432" s="45"/>
      <c r="PVZ432" s="45"/>
      <c r="PWA432" s="45"/>
      <c r="PWB432" s="45"/>
      <c r="PWC432" s="45"/>
      <c r="PWD432" s="45"/>
      <c r="PWE432" s="45"/>
      <c r="PWF432" s="45"/>
      <c r="PWG432" s="45"/>
      <c r="PWH432" s="45"/>
      <c r="PWI432" s="45"/>
      <c r="PWJ432" s="45"/>
      <c r="PWK432" s="45"/>
      <c r="PWL432" s="45"/>
      <c r="PWM432" s="45"/>
      <c r="PWN432" s="45"/>
      <c r="PWO432" s="45"/>
      <c r="PWP432" s="45"/>
      <c r="PWQ432" s="45"/>
      <c r="PWR432" s="45"/>
      <c r="PWS432" s="45"/>
      <c r="PWT432" s="45"/>
      <c r="PWU432" s="45"/>
      <c r="PWV432" s="45"/>
      <c r="PWW432" s="45"/>
      <c r="PWX432" s="45"/>
      <c r="PWY432" s="45"/>
      <c r="PWZ432" s="45"/>
      <c r="PXA432" s="45"/>
      <c r="PXB432" s="45"/>
      <c r="PXC432" s="45"/>
      <c r="PXD432" s="45"/>
      <c r="PXE432" s="45"/>
      <c r="PXF432" s="45"/>
      <c r="PXG432" s="45"/>
      <c r="PXH432" s="45"/>
      <c r="PXI432" s="45"/>
      <c r="PXJ432" s="45"/>
      <c r="PXK432" s="45"/>
      <c r="PXL432" s="45"/>
      <c r="PXM432" s="45"/>
      <c r="PXN432" s="45"/>
      <c r="PXO432" s="45"/>
      <c r="PXP432" s="45"/>
      <c r="PXQ432" s="45"/>
      <c r="PXR432" s="45"/>
      <c r="PXS432" s="45"/>
      <c r="PXT432" s="45"/>
      <c r="PXU432" s="45"/>
      <c r="PXV432" s="45"/>
      <c r="PXW432" s="45"/>
      <c r="PXX432" s="45"/>
      <c r="PXY432" s="45"/>
      <c r="PXZ432" s="45"/>
      <c r="PYA432" s="45"/>
      <c r="PYB432" s="45"/>
      <c r="PYC432" s="45"/>
      <c r="PYD432" s="45"/>
      <c r="PYE432" s="45"/>
      <c r="PYF432" s="45"/>
      <c r="PYG432" s="45"/>
      <c r="PYH432" s="45"/>
      <c r="PYI432" s="45"/>
      <c r="PYJ432" s="45"/>
      <c r="PYK432" s="45"/>
      <c r="PYL432" s="45"/>
      <c r="PYM432" s="45"/>
      <c r="PYN432" s="45"/>
      <c r="PYO432" s="45"/>
      <c r="PYP432" s="45"/>
      <c r="PYQ432" s="45"/>
      <c r="PYR432" s="45"/>
      <c r="PYS432" s="45"/>
      <c r="PYT432" s="45"/>
      <c r="PYU432" s="45"/>
      <c r="PYV432" s="45"/>
      <c r="PYW432" s="45"/>
      <c r="PYX432" s="45"/>
      <c r="PYY432" s="45"/>
      <c r="PYZ432" s="45"/>
      <c r="PZA432" s="45"/>
      <c r="PZB432" s="45"/>
      <c r="PZC432" s="45"/>
      <c r="PZD432" s="45"/>
      <c r="PZE432" s="45"/>
      <c r="PZF432" s="45"/>
      <c r="PZG432" s="45"/>
      <c r="PZH432" s="45"/>
      <c r="PZI432" s="45"/>
      <c r="PZJ432" s="45"/>
      <c r="PZK432" s="45"/>
      <c r="PZL432" s="45"/>
      <c r="PZM432" s="45"/>
      <c r="PZN432" s="45"/>
      <c r="PZO432" s="45"/>
      <c r="PZP432" s="45"/>
      <c r="PZQ432" s="45"/>
      <c r="PZR432" s="45"/>
      <c r="PZS432" s="45"/>
      <c r="PZT432" s="45"/>
      <c r="PZU432" s="45"/>
      <c r="PZV432" s="45"/>
      <c r="PZW432" s="45"/>
      <c r="PZX432" s="45"/>
      <c r="PZY432" s="45"/>
      <c r="PZZ432" s="45"/>
      <c r="QAA432" s="45"/>
      <c r="QAB432" s="45"/>
      <c r="QAC432" s="45"/>
      <c r="QAD432" s="45"/>
      <c r="QAE432" s="45"/>
      <c r="QAF432" s="45"/>
      <c r="QAG432" s="45"/>
      <c r="QAH432" s="45"/>
      <c r="QAI432" s="45"/>
      <c r="QAJ432" s="45"/>
      <c r="QAK432" s="45"/>
      <c r="QAL432" s="45"/>
      <c r="QAM432" s="45"/>
      <c r="QAN432" s="45"/>
      <c r="QAO432" s="45"/>
      <c r="QAP432" s="45"/>
      <c r="QAQ432" s="45"/>
      <c r="QAR432" s="45"/>
      <c r="QAS432" s="45"/>
      <c r="QAT432" s="45"/>
      <c r="QAU432" s="45"/>
      <c r="QAV432" s="45"/>
      <c r="QAW432" s="45"/>
      <c r="QAX432" s="45"/>
      <c r="QAY432" s="45"/>
      <c r="QAZ432" s="45"/>
      <c r="QBA432" s="45"/>
      <c r="QBB432" s="45"/>
      <c r="QBC432" s="45"/>
      <c r="QBD432" s="45"/>
      <c r="QBE432" s="45"/>
      <c r="QBF432" s="45"/>
      <c r="QBG432" s="45"/>
      <c r="QBH432" s="45"/>
      <c r="QBI432" s="45"/>
      <c r="QBJ432" s="45"/>
      <c r="QBK432" s="45"/>
      <c r="QBL432" s="45"/>
      <c r="QBM432" s="45"/>
      <c r="QBN432" s="45"/>
      <c r="QBO432" s="45"/>
      <c r="QBP432" s="45"/>
      <c r="QBQ432" s="45"/>
      <c r="QBR432" s="45"/>
      <c r="QBS432" s="45"/>
      <c r="QBT432" s="45"/>
      <c r="QBU432" s="45"/>
      <c r="QBV432" s="45"/>
      <c r="QBW432" s="45"/>
      <c r="QBX432" s="45"/>
      <c r="QBY432" s="45"/>
      <c r="QBZ432" s="45"/>
      <c r="QCA432" s="45"/>
      <c r="QCB432" s="45"/>
      <c r="QCC432" s="45"/>
      <c r="QCD432" s="45"/>
      <c r="QCE432" s="45"/>
      <c r="QCF432" s="45"/>
      <c r="QCG432" s="45"/>
      <c r="QCH432" s="45"/>
      <c r="QCI432" s="45"/>
      <c r="QCJ432" s="45"/>
      <c r="QCK432" s="45"/>
      <c r="QCL432" s="45"/>
      <c r="QCM432" s="45"/>
      <c r="QCN432" s="45"/>
      <c r="QCO432" s="45"/>
      <c r="QCP432" s="45"/>
      <c r="QCQ432" s="45"/>
      <c r="QCR432" s="45"/>
      <c r="QCS432" s="45"/>
      <c r="QCT432" s="45"/>
      <c r="QCU432" s="45"/>
      <c r="QCV432" s="45"/>
      <c r="QCW432" s="45"/>
      <c r="QCX432" s="45"/>
      <c r="QCY432" s="45"/>
      <c r="QCZ432" s="45"/>
      <c r="QDA432" s="45"/>
      <c r="QDB432" s="45"/>
      <c r="QDC432" s="45"/>
      <c r="QDD432" s="45"/>
      <c r="QDE432" s="45"/>
      <c r="QDF432" s="45"/>
      <c r="QDG432" s="45"/>
      <c r="QDH432" s="45"/>
      <c r="QDI432" s="45"/>
      <c r="QDJ432" s="45"/>
      <c r="QDK432" s="45"/>
      <c r="QDL432" s="45"/>
      <c r="QDM432" s="45"/>
      <c r="QDN432" s="45"/>
      <c r="QDO432" s="45"/>
      <c r="QDP432" s="45"/>
      <c r="QDQ432" s="45"/>
      <c r="QDR432" s="45"/>
      <c r="QDS432" s="45"/>
      <c r="QDT432" s="45"/>
      <c r="QDU432" s="45"/>
      <c r="QDV432" s="45"/>
      <c r="QDW432" s="45"/>
      <c r="QDX432" s="45"/>
      <c r="QDY432" s="45"/>
      <c r="QDZ432" s="45"/>
      <c r="QEA432" s="45"/>
      <c r="QEB432" s="45"/>
      <c r="QEC432" s="45"/>
      <c r="QED432" s="45"/>
      <c r="QEE432" s="45"/>
      <c r="QEF432" s="45"/>
      <c r="QEG432" s="45"/>
      <c r="QEH432" s="45"/>
      <c r="QEI432" s="45"/>
      <c r="QEJ432" s="45"/>
      <c r="QEK432" s="45"/>
      <c r="QEL432" s="45"/>
      <c r="QEM432" s="45"/>
      <c r="QEN432" s="45"/>
      <c r="QEO432" s="45"/>
      <c r="QEP432" s="45"/>
      <c r="QEQ432" s="45"/>
      <c r="QER432" s="45"/>
      <c r="QES432" s="45"/>
      <c r="QET432" s="45"/>
      <c r="QEU432" s="45"/>
      <c r="QEV432" s="45"/>
      <c r="QEW432" s="45"/>
      <c r="QEX432" s="45"/>
      <c r="QEY432" s="45"/>
      <c r="QEZ432" s="45"/>
      <c r="QFA432" s="45"/>
      <c r="QFB432" s="45"/>
      <c r="QFC432" s="45"/>
      <c r="QFD432" s="45"/>
      <c r="QFE432" s="45"/>
      <c r="QFF432" s="45"/>
      <c r="QFG432" s="45"/>
      <c r="QFH432" s="45"/>
      <c r="QFI432" s="45"/>
      <c r="QFJ432" s="45"/>
      <c r="QFK432" s="45"/>
      <c r="QFL432" s="45"/>
      <c r="QFM432" s="45"/>
      <c r="QFN432" s="45"/>
      <c r="QFO432" s="45"/>
      <c r="QFP432" s="45"/>
      <c r="QFQ432" s="45"/>
      <c r="QFR432" s="45"/>
      <c r="QFS432" s="45"/>
      <c r="QFT432" s="45"/>
      <c r="QFU432" s="45"/>
      <c r="QFV432" s="45"/>
      <c r="QFW432" s="45"/>
      <c r="QFX432" s="45"/>
      <c r="QFY432" s="45"/>
      <c r="QFZ432" s="45"/>
      <c r="QGA432" s="45"/>
      <c r="QGB432" s="45"/>
      <c r="QGC432" s="45"/>
      <c r="QGD432" s="45"/>
      <c r="QGE432" s="45"/>
      <c r="QGF432" s="45"/>
      <c r="QGG432" s="45"/>
      <c r="QGH432" s="45"/>
      <c r="QGI432" s="45"/>
      <c r="QGJ432" s="45"/>
      <c r="QGK432" s="45"/>
      <c r="QGL432" s="45"/>
      <c r="QGM432" s="45"/>
      <c r="QGN432" s="45"/>
      <c r="QGO432" s="45"/>
      <c r="QGP432" s="45"/>
      <c r="QGQ432" s="45"/>
      <c r="QGR432" s="45"/>
      <c r="QGS432" s="45"/>
      <c r="QGT432" s="45"/>
      <c r="QGU432" s="45"/>
      <c r="QGV432" s="45"/>
      <c r="QGW432" s="45"/>
      <c r="QGX432" s="45"/>
      <c r="QGY432" s="45"/>
      <c r="QGZ432" s="45"/>
      <c r="QHA432" s="45"/>
      <c r="QHB432" s="45"/>
      <c r="QHC432" s="45"/>
      <c r="QHD432" s="45"/>
      <c r="QHE432" s="45"/>
      <c r="QHF432" s="45"/>
      <c r="QHG432" s="45"/>
      <c r="QHH432" s="45"/>
      <c r="QHI432" s="45"/>
      <c r="QHJ432" s="45"/>
      <c r="QHK432" s="45"/>
      <c r="QHL432" s="45"/>
      <c r="QHM432" s="45"/>
      <c r="QHN432" s="45"/>
      <c r="QHO432" s="45"/>
      <c r="QHP432" s="45"/>
      <c r="QHQ432" s="45"/>
      <c r="QHR432" s="45"/>
      <c r="QHS432" s="45"/>
      <c r="QHT432" s="45"/>
      <c r="QHU432" s="45"/>
      <c r="QHV432" s="45"/>
      <c r="QHW432" s="45"/>
      <c r="QHX432" s="45"/>
      <c r="QHY432" s="45"/>
      <c r="QHZ432" s="45"/>
      <c r="QIA432" s="45"/>
      <c r="QIB432" s="45"/>
      <c r="QIC432" s="45"/>
      <c r="QID432" s="45"/>
      <c r="QIE432" s="45"/>
      <c r="QIF432" s="45"/>
      <c r="QIG432" s="45"/>
      <c r="QIH432" s="45"/>
      <c r="QII432" s="45"/>
      <c r="QIJ432" s="45"/>
      <c r="QIK432" s="45"/>
      <c r="QIL432" s="45"/>
      <c r="QIM432" s="45"/>
      <c r="QIN432" s="45"/>
      <c r="QIO432" s="45"/>
      <c r="QIP432" s="45"/>
      <c r="QIQ432" s="45"/>
      <c r="QIR432" s="45"/>
      <c r="QIS432" s="45"/>
      <c r="QIT432" s="45"/>
      <c r="QIU432" s="45"/>
      <c r="QIV432" s="45"/>
      <c r="QIW432" s="45"/>
      <c r="QIX432" s="45"/>
      <c r="QIY432" s="45"/>
      <c r="QIZ432" s="45"/>
      <c r="QJA432" s="45"/>
      <c r="QJB432" s="45"/>
      <c r="QJC432" s="45"/>
      <c r="QJD432" s="45"/>
      <c r="QJE432" s="45"/>
      <c r="QJF432" s="45"/>
      <c r="QJG432" s="45"/>
      <c r="QJH432" s="45"/>
      <c r="QJI432" s="45"/>
      <c r="QJJ432" s="45"/>
      <c r="QJK432" s="45"/>
      <c r="QJL432" s="45"/>
      <c r="QJM432" s="45"/>
      <c r="QJN432" s="45"/>
      <c r="QJO432" s="45"/>
      <c r="QJP432" s="45"/>
      <c r="QJQ432" s="45"/>
      <c r="QJR432" s="45"/>
      <c r="QJS432" s="45"/>
      <c r="QJT432" s="45"/>
      <c r="QJU432" s="45"/>
      <c r="QJV432" s="45"/>
      <c r="QJW432" s="45"/>
      <c r="QJX432" s="45"/>
      <c r="QJY432" s="45"/>
      <c r="QJZ432" s="45"/>
      <c r="QKA432" s="45"/>
      <c r="QKB432" s="45"/>
      <c r="QKC432" s="45"/>
      <c r="QKD432" s="45"/>
      <c r="QKE432" s="45"/>
      <c r="QKF432" s="45"/>
      <c r="QKG432" s="45"/>
      <c r="QKH432" s="45"/>
      <c r="QKI432" s="45"/>
      <c r="QKJ432" s="45"/>
      <c r="QKK432" s="45"/>
      <c r="QKL432" s="45"/>
      <c r="QKM432" s="45"/>
      <c r="QKN432" s="45"/>
      <c r="QKO432" s="45"/>
      <c r="QKP432" s="45"/>
      <c r="QKQ432" s="45"/>
      <c r="QKR432" s="45"/>
      <c r="QKS432" s="45"/>
      <c r="QKT432" s="45"/>
      <c r="QKU432" s="45"/>
      <c r="QKV432" s="45"/>
      <c r="QKW432" s="45"/>
      <c r="QKX432" s="45"/>
      <c r="QKY432" s="45"/>
      <c r="QKZ432" s="45"/>
      <c r="QLA432" s="45"/>
      <c r="QLB432" s="45"/>
      <c r="QLC432" s="45"/>
      <c r="QLD432" s="45"/>
      <c r="QLE432" s="45"/>
      <c r="QLF432" s="45"/>
      <c r="QLG432" s="45"/>
      <c r="QLH432" s="45"/>
      <c r="QLI432" s="45"/>
      <c r="QLJ432" s="45"/>
      <c r="QLK432" s="45"/>
      <c r="QLL432" s="45"/>
      <c r="QLM432" s="45"/>
      <c r="QLN432" s="45"/>
      <c r="QLO432" s="45"/>
      <c r="QLP432" s="45"/>
      <c r="QLQ432" s="45"/>
      <c r="QLR432" s="45"/>
      <c r="QLS432" s="45"/>
      <c r="QLT432" s="45"/>
      <c r="QLU432" s="45"/>
      <c r="QLV432" s="45"/>
      <c r="QLW432" s="45"/>
      <c r="QLX432" s="45"/>
      <c r="QLY432" s="45"/>
      <c r="QLZ432" s="45"/>
      <c r="QMA432" s="45"/>
      <c r="QMB432" s="45"/>
      <c r="QMC432" s="45"/>
      <c r="QMD432" s="45"/>
      <c r="QME432" s="45"/>
      <c r="QMF432" s="45"/>
      <c r="QMG432" s="45"/>
      <c r="QMH432" s="45"/>
      <c r="QMI432" s="45"/>
      <c r="QMJ432" s="45"/>
      <c r="QMK432" s="45"/>
      <c r="QML432" s="45"/>
      <c r="QMM432" s="45"/>
      <c r="QMN432" s="45"/>
      <c r="QMO432" s="45"/>
      <c r="QMP432" s="45"/>
      <c r="QMQ432" s="45"/>
      <c r="QMR432" s="45"/>
      <c r="QMS432" s="45"/>
      <c r="QMT432" s="45"/>
      <c r="QMU432" s="45"/>
      <c r="QMV432" s="45"/>
      <c r="QMW432" s="45"/>
      <c r="QMX432" s="45"/>
      <c r="QMY432" s="45"/>
      <c r="QMZ432" s="45"/>
      <c r="QNA432" s="45"/>
      <c r="QNB432" s="45"/>
      <c r="QNC432" s="45"/>
      <c r="QND432" s="45"/>
      <c r="QNE432" s="45"/>
      <c r="QNF432" s="45"/>
      <c r="QNG432" s="45"/>
      <c r="QNH432" s="45"/>
      <c r="QNI432" s="45"/>
      <c r="QNJ432" s="45"/>
      <c r="QNK432" s="45"/>
      <c r="QNL432" s="45"/>
      <c r="QNM432" s="45"/>
      <c r="QNN432" s="45"/>
      <c r="QNO432" s="45"/>
      <c r="QNP432" s="45"/>
      <c r="QNQ432" s="45"/>
      <c r="QNR432" s="45"/>
      <c r="QNS432" s="45"/>
      <c r="QNT432" s="45"/>
      <c r="QNU432" s="45"/>
      <c r="QNV432" s="45"/>
      <c r="QNW432" s="45"/>
      <c r="QNX432" s="45"/>
      <c r="QNY432" s="45"/>
      <c r="QNZ432" s="45"/>
      <c r="QOA432" s="45"/>
      <c r="QOB432" s="45"/>
      <c r="QOC432" s="45"/>
      <c r="QOD432" s="45"/>
      <c r="QOE432" s="45"/>
      <c r="QOF432" s="45"/>
      <c r="QOG432" s="45"/>
      <c r="QOH432" s="45"/>
      <c r="QOI432" s="45"/>
      <c r="QOJ432" s="45"/>
      <c r="QOK432" s="45"/>
      <c r="QOL432" s="45"/>
      <c r="QOM432" s="45"/>
      <c r="QON432" s="45"/>
      <c r="QOO432" s="45"/>
      <c r="QOP432" s="45"/>
      <c r="QOQ432" s="45"/>
      <c r="QOR432" s="45"/>
      <c r="QOS432" s="45"/>
      <c r="QOT432" s="45"/>
      <c r="QOU432" s="45"/>
      <c r="QOV432" s="45"/>
      <c r="QOW432" s="45"/>
      <c r="QOX432" s="45"/>
      <c r="QOY432" s="45"/>
      <c r="QOZ432" s="45"/>
      <c r="QPA432" s="45"/>
      <c r="QPB432" s="45"/>
      <c r="QPC432" s="45"/>
      <c r="QPD432" s="45"/>
      <c r="QPE432" s="45"/>
      <c r="QPF432" s="45"/>
      <c r="QPG432" s="45"/>
      <c r="QPH432" s="45"/>
      <c r="QPI432" s="45"/>
      <c r="QPJ432" s="45"/>
      <c r="QPK432" s="45"/>
      <c r="QPL432" s="45"/>
      <c r="QPM432" s="45"/>
      <c r="QPN432" s="45"/>
      <c r="QPO432" s="45"/>
      <c r="QPP432" s="45"/>
      <c r="QPQ432" s="45"/>
      <c r="QPR432" s="45"/>
      <c r="QPS432" s="45"/>
      <c r="QPT432" s="45"/>
      <c r="QPU432" s="45"/>
      <c r="QPV432" s="45"/>
      <c r="QPW432" s="45"/>
      <c r="QPX432" s="45"/>
      <c r="QPY432" s="45"/>
      <c r="QPZ432" s="45"/>
      <c r="QQA432" s="45"/>
      <c r="QQB432" s="45"/>
      <c r="QQC432" s="45"/>
      <c r="QQD432" s="45"/>
      <c r="QQE432" s="45"/>
      <c r="QQF432" s="45"/>
      <c r="QQG432" s="45"/>
      <c r="QQH432" s="45"/>
      <c r="QQI432" s="45"/>
      <c r="QQJ432" s="45"/>
      <c r="QQK432" s="45"/>
      <c r="QQL432" s="45"/>
      <c r="QQM432" s="45"/>
      <c r="QQN432" s="45"/>
      <c r="QQO432" s="45"/>
      <c r="QQP432" s="45"/>
      <c r="QQQ432" s="45"/>
      <c r="QQR432" s="45"/>
      <c r="QQS432" s="45"/>
      <c r="QQT432" s="45"/>
      <c r="QQU432" s="45"/>
      <c r="QQV432" s="45"/>
      <c r="QQW432" s="45"/>
      <c r="QQX432" s="45"/>
      <c r="QQY432" s="45"/>
      <c r="QQZ432" s="45"/>
      <c r="QRA432" s="45"/>
      <c r="QRB432" s="45"/>
      <c r="QRC432" s="45"/>
      <c r="QRD432" s="45"/>
      <c r="QRE432" s="45"/>
      <c r="QRF432" s="45"/>
      <c r="QRG432" s="45"/>
      <c r="QRH432" s="45"/>
      <c r="QRI432" s="45"/>
      <c r="QRJ432" s="45"/>
      <c r="QRK432" s="45"/>
      <c r="QRL432" s="45"/>
      <c r="QRM432" s="45"/>
      <c r="QRN432" s="45"/>
      <c r="QRO432" s="45"/>
      <c r="QRP432" s="45"/>
      <c r="QRQ432" s="45"/>
      <c r="QRR432" s="45"/>
      <c r="QRS432" s="45"/>
      <c r="QRT432" s="45"/>
      <c r="QRU432" s="45"/>
      <c r="QRV432" s="45"/>
      <c r="QRW432" s="45"/>
      <c r="QRX432" s="45"/>
      <c r="QRY432" s="45"/>
      <c r="QRZ432" s="45"/>
      <c r="QSA432" s="45"/>
      <c r="QSB432" s="45"/>
      <c r="QSC432" s="45"/>
      <c r="QSD432" s="45"/>
      <c r="QSE432" s="45"/>
      <c r="QSF432" s="45"/>
      <c r="QSG432" s="45"/>
      <c r="QSH432" s="45"/>
      <c r="QSI432" s="45"/>
      <c r="QSJ432" s="45"/>
      <c r="QSK432" s="45"/>
      <c r="QSL432" s="45"/>
      <c r="QSM432" s="45"/>
      <c r="QSN432" s="45"/>
      <c r="QSO432" s="45"/>
      <c r="QSP432" s="45"/>
      <c r="QSQ432" s="45"/>
      <c r="QSR432" s="45"/>
      <c r="QSS432" s="45"/>
      <c r="QST432" s="45"/>
      <c r="QSU432" s="45"/>
      <c r="QSV432" s="45"/>
      <c r="QSW432" s="45"/>
      <c r="QSX432" s="45"/>
      <c r="QSY432" s="45"/>
      <c r="QSZ432" s="45"/>
      <c r="QTA432" s="45"/>
      <c r="QTB432" s="45"/>
      <c r="QTC432" s="45"/>
      <c r="QTD432" s="45"/>
      <c r="QTE432" s="45"/>
      <c r="QTF432" s="45"/>
      <c r="QTG432" s="45"/>
      <c r="QTH432" s="45"/>
      <c r="QTI432" s="45"/>
      <c r="QTJ432" s="45"/>
      <c r="QTK432" s="45"/>
      <c r="QTL432" s="45"/>
      <c r="QTM432" s="45"/>
      <c r="QTN432" s="45"/>
      <c r="QTO432" s="45"/>
      <c r="QTP432" s="45"/>
      <c r="QTQ432" s="45"/>
      <c r="QTR432" s="45"/>
      <c r="QTS432" s="45"/>
      <c r="QTT432" s="45"/>
      <c r="QTU432" s="45"/>
      <c r="QTV432" s="45"/>
      <c r="QTW432" s="45"/>
      <c r="QTX432" s="45"/>
      <c r="QTY432" s="45"/>
      <c r="QTZ432" s="45"/>
      <c r="QUA432" s="45"/>
      <c r="QUB432" s="45"/>
      <c r="QUC432" s="45"/>
      <c r="QUD432" s="45"/>
      <c r="QUE432" s="45"/>
      <c r="QUF432" s="45"/>
      <c r="QUG432" s="45"/>
      <c r="QUH432" s="45"/>
      <c r="QUI432" s="45"/>
      <c r="QUJ432" s="45"/>
      <c r="QUK432" s="45"/>
      <c r="QUL432" s="45"/>
      <c r="QUM432" s="45"/>
      <c r="QUN432" s="45"/>
      <c r="QUO432" s="45"/>
      <c r="QUP432" s="45"/>
      <c r="QUQ432" s="45"/>
      <c r="QUR432" s="45"/>
      <c r="QUS432" s="45"/>
      <c r="QUT432" s="45"/>
      <c r="QUU432" s="45"/>
      <c r="QUV432" s="45"/>
      <c r="QUW432" s="45"/>
      <c r="QUX432" s="45"/>
      <c r="QUY432" s="45"/>
      <c r="QUZ432" s="45"/>
      <c r="QVA432" s="45"/>
      <c r="QVB432" s="45"/>
      <c r="QVC432" s="45"/>
      <c r="QVD432" s="45"/>
      <c r="QVE432" s="45"/>
      <c r="QVF432" s="45"/>
      <c r="QVG432" s="45"/>
      <c r="QVH432" s="45"/>
      <c r="QVI432" s="45"/>
      <c r="QVJ432" s="45"/>
      <c r="QVK432" s="45"/>
      <c r="QVL432" s="45"/>
      <c r="QVM432" s="45"/>
      <c r="QVN432" s="45"/>
      <c r="QVO432" s="45"/>
      <c r="QVP432" s="45"/>
      <c r="QVQ432" s="45"/>
      <c r="QVR432" s="45"/>
      <c r="QVS432" s="45"/>
      <c r="QVT432" s="45"/>
      <c r="QVU432" s="45"/>
      <c r="QVV432" s="45"/>
      <c r="QVW432" s="45"/>
      <c r="QVX432" s="45"/>
      <c r="QVY432" s="45"/>
      <c r="QVZ432" s="45"/>
      <c r="QWA432" s="45"/>
      <c r="QWB432" s="45"/>
      <c r="QWC432" s="45"/>
      <c r="QWD432" s="45"/>
      <c r="QWE432" s="45"/>
      <c r="QWF432" s="45"/>
      <c r="QWG432" s="45"/>
      <c r="QWH432" s="45"/>
      <c r="QWI432" s="45"/>
      <c r="QWJ432" s="45"/>
      <c r="QWK432" s="45"/>
      <c r="QWL432" s="45"/>
      <c r="QWM432" s="45"/>
      <c r="QWN432" s="45"/>
      <c r="QWO432" s="45"/>
      <c r="QWP432" s="45"/>
      <c r="QWQ432" s="45"/>
      <c r="QWR432" s="45"/>
      <c r="QWS432" s="45"/>
      <c r="QWT432" s="45"/>
      <c r="QWU432" s="45"/>
      <c r="QWV432" s="45"/>
      <c r="QWW432" s="45"/>
      <c r="QWX432" s="45"/>
      <c r="QWY432" s="45"/>
      <c r="QWZ432" s="45"/>
      <c r="QXA432" s="45"/>
      <c r="QXB432" s="45"/>
      <c r="QXC432" s="45"/>
      <c r="QXD432" s="45"/>
      <c r="QXE432" s="45"/>
      <c r="QXF432" s="45"/>
      <c r="QXG432" s="45"/>
      <c r="QXH432" s="45"/>
      <c r="QXI432" s="45"/>
      <c r="QXJ432" s="45"/>
      <c r="QXK432" s="45"/>
      <c r="QXL432" s="45"/>
      <c r="QXM432" s="45"/>
      <c r="QXN432" s="45"/>
      <c r="QXO432" s="45"/>
      <c r="QXP432" s="45"/>
      <c r="QXQ432" s="45"/>
      <c r="QXR432" s="45"/>
      <c r="QXS432" s="45"/>
      <c r="QXT432" s="45"/>
      <c r="QXU432" s="45"/>
      <c r="QXV432" s="45"/>
      <c r="QXW432" s="45"/>
      <c r="QXX432" s="45"/>
      <c r="QXY432" s="45"/>
      <c r="QXZ432" s="45"/>
      <c r="QYA432" s="45"/>
      <c r="QYB432" s="45"/>
      <c r="QYC432" s="45"/>
      <c r="QYD432" s="45"/>
      <c r="QYE432" s="45"/>
      <c r="QYF432" s="45"/>
      <c r="QYG432" s="45"/>
      <c r="QYH432" s="45"/>
      <c r="QYI432" s="45"/>
      <c r="QYJ432" s="45"/>
      <c r="QYK432" s="45"/>
      <c r="QYL432" s="45"/>
      <c r="QYM432" s="45"/>
      <c r="QYN432" s="45"/>
      <c r="QYO432" s="45"/>
      <c r="QYP432" s="45"/>
      <c r="QYQ432" s="45"/>
      <c r="QYR432" s="45"/>
      <c r="QYS432" s="45"/>
      <c r="QYT432" s="45"/>
      <c r="QYU432" s="45"/>
      <c r="QYV432" s="45"/>
      <c r="QYW432" s="45"/>
      <c r="QYX432" s="45"/>
      <c r="QYY432" s="45"/>
      <c r="QYZ432" s="45"/>
      <c r="QZA432" s="45"/>
      <c r="QZB432" s="45"/>
      <c r="QZC432" s="45"/>
      <c r="QZD432" s="45"/>
      <c r="QZE432" s="45"/>
      <c r="QZF432" s="45"/>
      <c r="QZG432" s="45"/>
      <c r="QZH432" s="45"/>
      <c r="QZI432" s="45"/>
      <c r="QZJ432" s="45"/>
      <c r="QZK432" s="45"/>
      <c r="QZL432" s="45"/>
      <c r="QZM432" s="45"/>
      <c r="QZN432" s="45"/>
      <c r="QZO432" s="45"/>
      <c r="QZP432" s="45"/>
      <c r="QZQ432" s="45"/>
      <c r="QZR432" s="45"/>
      <c r="QZS432" s="45"/>
      <c r="QZT432" s="45"/>
      <c r="QZU432" s="45"/>
      <c r="QZV432" s="45"/>
      <c r="QZW432" s="45"/>
      <c r="QZX432" s="45"/>
      <c r="QZY432" s="45"/>
      <c r="QZZ432" s="45"/>
      <c r="RAA432" s="45"/>
      <c r="RAB432" s="45"/>
      <c r="RAC432" s="45"/>
      <c r="RAD432" s="45"/>
      <c r="RAE432" s="45"/>
      <c r="RAF432" s="45"/>
      <c r="RAG432" s="45"/>
      <c r="RAH432" s="45"/>
      <c r="RAI432" s="45"/>
      <c r="RAJ432" s="45"/>
      <c r="RAK432" s="45"/>
      <c r="RAL432" s="45"/>
      <c r="RAM432" s="45"/>
      <c r="RAN432" s="45"/>
      <c r="RAO432" s="45"/>
      <c r="RAP432" s="45"/>
      <c r="RAQ432" s="45"/>
      <c r="RAR432" s="45"/>
      <c r="RAS432" s="45"/>
      <c r="RAT432" s="45"/>
      <c r="RAU432" s="45"/>
      <c r="RAV432" s="45"/>
      <c r="RAW432" s="45"/>
      <c r="RAX432" s="45"/>
      <c r="RAY432" s="45"/>
      <c r="RAZ432" s="45"/>
      <c r="RBA432" s="45"/>
      <c r="RBB432" s="45"/>
      <c r="RBC432" s="45"/>
      <c r="RBD432" s="45"/>
      <c r="RBE432" s="45"/>
      <c r="RBF432" s="45"/>
      <c r="RBG432" s="45"/>
      <c r="RBH432" s="45"/>
      <c r="RBI432" s="45"/>
      <c r="RBJ432" s="45"/>
      <c r="RBK432" s="45"/>
      <c r="RBL432" s="45"/>
      <c r="RBM432" s="45"/>
      <c r="RBN432" s="45"/>
      <c r="RBO432" s="45"/>
      <c r="RBP432" s="45"/>
      <c r="RBQ432" s="45"/>
      <c r="RBR432" s="45"/>
      <c r="RBS432" s="45"/>
      <c r="RBT432" s="45"/>
      <c r="RBU432" s="45"/>
      <c r="RBV432" s="45"/>
      <c r="RBW432" s="45"/>
      <c r="RBX432" s="45"/>
      <c r="RBY432" s="45"/>
      <c r="RBZ432" s="45"/>
      <c r="RCA432" s="45"/>
      <c r="RCB432" s="45"/>
      <c r="RCC432" s="45"/>
      <c r="RCD432" s="45"/>
      <c r="RCE432" s="45"/>
      <c r="RCF432" s="45"/>
      <c r="RCG432" s="45"/>
      <c r="RCH432" s="45"/>
      <c r="RCI432" s="45"/>
      <c r="RCJ432" s="45"/>
      <c r="RCK432" s="45"/>
      <c r="RCL432" s="45"/>
      <c r="RCM432" s="45"/>
      <c r="RCN432" s="45"/>
      <c r="RCO432" s="45"/>
      <c r="RCP432" s="45"/>
      <c r="RCQ432" s="45"/>
      <c r="RCR432" s="45"/>
      <c r="RCS432" s="45"/>
      <c r="RCT432" s="45"/>
      <c r="RCU432" s="45"/>
      <c r="RCV432" s="45"/>
      <c r="RCW432" s="45"/>
      <c r="RCX432" s="45"/>
      <c r="RCY432" s="45"/>
      <c r="RCZ432" s="45"/>
      <c r="RDA432" s="45"/>
      <c r="RDB432" s="45"/>
      <c r="RDC432" s="45"/>
      <c r="RDD432" s="45"/>
      <c r="RDE432" s="45"/>
      <c r="RDF432" s="45"/>
      <c r="RDG432" s="45"/>
      <c r="RDH432" s="45"/>
      <c r="RDI432" s="45"/>
      <c r="RDJ432" s="45"/>
      <c r="RDK432" s="45"/>
      <c r="RDL432" s="45"/>
      <c r="RDM432" s="45"/>
      <c r="RDN432" s="45"/>
      <c r="RDO432" s="45"/>
      <c r="RDP432" s="45"/>
      <c r="RDQ432" s="45"/>
      <c r="RDR432" s="45"/>
      <c r="RDS432" s="45"/>
      <c r="RDT432" s="45"/>
      <c r="RDU432" s="45"/>
      <c r="RDV432" s="45"/>
      <c r="RDW432" s="45"/>
      <c r="RDX432" s="45"/>
      <c r="RDY432" s="45"/>
      <c r="RDZ432" s="45"/>
      <c r="REA432" s="45"/>
      <c r="REB432" s="45"/>
      <c r="REC432" s="45"/>
      <c r="RED432" s="45"/>
      <c r="REE432" s="45"/>
      <c r="REF432" s="45"/>
      <c r="REG432" s="45"/>
      <c r="REH432" s="45"/>
      <c r="REI432" s="45"/>
      <c r="REJ432" s="45"/>
      <c r="REK432" s="45"/>
      <c r="REL432" s="45"/>
      <c r="REM432" s="45"/>
      <c r="REN432" s="45"/>
      <c r="REO432" s="45"/>
      <c r="REP432" s="45"/>
      <c r="REQ432" s="45"/>
      <c r="RER432" s="45"/>
      <c r="RES432" s="45"/>
      <c r="RET432" s="45"/>
      <c r="REU432" s="45"/>
      <c r="REV432" s="45"/>
      <c r="REW432" s="45"/>
      <c r="REX432" s="45"/>
      <c r="REY432" s="45"/>
      <c r="REZ432" s="45"/>
      <c r="RFA432" s="45"/>
      <c r="RFB432" s="45"/>
      <c r="RFC432" s="45"/>
      <c r="RFD432" s="45"/>
      <c r="RFE432" s="45"/>
      <c r="RFF432" s="45"/>
      <c r="RFG432" s="45"/>
      <c r="RFH432" s="45"/>
      <c r="RFI432" s="45"/>
      <c r="RFJ432" s="45"/>
      <c r="RFK432" s="45"/>
      <c r="RFL432" s="45"/>
      <c r="RFM432" s="45"/>
      <c r="RFN432" s="45"/>
      <c r="RFO432" s="45"/>
      <c r="RFP432" s="45"/>
      <c r="RFQ432" s="45"/>
      <c r="RFR432" s="45"/>
      <c r="RFS432" s="45"/>
      <c r="RFT432" s="45"/>
      <c r="RFU432" s="45"/>
      <c r="RFV432" s="45"/>
      <c r="RFW432" s="45"/>
      <c r="RFX432" s="45"/>
      <c r="RFY432" s="45"/>
      <c r="RFZ432" s="45"/>
      <c r="RGA432" s="45"/>
      <c r="RGB432" s="45"/>
      <c r="RGC432" s="45"/>
      <c r="RGD432" s="45"/>
      <c r="RGE432" s="45"/>
      <c r="RGF432" s="45"/>
      <c r="RGG432" s="45"/>
      <c r="RGH432" s="45"/>
      <c r="RGI432" s="45"/>
      <c r="RGJ432" s="45"/>
      <c r="RGK432" s="45"/>
      <c r="RGL432" s="45"/>
      <c r="RGM432" s="45"/>
      <c r="RGN432" s="45"/>
      <c r="RGO432" s="45"/>
      <c r="RGP432" s="45"/>
      <c r="RGQ432" s="45"/>
      <c r="RGR432" s="45"/>
      <c r="RGS432" s="45"/>
      <c r="RGT432" s="45"/>
      <c r="RGU432" s="45"/>
      <c r="RGV432" s="45"/>
      <c r="RGW432" s="45"/>
      <c r="RGX432" s="45"/>
      <c r="RGY432" s="45"/>
      <c r="RGZ432" s="45"/>
      <c r="RHA432" s="45"/>
      <c r="RHB432" s="45"/>
      <c r="RHC432" s="45"/>
      <c r="RHD432" s="45"/>
      <c r="RHE432" s="45"/>
      <c r="RHF432" s="45"/>
      <c r="RHG432" s="45"/>
      <c r="RHH432" s="45"/>
      <c r="RHI432" s="45"/>
      <c r="RHJ432" s="45"/>
      <c r="RHK432" s="45"/>
      <c r="RHL432" s="45"/>
      <c r="RHM432" s="45"/>
      <c r="RHN432" s="45"/>
      <c r="RHO432" s="45"/>
      <c r="RHP432" s="45"/>
      <c r="RHQ432" s="45"/>
      <c r="RHR432" s="45"/>
      <c r="RHS432" s="45"/>
      <c r="RHT432" s="45"/>
      <c r="RHU432" s="45"/>
      <c r="RHV432" s="45"/>
      <c r="RHW432" s="45"/>
      <c r="RHX432" s="45"/>
      <c r="RHY432" s="45"/>
      <c r="RHZ432" s="45"/>
      <c r="RIA432" s="45"/>
      <c r="RIB432" s="45"/>
      <c r="RIC432" s="45"/>
      <c r="RID432" s="45"/>
      <c r="RIE432" s="45"/>
      <c r="RIF432" s="45"/>
      <c r="RIG432" s="45"/>
      <c r="RIH432" s="45"/>
      <c r="RII432" s="45"/>
      <c r="RIJ432" s="45"/>
      <c r="RIK432" s="45"/>
      <c r="RIL432" s="45"/>
      <c r="RIM432" s="45"/>
      <c r="RIN432" s="45"/>
      <c r="RIO432" s="45"/>
      <c r="RIP432" s="45"/>
      <c r="RIQ432" s="45"/>
      <c r="RIR432" s="45"/>
      <c r="RIS432" s="45"/>
      <c r="RIT432" s="45"/>
      <c r="RIU432" s="45"/>
      <c r="RIV432" s="45"/>
      <c r="RIW432" s="45"/>
      <c r="RIX432" s="45"/>
      <c r="RIY432" s="45"/>
      <c r="RIZ432" s="45"/>
      <c r="RJA432" s="45"/>
      <c r="RJB432" s="45"/>
      <c r="RJC432" s="45"/>
      <c r="RJD432" s="45"/>
      <c r="RJE432" s="45"/>
      <c r="RJF432" s="45"/>
      <c r="RJG432" s="45"/>
      <c r="RJH432" s="45"/>
      <c r="RJI432" s="45"/>
      <c r="RJJ432" s="45"/>
      <c r="RJK432" s="45"/>
      <c r="RJL432" s="45"/>
      <c r="RJM432" s="45"/>
      <c r="RJN432" s="45"/>
      <c r="RJO432" s="45"/>
      <c r="RJP432" s="45"/>
      <c r="RJQ432" s="45"/>
      <c r="RJR432" s="45"/>
      <c r="RJS432" s="45"/>
      <c r="RJT432" s="45"/>
      <c r="RJU432" s="45"/>
      <c r="RJV432" s="45"/>
      <c r="RJW432" s="45"/>
      <c r="RJX432" s="45"/>
      <c r="RJY432" s="45"/>
      <c r="RJZ432" s="45"/>
      <c r="RKA432" s="45"/>
      <c r="RKB432" s="45"/>
      <c r="RKC432" s="45"/>
      <c r="RKD432" s="45"/>
      <c r="RKE432" s="45"/>
      <c r="RKF432" s="45"/>
      <c r="RKG432" s="45"/>
      <c r="RKH432" s="45"/>
      <c r="RKI432" s="45"/>
      <c r="RKJ432" s="45"/>
      <c r="RKK432" s="45"/>
      <c r="RKL432" s="45"/>
      <c r="RKM432" s="45"/>
      <c r="RKN432" s="45"/>
      <c r="RKO432" s="45"/>
      <c r="RKP432" s="45"/>
      <c r="RKQ432" s="45"/>
      <c r="RKR432" s="45"/>
      <c r="RKS432" s="45"/>
      <c r="RKT432" s="45"/>
      <c r="RKU432" s="45"/>
      <c r="RKV432" s="45"/>
      <c r="RKW432" s="45"/>
      <c r="RKX432" s="45"/>
      <c r="RKY432" s="45"/>
      <c r="RKZ432" s="45"/>
      <c r="RLA432" s="45"/>
      <c r="RLB432" s="45"/>
      <c r="RLC432" s="45"/>
      <c r="RLD432" s="45"/>
      <c r="RLE432" s="45"/>
      <c r="RLF432" s="45"/>
      <c r="RLG432" s="45"/>
      <c r="RLH432" s="45"/>
      <c r="RLI432" s="45"/>
      <c r="RLJ432" s="45"/>
      <c r="RLK432" s="45"/>
      <c r="RLL432" s="45"/>
      <c r="RLM432" s="45"/>
      <c r="RLN432" s="45"/>
      <c r="RLO432" s="45"/>
      <c r="RLP432" s="45"/>
      <c r="RLQ432" s="45"/>
      <c r="RLR432" s="45"/>
      <c r="RLS432" s="45"/>
      <c r="RLT432" s="45"/>
      <c r="RLU432" s="45"/>
      <c r="RLV432" s="45"/>
      <c r="RLW432" s="45"/>
      <c r="RLX432" s="45"/>
      <c r="RLY432" s="45"/>
      <c r="RLZ432" s="45"/>
      <c r="RMA432" s="45"/>
      <c r="RMB432" s="45"/>
      <c r="RMC432" s="45"/>
      <c r="RMD432" s="45"/>
      <c r="RME432" s="45"/>
      <c r="RMF432" s="45"/>
      <c r="RMG432" s="45"/>
      <c r="RMH432" s="45"/>
      <c r="RMI432" s="45"/>
      <c r="RMJ432" s="45"/>
      <c r="RMK432" s="45"/>
      <c r="RML432" s="45"/>
      <c r="RMM432" s="45"/>
      <c r="RMN432" s="45"/>
      <c r="RMO432" s="45"/>
      <c r="RMP432" s="45"/>
      <c r="RMQ432" s="45"/>
      <c r="RMR432" s="45"/>
      <c r="RMS432" s="45"/>
      <c r="RMT432" s="45"/>
      <c r="RMU432" s="45"/>
      <c r="RMV432" s="45"/>
      <c r="RMW432" s="45"/>
      <c r="RMX432" s="45"/>
      <c r="RMY432" s="45"/>
      <c r="RMZ432" s="45"/>
      <c r="RNA432" s="45"/>
      <c r="RNB432" s="45"/>
      <c r="RNC432" s="45"/>
      <c r="RND432" s="45"/>
      <c r="RNE432" s="45"/>
      <c r="RNF432" s="45"/>
      <c r="RNG432" s="45"/>
      <c r="RNH432" s="45"/>
      <c r="RNI432" s="45"/>
      <c r="RNJ432" s="45"/>
      <c r="RNK432" s="45"/>
      <c r="RNL432" s="45"/>
      <c r="RNM432" s="45"/>
      <c r="RNN432" s="45"/>
      <c r="RNO432" s="45"/>
      <c r="RNP432" s="45"/>
      <c r="RNQ432" s="45"/>
      <c r="RNR432" s="45"/>
      <c r="RNS432" s="45"/>
      <c r="RNT432" s="45"/>
      <c r="RNU432" s="45"/>
      <c r="RNV432" s="45"/>
      <c r="RNW432" s="45"/>
      <c r="RNX432" s="45"/>
      <c r="RNY432" s="45"/>
      <c r="RNZ432" s="45"/>
      <c r="ROA432" s="45"/>
      <c r="ROB432" s="45"/>
      <c r="ROC432" s="45"/>
      <c r="ROD432" s="45"/>
      <c r="ROE432" s="45"/>
      <c r="ROF432" s="45"/>
      <c r="ROG432" s="45"/>
      <c r="ROH432" s="45"/>
      <c r="ROI432" s="45"/>
      <c r="ROJ432" s="45"/>
      <c r="ROK432" s="45"/>
      <c r="ROL432" s="45"/>
      <c r="ROM432" s="45"/>
      <c r="RON432" s="45"/>
      <c r="ROO432" s="45"/>
      <c r="ROP432" s="45"/>
      <c r="ROQ432" s="45"/>
      <c r="ROR432" s="45"/>
      <c r="ROS432" s="45"/>
      <c r="ROT432" s="45"/>
      <c r="ROU432" s="45"/>
      <c r="ROV432" s="45"/>
      <c r="ROW432" s="45"/>
      <c r="ROX432" s="45"/>
      <c r="ROY432" s="45"/>
      <c r="ROZ432" s="45"/>
      <c r="RPA432" s="45"/>
      <c r="RPB432" s="45"/>
      <c r="RPC432" s="45"/>
      <c r="RPD432" s="45"/>
      <c r="RPE432" s="45"/>
      <c r="RPF432" s="45"/>
      <c r="RPG432" s="45"/>
      <c r="RPH432" s="45"/>
      <c r="RPI432" s="45"/>
      <c r="RPJ432" s="45"/>
      <c r="RPK432" s="45"/>
      <c r="RPL432" s="45"/>
      <c r="RPM432" s="45"/>
      <c r="RPN432" s="45"/>
      <c r="RPO432" s="45"/>
      <c r="RPP432" s="45"/>
      <c r="RPQ432" s="45"/>
      <c r="RPR432" s="45"/>
      <c r="RPS432" s="45"/>
      <c r="RPT432" s="45"/>
      <c r="RPU432" s="45"/>
      <c r="RPV432" s="45"/>
      <c r="RPW432" s="45"/>
      <c r="RPX432" s="45"/>
      <c r="RPY432" s="45"/>
      <c r="RPZ432" s="45"/>
      <c r="RQA432" s="45"/>
      <c r="RQB432" s="45"/>
      <c r="RQC432" s="45"/>
      <c r="RQD432" s="45"/>
      <c r="RQE432" s="45"/>
      <c r="RQF432" s="45"/>
      <c r="RQG432" s="45"/>
      <c r="RQH432" s="45"/>
      <c r="RQI432" s="45"/>
      <c r="RQJ432" s="45"/>
      <c r="RQK432" s="45"/>
      <c r="RQL432" s="45"/>
      <c r="RQM432" s="45"/>
      <c r="RQN432" s="45"/>
      <c r="RQO432" s="45"/>
      <c r="RQP432" s="45"/>
      <c r="RQQ432" s="45"/>
      <c r="RQR432" s="45"/>
      <c r="RQS432" s="45"/>
      <c r="RQT432" s="45"/>
      <c r="RQU432" s="45"/>
      <c r="RQV432" s="45"/>
      <c r="RQW432" s="45"/>
      <c r="RQX432" s="45"/>
      <c r="RQY432" s="45"/>
      <c r="RQZ432" s="45"/>
      <c r="RRA432" s="45"/>
      <c r="RRB432" s="45"/>
      <c r="RRC432" s="45"/>
      <c r="RRD432" s="45"/>
      <c r="RRE432" s="45"/>
      <c r="RRF432" s="45"/>
      <c r="RRG432" s="45"/>
      <c r="RRH432" s="45"/>
      <c r="RRI432" s="45"/>
      <c r="RRJ432" s="45"/>
      <c r="RRK432" s="45"/>
      <c r="RRL432" s="45"/>
      <c r="RRM432" s="45"/>
      <c r="RRN432" s="45"/>
      <c r="RRO432" s="45"/>
      <c r="RRP432" s="45"/>
      <c r="RRQ432" s="45"/>
      <c r="RRR432" s="45"/>
      <c r="RRS432" s="45"/>
      <c r="RRT432" s="45"/>
      <c r="RRU432" s="45"/>
      <c r="RRV432" s="45"/>
      <c r="RRW432" s="45"/>
      <c r="RRX432" s="45"/>
      <c r="RRY432" s="45"/>
      <c r="RRZ432" s="45"/>
      <c r="RSA432" s="45"/>
      <c r="RSB432" s="45"/>
      <c r="RSC432" s="45"/>
      <c r="RSD432" s="45"/>
      <c r="RSE432" s="45"/>
      <c r="RSF432" s="45"/>
      <c r="RSG432" s="45"/>
      <c r="RSH432" s="45"/>
      <c r="RSI432" s="45"/>
      <c r="RSJ432" s="45"/>
      <c r="RSK432" s="45"/>
      <c r="RSL432" s="45"/>
      <c r="RSM432" s="45"/>
      <c r="RSN432" s="45"/>
      <c r="RSO432" s="45"/>
      <c r="RSP432" s="45"/>
      <c r="RSQ432" s="45"/>
      <c r="RSR432" s="45"/>
      <c r="RSS432" s="45"/>
      <c r="RST432" s="45"/>
      <c r="RSU432" s="45"/>
      <c r="RSV432" s="45"/>
      <c r="RSW432" s="45"/>
      <c r="RSX432" s="45"/>
      <c r="RSY432" s="45"/>
      <c r="RSZ432" s="45"/>
      <c r="RTA432" s="45"/>
      <c r="RTB432" s="45"/>
      <c r="RTC432" s="45"/>
      <c r="RTD432" s="45"/>
      <c r="RTE432" s="45"/>
      <c r="RTF432" s="45"/>
      <c r="RTG432" s="45"/>
      <c r="RTH432" s="45"/>
      <c r="RTI432" s="45"/>
      <c r="RTJ432" s="45"/>
      <c r="RTK432" s="45"/>
      <c r="RTL432" s="45"/>
      <c r="RTM432" s="45"/>
      <c r="RTN432" s="45"/>
      <c r="RTO432" s="45"/>
      <c r="RTP432" s="45"/>
      <c r="RTQ432" s="45"/>
      <c r="RTR432" s="45"/>
      <c r="RTS432" s="45"/>
      <c r="RTT432" s="45"/>
      <c r="RTU432" s="45"/>
      <c r="RTV432" s="45"/>
      <c r="RTW432" s="45"/>
      <c r="RTX432" s="45"/>
      <c r="RTY432" s="45"/>
      <c r="RTZ432" s="45"/>
      <c r="RUA432" s="45"/>
      <c r="RUB432" s="45"/>
      <c r="RUC432" s="45"/>
      <c r="RUD432" s="45"/>
      <c r="RUE432" s="45"/>
      <c r="RUF432" s="45"/>
      <c r="RUG432" s="45"/>
      <c r="RUH432" s="45"/>
      <c r="RUI432" s="45"/>
      <c r="RUJ432" s="45"/>
      <c r="RUK432" s="45"/>
      <c r="RUL432" s="45"/>
      <c r="RUM432" s="45"/>
      <c r="RUN432" s="45"/>
      <c r="RUO432" s="45"/>
      <c r="RUP432" s="45"/>
      <c r="RUQ432" s="45"/>
      <c r="RUR432" s="45"/>
      <c r="RUS432" s="45"/>
      <c r="RUT432" s="45"/>
      <c r="RUU432" s="45"/>
      <c r="RUV432" s="45"/>
      <c r="RUW432" s="45"/>
      <c r="RUX432" s="45"/>
      <c r="RUY432" s="45"/>
      <c r="RUZ432" s="45"/>
      <c r="RVA432" s="45"/>
      <c r="RVB432" s="45"/>
      <c r="RVC432" s="45"/>
      <c r="RVD432" s="45"/>
      <c r="RVE432" s="45"/>
      <c r="RVF432" s="45"/>
      <c r="RVG432" s="45"/>
      <c r="RVH432" s="45"/>
      <c r="RVI432" s="45"/>
      <c r="RVJ432" s="45"/>
      <c r="RVK432" s="45"/>
      <c r="RVL432" s="45"/>
      <c r="RVM432" s="45"/>
      <c r="RVN432" s="45"/>
      <c r="RVO432" s="45"/>
      <c r="RVP432" s="45"/>
      <c r="RVQ432" s="45"/>
      <c r="RVR432" s="45"/>
      <c r="RVS432" s="45"/>
      <c r="RVT432" s="45"/>
      <c r="RVU432" s="45"/>
      <c r="RVV432" s="45"/>
      <c r="RVW432" s="45"/>
      <c r="RVX432" s="45"/>
      <c r="RVY432" s="45"/>
      <c r="RVZ432" s="45"/>
      <c r="RWA432" s="45"/>
      <c r="RWB432" s="45"/>
      <c r="RWC432" s="45"/>
      <c r="RWD432" s="45"/>
      <c r="RWE432" s="45"/>
      <c r="RWF432" s="45"/>
      <c r="RWG432" s="45"/>
      <c r="RWH432" s="45"/>
      <c r="RWI432" s="45"/>
      <c r="RWJ432" s="45"/>
      <c r="RWK432" s="45"/>
      <c r="RWL432" s="45"/>
      <c r="RWM432" s="45"/>
      <c r="RWN432" s="45"/>
      <c r="RWO432" s="45"/>
      <c r="RWP432" s="45"/>
      <c r="RWQ432" s="45"/>
      <c r="RWR432" s="45"/>
      <c r="RWS432" s="45"/>
      <c r="RWT432" s="45"/>
      <c r="RWU432" s="45"/>
      <c r="RWV432" s="45"/>
      <c r="RWW432" s="45"/>
      <c r="RWX432" s="45"/>
      <c r="RWY432" s="45"/>
      <c r="RWZ432" s="45"/>
      <c r="RXA432" s="45"/>
      <c r="RXB432" s="45"/>
      <c r="RXC432" s="45"/>
      <c r="RXD432" s="45"/>
      <c r="RXE432" s="45"/>
      <c r="RXF432" s="45"/>
      <c r="RXG432" s="45"/>
      <c r="RXH432" s="45"/>
      <c r="RXI432" s="45"/>
      <c r="RXJ432" s="45"/>
      <c r="RXK432" s="45"/>
      <c r="RXL432" s="45"/>
      <c r="RXM432" s="45"/>
      <c r="RXN432" s="45"/>
      <c r="RXO432" s="45"/>
      <c r="RXP432" s="45"/>
      <c r="RXQ432" s="45"/>
      <c r="RXR432" s="45"/>
      <c r="RXS432" s="45"/>
      <c r="RXT432" s="45"/>
      <c r="RXU432" s="45"/>
      <c r="RXV432" s="45"/>
      <c r="RXW432" s="45"/>
      <c r="RXX432" s="45"/>
      <c r="RXY432" s="45"/>
      <c r="RXZ432" s="45"/>
      <c r="RYA432" s="45"/>
      <c r="RYB432" s="45"/>
      <c r="RYC432" s="45"/>
      <c r="RYD432" s="45"/>
      <c r="RYE432" s="45"/>
      <c r="RYF432" s="45"/>
      <c r="RYG432" s="45"/>
      <c r="RYH432" s="45"/>
      <c r="RYI432" s="45"/>
      <c r="RYJ432" s="45"/>
      <c r="RYK432" s="45"/>
      <c r="RYL432" s="45"/>
      <c r="RYM432" s="45"/>
      <c r="RYN432" s="45"/>
      <c r="RYO432" s="45"/>
      <c r="RYP432" s="45"/>
      <c r="RYQ432" s="45"/>
      <c r="RYR432" s="45"/>
      <c r="RYS432" s="45"/>
      <c r="RYT432" s="45"/>
      <c r="RYU432" s="45"/>
      <c r="RYV432" s="45"/>
      <c r="RYW432" s="45"/>
      <c r="RYX432" s="45"/>
      <c r="RYY432" s="45"/>
      <c r="RYZ432" s="45"/>
      <c r="RZA432" s="45"/>
      <c r="RZB432" s="45"/>
      <c r="RZC432" s="45"/>
      <c r="RZD432" s="45"/>
      <c r="RZE432" s="45"/>
      <c r="RZF432" s="45"/>
      <c r="RZG432" s="45"/>
      <c r="RZH432" s="45"/>
      <c r="RZI432" s="45"/>
      <c r="RZJ432" s="45"/>
      <c r="RZK432" s="45"/>
      <c r="RZL432" s="45"/>
      <c r="RZM432" s="45"/>
      <c r="RZN432" s="45"/>
      <c r="RZO432" s="45"/>
      <c r="RZP432" s="45"/>
      <c r="RZQ432" s="45"/>
      <c r="RZR432" s="45"/>
      <c r="RZS432" s="45"/>
      <c r="RZT432" s="45"/>
      <c r="RZU432" s="45"/>
      <c r="RZV432" s="45"/>
      <c r="RZW432" s="45"/>
      <c r="RZX432" s="45"/>
      <c r="RZY432" s="45"/>
      <c r="RZZ432" s="45"/>
      <c r="SAA432" s="45"/>
      <c r="SAB432" s="45"/>
      <c r="SAC432" s="45"/>
      <c r="SAD432" s="45"/>
      <c r="SAE432" s="45"/>
      <c r="SAF432" s="45"/>
      <c r="SAG432" s="45"/>
      <c r="SAH432" s="45"/>
      <c r="SAI432" s="45"/>
      <c r="SAJ432" s="45"/>
      <c r="SAK432" s="45"/>
      <c r="SAL432" s="45"/>
      <c r="SAM432" s="45"/>
      <c r="SAN432" s="45"/>
      <c r="SAO432" s="45"/>
      <c r="SAP432" s="45"/>
      <c r="SAQ432" s="45"/>
      <c r="SAR432" s="45"/>
      <c r="SAS432" s="45"/>
      <c r="SAT432" s="45"/>
      <c r="SAU432" s="45"/>
      <c r="SAV432" s="45"/>
      <c r="SAW432" s="45"/>
      <c r="SAX432" s="45"/>
      <c r="SAY432" s="45"/>
      <c r="SAZ432" s="45"/>
      <c r="SBA432" s="45"/>
      <c r="SBB432" s="45"/>
      <c r="SBC432" s="45"/>
      <c r="SBD432" s="45"/>
      <c r="SBE432" s="45"/>
      <c r="SBF432" s="45"/>
      <c r="SBG432" s="45"/>
      <c r="SBH432" s="45"/>
      <c r="SBI432" s="45"/>
      <c r="SBJ432" s="45"/>
      <c r="SBK432" s="45"/>
      <c r="SBL432" s="45"/>
      <c r="SBM432" s="45"/>
      <c r="SBN432" s="45"/>
      <c r="SBO432" s="45"/>
      <c r="SBP432" s="45"/>
      <c r="SBQ432" s="45"/>
      <c r="SBR432" s="45"/>
      <c r="SBS432" s="45"/>
      <c r="SBT432" s="45"/>
      <c r="SBU432" s="45"/>
      <c r="SBV432" s="45"/>
      <c r="SBW432" s="45"/>
      <c r="SBX432" s="45"/>
      <c r="SBY432" s="45"/>
      <c r="SBZ432" s="45"/>
      <c r="SCA432" s="45"/>
      <c r="SCB432" s="45"/>
      <c r="SCC432" s="45"/>
      <c r="SCD432" s="45"/>
      <c r="SCE432" s="45"/>
      <c r="SCF432" s="45"/>
      <c r="SCG432" s="45"/>
      <c r="SCH432" s="45"/>
      <c r="SCI432" s="45"/>
      <c r="SCJ432" s="45"/>
      <c r="SCK432" s="45"/>
      <c r="SCL432" s="45"/>
      <c r="SCM432" s="45"/>
      <c r="SCN432" s="45"/>
      <c r="SCO432" s="45"/>
      <c r="SCP432" s="45"/>
      <c r="SCQ432" s="45"/>
      <c r="SCR432" s="45"/>
      <c r="SCS432" s="45"/>
      <c r="SCT432" s="45"/>
      <c r="SCU432" s="45"/>
      <c r="SCV432" s="45"/>
      <c r="SCW432" s="45"/>
      <c r="SCX432" s="45"/>
      <c r="SCY432" s="45"/>
      <c r="SCZ432" s="45"/>
      <c r="SDA432" s="45"/>
      <c r="SDB432" s="45"/>
      <c r="SDC432" s="45"/>
      <c r="SDD432" s="45"/>
      <c r="SDE432" s="45"/>
      <c r="SDF432" s="45"/>
      <c r="SDG432" s="45"/>
      <c r="SDH432" s="45"/>
      <c r="SDI432" s="45"/>
      <c r="SDJ432" s="45"/>
      <c r="SDK432" s="45"/>
      <c r="SDL432" s="45"/>
      <c r="SDM432" s="45"/>
      <c r="SDN432" s="45"/>
      <c r="SDO432" s="45"/>
      <c r="SDP432" s="45"/>
      <c r="SDQ432" s="45"/>
      <c r="SDR432" s="45"/>
      <c r="SDS432" s="45"/>
      <c r="SDT432" s="45"/>
      <c r="SDU432" s="45"/>
      <c r="SDV432" s="45"/>
      <c r="SDW432" s="45"/>
      <c r="SDX432" s="45"/>
      <c r="SDY432" s="45"/>
      <c r="SDZ432" s="45"/>
      <c r="SEA432" s="45"/>
      <c r="SEB432" s="45"/>
      <c r="SEC432" s="45"/>
      <c r="SED432" s="45"/>
      <c r="SEE432" s="45"/>
      <c r="SEF432" s="45"/>
      <c r="SEG432" s="45"/>
      <c r="SEH432" s="45"/>
      <c r="SEI432" s="45"/>
      <c r="SEJ432" s="45"/>
      <c r="SEK432" s="45"/>
      <c r="SEL432" s="45"/>
      <c r="SEM432" s="45"/>
      <c r="SEN432" s="45"/>
      <c r="SEO432" s="45"/>
      <c r="SEP432" s="45"/>
      <c r="SEQ432" s="45"/>
      <c r="SER432" s="45"/>
      <c r="SES432" s="45"/>
      <c r="SET432" s="45"/>
      <c r="SEU432" s="45"/>
      <c r="SEV432" s="45"/>
      <c r="SEW432" s="45"/>
      <c r="SEX432" s="45"/>
      <c r="SEY432" s="45"/>
      <c r="SEZ432" s="45"/>
      <c r="SFA432" s="45"/>
      <c r="SFB432" s="45"/>
      <c r="SFC432" s="45"/>
      <c r="SFD432" s="45"/>
      <c r="SFE432" s="45"/>
      <c r="SFF432" s="45"/>
      <c r="SFG432" s="45"/>
      <c r="SFH432" s="45"/>
      <c r="SFI432" s="45"/>
      <c r="SFJ432" s="45"/>
      <c r="SFK432" s="45"/>
      <c r="SFL432" s="45"/>
      <c r="SFM432" s="45"/>
      <c r="SFN432" s="45"/>
      <c r="SFO432" s="45"/>
      <c r="SFP432" s="45"/>
      <c r="SFQ432" s="45"/>
      <c r="SFR432" s="45"/>
      <c r="SFS432" s="45"/>
      <c r="SFT432" s="45"/>
      <c r="SFU432" s="45"/>
      <c r="SFV432" s="45"/>
      <c r="SFW432" s="45"/>
      <c r="SFX432" s="45"/>
      <c r="SFY432" s="45"/>
      <c r="SFZ432" s="45"/>
      <c r="SGA432" s="45"/>
      <c r="SGB432" s="45"/>
      <c r="SGC432" s="45"/>
      <c r="SGD432" s="45"/>
      <c r="SGE432" s="45"/>
      <c r="SGF432" s="45"/>
      <c r="SGG432" s="45"/>
      <c r="SGH432" s="45"/>
      <c r="SGI432" s="45"/>
      <c r="SGJ432" s="45"/>
      <c r="SGK432" s="45"/>
      <c r="SGL432" s="45"/>
      <c r="SGM432" s="45"/>
      <c r="SGN432" s="45"/>
      <c r="SGO432" s="45"/>
      <c r="SGP432" s="45"/>
      <c r="SGQ432" s="45"/>
      <c r="SGR432" s="45"/>
      <c r="SGS432" s="45"/>
      <c r="SGT432" s="45"/>
      <c r="SGU432" s="45"/>
      <c r="SGV432" s="45"/>
      <c r="SGW432" s="45"/>
      <c r="SGX432" s="45"/>
      <c r="SGY432" s="45"/>
      <c r="SGZ432" s="45"/>
      <c r="SHA432" s="45"/>
      <c r="SHB432" s="45"/>
      <c r="SHC432" s="45"/>
      <c r="SHD432" s="45"/>
      <c r="SHE432" s="45"/>
      <c r="SHF432" s="45"/>
      <c r="SHG432" s="45"/>
      <c r="SHH432" s="45"/>
      <c r="SHI432" s="45"/>
      <c r="SHJ432" s="45"/>
      <c r="SHK432" s="45"/>
      <c r="SHL432" s="45"/>
      <c r="SHM432" s="45"/>
      <c r="SHN432" s="45"/>
      <c r="SHO432" s="45"/>
      <c r="SHP432" s="45"/>
      <c r="SHQ432" s="45"/>
      <c r="SHR432" s="45"/>
      <c r="SHS432" s="45"/>
      <c r="SHT432" s="45"/>
      <c r="SHU432" s="45"/>
      <c r="SHV432" s="45"/>
      <c r="SHW432" s="45"/>
      <c r="SHX432" s="45"/>
      <c r="SHY432" s="45"/>
      <c r="SHZ432" s="45"/>
      <c r="SIA432" s="45"/>
      <c r="SIB432" s="45"/>
      <c r="SIC432" s="45"/>
      <c r="SID432" s="45"/>
      <c r="SIE432" s="45"/>
      <c r="SIF432" s="45"/>
      <c r="SIG432" s="45"/>
      <c r="SIH432" s="45"/>
      <c r="SII432" s="45"/>
      <c r="SIJ432" s="45"/>
      <c r="SIK432" s="45"/>
      <c r="SIL432" s="45"/>
      <c r="SIM432" s="45"/>
      <c r="SIN432" s="45"/>
      <c r="SIO432" s="45"/>
      <c r="SIP432" s="45"/>
      <c r="SIQ432" s="45"/>
      <c r="SIR432" s="45"/>
      <c r="SIS432" s="45"/>
      <c r="SIT432" s="45"/>
      <c r="SIU432" s="45"/>
      <c r="SIV432" s="45"/>
      <c r="SIW432" s="45"/>
      <c r="SIX432" s="45"/>
      <c r="SIY432" s="45"/>
      <c r="SIZ432" s="45"/>
      <c r="SJA432" s="45"/>
      <c r="SJB432" s="45"/>
      <c r="SJC432" s="45"/>
      <c r="SJD432" s="45"/>
      <c r="SJE432" s="45"/>
      <c r="SJF432" s="45"/>
      <c r="SJG432" s="45"/>
      <c r="SJH432" s="45"/>
      <c r="SJI432" s="45"/>
      <c r="SJJ432" s="45"/>
      <c r="SJK432" s="45"/>
      <c r="SJL432" s="45"/>
      <c r="SJM432" s="45"/>
      <c r="SJN432" s="45"/>
      <c r="SJO432" s="45"/>
      <c r="SJP432" s="45"/>
      <c r="SJQ432" s="45"/>
      <c r="SJR432" s="45"/>
      <c r="SJS432" s="45"/>
      <c r="SJT432" s="45"/>
      <c r="SJU432" s="45"/>
      <c r="SJV432" s="45"/>
      <c r="SJW432" s="45"/>
      <c r="SJX432" s="45"/>
      <c r="SJY432" s="45"/>
      <c r="SJZ432" s="45"/>
      <c r="SKA432" s="45"/>
      <c r="SKB432" s="45"/>
      <c r="SKC432" s="45"/>
      <c r="SKD432" s="45"/>
      <c r="SKE432" s="45"/>
      <c r="SKF432" s="45"/>
      <c r="SKG432" s="45"/>
      <c r="SKH432" s="45"/>
      <c r="SKI432" s="45"/>
      <c r="SKJ432" s="45"/>
      <c r="SKK432" s="45"/>
      <c r="SKL432" s="45"/>
      <c r="SKM432" s="45"/>
      <c r="SKN432" s="45"/>
      <c r="SKO432" s="45"/>
      <c r="SKP432" s="45"/>
      <c r="SKQ432" s="45"/>
      <c r="SKR432" s="45"/>
      <c r="SKS432" s="45"/>
      <c r="SKT432" s="45"/>
      <c r="SKU432" s="45"/>
      <c r="SKV432" s="45"/>
      <c r="SKW432" s="45"/>
      <c r="SKX432" s="45"/>
      <c r="SKY432" s="45"/>
      <c r="SKZ432" s="45"/>
      <c r="SLA432" s="45"/>
      <c r="SLB432" s="45"/>
      <c r="SLC432" s="45"/>
      <c r="SLD432" s="45"/>
      <c r="SLE432" s="45"/>
      <c r="SLF432" s="45"/>
      <c r="SLG432" s="45"/>
      <c r="SLH432" s="45"/>
      <c r="SLI432" s="45"/>
      <c r="SLJ432" s="45"/>
      <c r="SLK432" s="45"/>
      <c r="SLL432" s="45"/>
      <c r="SLM432" s="45"/>
      <c r="SLN432" s="45"/>
      <c r="SLO432" s="45"/>
      <c r="SLP432" s="45"/>
      <c r="SLQ432" s="45"/>
      <c r="SLR432" s="45"/>
      <c r="SLS432" s="45"/>
      <c r="SLT432" s="45"/>
      <c r="SLU432" s="45"/>
      <c r="SLV432" s="45"/>
      <c r="SLW432" s="45"/>
      <c r="SLX432" s="45"/>
      <c r="SLY432" s="45"/>
      <c r="SLZ432" s="45"/>
      <c r="SMA432" s="45"/>
      <c r="SMB432" s="45"/>
      <c r="SMC432" s="45"/>
      <c r="SMD432" s="45"/>
      <c r="SME432" s="45"/>
      <c r="SMF432" s="45"/>
      <c r="SMG432" s="45"/>
      <c r="SMH432" s="45"/>
      <c r="SMI432" s="45"/>
      <c r="SMJ432" s="45"/>
      <c r="SMK432" s="45"/>
      <c r="SML432" s="45"/>
      <c r="SMM432" s="45"/>
      <c r="SMN432" s="45"/>
      <c r="SMO432" s="45"/>
      <c r="SMP432" s="45"/>
      <c r="SMQ432" s="45"/>
      <c r="SMR432" s="45"/>
      <c r="SMS432" s="45"/>
      <c r="SMT432" s="45"/>
      <c r="SMU432" s="45"/>
      <c r="SMV432" s="45"/>
      <c r="SMW432" s="45"/>
      <c r="SMX432" s="45"/>
      <c r="SMY432" s="45"/>
      <c r="SMZ432" s="45"/>
      <c r="SNA432" s="45"/>
      <c r="SNB432" s="45"/>
      <c r="SNC432" s="45"/>
      <c r="SND432" s="45"/>
      <c r="SNE432" s="45"/>
      <c r="SNF432" s="45"/>
      <c r="SNG432" s="45"/>
      <c r="SNH432" s="45"/>
      <c r="SNI432" s="45"/>
      <c r="SNJ432" s="45"/>
      <c r="SNK432" s="45"/>
      <c r="SNL432" s="45"/>
      <c r="SNM432" s="45"/>
      <c r="SNN432" s="45"/>
      <c r="SNO432" s="45"/>
      <c r="SNP432" s="45"/>
      <c r="SNQ432" s="45"/>
      <c r="SNR432" s="45"/>
      <c r="SNS432" s="45"/>
      <c r="SNT432" s="45"/>
      <c r="SNU432" s="45"/>
      <c r="SNV432" s="45"/>
      <c r="SNW432" s="45"/>
      <c r="SNX432" s="45"/>
      <c r="SNY432" s="45"/>
      <c r="SNZ432" s="45"/>
      <c r="SOA432" s="45"/>
      <c r="SOB432" s="45"/>
      <c r="SOC432" s="45"/>
      <c r="SOD432" s="45"/>
      <c r="SOE432" s="45"/>
      <c r="SOF432" s="45"/>
      <c r="SOG432" s="45"/>
      <c r="SOH432" s="45"/>
      <c r="SOI432" s="45"/>
      <c r="SOJ432" s="45"/>
      <c r="SOK432" s="45"/>
      <c r="SOL432" s="45"/>
      <c r="SOM432" s="45"/>
      <c r="SON432" s="45"/>
      <c r="SOO432" s="45"/>
      <c r="SOP432" s="45"/>
      <c r="SOQ432" s="45"/>
      <c r="SOR432" s="45"/>
      <c r="SOS432" s="45"/>
      <c r="SOT432" s="45"/>
      <c r="SOU432" s="45"/>
      <c r="SOV432" s="45"/>
      <c r="SOW432" s="45"/>
      <c r="SOX432" s="45"/>
      <c r="SOY432" s="45"/>
      <c r="SOZ432" s="45"/>
      <c r="SPA432" s="45"/>
      <c r="SPB432" s="45"/>
      <c r="SPC432" s="45"/>
      <c r="SPD432" s="45"/>
      <c r="SPE432" s="45"/>
      <c r="SPF432" s="45"/>
      <c r="SPG432" s="45"/>
      <c r="SPH432" s="45"/>
      <c r="SPI432" s="45"/>
      <c r="SPJ432" s="45"/>
      <c r="SPK432" s="45"/>
      <c r="SPL432" s="45"/>
      <c r="SPM432" s="45"/>
      <c r="SPN432" s="45"/>
      <c r="SPO432" s="45"/>
      <c r="SPP432" s="45"/>
      <c r="SPQ432" s="45"/>
      <c r="SPR432" s="45"/>
      <c r="SPS432" s="45"/>
      <c r="SPT432" s="45"/>
      <c r="SPU432" s="45"/>
      <c r="SPV432" s="45"/>
      <c r="SPW432" s="45"/>
      <c r="SPX432" s="45"/>
      <c r="SPY432" s="45"/>
      <c r="SPZ432" s="45"/>
      <c r="SQA432" s="45"/>
      <c r="SQB432" s="45"/>
      <c r="SQC432" s="45"/>
      <c r="SQD432" s="45"/>
      <c r="SQE432" s="45"/>
      <c r="SQF432" s="45"/>
      <c r="SQG432" s="45"/>
      <c r="SQH432" s="45"/>
      <c r="SQI432" s="45"/>
      <c r="SQJ432" s="45"/>
      <c r="SQK432" s="45"/>
      <c r="SQL432" s="45"/>
      <c r="SQM432" s="45"/>
      <c r="SQN432" s="45"/>
      <c r="SQO432" s="45"/>
      <c r="SQP432" s="45"/>
      <c r="SQQ432" s="45"/>
      <c r="SQR432" s="45"/>
      <c r="SQS432" s="45"/>
      <c r="SQT432" s="45"/>
      <c r="SQU432" s="45"/>
      <c r="SQV432" s="45"/>
      <c r="SQW432" s="45"/>
      <c r="SQX432" s="45"/>
      <c r="SQY432" s="45"/>
      <c r="SQZ432" s="45"/>
      <c r="SRA432" s="45"/>
      <c r="SRB432" s="45"/>
      <c r="SRC432" s="45"/>
      <c r="SRD432" s="45"/>
      <c r="SRE432" s="45"/>
      <c r="SRF432" s="45"/>
      <c r="SRG432" s="45"/>
      <c r="SRH432" s="45"/>
      <c r="SRI432" s="45"/>
      <c r="SRJ432" s="45"/>
      <c r="SRK432" s="45"/>
      <c r="SRL432" s="45"/>
      <c r="SRM432" s="45"/>
      <c r="SRN432" s="45"/>
      <c r="SRO432" s="45"/>
      <c r="SRP432" s="45"/>
      <c r="SRQ432" s="45"/>
      <c r="SRR432" s="45"/>
      <c r="SRS432" s="45"/>
      <c r="SRT432" s="45"/>
      <c r="SRU432" s="45"/>
      <c r="SRV432" s="45"/>
      <c r="SRW432" s="45"/>
      <c r="SRX432" s="45"/>
      <c r="SRY432" s="45"/>
      <c r="SRZ432" s="45"/>
      <c r="SSA432" s="45"/>
      <c r="SSB432" s="45"/>
      <c r="SSC432" s="45"/>
      <c r="SSD432" s="45"/>
      <c r="SSE432" s="45"/>
      <c r="SSF432" s="45"/>
      <c r="SSG432" s="45"/>
      <c r="SSH432" s="45"/>
      <c r="SSI432" s="45"/>
      <c r="SSJ432" s="45"/>
      <c r="SSK432" s="45"/>
      <c r="SSL432" s="45"/>
      <c r="SSM432" s="45"/>
      <c r="SSN432" s="45"/>
      <c r="SSO432" s="45"/>
      <c r="SSP432" s="45"/>
      <c r="SSQ432" s="45"/>
      <c r="SSR432" s="45"/>
      <c r="SSS432" s="45"/>
      <c r="SST432" s="45"/>
      <c r="SSU432" s="45"/>
      <c r="SSV432" s="45"/>
      <c r="SSW432" s="45"/>
      <c r="SSX432" s="45"/>
      <c r="SSY432" s="45"/>
      <c r="SSZ432" s="45"/>
      <c r="STA432" s="45"/>
      <c r="STB432" s="45"/>
      <c r="STC432" s="45"/>
      <c r="STD432" s="45"/>
      <c r="STE432" s="45"/>
      <c r="STF432" s="45"/>
      <c r="STG432" s="45"/>
      <c r="STH432" s="45"/>
      <c r="STI432" s="45"/>
      <c r="STJ432" s="45"/>
      <c r="STK432" s="45"/>
      <c r="STL432" s="45"/>
      <c r="STM432" s="45"/>
      <c r="STN432" s="45"/>
      <c r="STO432" s="45"/>
      <c r="STP432" s="45"/>
      <c r="STQ432" s="45"/>
      <c r="STR432" s="45"/>
      <c r="STS432" s="45"/>
      <c r="STT432" s="45"/>
      <c r="STU432" s="45"/>
      <c r="STV432" s="45"/>
      <c r="STW432" s="45"/>
      <c r="STX432" s="45"/>
      <c r="STY432" s="45"/>
      <c r="STZ432" s="45"/>
      <c r="SUA432" s="45"/>
      <c r="SUB432" s="45"/>
      <c r="SUC432" s="45"/>
      <c r="SUD432" s="45"/>
      <c r="SUE432" s="45"/>
      <c r="SUF432" s="45"/>
      <c r="SUG432" s="45"/>
      <c r="SUH432" s="45"/>
      <c r="SUI432" s="45"/>
      <c r="SUJ432" s="45"/>
      <c r="SUK432" s="45"/>
      <c r="SUL432" s="45"/>
      <c r="SUM432" s="45"/>
      <c r="SUN432" s="45"/>
      <c r="SUO432" s="45"/>
      <c r="SUP432" s="45"/>
      <c r="SUQ432" s="45"/>
      <c r="SUR432" s="45"/>
      <c r="SUS432" s="45"/>
      <c r="SUT432" s="45"/>
      <c r="SUU432" s="45"/>
      <c r="SUV432" s="45"/>
      <c r="SUW432" s="45"/>
      <c r="SUX432" s="45"/>
      <c r="SUY432" s="45"/>
      <c r="SUZ432" s="45"/>
      <c r="SVA432" s="45"/>
      <c r="SVB432" s="45"/>
      <c r="SVC432" s="45"/>
      <c r="SVD432" s="45"/>
      <c r="SVE432" s="45"/>
      <c r="SVF432" s="45"/>
      <c r="SVG432" s="45"/>
      <c r="SVH432" s="45"/>
      <c r="SVI432" s="45"/>
      <c r="SVJ432" s="45"/>
      <c r="SVK432" s="45"/>
      <c r="SVL432" s="45"/>
      <c r="SVM432" s="45"/>
      <c r="SVN432" s="45"/>
      <c r="SVO432" s="45"/>
      <c r="SVP432" s="45"/>
      <c r="SVQ432" s="45"/>
      <c r="SVR432" s="45"/>
      <c r="SVS432" s="45"/>
      <c r="SVT432" s="45"/>
      <c r="SVU432" s="45"/>
      <c r="SVV432" s="45"/>
      <c r="SVW432" s="45"/>
      <c r="SVX432" s="45"/>
      <c r="SVY432" s="45"/>
      <c r="SVZ432" s="45"/>
      <c r="SWA432" s="45"/>
      <c r="SWB432" s="45"/>
      <c r="SWC432" s="45"/>
      <c r="SWD432" s="45"/>
      <c r="SWE432" s="45"/>
      <c r="SWF432" s="45"/>
      <c r="SWG432" s="45"/>
      <c r="SWH432" s="45"/>
      <c r="SWI432" s="45"/>
      <c r="SWJ432" s="45"/>
      <c r="SWK432" s="45"/>
      <c r="SWL432" s="45"/>
      <c r="SWM432" s="45"/>
      <c r="SWN432" s="45"/>
      <c r="SWO432" s="45"/>
      <c r="SWP432" s="45"/>
      <c r="SWQ432" s="45"/>
      <c r="SWR432" s="45"/>
      <c r="SWS432" s="45"/>
      <c r="SWT432" s="45"/>
      <c r="SWU432" s="45"/>
      <c r="SWV432" s="45"/>
      <c r="SWW432" s="45"/>
      <c r="SWX432" s="45"/>
      <c r="SWY432" s="45"/>
      <c r="SWZ432" s="45"/>
      <c r="SXA432" s="45"/>
      <c r="SXB432" s="45"/>
      <c r="SXC432" s="45"/>
      <c r="SXD432" s="45"/>
      <c r="SXE432" s="45"/>
      <c r="SXF432" s="45"/>
      <c r="SXG432" s="45"/>
      <c r="SXH432" s="45"/>
      <c r="SXI432" s="45"/>
      <c r="SXJ432" s="45"/>
      <c r="SXK432" s="45"/>
      <c r="SXL432" s="45"/>
      <c r="SXM432" s="45"/>
      <c r="SXN432" s="45"/>
      <c r="SXO432" s="45"/>
      <c r="SXP432" s="45"/>
      <c r="SXQ432" s="45"/>
      <c r="SXR432" s="45"/>
      <c r="SXS432" s="45"/>
      <c r="SXT432" s="45"/>
      <c r="SXU432" s="45"/>
      <c r="SXV432" s="45"/>
      <c r="SXW432" s="45"/>
      <c r="SXX432" s="45"/>
      <c r="SXY432" s="45"/>
      <c r="SXZ432" s="45"/>
      <c r="SYA432" s="45"/>
      <c r="SYB432" s="45"/>
      <c r="SYC432" s="45"/>
      <c r="SYD432" s="45"/>
      <c r="SYE432" s="45"/>
      <c r="SYF432" s="45"/>
      <c r="SYG432" s="45"/>
      <c r="SYH432" s="45"/>
      <c r="SYI432" s="45"/>
      <c r="SYJ432" s="45"/>
      <c r="SYK432" s="45"/>
      <c r="SYL432" s="45"/>
      <c r="SYM432" s="45"/>
      <c r="SYN432" s="45"/>
      <c r="SYO432" s="45"/>
      <c r="SYP432" s="45"/>
      <c r="SYQ432" s="45"/>
      <c r="SYR432" s="45"/>
      <c r="SYS432" s="45"/>
      <c r="SYT432" s="45"/>
      <c r="SYU432" s="45"/>
      <c r="SYV432" s="45"/>
      <c r="SYW432" s="45"/>
      <c r="SYX432" s="45"/>
      <c r="SYY432" s="45"/>
      <c r="SYZ432" s="45"/>
      <c r="SZA432" s="45"/>
      <c r="SZB432" s="45"/>
      <c r="SZC432" s="45"/>
      <c r="SZD432" s="45"/>
      <c r="SZE432" s="45"/>
      <c r="SZF432" s="45"/>
      <c r="SZG432" s="45"/>
      <c r="SZH432" s="45"/>
      <c r="SZI432" s="45"/>
      <c r="SZJ432" s="45"/>
      <c r="SZK432" s="45"/>
      <c r="SZL432" s="45"/>
      <c r="SZM432" s="45"/>
      <c r="SZN432" s="45"/>
      <c r="SZO432" s="45"/>
      <c r="SZP432" s="45"/>
      <c r="SZQ432" s="45"/>
      <c r="SZR432" s="45"/>
      <c r="SZS432" s="45"/>
      <c r="SZT432" s="45"/>
      <c r="SZU432" s="45"/>
      <c r="SZV432" s="45"/>
      <c r="SZW432" s="45"/>
      <c r="SZX432" s="45"/>
      <c r="SZY432" s="45"/>
      <c r="SZZ432" s="45"/>
      <c r="TAA432" s="45"/>
      <c r="TAB432" s="45"/>
      <c r="TAC432" s="45"/>
      <c r="TAD432" s="45"/>
      <c r="TAE432" s="45"/>
      <c r="TAF432" s="45"/>
      <c r="TAG432" s="45"/>
      <c r="TAH432" s="45"/>
      <c r="TAI432" s="45"/>
      <c r="TAJ432" s="45"/>
      <c r="TAK432" s="45"/>
      <c r="TAL432" s="45"/>
      <c r="TAM432" s="45"/>
      <c r="TAN432" s="45"/>
      <c r="TAO432" s="45"/>
      <c r="TAP432" s="45"/>
      <c r="TAQ432" s="45"/>
      <c r="TAR432" s="45"/>
      <c r="TAS432" s="45"/>
      <c r="TAT432" s="45"/>
      <c r="TAU432" s="45"/>
      <c r="TAV432" s="45"/>
      <c r="TAW432" s="45"/>
      <c r="TAX432" s="45"/>
      <c r="TAY432" s="45"/>
      <c r="TAZ432" s="45"/>
      <c r="TBA432" s="45"/>
      <c r="TBB432" s="45"/>
      <c r="TBC432" s="45"/>
      <c r="TBD432" s="45"/>
      <c r="TBE432" s="45"/>
      <c r="TBF432" s="45"/>
      <c r="TBG432" s="45"/>
      <c r="TBH432" s="45"/>
      <c r="TBI432" s="45"/>
      <c r="TBJ432" s="45"/>
      <c r="TBK432" s="45"/>
      <c r="TBL432" s="45"/>
      <c r="TBM432" s="45"/>
      <c r="TBN432" s="45"/>
      <c r="TBO432" s="45"/>
      <c r="TBP432" s="45"/>
      <c r="TBQ432" s="45"/>
      <c r="TBR432" s="45"/>
      <c r="TBS432" s="45"/>
      <c r="TBT432" s="45"/>
      <c r="TBU432" s="45"/>
      <c r="TBV432" s="45"/>
      <c r="TBW432" s="45"/>
      <c r="TBX432" s="45"/>
      <c r="TBY432" s="45"/>
      <c r="TBZ432" s="45"/>
      <c r="TCA432" s="45"/>
      <c r="TCB432" s="45"/>
      <c r="TCC432" s="45"/>
      <c r="TCD432" s="45"/>
      <c r="TCE432" s="45"/>
      <c r="TCF432" s="45"/>
      <c r="TCG432" s="45"/>
      <c r="TCH432" s="45"/>
      <c r="TCI432" s="45"/>
      <c r="TCJ432" s="45"/>
      <c r="TCK432" s="45"/>
      <c r="TCL432" s="45"/>
      <c r="TCM432" s="45"/>
      <c r="TCN432" s="45"/>
      <c r="TCO432" s="45"/>
      <c r="TCP432" s="45"/>
      <c r="TCQ432" s="45"/>
      <c r="TCR432" s="45"/>
      <c r="TCS432" s="45"/>
      <c r="TCT432" s="45"/>
      <c r="TCU432" s="45"/>
      <c r="TCV432" s="45"/>
      <c r="TCW432" s="45"/>
      <c r="TCX432" s="45"/>
      <c r="TCY432" s="45"/>
      <c r="TCZ432" s="45"/>
      <c r="TDA432" s="45"/>
      <c r="TDB432" s="45"/>
      <c r="TDC432" s="45"/>
      <c r="TDD432" s="45"/>
      <c r="TDE432" s="45"/>
      <c r="TDF432" s="45"/>
      <c r="TDG432" s="45"/>
      <c r="TDH432" s="45"/>
      <c r="TDI432" s="45"/>
      <c r="TDJ432" s="45"/>
      <c r="TDK432" s="45"/>
      <c r="TDL432" s="45"/>
      <c r="TDM432" s="45"/>
      <c r="TDN432" s="45"/>
      <c r="TDO432" s="45"/>
      <c r="TDP432" s="45"/>
      <c r="TDQ432" s="45"/>
      <c r="TDR432" s="45"/>
      <c r="TDS432" s="45"/>
      <c r="TDT432" s="45"/>
      <c r="TDU432" s="45"/>
      <c r="TDV432" s="45"/>
      <c r="TDW432" s="45"/>
      <c r="TDX432" s="45"/>
      <c r="TDY432" s="45"/>
      <c r="TDZ432" s="45"/>
      <c r="TEA432" s="45"/>
      <c r="TEB432" s="45"/>
      <c r="TEC432" s="45"/>
      <c r="TED432" s="45"/>
      <c r="TEE432" s="45"/>
      <c r="TEF432" s="45"/>
      <c r="TEG432" s="45"/>
      <c r="TEH432" s="45"/>
      <c r="TEI432" s="45"/>
      <c r="TEJ432" s="45"/>
      <c r="TEK432" s="45"/>
      <c r="TEL432" s="45"/>
      <c r="TEM432" s="45"/>
      <c r="TEN432" s="45"/>
      <c r="TEO432" s="45"/>
      <c r="TEP432" s="45"/>
      <c r="TEQ432" s="45"/>
      <c r="TER432" s="45"/>
      <c r="TES432" s="45"/>
      <c r="TET432" s="45"/>
      <c r="TEU432" s="45"/>
      <c r="TEV432" s="45"/>
      <c r="TEW432" s="45"/>
      <c r="TEX432" s="45"/>
      <c r="TEY432" s="45"/>
      <c r="TEZ432" s="45"/>
      <c r="TFA432" s="45"/>
      <c r="TFB432" s="45"/>
      <c r="TFC432" s="45"/>
      <c r="TFD432" s="45"/>
      <c r="TFE432" s="45"/>
      <c r="TFF432" s="45"/>
      <c r="TFG432" s="45"/>
      <c r="TFH432" s="45"/>
      <c r="TFI432" s="45"/>
      <c r="TFJ432" s="45"/>
      <c r="TFK432" s="45"/>
      <c r="TFL432" s="45"/>
      <c r="TFM432" s="45"/>
      <c r="TFN432" s="45"/>
      <c r="TFO432" s="45"/>
      <c r="TFP432" s="45"/>
      <c r="TFQ432" s="45"/>
      <c r="TFR432" s="45"/>
      <c r="TFS432" s="45"/>
      <c r="TFT432" s="45"/>
      <c r="TFU432" s="45"/>
      <c r="TFV432" s="45"/>
      <c r="TFW432" s="45"/>
      <c r="TFX432" s="45"/>
      <c r="TFY432" s="45"/>
      <c r="TFZ432" s="45"/>
      <c r="TGA432" s="45"/>
      <c r="TGB432" s="45"/>
      <c r="TGC432" s="45"/>
      <c r="TGD432" s="45"/>
      <c r="TGE432" s="45"/>
      <c r="TGF432" s="45"/>
      <c r="TGG432" s="45"/>
      <c r="TGH432" s="45"/>
      <c r="TGI432" s="45"/>
      <c r="TGJ432" s="45"/>
      <c r="TGK432" s="45"/>
      <c r="TGL432" s="45"/>
      <c r="TGM432" s="45"/>
      <c r="TGN432" s="45"/>
      <c r="TGO432" s="45"/>
      <c r="TGP432" s="45"/>
      <c r="TGQ432" s="45"/>
      <c r="TGR432" s="45"/>
      <c r="TGS432" s="45"/>
      <c r="TGT432" s="45"/>
      <c r="TGU432" s="45"/>
      <c r="TGV432" s="45"/>
      <c r="TGW432" s="45"/>
      <c r="TGX432" s="45"/>
      <c r="TGY432" s="45"/>
      <c r="TGZ432" s="45"/>
      <c r="THA432" s="45"/>
      <c r="THB432" s="45"/>
      <c r="THC432" s="45"/>
      <c r="THD432" s="45"/>
      <c r="THE432" s="45"/>
      <c r="THF432" s="45"/>
      <c r="THG432" s="45"/>
      <c r="THH432" s="45"/>
      <c r="THI432" s="45"/>
      <c r="THJ432" s="45"/>
      <c r="THK432" s="45"/>
      <c r="THL432" s="45"/>
      <c r="THM432" s="45"/>
      <c r="THN432" s="45"/>
      <c r="THO432" s="45"/>
      <c r="THP432" s="45"/>
      <c r="THQ432" s="45"/>
      <c r="THR432" s="45"/>
      <c r="THS432" s="45"/>
      <c r="THT432" s="45"/>
      <c r="THU432" s="45"/>
      <c r="THV432" s="45"/>
      <c r="THW432" s="45"/>
      <c r="THX432" s="45"/>
      <c r="THY432" s="45"/>
      <c r="THZ432" s="45"/>
      <c r="TIA432" s="45"/>
      <c r="TIB432" s="45"/>
      <c r="TIC432" s="45"/>
      <c r="TID432" s="45"/>
      <c r="TIE432" s="45"/>
      <c r="TIF432" s="45"/>
      <c r="TIG432" s="45"/>
      <c r="TIH432" s="45"/>
      <c r="TII432" s="45"/>
      <c r="TIJ432" s="45"/>
      <c r="TIK432" s="45"/>
      <c r="TIL432" s="45"/>
      <c r="TIM432" s="45"/>
      <c r="TIN432" s="45"/>
      <c r="TIO432" s="45"/>
      <c r="TIP432" s="45"/>
      <c r="TIQ432" s="45"/>
      <c r="TIR432" s="45"/>
      <c r="TIS432" s="45"/>
      <c r="TIT432" s="45"/>
      <c r="TIU432" s="45"/>
      <c r="TIV432" s="45"/>
      <c r="TIW432" s="45"/>
      <c r="TIX432" s="45"/>
      <c r="TIY432" s="45"/>
      <c r="TIZ432" s="45"/>
      <c r="TJA432" s="45"/>
      <c r="TJB432" s="45"/>
      <c r="TJC432" s="45"/>
      <c r="TJD432" s="45"/>
      <c r="TJE432" s="45"/>
      <c r="TJF432" s="45"/>
      <c r="TJG432" s="45"/>
      <c r="TJH432" s="45"/>
      <c r="TJI432" s="45"/>
      <c r="TJJ432" s="45"/>
      <c r="TJK432" s="45"/>
      <c r="TJL432" s="45"/>
      <c r="TJM432" s="45"/>
      <c r="TJN432" s="45"/>
      <c r="TJO432" s="45"/>
      <c r="TJP432" s="45"/>
      <c r="TJQ432" s="45"/>
      <c r="TJR432" s="45"/>
      <c r="TJS432" s="45"/>
      <c r="TJT432" s="45"/>
      <c r="TJU432" s="45"/>
      <c r="TJV432" s="45"/>
      <c r="TJW432" s="45"/>
      <c r="TJX432" s="45"/>
      <c r="TJY432" s="45"/>
      <c r="TJZ432" s="45"/>
      <c r="TKA432" s="45"/>
      <c r="TKB432" s="45"/>
      <c r="TKC432" s="45"/>
      <c r="TKD432" s="45"/>
      <c r="TKE432" s="45"/>
      <c r="TKF432" s="45"/>
      <c r="TKG432" s="45"/>
      <c r="TKH432" s="45"/>
      <c r="TKI432" s="45"/>
      <c r="TKJ432" s="45"/>
      <c r="TKK432" s="45"/>
      <c r="TKL432" s="45"/>
      <c r="TKM432" s="45"/>
      <c r="TKN432" s="45"/>
      <c r="TKO432" s="45"/>
      <c r="TKP432" s="45"/>
      <c r="TKQ432" s="45"/>
      <c r="TKR432" s="45"/>
      <c r="TKS432" s="45"/>
      <c r="TKT432" s="45"/>
      <c r="TKU432" s="45"/>
      <c r="TKV432" s="45"/>
      <c r="TKW432" s="45"/>
      <c r="TKX432" s="45"/>
      <c r="TKY432" s="45"/>
      <c r="TKZ432" s="45"/>
      <c r="TLA432" s="45"/>
      <c r="TLB432" s="45"/>
      <c r="TLC432" s="45"/>
      <c r="TLD432" s="45"/>
      <c r="TLE432" s="45"/>
      <c r="TLF432" s="45"/>
      <c r="TLG432" s="45"/>
      <c r="TLH432" s="45"/>
      <c r="TLI432" s="45"/>
      <c r="TLJ432" s="45"/>
      <c r="TLK432" s="45"/>
      <c r="TLL432" s="45"/>
      <c r="TLM432" s="45"/>
      <c r="TLN432" s="45"/>
      <c r="TLO432" s="45"/>
      <c r="TLP432" s="45"/>
      <c r="TLQ432" s="45"/>
      <c r="TLR432" s="45"/>
      <c r="TLS432" s="45"/>
      <c r="TLT432" s="45"/>
      <c r="TLU432" s="45"/>
      <c r="TLV432" s="45"/>
      <c r="TLW432" s="45"/>
      <c r="TLX432" s="45"/>
      <c r="TLY432" s="45"/>
      <c r="TLZ432" s="45"/>
      <c r="TMA432" s="45"/>
      <c r="TMB432" s="45"/>
      <c r="TMC432" s="45"/>
      <c r="TMD432" s="45"/>
      <c r="TME432" s="45"/>
      <c r="TMF432" s="45"/>
      <c r="TMG432" s="45"/>
      <c r="TMH432" s="45"/>
      <c r="TMI432" s="45"/>
      <c r="TMJ432" s="45"/>
      <c r="TMK432" s="45"/>
      <c r="TML432" s="45"/>
      <c r="TMM432" s="45"/>
      <c r="TMN432" s="45"/>
      <c r="TMO432" s="45"/>
      <c r="TMP432" s="45"/>
      <c r="TMQ432" s="45"/>
      <c r="TMR432" s="45"/>
      <c r="TMS432" s="45"/>
      <c r="TMT432" s="45"/>
      <c r="TMU432" s="45"/>
      <c r="TMV432" s="45"/>
      <c r="TMW432" s="45"/>
      <c r="TMX432" s="45"/>
      <c r="TMY432" s="45"/>
      <c r="TMZ432" s="45"/>
      <c r="TNA432" s="45"/>
      <c r="TNB432" s="45"/>
      <c r="TNC432" s="45"/>
      <c r="TND432" s="45"/>
      <c r="TNE432" s="45"/>
      <c r="TNF432" s="45"/>
      <c r="TNG432" s="45"/>
      <c r="TNH432" s="45"/>
      <c r="TNI432" s="45"/>
      <c r="TNJ432" s="45"/>
      <c r="TNK432" s="45"/>
      <c r="TNL432" s="45"/>
      <c r="TNM432" s="45"/>
      <c r="TNN432" s="45"/>
      <c r="TNO432" s="45"/>
      <c r="TNP432" s="45"/>
      <c r="TNQ432" s="45"/>
      <c r="TNR432" s="45"/>
      <c r="TNS432" s="45"/>
      <c r="TNT432" s="45"/>
      <c r="TNU432" s="45"/>
      <c r="TNV432" s="45"/>
      <c r="TNW432" s="45"/>
      <c r="TNX432" s="45"/>
      <c r="TNY432" s="45"/>
      <c r="TNZ432" s="45"/>
      <c r="TOA432" s="45"/>
      <c r="TOB432" s="45"/>
      <c r="TOC432" s="45"/>
      <c r="TOD432" s="45"/>
      <c r="TOE432" s="45"/>
      <c r="TOF432" s="45"/>
      <c r="TOG432" s="45"/>
      <c r="TOH432" s="45"/>
      <c r="TOI432" s="45"/>
      <c r="TOJ432" s="45"/>
      <c r="TOK432" s="45"/>
      <c r="TOL432" s="45"/>
      <c r="TOM432" s="45"/>
      <c r="TON432" s="45"/>
      <c r="TOO432" s="45"/>
      <c r="TOP432" s="45"/>
      <c r="TOQ432" s="45"/>
      <c r="TOR432" s="45"/>
      <c r="TOS432" s="45"/>
      <c r="TOT432" s="45"/>
      <c r="TOU432" s="45"/>
      <c r="TOV432" s="45"/>
      <c r="TOW432" s="45"/>
      <c r="TOX432" s="45"/>
      <c r="TOY432" s="45"/>
      <c r="TOZ432" s="45"/>
      <c r="TPA432" s="45"/>
      <c r="TPB432" s="45"/>
      <c r="TPC432" s="45"/>
      <c r="TPD432" s="45"/>
      <c r="TPE432" s="45"/>
      <c r="TPF432" s="45"/>
      <c r="TPG432" s="45"/>
      <c r="TPH432" s="45"/>
      <c r="TPI432" s="45"/>
      <c r="TPJ432" s="45"/>
      <c r="TPK432" s="45"/>
      <c r="TPL432" s="45"/>
      <c r="TPM432" s="45"/>
      <c r="TPN432" s="45"/>
      <c r="TPO432" s="45"/>
      <c r="TPP432" s="45"/>
      <c r="TPQ432" s="45"/>
      <c r="TPR432" s="45"/>
      <c r="TPS432" s="45"/>
      <c r="TPT432" s="45"/>
      <c r="TPU432" s="45"/>
      <c r="TPV432" s="45"/>
      <c r="TPW432" s="45"/>
      <c r="TPX432" s="45"/>
      <c r="TPY432" s="45"/>
      <c r="TPZ432" s="45"/>
      <c r="TQA432" s="45"/>
      <c r="TQB432" s="45"/>
      <c r="TQC432" s="45"/>
      <c r="TQD432" s="45"/>
      <c r="TQE432" s="45"/>
      <c r="TQF432" s="45"/>
      <c r="TQG432" s="45"/>
      <c r="TQH432" s="45"/>
      <c r="TQI432" s="45"/>
      <c r="TQJ432" s="45"/>
      <c r="TQK432" s="45"/>
      <c r="TQL432" s="45"/>
      <c r="TQM432" s="45"/>
      <c r="TQN432" s="45"/>
      <c r="TQO432" s="45"/>
      <c r="TQP432" s="45"/>
      <c r="TQQ432" s="45"/>
      <c r="TQR432" s="45"/>
      <c r="TQS432" s="45"/>
      <c r="TQT432" s="45"/>
      <c r="TQU432" s="45"/>
      <c r="TQV432" s="45"/>
      <c r="TQW432" s="45"/>
      <c r="TQX432" s="45"/>
      <c r="TQY432" s="45"/>
      <c r="TQZ432" s="45"/>
      <c r="TRA432" s="45"/>
      <c r="TRB432" s="45"/>
      <c r="TRC432" s="45"/>
      <c r="TRD432" s="45"/>
      <c r="TRE432" s="45"/>
      <c r="TRF432" s="45"/>
      <c r="TRG432" s="45"/>
      <c r="TRH432" s="45"/>
      <c r="TRI432" s="45"/>
      <c r="TRJ432" s="45"/>
      <c r="TRK432" s="45"/>
      <c r="TRL432" s="45"/>
      <c r="TRM432" s="45"/>
      <c r="TRN432" s="45"/>
      <c r="TRO432" s="45"/>
      <c r="TRP432" s="45"/>
      <c r="TRQ432" s="45"/>
      <c r="TRR432" s="45"/>
      <c r="TRS432" s="45"/>
      <c r="TRT432" s="45"/>
      <c r="TRU432" s="45"/>
      <c r="TRV432" s="45"/>
      <c r="TRW432" s="45"/>
      <c r="TRX432" s="45"/>
      <c r="TRY432" s="45"/>
      <c r="TRZ432" s="45"/>
      <c r="TSA432" s="45"/>
      <c r="TSB432" s="45"/>
      <c r="TSC432" s="45"/>
      <c r="TSD432" s="45"/>
      <c r="TSE432" s="45"/>
      <c r="TSF432" s="45"/>
      <c r="TSG432" s="45"/>
      <c r="TSH432" s="45"/>
      <c r="TSI432" s="45"/>
      <c r="TSJ432" s="45"/>
      <c r="TSK432" s="45"/>
      <c r="TSL432" s="45"/>
      <c r="TSM432" s="45"/>
      <c r="TSN432" s="45"/>
      <c r="TSO432" s="45"/>
      <c r="TSP432" s="45"/>
      <c r="TSQ432" s="45"/>
      <c r="TSR432" s="45"/>
      <c r="TSS432" s="45"/>
      <c r="TST432" s="45"/>
      <c r="TSU432" s="45"/>
      <c r="TSV432" s="45"/>
      <c r="TSW432" s="45"/>
      <c r="TSX432" s="45"/>
      <c r="TSY432" s="45"/>
      <c r="TSZ432" s="45"/>
      <c r="TTA432" s="45"/>
      <c r="TTB432" s="45"/>
      <c r="TTC432" s="45"/>
      <c r="TTD432" s="45"/>
      <c r="TTE432" s="45"/>
      <c r="TTF432" s="45"/>
      <c r="TTG432" s="45"/>
      <c r="TTH432" s="45"/>
      <c r="TTI432" s="45"/>
      <c r="TTJ432" s="45"/>
      <c r="TTK432" s="45"/>
      <c r="TTL432" s="45"/>
      <c r="TTM432" s="45"/>
      <c r="TTN432" s="45"/>
      <c r="TTO432" s="45"/>
      <c r="TTP432" s="45"/>
      <c r="TTQ432" s="45"/>
      <c r="TTR432" s="45"/>
      <c r="TTS432" s="45"/>
      <c r="TTT432" s="45"/>
      <c r="TTU432" s="45"/>
      <c r="TTV432" s="45"/>
      <c r="TTW432" s="45"/>
      <c r="TTX432" s="45"/>
      <c r="TTY432" s="45"/>
      <c r="TTZ432" s="45"/>
      <c r="TUA432" s="45"/>
      <c r="TUB432" s="45"/>
      <c r="TUC432" s="45"/>
      <c r="TUD432" s="45"/>
      <c r="TUE432" s="45"/>
      <c r="TUF432" s="45"/>
      <c r="TUG432" s="45"/>
      <c r="TUH432" s="45"/>
      <c r="TUI432" s="45"/>
      <c r="TUJ432" s="45"/>
      <c r="TUK432" s="45"/>
      <c r="TUL432" s="45"/>
      <c r="TUM432" s="45"/>
      <c r="TUN432" s="45"/>
      <c r="TUO432" s="45"/>
      <c r="TUP432" s="45"/>
      <c r="TUQ432" s="45"/>
      <c r="TUR432" s="45"/>
      <c r="TUS432" s="45"/>
      <c r="TUT432" s="45"/>
      <c r="TUU432" s="45"/>
      <c r="TUV432" s="45"/>
      <c r="TUW432" s="45"/>
      <c r="TUX432" s="45"/>
      <c r="TUY432" s="45"/>
      <c r="TUZ432" s="45"/>
      <c r="TVA432" s="45"/>
      <c r="TVB432" s="45"/>
      <c r="TVC432" s="45"/>
      <c r="TVD432" s="45"/>
      <c r="TVE432" s="45"/>
      <c r="TVF432" s="45"/>
      <c r="TVG432" s="45"/>
      <c r="TVH432" s="45"/>
      <c r="TVI432" s="45"/>
      <c r="TVJ432" s="45"/>
      <c r="TVK432" s="45"/>
      <c r="TVL432" s="45"/>
      <c r="TVM432" s="45"/>
      <c r="TVN432" s="45"/>
      <c r="TVO432" s="45"/>
      <c r="TVP432" s="45"/>
      <c r="TVQ432" s="45"/>
      <c r="TVR432" s="45"/>
      <c r="TVS432" s="45"/>
      <c r="TVT432" s="45"/>
      <c r="TVU432" s="45"/>
      <c r="TVV432" s="45"/>
      <c r="TVW432" s="45"/>
      <c r="TVX432" s="45"/>
      <c r="TVY432" s="45"/>
      <c r="TVZ432" s="45"/>
      <c r="TWA432" s="45"/>
      <c r="TWB432" s="45"/>
      <c r="TWC432" s="45"/>
      <c r="TWD432" s="45"/>
      <c r="TWE432" s="45"/>
      <c r="TWF432" s="45"/>
      <c r="TWG432" s="45"/>
      <c r="TWH432" s="45"/>
      <c r="TWI432" s="45"/>
      <c r="TWJ432" s="45"/>
      <c r="TWK432" s="45"/>
      <c r="TWL432" s="45"/>
      <c r="TWM432" s="45"/>
      <c r="TWN432" s="45"/>
      <c r="TWO432" s="45"/>
      <c r="TWP432" s="45"/>
      <c r="TWQ432" s="45"/>
      <c r="TWR432" s="45"/>
      <c r="TWS432" s="45"/>
      <c r="TWT432" s="45"/>
      <c r="TWU432" s="45"/>
      <c r="TWV432" s="45"/>
      <c r="TWW432" s="45"/>
      <c r="TWX432" s="45"/>
      <c r="TWY432" s="45"/>
      <c r="TWZ432" s="45"/>
      <c r="TXA432" s="45"/>
      <c r="TXB432" s="45"/>
      <c r="TXC432" s="45"/>
      <c r="TXD432" s="45"/>
      <c r="TXE432" s="45"/>
      <c r="TXF432" s="45"/>
      <c r="TXG432" s="45"/>
      <c r="TXH432" s="45"/>
      <c r="TXI432" s="45"/>
      <c r="TXJ432" s="45"/>
      <c r="TXK432" s="45"/>
      <c r="TXL432" s="45"/>
      <c r="TXM432" s="45"/>
      <c r="TXN432" s="45"/>
      <c r="TXO432" s="45"/>
      <c r="TXP432" s="45"/>
      <c r="TXQ432" s="45"/>
      <c r="TXR432" s="45"/>
      <c r="TXS432" s="45"/>
      <c r="TXT432" s="45"/>
      <c r="TXU432" s="45"/>
      <c r="TXV432" s="45"/>
      <c r="TXW432" s="45"/>
      <c r="TXX432" s="45"/>
      <c r="TXY432" s="45"/>
      <c r="TXZ432" s="45"/>
      <c r="TYA432" s="45"/>
      <c r="TYB432" s="45"/>
      <c r="TYC432" s="45"/>
      <c r="TYD432" s="45"/>
      <c r="TYE432" s="45"/>
      <c r="TYF432" s="45"/>
      <c r="TYG432" s="45"/>
      <c r="TYH432" s="45"/>
      <c r="TYI432" s="45"/>
      <c r="TYJ432" s="45"/>
      <c r="TYK432" s="45"/>
      <c r="TYL432" s="45"/>
      <c r="TYM432" s="45"/>
      <c r="TYN432" s="45"/>
      <c r="TYO432" s="45"/>
      <c r="TYP432" s="45"/>
      <c r="TYQ432" s="45"/>
      <c r="TYR432" s="45"/>
      <c r="TYS432" s="45"/>
      <c r="TYT432" s="45"/>
      <c r="TYU432" s="45"/>
      <c r="TYV432" s="45"/>
      <c r="TYW432" s="45"/>
      <c r="TYX432" s="45"/>
      <c r="TYY432" s="45"/>
      <c r="TYZ432" s="45"/>
      <c r="TZA432" s="45"/>
      <c r="TZB432" s="45"/>
      <c r="TZC432" s="45"/>
      <c r="TZD432" s="45"/>
      <c r="TZE432" s="45"/>
      <c r="TZF432" s="45"/>
      <c r="TZG432" s="45"/>
      <c r="TZH432" s="45"/>
      <c r="TZI432" s="45"/>
      <c r="TZJ432" s="45"/>
      <c r="TZK432" s="45"/>
      <c r="TZL432" s="45"/>
      <c r="TZM432" s="45"/>
      <c r="TZN432" s="45"/>
      <c r="TZO432" s="45"/>
      <c r="TZP432" s="45"/>
      <c r="TZQ432" s="45"/>
      <c r="TZR432" s="45"/>
      <c r="TZS432" s="45"/>
      <c r="TZT432" s="45"/>
      <c r="TZU432" s="45"/>
      <c r="TZV432" s="45"/>
      <c r="TZW432" s="45"/>
      <c r="TZX432" s="45"/>
      <c r="TZY432" s="45"/>
      <c r="TZZ432" s="45"/>
      <c r="UAA432" s="45"/>
      <c r="UAB432" s="45"/>
      <c r="UAC432" s="45"/>
      <c r="UAD432" s="45"/>
      <c r="UAE432" s="45"/>
      <c r="UAF432" s="45"/>
      <c r="UAG432" s="45"/>
      <c r="UAH432" s="45"/>
      <c r="UAI432" s="45"/>
      <c r="UAJ432" s="45"/>
      <c r="UAK432" s="45"/>
      <c r="UAL432" s="45"/>
      <c r="UAM432" s="45"/>
      <c r="UAN432" s="45"/>
      <c r="UAO432" s="45"/>
      <c r="UAP432" s="45"/>
      <c r="UAQ432" s="45"/>
      <c r="UAR432" s="45"/>
      <c r="UAS432" s="45"/>
      <c r="UAT432" s="45"/>
      <c r="UAU432" s="45"/>
      <c r="UAV432" s="45"/>
      <c r="UAW432" s="45"/>
      <c r="UAX432" s="45"/>
      <c r="UAY432" s="45"/>
      <c r="UAZ432" s="45"/>
      <c r="UBA432" s="45"/>
      <c r="UBB432" s="45"/>
      <c r="UBC432" s="45"/>
      <c r="UBD432" s="45"/>
      <c r="UBE432" s="45"/>
      <c r="UBF432" s="45"/>
      <c r="UBG432" s="45"/>
      <c r="UBH432" s="45"/>
      <c r="UBI432" s="45"/>
      <c r="UBJ432" s="45"/>
      <c r="UBK432" s="45"/>
      <c r="UBL432" s="45"/>
      <c r="UBM432" s="45"/>
      <c r="UBN432" s="45"/>
      <c r="UBO432" s="45"/>
      <c r="UBP432" s="45"/>
      <c r="UBQ432" s="45"/>
      <c r="UBR432" s="45"/>
      <c r="UBS432" s="45"/>
      <c r="UBT432" s="45"/>
      <c r="UBU432" s="45"/>
      <c r="UBV432" s="45"/>
      <c r="UBW432" s="45"/>
      <c r="UBX432" s="45"/>
      <c r="UBY432" s="45"/>
      <c r="UBZ432" s="45"/>
      <c r="UCA432" s="45"/>
      <c r="UCB432" s="45"/>
      <c r="UCC432" s="45"/>
      <c r="UCD432" s="45"/>
      <c r="UCE432" s="45"/>
      <c r="UCF432" s="45"/>
      <c r="UCG432" s="45"/>
      <c r="UCH432" s="45"/>
      <c r="UCI432" s="45"/>
      <c r="UCJ432" s="45"/>
      <c r="UCK432" s="45"/>
      <c r="UCL432" s="45"/>
      <c r="UCM432" s="45"/>
      <c r="UCN432" s="45"/>
      <c r="UCO432" s="45"/>
      <c r="UCP432" s="45"/>
      <c r="UCQ432" s="45"/>
      <c r="UCR432" s="45"/>
      <c r="UCS432" s="45"/>
      <c r="UCT432" s="45"/>
      <c r="UCU432" s="45"/>
      <c r="UCV432" s="45"/>
      <c r="UCW432" s="45"/>
      <c r="UCX432" s="45"/>
      <c r="UCY432" s="45"/>
      <c r="UCZ432" s="45"/>
      <c r="UDA432" s="45"/>
      <c r="UDB432" s="45"/>
      <c r="UDC432" s="45"/>
      <c r="UDD432" s="45"/>
      <c r="UDE432" s="45"/>
      <c r="UDF432" s="45"/>
      <c r="UDG432" s="45"/>
      <c r="UDH432" s="45"/>
      <c r="UDI432" s="45"/>
      <c r="UDJ432" s="45"/>
      <c r="UDK432" s="45"/>
      <c r="UDL432" s="45"/>
      <c r="UDM432" s="45"/>
      <c r="UDN432" s="45"/>
      <c r="UDO432" s="45"/>
      <c r="UDP432" s="45"/>
      <c r="UDQ432" s="45"/>
      <c r="UDR432" s="45"/>
      <c r="UDS432" s="45"/>
      <c r="UDT432" s="45"/>
      <c r="UDU432" s="45"/>
      <c r="UDV432" s="45"/>
      <c r="UDW432" s="45"/>
      <c r="UDX432" s="45"/>
      <c r="UDY432" s="45"/>
      <c r="UDZ432" s="45"/>
      <c r="UEA432" s="45"/>
      <c r="UEB432" s="45"/>
      <c r="UEC432" s="45"/>
      <c r="UED432" s="45"/>
      <c r="UEE432" s="45"/>
      <c r="UEF432" s="45"/>
      <c r="UEG432" s="45"/>
      <c r="UEH432" s="45"/>
      <c r="UEI432" s="45"/>
      <c r="UEJ432" s="45"/>
      <c r="UEK432" s="45"/>
      <c r="UEL432" s="45"/>
      <c r="UEM432" s="45"/>
      <c r="UEN432" s="45"/>
      <c r="UEO432" s="45"/>
      <c r="UEP432" s="45"/>
      <c r="UEQ432" s="45"/>
      <c r="UER432" s="45"/>
      <c r="UES432" s="45"/>
      <c r="UET432" s="45"/>
      <c r="UEU432" s="45"/>
      <c r="UEV432" s="45"/>
      <c r="UEW432" s="45"/>
      <c r="UEX432" s="45"/>
      <c r="UEY432" s="45"/>
      <c r="UEZ432" s="45"/>
      <c r="UFA432" s="45"/>
      <c r="UFB432" s="45"/>
      <c r="UFC432" s="45"/>
      <c r="UFD432" s="45"/>
      <c r="UFE432" s="45"/>
      <c r="UFF432" s="45"/>
      <c r="UFG432" s="45"/>
      <c r="UFH432" s="45"/>
      <c r="UFI432" s="45"/>
      <c r="UFJ432" s="45"/>
      <c r="UFK432" s="45"/>
      <c r="UFL432" s="45"/>
      <c r="UFM432" s="45"/>
      <c r="UFN432" s="45"/>
      <c r="UFO432" s="45"/>
      <c r="UFP432" s="45"/>
      <c r="UFQ432" s="45"/>
      <c r="UFR432" s="45"/>
      <c r="UFS432" s="45"/>
      <c r="UFT432" s="45"/>
      <c r="UFU432" s="45"/>
      <c r="UFV432" s="45"/>
      <c r="UFW432" s="45"/>
      <c r="UFX432" s="45"/>
      <c r="UFY432" s="45"/>
      <c r="UFZ432" s="45"/>
      <c r="UGA432" s="45"/>
      <c r="UGB432" s="45"/>
      <c r="UGC432" s="45"/>
      <c r="UGD432" s="45"/>
      <c r="UGE432" s="45"/>
      <c r="UGF432" s="45"/>
      <c r="UGG432" s="45"/>
      <c r="UGH432" s="45"/>
      <c r="UGI432" s="45"/>
      <c r="UGJ432" s="45"/>
      <c r="UGK432" s="45"/>
      <c r="UGL432" s="45"/>
      <c r="UGM432" s="45"/>
      <c r="UGN432" s="45"/>
      <c r="UGO432" s="45"/>
      <c r="UGP432" s="45"/>
      <c r="UGQ432" s="45"/>
      <c r="UGR432" s="45"/>
      <c r="UGS432" s="45"/>
      <c r="UGT432" s="45"/>
      <c r="UGU432" s="45"/>
      <c r="UGV432" s="45"/>
      <c r="UGW432" s="45"/>
      <c r="UGX432" s="45"/>
      <c r="UGY432" s="45"/>
      <c r="UGZ432" s="45"/>
      <c r="UHA432" s="45"/>
      <c r="UHB432" s="45"/>
      <c r="UHC432" s="45"/>
      <c r="UHD432" s="45"/>
      <c r="UHE432" s="45"/>
      <c r="UHF432" s="45"/>
      <c r="UHG432" s="45"/>
      <c r="UHH432" s="45"/>
      <c r="UHI432" s="45"/>
      <c r="UHJ432" s="45"/>
      <c r="UHK432" s="45"/>
      <c r="UHL432" s="45"/>
      <c r="UHM432" s="45"/>
      <c r="UHN432" s="45"/>
      <c r="UHO432" s="45"/>
      <c r="UHP432" s="45"/>
      <c r="UHQ432" s="45"/>
      <c r="UHR432" s="45"/>
      <c r="UHS432" s="45"/>
      <c r="UHT432" s="45"/>
      <c r="UHU432" s="45"/>
      <c r="UHV432" s="45"/>
      <c r="UHW432" s="45"/>
      <c r="UHX432" s="45"/>
      <c r="UHY432" s="45"/>
      <c r="UHZ432" s="45"/>
      <c r="UIA432" s="45"/>
      <c r="UIB432" s="45"/>
      <c r="UIC432" s="45"/>
      <c r="UID432" s="45"/>
      <c r="UIE432" s="45"/>
      <c r="UIF432" s="45"/>
      <c r="UIG432" s="45"/>
      <c r="UIH432" s="45"/>
      <c r="UII432" s="45"/>
      <c r="UIJ432" s="45"/>
      <c r="UIK432" s="45"/>
      <c r="UIL432" s="45"/>
      <c r="UIM432" s="45"/>
      <c r="UIN432" s="45"/>
      <c r="UIO432" s="45"/>
      <c r="UIP432" s="45"/>
      <c r="UIQ432" s="45"/>
      <c r="UIR432" s="45"/>
      <c r="UIS432" s="45"/>
      <c r="UIT432" s="45"/>
      <c r="UIU432" s="45"/>
      <c r="UIV432" s="45"/>
      <c r="UIW432" s="45"/>
      <c r="UIX432" s="45"/>
      <c r="UIY432" s="45"/>
      <c r="UIZ432" s="45"/>
      <c r="UJA432" s="45"/>
      <c r="UJB432" s="45"/>
      <c r="UJC432" s="45"/>
      <c r="UJD432" s="45"/>
      <c r="UJE432" s="45"/>
      <c r="UJF432" s="45"/>
      <c r="UJG432" s="45"/>
      <c r="UJH432" s="45"/>
      <c r="UJI432" s="45"/>
      <c r="UJJ432" s="45"/>
      <c r="UJK432" s="45"/>
      <c r="UJL432" s="45"/>
      <c r="UJM432" s="45"/>
      <c r="UJN432" s="45"/>
      <c r="UJO432" s="45"/>
      <c r="UJP432" s="45"/>
      <c r="UJQ432" s="45"/>
      <c r="UJR432" s="45"/>
      <c r="UJS432" s="45"/>
      <c r="UJT432" s="45"/>
      <c r="UJU432" s="45"/>
      <c r="UJV432" s="45"/>
      <c r="UJW432" s="45"/>
      <c r="UJX432" s="45"/>
      <c r="UJY432" s="45"/>
      <c r="UJZ432" s="45"/>
      <c r="UKA432" s="45"/>
      <c r="UKB432" s="45"/>
      <c r="UKC432" s="45"/>
      <c r="UKD432" s="45"/>
      <c r="UKE432" s="45"/>
      <c r="UKF432" s="45"/>
      <c r="UKG432" s="45"/>
      <c r="UKH432" s="45"/>
      <c r="UKI432" s="45"/>
      <c r="UKJ432" s="45"/>
      <c r="UKK432" s="45"/>
      <c r="UKL432" s="45"/>
      <c r="UKM432" s="45"/>
      <c r="UKN432" s="45"/>
      <c r="UKO432" s="45"/>
      <c r="UKP432" s="45"/>
      <c r="UKQ432" s="45"/>
      <c r="UKR432" s="45"/>
      <c r="UKS432" s="45"/>
      <c r="UKT432" s="45"/>
      <c r="UKU432" s="45"/>
      <c r="UKV432" s="45"/>
      <c r="UKW432" s="45"/>
      <c r="UKX432" s="45"/>
      <c r="UKY432" s="45"/>
      <c r="UKZ432" s="45"/>
      <c r="ULA432" s="45"/>
      <c r="ULB432" s="45"/>
      <c r="ULC432" s="45"/>
      <c r="ULD432" s="45"/>
      <c r="ULE432" s="45"/>
      <c r="ULF432" s="45"/>
      <c r="ULG432" s="45"/>
      <c r="ULH432" s="45"/>
      <c r="ULI432" s="45"/>
      <c r="ULJ432" s="45"/>
      <c r="ULK432" s="45"/>
      <c r="ULL432" s="45"/>
      <c r="ULM432" s="45"/>
      <c r="ULN432" s="45"/>
      <c r="ULO432" s="45"/>
      <c r="ULP432" s="45"/>
      <c r="ULQ432" s="45"/>
      <c r="ULR432" s="45"/>
      <c r="ULS432" s="45"/>
      <c r="ULT432" s="45"/>
      <c r="ULU432" s="45"/>
      <c r="ULV432" s="45"/>
      <c r="ULW432" s="45"/>
      <c r="ULX432" s="45"/>
      <c r="ULY432" s="45"/>
      <c r="ULZ432" s="45"/>
      <c r="UMA432" s="45"/>
      <c r="UMB432" s="45"/>
      <c r="UMC432" s="45"/>
      <c r="UMD432" s="45"/>
      <c r="UME432" s="45"/>
      <c r="UMF432" s="45"/>
      <c r="UMG432" s="45"/>
      <c r="UMH432" s="45"/>
      <c r="UMI432" s="45"/>
      <c r="UMJ432" s="45"/>
      <c r="UMK432" s="45"/>
      <c r="UML432" s="45"/>
      <c r="UMM432" s="45"/>
      <c r="UMN432" s="45"/>
      <c r="UMO432" s="45"/>
      <c r="UMP432" s="45"/>
      <c r="UMQ432" s="45"/>
      <c r="UMR432" s="45"/>
      <c r="UMS432" s="45"/>
      <c r="UMT432" s="45"/>
      <c r="UMU432" s="45"/>
      <c r="UMV432" s="45"/>
      <c r="UMW432" s="45"/>
      <c r="UMX432" s="45"/>
      <c r="UMY432" s="45"/>
      <c r="UMZ432" s="45"/>
      <c r="UNA432" s="45"/>
      <c r="UNB432" s="45"/>
      <c r="UNC432" s="45"/>
      <c r="UND432" s="45"/>
      <c r="UNE432" s="45"/>
      <c r="UNF432" s="45"/>
      <c r="UNG432" s="45"/>
      <c r="UNH432" s="45"/>
      <c r="UNI432" s="45"/>
      <c r="UNJ432" s="45"/>
      <c r="UNK432" s="45"/>
      <c r="UNL432" s="45"/>
      <c r="UNM432" s="45"/>
      <c r="UNN432" s="45"/>
      <c r="UNO432" s="45"/>
      <c r="UNP432" s="45"/>
      <c r="UNQ432" s="45"/>
      <c r="UNR432" s="45"/>
      <c r="UNS432" s="45"/>
      <c r="UNT432" s="45"/>
      <c r="UNU432" s="45"/>
      <c r="UNV432" s="45"/>
      <c r="UNW432" s="45"/>
      <c r="UNX432" s="45"/>
      <c r="UNY432" s="45"/>
      <c r="UNZ432" s="45"/>
      <c r="UOA432" s="45"/>
      <c r="UOB432" s="45"/>
      <c r="UOC432" s="45"/>
      <c r="UOD432" s="45"/>
      <c r="UOE432" s="45"/>
      <c r="UOF432" s="45"/>
      <c r="UOG432" s="45"/>
      <c r="UOH432" s="45"/>
      <c r="UOI432" s="45"/>
      <c r="UOJ432" s="45"/>
      <c r="UOK432" s="45"/>
      <c r="UOL432" s="45"/>
      <c r="UOM432" s="45"/>
      <c r="UON432" s="45"/>
      <c r="UOO432" s="45"/>
      <c r="UOP432" s="45"/>
      <c r="UOQ432" s="45"/>
      <c r="UOR432" s="45"/>
      <c r="UOS432" s="45"/>
      <c r="UOT432" s="45"/>
      <c r="UOU432" s="45"/>
      <c r="UOV432" s="45"/>
      <c r="UOW432" s="45"/>
      <c r="UOX432" s="45"/>
      <c r="UOY432" s="45"/>
      <c r="UOZ432" s="45"/>
      <c r="UPA432" s="45"/>
      <c r="UPB432" s="45"/>
      <c r="UPC432" s="45"/>
      <c r="UPD432" s="45"/>
      <c r="UPE432" s="45"/>
      <c r="UPF432" s="45"/>
      <c r="UPG432" s="45"/>
      <c r="UPH432" s="45"/>
      <c r="UPI432" s="45"/>
      <c r="UPJ432" s="45"/>
      <c r="UPK432" s="45"/>
      <c r="UPL432" s="45"/>
      <c r="UPM432" s="45"/>
      <c r="UPN432" s="45"/>
      <c r="UPO432" s="45"/>
      <c r="UPP432" s="45"/>
      <c r="UPQ432" s="45"/>
      <c r="UPR432" s="45"/>
      <c r="UPS432" s="45"/>
      <c r="UPT432" s="45"/>
      <c r="UPU432" s="45"/>
      <c r="UPV432" s="45"/>
      <c r="UPW432" s="45"/>
      <c r="UPX432" s="45"/>
      <c r="UPY432" s="45"/>
      <c r="UPZ432" s="45"/>
      <c r="UQA432" s="45"/>
      <c r="UQB432" s="45"/>
      <c r="UQC432" s="45"/>
      <c r="UQD432" s="45"/>
      <c r="UQE432" s="45"/>
      <c r="UQF432" s="45"/>
      <c r="UQG432" s="45"/>
      <c r="UQH432" s="45"/>
      <c r="UQI432" s="45"/>
      <c r="UQJ432" s="45"/>
      <c r="UQK432" s="45"/>
      <c r="UQL432" s="45"/>
      <c r="UQM432" s="45"/>
      <c r="UQN432" s="45"/>
      <c r="UQO432" s="45"/>
      <c r="UQP432" s="45"/>
      <c r="UQQ432" s="45"/>
      <c r="UQR432" s="45"/>
      <c r="UQS432" s="45"/>
      <c r="UQT432" s="45"/>
      <c r="UQU432" s="45"/>
      <c r="UQV432" s="45"/>
      <c r="UQW432" s="45"/>
      <c r="UQX432" s="45"/>
      <c r="UQY432" s="45"/>
      <c r="UQZ432" s="45"/>
      <c r="URA432" s="45"/>
      <c r="URB432" s="45"/>
      <c r="URC432" s="45"/>
      <c r="URD432" s="45"/>
      <c r="URE432" s="45"/>
      <c r="URF432" s="45"/>
      <c r="URG432" s="45"/>
      <c r="URH432" s="45"/>
      <c r="URI432" s="45"/>
      <c r="URJ432" s="45"/>
      <c r="URK432" s="45"/>
      <c r="URL432" s="45"/>
      <c r="URM432" s="45"/>
      <c r="URN432" s="45"/>
      <c r="URO432" s="45"/>
      <c r="URP432" s="45"/>
      <c r="URQ432" s="45"/>
      <c r="URR432" s="45"/>
      <c r="URS432" s="45"/>
      <c r="URT432" s="45"/>
      <c r="URU432" s="45"/>
      <c r="URV432" s="45"/>
      <c r="URW432" s="45"/>
      <c r="URX432" s="45"/>
      <c r="URY432" s="45"/>
      <c r="URZ432" s="45"/>
      <c r="USA432" s="45"/>
      <c r="USB432" s="45"/>
      <c r="USC432" s="45"/>
      <c r="USD432" s="45"/>
      <c r="USE432" s="45"/>
      <c r="USF432" s="45"/>
      <c r="USG432" s="45"/>
      <c r="USH432" s="45"/>
      <c r="USI432" s="45"/>
      <c r="USJ432" s="45"/>
      <c r="USK432" s="45"/>
      <c r="USL432" s="45"/>
      <c r="USM432" s="45"/>
      <c r="USN432" s="45"/>
      <c r="USO432" s="45"/>
      <c r="USP432" s="45"/>
      <c r="USQ432" s="45"/>
      <c r="USR432" s="45"/>
      <c r="USS432" s="45"/>
      <c r="UST432" s="45"/>
      <c r="USU432" s="45"/>
      <c r="USV432" s="45"/>
      <c r="USW432" s="45"/>
      <c r="USX432" s="45"/>
      <c r="USY432" s="45"/>
      <c r="USZ432" s="45"/>
      <c r="UTA432" s="45"/>
      <c r="UTB432" s="45"/>
      <c r="UTC432" s="45"/>
      <c r="UTD432" s="45"/>
      <c r="UTE432" s="45"/>
      <c r="UTF432" s="45"/>
      <c r="UTG432" s="45"/>
      <c r="UTH432" s="45"/>
      <c r="UTI432" s="45"/>
      <c r="UTJ432" s="45"/>
      <c r="UTK432" s="45"/>
      <c r="UTL432" s="45"/>
      <c r="UTM432" s="45"/>
      <c r="UTN432" s="45"/>
      <c r="UTO432" s="45"/>
      <c r="UTP432" s="45"/>
      <c r="UTQ432" s="45"/>
      <c r="UTR432" s="45"/>
      <c r="UTS432" s="45"/>
      <c r="UTT432" s="45"/>
      <c r="UTU432" s="45"/>
      <c r="UTV432" s="45"/>
      <c r="UTW432" s="45"/>
      <c r="UTX432" s="45"/>
      <c r="UTY432" s="45"/>
      <c r="UTZ432" s="45"/>
      <c r="UUA432" s="45"/>
      <c r="UUB432" s="45"/>
      <c r="UUC432" s="45"/>
      <c r="UUD432" s="45"/>
      <c r="UUE432" s="45"/>
      <c r="UUF432" s="45"/>
      <c r="UUG432" s="45"/>
      <c r="UUH432" s="45"/>
      <c r="UUI432" s="45"/>
      <c r="UUJ432" s="45"/>
      <c r="UUK432" s="45"/>
      <c r="UUL432" s="45"/>
      <c r="UUM432" s="45"/>
      <c r="UUN432" s="45"/>
      <c r="UUO432" s="45"/>
      <c r="UUP432" s="45"/>
      <c r="UUQ432" s="45"/>
      <c r="UUR432" s="45"/>
      <c r="UUS432" s="45"/>
      <c r="UUT432" s="45"/>
      <c r="UUU432" s="45"/>
      <c r="UUV432" s="45"/>
      <c r="UUW432" s="45"/>
      <c r="UUX432" s="45"/>
      <c r="UUY432" s="45"/>
      <c r="UUZ432" s="45"/>
      <c r="UVA432" s="45"/>
      <c r="UVB432" s="45"/>
      <c r="UVC432" s="45"/>
      <c r="UVD432" s="45"/>
      <c r="UVE432" s="45"/>
      <c r="UVF432" s="45"/>
      <c r="UVG432" s="45"/>
      <c r="UVH432" s="45"/>
      <c r="UVI432" s="45"/>
      <c r="UVJ432" s="45"/>
      <c r="UVK432" s="45"/>
      <c r="UVL432" s="45"/>
      <c r="UVM432" s="45"/>
      <c r="UVN432" s="45"/>
      <c r="UVO432" s="45"/>
      <c r="UVP432" s="45"/>
      <c r="UVQ432" s="45"/>
      <c r="UVR432" s="45"/>
      <c r="UVS432" s="45"/>
      <c r="UVT432" s="45"/>
      <c r="UVU432" s="45"/>
      <c r="UVV432" s="45"/>
      <c r="UVW432" s="45"/>
      <c r="UVX432" s="45"/>
      <c r="UVY432" s="45"/>
      <c r="UVZ432" s="45"/>
      <c r="UWA432" s="45"/>
      <c r="UWB432" s="45"/>
      <c r="UWC432" s="45"/>
      <c r="UWD432" s="45"/>
      <c r="UWE432" s="45"/>
      <c r="UWF432" s="45"/>
      <c r="UWG432" s="45"/>
      <c r="UWH432" s="45"/>
      <c r="UWI432" s="45"/>
      <c r="UWJ432" s="45"/>
      <c r="UWK432" s="45"/>
      <c r="UWL432" s="45"/>
      <c r="UWM432" s="45"/>
      <c r="UWN432" s="45"/>
      <c r="UWO432" s="45"/>
      <c r="UWP432" s="45"/>
      <c r="UWQ432" s="45"/>
      <c r="UWR432" s="45"/>
      <c r="UWS432" s="45"/>
      <c r="UWT432" s="45"/>
      <c r="UWU432" s="45"/>
      <c r="UWV432" s="45"/>
      <c r="UWW432" s="45"/>
      <c r="UWX432" s="45"/>
      <c r="UWY432" s="45"/>
      <c r="UWZ432" s="45"/>
      <c r="UXA432" s="45"/>
      <c r="UXB432" s="45"/>
      <c r="UXC432" s="45"/>
      <c r="UXD432" s="45"/>
      <c r="UXE432" s="45"/>
      <c r="UXF432" s="45"/>
      <c r="UXG432" s="45"/>
      <c r="UXH432" s="45"/>
      <c r="UXI432" s="45"/>
      <c r="UXJ432" s="45"/>
      <c r="UXK432" s="45"/>
      <c r="UXL432" s="45"/>
      <c r="UXM432" s="45"/>
      <c r="UXN432" s="45"/>
      <c r="UXO432" s="45"/>
      <c r="UXP432" s="45"/>
      <c r="UXQ432" s="45"/>
      <c r="UXR432" s="45"/>
      <c r="UXS432" s="45"/>
      <c r="UXT432" s="45"/>
      <c r="UXU432" s="45"/>
      <c r="UXV432" s="45"/>
      <c r="UXW432" s="45"/>
      <c r="UXX432" s="45"/>
      <c r="UXY432" s="45"/>
      <c r="UXZ432" s="45"/>
      <c r="UYA432" s="45"/>
      <c r="UYB432" s="45"/>
      <c r="UYC432" s="45"/>
      <c r="UYD432" s="45"/>
      <c r="UYE432" s="45"/>
      <c r="UYF432" s="45"/>
      <c r="UYG432" s="45"/>
      <c r="UYH432" s="45"/>
      <c r="UYI432" s="45"/>
      <c r="UYJ432" s="45"/>
      <c r="UYK432" s="45"/>
      <c r="UYL432" s="45"/>
      <c r="UYM432" s="45"/>
      <c r="UYN432" s="45"/>
      <c r="UYO432" s="45"/>
      <c r="UYP432" s="45"/>
      <c r="UYQ432" s="45"/>
      <c r="UYR432" s="45"/>
      <c r="UYS432" s="45"/>
      <c r="UYT432" s="45"/>
      <c r="UYU432" s="45"/>
      <c r="UYV432" s="45"/>
      <c r="UYW432" s="45"/>
      <c r="UYX432" s="45"/>
      <c r="UYY432" s="45"/>
      <c r="UYZ432" s="45"/>
      <c r="UZA432" s="45"/>
      <c r="UZB432" s="45"/>
      <c r="UZC432" s="45"/>
      <c r="UZD432" s="45"/>
      <c r="UZE432" s="45"/>
      <c r="UZF432" s="45"/>
      <c r="UZG432" s="45"/>
      <c r="UZH432" s="45"/>
      <c r="UZI432" s="45"/>
      <c r="UZJ432" s="45"/>
      <c r="UZK432" s="45"/>
      <c r="UZL432" s="45"/>
      <c r="UZM432" s="45"/>
      <c r="UZN432" s="45"/>
      <c r="UZO432" s="45"/>
      <c r="UZP432" s="45"/>
      <c r="UZQ432" s="45"/>
      <c r="UZR432" s="45"/>
      <c r="UZS432" s="45"/>
      <c r="UZT432" s="45"/>
      <c r="UZU432" s="45"/>
      <c r="UZV432" s="45"/>
      <c r="UZW432" s="45"/>
      <c r="UZX432" s="45"/>
      <c r="UZY432" s="45"/>
      <c r="UZZ432" s="45"/>
      <c r="VAA432" s="45"/>
      <c r="VAB432" s="45"/>
      <c r="VAC432" s="45"/>
      <c r="VAD432" s="45"/>
      <c r="VAE432" s="45"/>
      <c r="VAF432" s="45"/>
      <c r="VAG432" s="45"/>
      <c r="VAH432" s="45"/>
      <c r="VAI432" s="45"/>
      <c r="VAJ432" s="45"/>
      <c r="VAK432" s="45"/>
      <c r="VAL432" s="45"/>
      <c r="VAM432" s="45"/>
      <c r="VAN432" s="45"/>
      <c r="VAO432" s="45"/>
      <c r="VAP432" s="45"/>
      <c r="VAQ432" s="45"/>
      <c r="VAR432" s="45"/>
      <c r="VAS432" s="45"/>
      <c r="VAT432" s="45"/>
      <c r="VAU432" s="45"/>
      <c r="VAV432" s="45"/>
      <c r="VAW432" s="45"/>
      <c r="VAX432" s="45"/>
      <c r="VAY432" s="45"/>
      <c r="VAZ432" s="45"/>
      <c r="VBA432" s="45"/>
      <c r="VBB432" s="45"/>
      <c r="VBC432" s="45"/>
      <c r="VBD432" s="45"/>
      <c r="VBE432" s="45"/>
      <c r="VBF432" s="45"/>
      <c r="VBG432" s="45"/>
      <c r="VBH432" s="45"/>
      <c r="VBI432" s="45"/>
      <c r="VBJ432" s="45"/>
      <c r="VBK432" s="45"/>
      <c r="VBL432" s="45"/>
      <c r="VBM432" s="45"/>
      <c r="VBN432" s="45"/>
      <c r="VBO432" s="45"/>
      <c r="VBP432" s="45"/>
      <c r="VBQ432" s="45"/>
      <c r="VBR432" s="45"/>
      <c r="VBS432" s="45"/>
      <c r="VBT432" s="45"/>
      <c r="VBU432" s="45"/>
      <c r="VBV432" s="45"/>
      <c r="VBW432" s="45"/>
      <c r="VBX432" s="45"/>
      <c r="VBY432" s="45"/>
      <c r="VBZ432" s="45"/>
      <c r="VCA432" s="45"/>
      <c r="VCB432" s="45"/>
      <c r="VCC432" s="45"/>
      <c r="VCD432" s="45"/>
      <c r="VCE432" s="45"/>
      <c r="VCF432" s="45"/>
      <c r="VCG432" s="45"/>
      <c r="VCH432" s="45"/>
      <c r="VCI432" s="45"/>
      <c r="VCJ432" s="45"/>
      <c r="VCK432" s="45"/>
      <c r="VCL432" s="45"/>
      <c r="VCM432" s="45"/>
      <c r="VCN432" s="45"/>
      <c r="VCO432" s="45"/>
      <c r="VCP432" s="45"/>
      <c r="VCQ432" s="45"/>
      <c r="VCR432" s="45"/>
      <c r="VCS432" s="45"/>
      <c r="VCT432" s="45"/>
      <c r="VCU432" s="45"/>
      <c r="VCV432" s="45"/>
      <c r="VCW432" s="45"/>
      <c r="VCX432" s="45"/>
      <c r="VCY432" s="45"/>
      <c r="VCZ432" s="45"/>
      <c r="VDA432" s="45"/>
      <c r="VDB432" s="45"/>
      <c r="VDC432" s="45"/>
      <c r="VDD432" s="45"/>
      <c r="VDE432" s="45"/>
      <c r="VDF432" s="45"/>
      <c r="VDG432" s="45"/>
      <c r="VDH432" s="45"/>
      <c r="VDI432" s="45"/>
      <c r="VDJ432" s="45"/>
      <c r="VDK432" s="45"/>
      <c r="VDL432" s="45"/>
      <c r="VDM432" s="45"/>
      <c r="VDN432" s="45"/>
      <c r="VDO432" s="45"/>
      <c r="VDP432" s="45"/>
      <c r="VDQ432" s="45"/>
      <c r="VDR432" s="45"/>
      <c r="VDS432" s="45"/>
      <c r="VDT432" s="45"/>
      <c r="VDU432" s="45"/>
      <c r="VDV432" s="45"/>
      <c r="VDW432" s="45"/>
      <c r="VDX432" s="45"/>
      <c r="VDY432" s="45"/>
      <c r="VDZ432" s="45"/>
      <c r="VEA432" s="45"/>
      <c r="VEB432" s="45"/>
      <c r="VEC432" s="45"/>
      <c r="VED432" s="45"/>
      <c r="VEE432" s="45"/>
      <c r="VEF432" s="45"/>
      <c r="VEG432" s="45"/>
      <c r="VEH432" s="45"/>
      <c r="VEI432" s="45"/>
      <c r="VEJ432" s="45"/>
      <c r="VEK432" s="45"/>
      <c r="VEL432" s="45"/>
      <c r="VEM432" s="45"/>
      <c r="VEN432" s="45"/>
      <c r="VEO432" s="45"/>
      <c r="VEP432" s="45"/>
      <c r="VEQ432" s="45"/>
      <c r="VER432" s="45"/>
      <c r="VES432" s="45"/>
      <c r="VET432" s="45"/>
      <c r="VEU432" s="45"/>
      <c r="VEV432" s="45"/>
      <c r="VEW432" s="45"/>
      <c r="VEX432" s="45"/>
      <c r="VEY432" s="45"/>
      <c r="VEZ432" s="45"/>
      <c r="VFA432" s="45"/>
      <c r="VFB432" s="45"/>
      <c r="VFC432" s="45"/>
      <c r="VFD432" s="45"/>
      <c r="VFE432" s="45"/>
      <c r="VFF432" s="45"/>
      <c r="VFG432" s="45"/>
      <c r="VFH432" s="45"/>
      <c r="VFI432" s="45"/>
      <c r="VFJ432" s="45"/>
      <c r="VFK432" s="45"/>
      <c r="VFL432" s="45"/>
      <c r="VFM432" s="45"/>
      <c r="VFN432" s="45"/>
      <c r="VFO432" s="45"/>
      <c r="VFP432" s="45"/>
      <c r="VFQ432" s="45"/>
      <c r="VFR432" s="45"/>
      <c r="VFS432" s="45"/>
      <c r="VFT432" s="45"/>
      <c r="VFU432" s="45"/>
      <c r="VFV432" s="45"/>
      <c r="VFW432" s="45"/>
      <c r="VFX432" s="45"/>
      <c r="VFY432" s="45"/>
      <c r="VFZ432" s="45"/>
      <c r="VGA432" s="45"/>
      <c r="VGB432" s="45"/>
      <c r="VGC432" s="45"/>
      <c r="VGD432" s="45"/>
      <c r="VGE432" s="45"/>
      <c r="VGF432" s="45"/>
      <c r="VGG432" s="45"/>
      <c r="VGH432" s="45"/>
      <c r="VGI432" s="45"/>
      <c r="VGJ432" s="45"/>
      <c r="VGK432" s="45"/>
      <c r="VGL432" s="45"/>
      <c r="VGM432" s="45"/>
      <c r="VGN432" s="45"/>
      <c r="VGO432" s="45"/>
      <c r="VGP432" s="45"/>
      <c r="VGQ432" s="45"/>
      <c r="VGR432" s="45"/>
      <c r="VGS432" s="45"/>
      <c r="VGT432" s="45"/>
      <c r="VGU432" s="45"/>
      <c r="VGV432" s="45"/>
      <c r="VGW432" s="45"/>
      <c r="VGX432" s="45"/>
      <c r="VGY432" s="45"/>
      <c r="VGZ432" s="45"/>
      <c r="VHA432" s="45"/>
      <c r="VHB432" s="45"/>
      <c r="VHC432" s="45"/>
      <c r="VHD432" s="45"/>
      <c r="VHE432" s="45"/>
      <c r="VHF432" s="45"/>
      <c r="VHG432" s="45"/>
      <c r="VHH432" s="45"/>
      <c r="VHI432" s="45"/>
      <c r="VHJ432" s="45"/>
      <c r="VHK432" s="45"/>
      <c r="VHL432" s="45"/>
      <c r="VHM432" s="45"/>
      <c r="VHN432" s="45"/>
      <c r="VHO432" s="45"/>
      <c r="VHP432" s="45"/>
      <c r="VHQ432" s="45"/>
      <c r="VHR432" s="45"/>
      <c r="VHS432" s="45"/>
      <c r="VHT432" s="45"/>
      <c r="VHU432" s="45"/>
      <c r="VHV432" s="45"/>
      <c r="VHW432" s="45"/>
      <c r="VHX432" s="45"/>
      <c r="VHY432" s="45"/>
      <c r="VHZ432" s="45"/>
      <c r="VIA432" s="45"/>
      <c r="VIB432" s="45"/>
      <c r="VIC432" s="45"/>
      <c r="VID432" s="45"/>
      <c r="VIE432" s="45"/>
      <c r="VIF432" s="45"/>
      <c r="VIG432" s="45"/>
      <c r="VIH432" s="45"/>
      <c r="VII432" s="45"/>
      <c r="VIJ432" s="45"/>
      <c r="VIK432" s="45"/>
      <c r="VIL432" s="45"/>
      <c r="VIM432" s="45"/>
      <c r="VIN432" s="45"/>
      <c r="VIO432" s="45"/>
      <c r="VIP432" s="45"/>
      <c r="VIQ432" s="45"/>
      <c r="VIR432" s="45"/>
      <c r="VIS432" s="45"/>
      <c r="VIT432" s="45"/>
      <c r="VIU432" s="45"/>
      <c r="VIV432" s="45"/>
      <c r="VIW432" s="45"/>
      <c r="VIX432" s="45"/>
      <c r="VIY432" s="45"/>
      <c r="VIZ432" s="45"/>
      <c r="VJA432" s="45"/>
      <c r="VJB432" s="45"/>
      <c r="VJC432" s="45"/>
      <c r="VJD432" s="45"/>
      <c r="VJE432" s="45"/>
      <c r="VJF432" s="45"/>
      <c r="VJG432" s="45"/>
      <c r="VJH432" s="45"/>
      <c r="VJI432" s="45"/>
      <c r="VJJ432" s="45"/>
      <c r="VJK432" s="45"/>
      <c r="VJL432" s="45"/>
      <c r="VJM432" s="45"/>
      <c r="VJN432" s="45"/>
      <c r="VJO432" s="45"/>
      <c r="VJP432" s="45"/>
      <c r="VJQ432" s="45"/>
      <c r="VJR432" s="45"/>
      <c r="VJS432" s="45"/>
      <c r="VJT432" s="45"/>
      <c r="VJU432" s="45"/>
      <c r="VJV432" s="45"/>
      <c r="VJW432" s="45"/>
      <c r="VJX432" s="45"/>
      <c r="VJY432" s="45"/>
      <c r="VJZ432" s="45"/>
      <c r="VKA432" s="45"/>
      <c r="VKB432" s="45"/>
      <c r="VKC432" s="45"/>
      <c r="VKD432" s="45"/>
      <c r="VKE432" s="45"/>
      <c r="VKF432" s="45"/>
      <c r="VKG432" s="45"/>
      <c r="VKH432" s="45"/>
      <c r="VKI432" s="45"/>
      <c r="VKJ432" s="45"/>
      <c r="VKK432" s="45"/>
      <c r="VKL432" s="45"/>
      <c r="VKM432" s="45"/>
      <c r="VKN432" s="45"/>
      <c r="VKO432" s="45"/>
      <c r="VKP432" s="45"/>
      <c r="VKQ432" s="45"/>
      <c r="VKR432" s="45"/>
      <c r="VKS432" s="45"/>
      <c r="VKT432" s="45"/>
      <c r="VKU432" s="45"/>
      <c r="VKV432" s="45"/>
      <c r="VKW432" s="45"/>
      <c r="VKX432" s="45"/>
      <c r="VKY432" s="45"/>
      <c r="VKZ432" s="45"/>
      <c r="VLA432" s="45"/>
      <c r="VLB432" s="45"/>
      <c r="VLC432" s="45"/>
      <c r="VLD432" s="45"/>
      <c r="VLE432" s="45"/>
      <c r="VLF432" s="45"/>
      <c r="VLG432" s="45"/>
      <c r="VLH432" s="45"/>
      <c r="VLI432" s="45"/>
      <c r="VLJ432" s="45"/>
      <c r="VLK432" s="45"/>
      <c r="VLL432" s="45"/>
      <c r="VLM432" s="45"/>
      <c r="VLN432" s="45"/>
      <c r="VLO432" s="45"/>
      <c r="VLP432" s="45"/>
      <c r="VLQ432" s="45"/>
      <c r="VLR432" s="45"/>
      <c r="VLS432" s="45"/>
      <c r="VLT432" s="45"/>
      <c r="VLU432" s="45"/>
      <c r="VLV432" s="45"/>
      <c r="VLW432" s="45"/>
      <c r="VLX432" s="45"/>
      <c r="VLY432" s="45"/>
      <c r="VLZ432" s="45"/>
      <c r="VMA432" s="45"/>
      <c r="VMB432" s="45"/>
      <c r="VMC432" s="45"/>
      <c r="VMD432" s="45"/>
      <c r="VME432" s="45"/>
      <c r="VMF432" s="45"/>
      <c r="VMG432" s="45"/>
      <c r="VMH432" s="45"/>
      <c r="VMI432" s="45"/>
      <c r="VMJ432" s="45"/>
      <c r="VMK432" s="45"/>
      <c r="VML432" s="45"/>
      <c r="VMM432" s="45"/>
      <c r="VMN432" s="45"/>
      <c r="VMO432" s="45"/>
      <c r="VMP432" s="45"/>
      <c r="VMQ432" s="45"/>
      <c r="VMR432" s="45"/>
      <c r="VMS432" s="45"/>
      <c r="VMT432" s="45"/>
      <c r="VMU432" s="45"/>
      <c r="VMV432" s="45"/>
      <c r="VMW432" s="45"/>
      <c r="VMX432" s="45"/>
      <c r="VMY432" s="45"/>
      <c r="VMZ432" s="45"/>
      <c r="VNA432" s="45"/>
      <c r="VNB432" s="45"/>
      <c r="VNC432" s="45"/>
      <c r="VND432" s="45"/>
      <c r="VNE432" s="45"/>
      <c r="VNF432" s="45"/>
      <c r="VNG432" s="45"/>
      <c r="VNH432" s="45"/>
      <c r="VNI432" s="45"/>
      <c r="VNJ432" s="45"/>
      <c r="VNK432" s="45"/>
      <c r="VNL432" s="45"/>
      <c r="VNM432" s="45"/>
      <c r="VNN432" s="45"/>
      <c r="VNO432" s="45"/>
      <c r="VNP432" s="45"/>
      <c r="VNQ432" s="45"/>
      <c r="VNR432" s="45"/>
      <c r="VNS432" s="45"/>
      <c r="VNT432" s="45"/>
      <c r="VNU432" s="45"/>
      <c r="VNV432" s="45"/>
      <c r="VNW432" s="45"/>
      <c r="VNX432" s="45"/>
      <c r="VNY432" s="45"/>
      <c r="VNZ432" s="45"/>
      <c r="VOA432" s="45"/>
      <c r="VOB432" s="45"/>
      <c r="VOC432" s="45"/>
      <c r="VOD432" s="45"/>
      <c r="VOE432" s="45"/>
      <c r="VOF432" s="45"/>
      <c r="VOG432" s="45"/>
      <c r="VOH432" s="45"/>
      <c r="VOI432" s="45"/>
      <c r="VOJ432" s="45"/>
      <c r="VOK432" s="45"/>
      <c r="VOL432" s="45"/>
      <c r="VOM432" s="45"/>
      <c r="VON432" s="45"/>
      <c r="VOO432" s="45"/>
      <c r="VOP432" s="45"/>
      <c r="VOQ432" s="45"/>
      <c r="VOR432" s="45"/>
      <c r="VOS432" s="45"/>
      <c r="VOT432" s="45"/>
      <c r="VOU432" s="45"/>
      <c r="VOV432" s="45"/>
      <c r="VOW432" s="45"/>
      <c r="VOX432" s="45"/>
      <c r="VOY432" s="45"/>
      <c r="VOZ432" s="45"/>
      <c r="VPA432" s="45"/>
      <c r="VPB432" s="45"/>
      <c r="VPC432" s="45"/>
      <c r="VPD432" s="45"/>
      <c r="VPE432" s="45"/>
      <c r="VPF432" s="45"/>
      <c r="VPG432" s="45"/>
      <c r="VPH432" s="45"/>
      <c r="VPI432" s="45"/>
      <c r="VPJ432" s="45"/>
      <c r="VPK432" s="45"/>
      <c r="VPL432" s="45"/>
      <c r="VPM432" s="45"/>
      <c r="VPN432" s="45"/>
      <c r="VPO432" s="45"/>
      <c r="VPP432" s="45"/>
      <c r="VPQ432" s="45"/>
      <c r="VPR432" s="45"/>
      <c r="VPS432" s="45"/>
      <c r="VPT432" s="45"/>
      <c r="VPU432" s="45"/>
      <c r="VPV432" s="45"/>
      <c r="VPW432" s="45"/>
      <c r="VPX432" s="45"/>
      <c r="VPY432" s="45"/>
      <c r="VPZ432" s="45"/>
      <c r="VQA432" s="45"/>
      <c r="VQB432" s="45"/>
      <c r="VQC432" s="45"/>
      <c r="VQD432" s="45"/>
      <c r="VQE432" s="45"/>
      <c r="VQF432" s="45"/>
      <c r="VQG432" s="45"/>
      <c r="VQH432" s="45"/>
      <c r="VQI432" s="45"/>
      <c r="VQJ432" s="45"/>
      <c r="VQK432" s="45"/>
      <c r="VQL432" s="45"/>
      <c r="VQM432" s="45"/>
      <c r="VQN432" s="45"/>
      <c r="VQO432" s="45"/>
      <c r="VQP432" s="45"/>
      <c r="VQQ432" s="45"/>
      <c r="VQR432" s="45"/>
      <c r="VQS432" s="45"/>
      <c r="VQT432" s="45"/>
      <c r="VQU432" s="45"/>
      <c r="VQV432" s="45"/>
      <c r="VQW432" s="45"/>
      <c r="VQX432" s="45"/>
      <c r="VQY432" s="45"/>
      <c r="VQZ432" s="45"/>
      <c r="VRA432" s="45"/>
      <c r="VRB432" s="45"/>
      <c r="VRC432" s="45"/>
      <c r="VRD432" s="45"/>
      <c r="VRE432" s="45"/>
      <c r="VRF432" s="45"/>
      <c r="VRG432" s="45"/>
      <c r="VRH432" s="45"/>
      <c r="VRI432" s="45"/>
      <c r="VRJ432" s="45"/>
      <c r="VRK432" s="45"/>
      <c r="VRL432" s="45"/>
      <c r="VRM432" s="45"/>
      <c r="VRN432" s="45"/>
      <c r="VRO432" s="45"/>
      <c r="VRP432" s="45"/>
      <c r="VRQ432" s="45"/>
      <c r="VRR432" s="45"/>
      <c r="VRS432" s="45"/>
      <c r="VRT432" s="45"/>
      <c r="VRU432" s="45"/>
      <c r="VRV432" s="45"/>
      <c r="VRW432" s="45"/>
      <c r="VRX432" s="45"/>
      <c r="VRY432" s="45"/>
      <c r="VRZ432" s="45"/>
      <c r="VSA432" s="45"/>
      <c r="VSB432" s="45"/>
      <c r="VSC432" s="45"/>
      <c r="VSD432" s="45"/>
      <c r="VSE432" s="45"/>
      <c r="VSF432" s="45"/>
      <c r="VSG432" s="45"/>
      <c r="VSH432" s="45"/>
      <c r="VSI432" s="45"/>
      <c r="VSJ432" s="45"/>
      <c r="VSK432" s="45"/>
      <c r="VSL432" s="45"/>
      <c r="VSM432" s="45"/>
      <c r="VSN432" s="45"/>
      <c r="VSO432" s="45"/>
      <c r="VSP432" s="45"/>
      <c r="VSQ432" s="45"/>
      <c r="VSR432" s="45"/>
      <c r="VSS432" s="45"/>
      <c r="VST432" s="45"/>
      <c r="VSU432" s="45"/>
      <c r="VSV432" s="45"/>
      <c r="VSW432" s="45"/>
      <c r="VSX432" s="45"/>
      <c r="VSY432" s="45"/>
      <c r="VSZ432" s="45"/>
      <c r="VTA432" s="45"/>
      <c r="VTB432" s="45"/>
      <c r="VTC432" s="45"/>
      <c r="VTD432" s="45"/>
      <c r="VTE432" s="45"/>
      <c r="VTF432" s="45"/>
      <c r="VTG432" s="45"/>
      <c r="VTH432" s="45"/>
      <c r="VTI432" s="45"/>
      <c r="VTJ432" s="45"/>
      <c r="VTK432" s="45"/>
      <c r="VTL432" s="45"/>
      <c r="VTM432" s="45"/>
      <c r="VTN432" s="45"/>
      <c r="VTO432" s="45"/>
      <c r="VTP432" s="45"/>
      <c r="VTQ432" s="45"/>
      <c r="VTR432" s="45"/>
      <c r="VTS432" s="45"/>
      <c r="VTT432" s="45"/>
      <c r="VTU432" s="45"/>
      <c r="VTV432" s="45"/>
      <c r="VTW432" s="45"/>
      <c r="VTX432" s="45"/>
      <c r="VTY432" s="45"/>
      <c r="VTZ432" s="45"/>
      <c r="VUA432" s="45"/>
      <c r="VUB432" s="45"/>
      <c r="VUC432" s="45"/>
      <c r="VUD432" s="45"/>
      <c r="VUE432" s="45"/>
      <c r="VUF432" s="45"/>
      <c r="VUG432" s="45"/>
      <c r="VUH432" s="45"/>
      <c r="VUI432" s="45"/>
      <c r="VUJ432" s="45"/>
      <c r="VUK432" s="45"/>
      <c r="VUL432" s="45"/>
      <c r="VUM432" s="45"/>
      <c r="VUN432" s="45"/>
      <c r="VUO432" s="45"/>
      <c r="VUP432" s="45"/>
      <c r="VUQ432" s="45"/>
      <c r="VUR432" s="45"/>
      <c r="VUS432" s="45"/>
      <c r="VUT432" s="45"/>
      <c r="VUU432" s="45"/>
      <c r="VUV432" s="45"/>
      <c r="VUW432" s="45"/>
      <c r="VUX432" s="45"/>
      <c r="VUY432" s="45"/>
      <c r="VUZ432" s="45"/>
      <c r="VVA432" s="45"/>
      <c r="VVB432" s="45"/>
      <c r="VVC432" s="45"/>
      <c r="VVD432" s="45"/>
      <c r="VVE432" s="45"/>
      <c r="VVF432" s="45"/>
      <c r="VVG432" s="45"/>
      <c r="VVH432" s="45"/>
      <c r="VVI432" s="45"/>
      <c r="VVJ432" s="45"/>
      <c r="VVK432" s="45"/>
      <c r="VVL432" s="45"/>
      <c r="VVM432" s="45"/>
      <c r="VVN432" s="45"/>
      <c r="VVO432" s="45"/>
      <c r="VVP432" s="45"/>
      <c r="VVQ432" s="45"/>
      <c r="VVR432" s="45"/>
      <c r="VVS432" s="45"/>
      <c r="VVT432" s="45"/>
      <c r="VVU432" s="45"/>
      <c r="VVV432" s="45"/>
      <c r="VVW432" s="45"/>
      <c r="VVX432" s="45"/>
      <c r="VVY432" s="45"/>
      <c r="VVZ432" s="45"/>
      <c r="VWA432" s="45"/>
      <c r="VWB432" s="45"/>
      <c r="VWC432" s="45"/>
      <c r="VWD432" s="45"/>
      <c r="VWE432" s="45"/>
      <c r="VWF432" s="45"/>
      <c r="VWG432" s="45"/>
      <c r="VWH432" s="45"/>
      <c r="VWI432" s="45"/>
      <c r="VWJ432" s="45"/>
      <c r="VWK432" s="45"/>
      <c r="VWL432" s="45"/>
      <c r="VWM432" s="45"/>
      <c r="VWN432" s="45"/>
      <c r="VWO432" s="45"/>
      <c r="VWP432" s="45"/>
      <c r="VWQ432" s="45"/>
      <c r="VWR432" s="45"/>
      <c r="VWS432" s="45"/>
      <c r="VWT432" s="45"/>
      <c r="VWU432" s="45"/>
      <c r="VWV432" s="45"/>
      <c r="VWW432" s="45"/>
      <c r="VWX432" s="45"/>
      <c r="VWY432" s="45"/>
      <c r="VWZ432" s="45"/>
      <c r="VXA432" s="45"/>
      <c r="VXB432" s="45"/>
      <c r="VXC432" s="45"/>
      <c r="VXD432" s="45"/>
      <c r="VXE432" s="45"/>
      <c r="VXF432" s="45"/>
      <c r="VXG432" s="45"/>
      <c r="VXH432" s="45"/>
      <c r="VXI432" s="45"/>
      <c r="VXJ432" s="45"/>
      <c r="VXK432" s="45"/>
      <c r="VXL432" s="45"/>
      <c r="VXM432" s="45"/>
      <c r="VXN432" s="45"/>
      <c r="VXO432" s="45"/>
      <c r="VXP432" s="45"/>
      <c r="VXQ432" s="45"/>
      <c r="VXR432" s="45"/>
      <c r="VXS432" s="45"/>
      <c r="VXT432" s="45"/>
      <c r="VXU432" s="45"/>
      <c r="VXV432" s="45"/>
      <c r="VXW432" s="45"/>
      <c r="VXX432" s="45"/>
      <c r="VXY432" s="45"/>
      <c r="VXZ432" s="45"/>
      <c r="VYA432" s="45"/>
      <c r="VYB432" s="45"/>
      <c r="VYC432" s="45"/>
      <c r="VYD432" s="45"/>
      <c r="VYE432" s="45"/>
      <c r="VYF432" s="45"/>
      <c r="VYG432" s="45"/>
      <c r="VYH432" s="45"/>
      <c r="VYI432" s="45"/>
      <c r="VYJ432" s="45"/>
      <c r="VYK432" s="45"/>
      <c r="VYL432" s="45"/>
      <c r="VYM432" s="45"/>
      <c r="VYN432" s="45"/>
      <c r="VYO432" s="45"/>
      <c r="VYP432" s="45"/>
      <c r="VYQ432" s="45"/>
      <c r="VYR432" s="45"/>
      <c r="VYS432" s="45"/>
      <c r="VYT432" s="45"/>
      <c r="VYU432" s="45"/>
      <c r="VYV432" s="45"/>
      <c r="VYW432" s="45"/>
      <c r="VYX432" s="45"/>
      <c r="VYY432" s="45"/>
      <c r="VYZ432" s="45"/>
      <c r="VZA432" s="45"/>
      <c r="VZB432" s="45"/>
      <c r="VZC432" s="45"/>
      <c r="VZD432" s="45"/>
      <c r="VZE432" s="45"/>
      <c r="VZF432" s="45"/>
      <c r="VZG432" s="45"/>
      <c r="VZH432" s="45"/>
      <c r="VZI432" s="45"/>
      <c r="VZJ432" s="45"/>
      <c r="VZK432" s="45"/>
      <c r="VZL432" s="45"/>
      <c r="VZM432" s="45"/>
      <c r="VZN432" s="45"/>
      <c r="VZO432" s="45"/>
      <c r="VZP432" s="45"/>
      <c r="VZQ432" s="45"/>
      <c r="VZR432" s="45"/>
      <c r="VZS432" s="45"/>
      <c r="VZT432" s="45"/>
      <c r="VZU432" s="45"/>
      <c r="VZV432" s="45"/>
      <c r="VZW432" s="45"/>
      <c r="VZX432" s="45"/>
      <c r="VZY432" s="45"/>
      <c r="VZZ432" s="45"/>
      <c r="WAA432" s="45"/>
      <c r="WAB432" s="45"/>
      <c r="WAC432" s="45"/>
      <c r="WAD432" s="45"/>
      <c r="WAE432" s="45"/>
      <c r="WAF432" s="45"/>
      <c r="WAG432" s="45"/>
      <c r="WAH432" s="45"/>
      <c r="WAI432" s="45"/>
      <c r="WAJ432" s="45"/>
      <c r="WAK432" s="45"/>
      <c r="WAL432" s="45"/>
      <c r="WAM432" s="45"/>
      <c r="WAN432" s="45"/>
      <c r="WAO432" s="45"/>
      <c r="WAP432" s="45"/>
      <c r="WAQ432" s="45"/>
      <c r="WAR432" s="45"/>
      <c r="WAS432" s="45"/>
      <c r="WAT432" s="45"/>
      <c r="WAU432" s="45"/>
      <c r="WAV432" s="45"/>
      <c r="WAW432" s="45"/>
      <c r="WAX432" s="45"/>
      <c r="WAY432" s="45"/>
      <c r="WAZ432" s="45"/>
      <c r="WBA432" s="45"/>
      <c r="WBB432" s="45"/>
      <c r="WBC432" s="45"/>
      <c r="WBD432" s="45"/>
      <c r="WBE432" s="45"/>
      <c r="WBF432" s="45"/>
      <c r="WBG432" s="45"/>
      <c r="WBH432" s="45"/>
      <c r="WBI432" s="45"/>
      <c r="WBJ432" s="45"/>
      <c r="WBK432" s="45"/>
      <c r="WBL432" s="45"/>
      <c r="WBM432" s="45"/>
      <c r="WBN432" s="45"/>
      <c r="WBO432" s="45"/>
      <c r="WBP432" s="45"/>
      <c r="WBQ432" s="45"/>
      <c r="WBR432" s="45"/>
      <c r="WBS432" s="45"/>
      <c r="WBT432" s="45"/>
      <c r="WBU432" s="45"/>
      <c r="WBV432" s="45"/>
      <c r="WBW432" s="45"/>
      <c r="WBX432" s="45"/>
      <c r="WBY432" s="45"/>
      <c r="WBZ432" s="45"/>
      <c r="WCA432" s="45"/>
      <c r="WCB432" s="45"/>
      <c r="WCC432" s="45"/>
      <c r="WCD432" s="45"/>
      <c r="WCE432" s="45"/>
      <c r="WCF432" s="45"/>
      <c r="WCG432" s="45"/>
      <c r="WCH432" s="45"/>
      <c r="WCI432" s="45"/>
      <c r="WCJ432" s="45"/>
      <c r="WCK432" s="45"/>
      <c r="WCL432" s="45"/>
      <c r="WCM432" s="45"/>
      <c r="WCN432" s="45"/>
      <c r="WCO432" s="45"/>
      <c r="WCP432" s="45"/>
      <c r="WCQ432" s="45"/>
      <c r="WCR432" s="45"/>
      <c r="WCS432" s="45"/>
      <c r="WCT432" s="45"/>
      <c r="WCU432" s="45"/>
      <c r="WCV432" s="45"/>
      <c r="WCW432" s="45"/>
      <c r="WCX432" s="45"/>
      <c r="WCY432" s="45"/>
      <c r="WCZ432" s="45"/>
      <c r="WDA432" s="45"/>
      <c r="WDB432" s="45"/>
      <c r="WDC432" s="45"/>
      <c r="WDD432" s="45"/>
      <c r="WDE432" s="45"/>
      <c r="WDF432" s="45"/>
      <c r="WDG432" s="45"/>
      <c r="WDH432" s="45"/>
      <c r="WDI432" s="45"/>
      <c r="WDJ432" s="45"/>
      <c r="WDK432" s="45"/>
      <c r="WDL432" s="45"/>
      <c r="WDM432" s="45"/>
      <c r="WDN432" s="45"/>
      <c r="WDO432" s="45"/>
      <c r="WDP432" s="45"/>
      <c r="WDQ432" s="45"/>
      <c r="WDR432" s="45"/>
      <c r="WDS432" s="45"/>
      <c r="WDT432" s="45"/>
      <c r="WDU432" s="45"/>
      <c r="WDV432" s="45"/>
      <c r="WDW432" s="45"/>
      <c r="WDX432" s="45"/>
      <c r="WDY432" s="45"/>
      <c r="WDZ432" s="45"/>
      <c r="WEA432" s="45"/>
      <c r="WEB432" s="45"/>
      <c r="WEC432" s="45"/>
      <c r="WED432" s="45"/>
      <c r="WEE432" s="45"/>
      <c r="WEF432" s="45"/>
      <c r="WEG432" s="45"/>
      <c r="WEH432" s="45"/>
      <c r="WEI432" s="45"/>
      <c r="WEJ432" s="45"/>
      <c r="WEK432" s="45"/>
      <c r="WEL432" s="45"/>
      <c r="WEM432" s="45"/>
      <c r="WEN432" s="45"/>
      <c r="WEO432" s="45"/>
      <c r="WEP432" s="45"/>
      <c r="WEQ432" s="45"/>
      <c r="WER432" s="45"/>
      <c r="WES432" s="45"/>
      <c r="WET432" s="45"/>
      <c r="WEU432" s="45"/>
      <c r="WEV432" s="45"/>
      <c r="WEW432" s="45"/>
      <c r="WEX432" s="45"/>
      <c r="WEY432" s="45"/>
      <c r="WEZ432" s="45"/>
      <c r="WFA432" s="45"/>
      <c r="WFB432" s="45"/>
      <c r="WFC432" s="45"/>
      <c r="WFD432" s="45"/>
      <c r="WFE432" s="45"/>
      <c r="WFF432" s="45"/>
      <c r="WFG432" s="45"/>
      <c r="WFH432" s="45"/>
      <c r="WFI432" s="45"/>
      <c r="WFJ432" s="45"/>
      <c r="WFK432" s="45"/>
      <c r="WFL432" s="45"/>
      <c r="WFM432" s="45"/>
      <c r="WFN432" s="45"/>
      <c r="WFO432" s="45"/>
      <c r="WFP432" s="45"/>
      <c r="WFQ432" s="45"/>
      <c r="WFR432" s="45"/>
      <c r="WFS432" s="45"/>
      <c r="WFT432" s="45"/>
      <c r="WFU432" s="45"/>
      <c r="WFV432" s="45"/>
      <c r="WFW432" s="45"/>
      <c r="WFX432" s="45"/>
      <c r="WFY432" s="45"/>
      <c r="WFZ432" s="45"/>
      <c r="WGA432" s="45"/>
      <c r="WGB432" s="45"/>
      <c r="WGC432" s="45"/>
      <c r="WGD432" s="45"/>
      <c r="WGE432" s="45"/>
      <c r="WGF432" s="45"/>
      <c r="WGG432" s="45"/>
      <c r="WGH432" s="45"/>
      <c r="WGI432" s="45"/>
      <c r="WGJ432" s="45"/>
      <c r="WGK432" s="45"/>
      <c r="WGL432" s="45"/>
      <c r="WGM432" s="45"/>
      <c r="WGN432" s="45"/>
      <c r="WGO432" s="45"/>
      <c r="WGP432" s="45"/>
      <c r="WGQ432" s="45"/>
      <c r="WGR432" s="45"/>
      <c r="WGS432" s="45"/>
      <c r="WGT432" s="45"/>
      <c r="WGU432" s="45"/>
      <c r="WGV432" s="45"/>
      <c r="WGW432" s="45"/>
      <c r="WGX432" s="45"/>
      <c r="WGY432" s="45"/>
      <c r="WGZ432" s="45"/>
      <c r="WHA432" s="45"/>
      <c r="WHB432" s="45"/>
      <c r="WHC432" s="45"/>
      <c r="WHD432" s="45"/>
      <c r="WHE432" s="45"/>
      <c r="WHF432" s="45"/>
      <c r="WHG432" s="45"/>
      <c r="WHH432" s="45"/>
      <c r="WHI432" s="45"/>
      <c r="WHJ432" s="45"/>
      <c r="WHK432" s="45"/>
      <c r="WHL432" s="45"/>
      <c r="WHM432" s="45"/>
      <c r="WHN432" s="45"/>
      <c r="WHO432" s="45"/>
      <c r="WHP432" s="45"/>
      <c r="WHQ432" s="45"/>
      <c r="WHR432" s="45"/>
      <c r="WHS432" s="45"/>
      <c r="WHT432" s="45"/>
      <c r="WHU432" s="45"/>
      <c r="WHV432" s="45"/>
      <c r="WHW432" s="45"/>
      <c r="WHX432" s="45"/>
      <c r="WHY432" s="45"/>
      <c r="WHZ432" s="45"/>
      <c r="WIA432" s="45"/>
      <c r="WIB432" s="45"/>
      <c r="WIC432" s="45"/>
      <c r="WID432" s="45"/>
      <c r="WIE432" s="45"/>
      <c r="WIF432" s="45"/>
      <c r="WIG432" s="45"/>
      <c r="WIH432" s="45"/>
      <c r="WII432" s="45"/>
      <c r="WIJ432" s="45"/>
      <c r="WIK432" s="45"/>
      <c r="WIL432" s="45"/>
      <c r="WIM432" s="45"/>
      <c r="WIN432" s="45"/>
      <c r="WIO432" s="45"/>
      <c r="WIP432" s="45"/>
      <c r="WIQ432" s="45"/>
      <c r="WIR432" s="45"/>
      <c r="WIS432" s="45"/>
      <c r="WIT432" s="45"/>
      <c r="WIU432" s="45"/>
      <c r="WIV432" s="45"/>
      <c r="WIW432" s="45"/>
      <c r="WIX432" s="45"/>
      <c r="WIY432" s="45"/>
      <c r="WIZ432" s="45"/>
      <c r="WJA432" s="45"/>
      <c r="WJB432" s="45"/>
      <c r="WJC432" s="45"/>
      <c r="WJD432" s="45"/>
      <c r="WJE432" s="45"/>
      <c r="WJF432" s="45"/>
      <c r="WJG432" s="45"/>
      <c r="WJH432" s="45"/>
      <c r="WJI432" s="45"/>
      <c r="WJJ432" s="45"/>
      <c r="WJK432" s="45"/>
      <c r="WJL432" s="45"/>
      <c r="WJM432" s="45"/>
      <c r="WJN432" s="45"/>
      <c r="WJO432" s="45"/>
      <c r="WJP432" s="45"/>
      <c r="WJQ432" s="45"/>
      <c r="WJR432" s="45"/>
      <c r="WJS432" s="45"/>
      <c r="WJT432" s="45"/>
      <c r="WJU432" s="45"/>
      <c r="WJV432" s="45"/>
      <c r="WJW432" s="45"/>
      <c r="WJX432" s="45"/>
      <c r="WJY432" s="45"/>
      <c r="WJZ432" s="45"/>
      <c r="WKA432" s="45"/>
      <c r="WKB432" s="45"/>
      <c r="WKC432" s="45"/>
      <c r="WKD432" s="45"/>
      <c r="WKE432" s="45"/>
      <c r="WKF432" s="45"/>
      <c r="WKG432" s="45"/>
      <c r="WKH432" s="45"/>
      <c r="WKI432" s="45"/>
      <c r="WKJ432" s="45"/>
      <c r="WKK432" s="45"/>
      <c r="WKL432" s="45"/>
      <c r="WKM432" s="45"/>
      <c r="WKN432" s="45"/>
      <c r="WKO432" s="45"/>
      <c r="WKP432" s="45"/>
      <c r="WKQ432" s="45"/>
      <c r="WKR432" s="45"/>
      <c r="WKS432" s="45"/>
      <c r="WKT432" s="45"/>
      <c r="WKU432" s="45"/>
      <c r="WKV432" s="45"/>
      <c r="WKW432" s="45"/>
      <c r="WKX432" s="45"/>
      <c r="WKY432" s="45"/>
      <c r="WKZ432" s="45"/>
      <c r="WLA432" s="45"/>
      <c r="WLB432" s="45"/>
      <c r="WLC432" s="45"/>
      <c r="WLD432" s="45"/>
      <c r="WLE432" s="45"/>
      <c r="WLF432" s="45"/>
      <c r="WLG432" s="45"/>
      <c r="WLH432" s="45"/>
      <c r="WLI432" s="45"/>
      <c r="WLJ432" s="45"/>
      <c r="WLK432" s="45"/>
      <c r="WLL432" s="45"/>
      <c r="WLM432" s="45"/>
      <c r="WLN432" s="45"/>
      <c r="WLO432" s="45"/>
      <c r="WLP432" s="45"/>
      <c r="WLQ432" s="45"/>
      <c r="WLR432" s="45"/>
      <c r="WLS432" s="45"/>
      <c r="WLT432" s="45"/>
      <c r="WLU432" s="45"/>
      <c r="WLV432" s="45"/>
      <c r="WLW432" s="45"/>
      <c r="WLX432" s="45"/>
      <c r="WLY432" s="45"/>
      <c r="WLZ432" s="45"/>
      <c r="WMA432" s="45"/>
      <c r="WMB432" s="45"/>
      <c r="WMC432" s="45"/>
      <c r="WMD432" s="45"/>
      <c r="WME432" s="45"/>
      <c r="WMF432" s="45"/>
      <c r="WMG432" s="45"/>
      <c r="WMH432" s="45"/>
      <c r="WMI432" s="45"/>
      <c r="WMJ432" s="45"/>
      <c r="WMK432" s="45"/>
      <c r="WML432" s="45"/>
      <c r="WMM432" s="45"/>
      <c r="WMN432" s="45"/>
      <c r="WMO432" s="45"/>
      <c r="WMP432" s="45"/>
      <c r="WMQ432" s="45"/>
      <c r="WMR432" s="45"/>
      <c r="WMS432" s="45"/>
      <c r="WMT432" s="45"/>
      <c r="WMU432" s="45"/>
      <c r="WMV432" s="45"/>
      <c r="WMW432" s="45"/>
      <c r="WMX432" s="45"/>
      <c r="WMY432" s="45"/>
      <c r="WMZ432" s="45"/>
      <c r="WNA432" s="45"/>
      <c r="WNB432" s="45"/>
      <c r="WNC432" s="45"/>
      <c r="WND432" s="45"/>
      <c r="WNE432" s="45"/>
      <c r="WNF432" s="45"/>
      <c r="WNG432" s="45"/>
      <c r="WNH432" s="45"/>
      <c r="WNI432" s="45"/>
      <c r="WNJ432" s="45"/>
      <c r="WNK432" s="45"/>
      <c r="WNL432" s="45"/>
      <c r="WNM432" s="45"/>
      <c r="WNN432" s="45"/>
      <c r="WNO432" s="45"/>
      <c r="WNP432" s="45"/>
      <c r="WNQ432" s="45"/>
      <c r="WNR432" s="45"/>
      <c r="WNS432" s="45"/>
      <c r="WNT432" s="45"/>
      <c r="WNU432" s="45"/>
      <c r="WNV432" s="45"/>
      <c r="WNW432" s="45"/>
      <c r="WNX432" s="45"/>
      <c r="WNY432" s="45"/>
      <c r="WNZ432" s="45"/>
      <c r="WOA432" s="45"/>
      <c r="WOB432" s="45"/>
      <c r="WOC432" s="45"/>
      <c r="WOD432" s="45"/>
      <c r="WOE432" s="45"/>
      <c r="WOF432" s="45"/>
      <c r="WOG432" s="45"/>
      <c r="WOH432" s="45"/>
      <c r="WOI432" s="45"/>
      <c r="WOJ432" s="45"/>
      <c r="WOK432" s="45"/>
      <c r="WOL432" s="45"/>
      <c r="WOM432" s="45"/>
      <c r="WON432" s="45"/>
      <c r="WOO432" s="45"/>
      <c r="WOP432" s="45"/>
      <c r="WOQ432" s="45"/>
      <c r="WOR432" s="45"/>
      <c r="WOS432" s="45"/>
      <c r="WOT432" s="45"/>
      <c r="WOU432" s="45"/>
      <c r="WOV432" s="45"/>
      <c r="WOW432" s="45"/>
      <c r="WOX432" s="45"/>
      <c r="WOY432" s="45"/>
      <c r="WOZ432" s="45"/>
      <c r="WPA432" s="45"/>
      <c r="WPB432" s="45"/>
      <c r="WPC432" s="45"/>
      <c r="WPD432" s="45"/>
      <c r="WPE432" s="45"/>
      <c r="WPF432" s="45"/>
      <c r="WPG432" s="45"/>
      <c r="WPH432" s="45"/>
      <c r="WPI432" s="45"/>
      <c r="WPJ432" s="45"/>
      <c r="WPK432" s="45"/>
      <c r="WPL432" s="45"/>
      <c r="WPM432" s="45"/>
      <c r="WPN432" s="45"/>
      <c r="WPO432" s="45"/>
      <c r="WPP432" s="45"/>
      <c r="WPQ432" s="45"/>
      <c r="WPR432" s="45"/>
      <c r="WPS432" s="45"/>
      <c r="WPT432" s="45"/>
      <c r="WPU432" s="45"/>
      <c r="WPV432" s="45"/>
      <c r="WPW432" s="45"/>
      <c r="WPX432" s="45"/>
      <c r="WPY432" s="45"/>
      <c r="WPZ432" s="45"/>
      <c r="WQA432" s="45"/>
      <c r="WQB432" s="45"/>
      <c r="WQC432" s="45"/>
      <c r="WQD432" s="45"/>
      <c r="WQE432" s="45"/>
      <c r="WQF432" s="45"/>
      <c r="WQG432" s="45"/>
      <c r="WQH432" s="45"/>
      <c r="WQI432" s="45"/>
      <c r="WQJ432" s="45"/>
      <c r="WQK432" s="45"/>
      <c r="WQL432" s="45"/>
      <c r="WQM432" s="45"/>
      <c r="WQN432" s="45"/>
      <c r="WQO432" s="45"/>
      <c r="WQP432" s="45"/>
      <c r="WQQ432" s="45"/>
      <c r="WQR432" s="45"/>
      <c r="WQS432" s="45"/>
      <c r="WQT432" s="45"/>
      <c r="WQU432" s="45"/>
      <c r="WQV432" s="45"/>
      <c r="WQW432" s="45"/>
      <c r="WQX432" s="45"/>
      <c r="WQY432" s="45"/>
      <c r="WQZ432" s="45"/>
      <c r="WRA432" s="45"/>
      <c r="WRB432" s="45"/>
      <c r="WRC432" s="45"/>
      <c r="WRD432" s="45"/>
      <c r="WRE432" s="45"/>
      <c r="WRF432" s="45"/>
      <c r="WRG432" s="45"/>
      <c r="WRH432" s="45"/>
      <c r="WRI432" s="45"/>
      <c r="WRJ432" s="45"/>
      <c r="WRK432" s="45"/>
      <c r="WRL432" s="45"/>
      <c r="WRM432" s="45"/>
      <c r="WRN432" s="45"/>
      <c r="WRO432" s="45"/>
      <c r="WRP432" s="45"/>
      <c r="WRQ432" s="45"/>
      <c r="WRR432" s="45"/>
      <c r="WRS432" s="45"/>
      <c r="WRT432" s="45"/>
      <c r="WRU432" s="45"/>
      <c r="WRV432" s="45"/>
      <c r="WRW432" s="45"/>
      <c r="WRX432" s="45"/>
      <c r="WRY432" s="45"/>
      <c r="WRZ432" s="45"/>
      <c r="WSA432" s="45"/>
      <c r="WSB432" s="45"/>
      <c r="WSC432" s="45"/>
      <c r="WSD432" s="45"/>
      <c r="WSE432" s="45"/>
      <c r="WSF432" s="45"/>
      <c r="WSG432" s="45"/>
      <c r="WSH432" s="45"/>
      <c r="WSI432" s="45"/>
      <c r="WSJ432" s="45"/>
      <c r="WSK432" s="45"/>
      <c r="WSL432" s="45"/>
      <c r="WSM432" s="45"/>
      <c r="WSN432" s="45"/>
      <c r="WSO432" s="45"/>
      <c r="WSP432" s="45"/>
      <c r="WSQ432" s="45"/>
      <c r="WSR432" s="45"/>
      <c r="WSS432" s="45"/>
      <c r="WST432" s="45"/>
      <c r="WSU432" s="45"/>
      <c r="WSV432" s="45"/>
      <c r="WSW432" s="45"/>
      <c r="WSX432" s="45"/>
      <c r="WSY432" s="45"/>
      <c r="WSZ432" s="45"/>
      <c r="WTA432" s="45"/>
      <c r="WTB432" s="45"/>
      <c r="WTC432" s="45"/>
      <c r="WTD432" s="45"/>
      <c r="WTE432" s="45"/>
      <c r="WTF432" s="45"/>
      <c r="WTG432" s="45"/>
      <c r="WTH432" s="45"/>
      <c r="WTI432" s="45"/>
      <c r="WTJ432" s="45"/>
      <c r="WTK432" s="45"/>
      <c r="WTL432" s="45"/>
      <c r="WTM432" s="45"/>
      <c r="WTN432" s="45"/>
      <c r="WTO432" s="45"/>
      <c r="WTP432" s="45"/>
      <c r="WTQ432" s="45"/>
      <c r="WTR432" s="45"/>
      <c r="WTS432" s="45"/>
      <c r="WTT432" s="45"/>
      <c r="WTU432" s="45"/>
      <c r="WTV432" s="45"/>
      <c r="WTW432" s="45"/>
      <c r="WTX432" s="45"/>
      <c r="WTY432" s="45"/>
      <c r="WTZ432" s="45"/>
      <c r="WUA432" s="45"/>
      <c r="WUB432" s="45"/>
      <c r="WUC432" s="45"/>
      <c r="WUD432" s="45"/>
      <c r="WUE432" s="45"/>
      <c r="WUF432" s="45"/>
      <c r="WUG432" s="45"/>
      <c r="WUH432" s="45"/>
      <c r="WUI432" s="45"/>
      <c r="WUJ432" s="45"/>
      <c r="WUK432" s="45"/>
      <c r="WUL432" s="45"/>
      <c r="WUM432" s="45"/>
      <c r="WUN432" s="45"/>
      <c r="WUO432" s="45"/>
      <c r="WUP432" s="45"/>
      <c r="WUQ432" s="45"/>
      <c r="WUR432" s="45"/>
      <c r="WUS432" s="45"/>
      <c r="WUT432" s="45"/>
      <c r="WUU432" s="45"/>
      <c r="WUV432" s="45"/>
      <c r="WUW432" s="45"/>
      <c r="WUX432" s="45"/>
      <c r="WUY432" s="45"/>
      <c r="WUZ432" s="45"/>
      <c r="WVA432" s="45"/>
      <c r="WVB432" s="45"/>
      <c r="WVC432" s="45"/>
      <c r="WVD432" s="45"/>
      <c r="WVE432" s="45"/>
      <c r="WVF432" s="45"/>
      <c r="WVG432" s="45"/>
      <c r="WVH432" s="45"/>
      <c r="WVI432" s="45"/>
      <c r="WVJ432" s="45"/>
      <c r="WVK432" s="45"/>
      <c r="WVL432" s="45"/>
      <c r="WVM432" s="45"/>
      <c r="WVN432" s="45"/>
      <c r="WVO432" s="45"/>
      <c r="WVP432" s="45"/>
      <c r="WVQ432" s="45"/>
      <c r="WVR432" s="45"/>
      <c r="WVS432" s="45"/>
      <c r="WVT432" s="45"/>
      <c r="WVU432" s="45"/>
      <c r="WVV432" s="45"/>
      <c r="WVW432" s="45"/>
      <c r="WVX432" s="45"/>
      <c r="WVY432" s="45"/>
      <c r="WVZ432" s="45"/>
      <c r="WWA432" s="45"/>
      <c r="WWB432" s="45"/>
      <c r="WWC432" s="45"/>
      <c r="WWD432" s="45"/>
      <c r="WWE432" s="45"/>
      <c r="WWF432" s="45"/>
      <c r="WWG432" s="45"/>
      <c r="WWH432" s="45"/>
      <c r="WWI432" s="45"/>
      <c r="WWJ432" s="45"/>
      <c r="WWK432" s="45"/>
      <c r="WWL432" s="45"/>
      <c r="WWM432" s="45"/>
      <c r="WWN432" s="45"/>
      <c r="WWO432" s="45"/>
      <c r="WWP432" s="45"/>
      <c r="WWQ432" s="45"/>
      <c r="WWR432" s="45"/>
      <c r="WWS432" s="45"/>
      <c r="WWT432" s="45"/>
      <c r="WWU432" s="45"/>
      <c r="WWV432" s="45"/>
      <c r="WWW432" s="45"/>
      <c r="WWX432" s="45"/>
      <c r="WWY432" s="45"/>
      <c r="WWZ432" s="45"/>
      <c r="WXA432" s="45"/>
      <c r="WXB432" s="45"/>
      <c r="WXC432" s="45"/>
      <c r="WXD432" s="45"/>
      <c r="WXE432" s="45"/>
      <c r="WXF432" s="45"/>
      <c r="WXG432" s="45"/>
      <c r="WXH432" s="45"/>
      <c r="WXI432" s="45"/>
      <c r="WXJ432" s="45"/>
      <c r="WXK432" s="45"/>
      <c r="WXL432" s="45"/>
      <c r="WXM432" s="45"/>
      <c r="WXN432" s="45"/>
      <c r="WXO432" s="45"/>
      <c r="WXP432" s="45"/>
      <c r="WXQ432" s="45"/>
      <c r="WXR432" s="45"/>
      <c r="WXS432" s="45"/>
      <c r="WXT432" s="45"/>
      <c r="WXU432" s="45"/>
      <c r="WXV432" s="45"/>
      <c r="WXW432" s="45"/>
      <c r="WXX432" s="45"/>
      <c r="WXY432" s="45"/>
      <c r="WXZ432" s="45"/>
      <c r="WYA432" s="45"/>
      <c r="WYB432" s="45"/>
      <c r="WYC432" s="45"/>
      <c r="WYD432" s="45"/>
      <c r="WYE432" s="45"/>
      <c r="WYF432" s="45"/>
      <c r="WYG432" s="45"/>
      <c r="WYH432" s="45"/>
      <c r="WYI432" s="45"/>
      <c r="WYJ432" s="45"/>
      <c r="WYK432" s="45"/>
      <c r="WYL432" s="45"/>
      <c r="WYM432" s="45"/>
      <c r="WYN432" s="45"/>
      <c r="WYO432" s="45"/>
      <c r="WYP432" s="45"/>
      <c r="WYQ432" s="45"/>
      <c r="WYR432" s="45"/>
      <c r="WYS432" s="45"/>
      <c r="WYT432" s="45"/>
      <c r="WYU432" s="45"/>
      <c r="WYV432" s="45"/>
      <c r="WYW432" s="45"/>
      <c r="WYX432" s="45"/>
      <c r="WYY432" s="45"/>
      <c r="WYZ432" s="45"/>
      <c r="WZA432" s="45"/>
      <c r="WZB432" s="45"/>
      <c r="WZC432" s="45"/>
      <c r="WZD432" s="45"/>
      <c r="WZE432" s="45"/>
      <c r="WZF432" s="45"/>
      <c r="WZG432" s="45"/>
      <c r="WZH432" s="45"/>
      <c r="WZI432" s="45"/>
      <c r="WZJ432" s="45"/>
      <c r="WZK432" s="45"/>
      <c r="WZL432" s="45"/>
      <c r="WZM432" s="45"/>
      <c r="WZN432" s="45"/>
      <c r="WZO432" s="45"/>
      <c r="WZP432" s="45"/>
      <c r="WZQ432" s="45"/>
      <c r="WZR432" s="45"/>
      <c r="WZS432" s="45"/>
      <c r="WZT432" s="45"/>
      <c r="WZU432" s="45"/>
      <c r="WZV432" s="45"/>
      <c r="WZW432" s="45"/>
      <c r="WZX432" s="45"/>
      <c r="WZY432" s="45"/>
      <c r="WZZ432" s="45"/>
      <c r="XAA432" s="45"/>
      <c r="XAB432" s="45"/>
      <c r="XAC432" s="45"/>
      <c r="XAD432" s="45"/>
      <c r="XAE432" s="45"/>
      <c r="XAF432" s="45"/>
      <c r="XAG432" s="45"/>
      <c r="XAH432" s="45"/>
      <c r="XAI432" s="45"/>
      <c r="XAJ432" s="45"/>
      <c r="XAK432" s="45"/>
      <c r="XAL432" s="45"/>
      <c r="XAM432" s="45"/>
      <c r="XAN432" s="45"/>
      <c r="XAO432" s="45"/>
      <c r="XAP432" s="45"/>
      <c r="XAQ432" s="45"/>
      <c r="XAR432" s="45"/>
      <c r="XAS432" s="45"/>
      <c r="XAT432" s="45"/>
      <c r="XAU432" s="45"/>
      <c r="XAV432" s="45"/>
      <c r="XAW432" s="45"/>
      <c r="XAX432" s="45"/>
      <c r="XAY432" s="45"/>
      <c r="XAZ432" s="45"/>
      <c r="XBA432" s="45"/>
      <c r="XBB432" s="45"/>
      <c r="XBC432" s="45"/>
      <c r="XBD432" s="45"/>
      <c r="XBE432" s="45"/>
      <c r="XBF432" s="45"/>
      <c r="XBG432" s="45"/>
      <c r="XBH432" s="45"/>
      <c r="XBI432" s="45"/>
      <c r="XBJ432" s="45"/>
      <c r="XBK432" s="45"/>
      <c r="XBL432" s="45"/>
      <c r="XBM432" s="45"/>
      <c r="XBN432" s="45"/>
      <c r="XBO432" s="45"/>
      <c r="XBP432" s="45"/>
      <c r="XBQ432" s="45"/>
      <c r="XBR432" s="45"/>
      <c r="XBS432" s="45"/>
      <c r="XBT432" s="45"/>
      <c r="XBU432" s="45"/>
      <c r="XBV432" s="45"/>
      <c r="XBW432" s="45"/>
      <c r="XBX432" s="45"/>
      <c r="XBY432" s="45"/>
      <c r="XBZ432" s="45"/>
      <c r="XCA432" s="45"/>
      <c r="XCB432" s="45"/>
      <c r="XCC432" s="45"/>
      <c r="XCD432" s="45"/>
      <c r="XCE432" s="45"/>
      <c r="XCF432" s="45"/>
      <c r="XCG432" s="45"/>
      <c r="XCH432" s="45"/>
      <c r="XCI432" s="45"/>
      <c r="XCJ432" s="45"/>
      <c r="XCK432" s="45"/>
      <c r="XCL432" s="45"/>
      <c r="XCM432" s="45"/>
      <c r="XCN432" s="45"/>
      <c r="XCO432" s="45"/>
      <c r="XCP432" s="45"/>
      <c r="XCQ432" s="45"/>
      <c r="XCR432" s="45"/>
      <c r="XCS432" s="45"/>
      <c r="XCT432" s="45"/>
      <c r="XCU432" s="45"/>
      <c r="XCV432" s="45"/>
      <c r="XCW432" s="45"/>
      <c r="XCX432" s="45"/>
      <c r="XCY432" s="45"/>
      <c r="XCZ432" s="45"/>
      <c r="XDA432" s="45"/>
      <c r="XDB432" s="45"/>
      <c r="XDC432" s="45"/>
      <c r="XDD432" s="45"/>
      <c r="XDE432" s="45"/>
      <c r="XDF432" s="45"/>
      <c r="XDG432" s="45"/>
      <c r="XDH432" s="45"/>
      <c r="XDI432" s="45"/>
      <c r="XDJ432" s="45"/>
      <c r="XDK432" s="45"/>
      <c r="XDL432" s="45"/>
      <c r="XDM432" s="45"/>
      <c r="XDN432" s="45"/>
      <c r="XDO432" s="45"/>
      <c r="XDP432" s="45"/>
      <c r="XDQ432" s="45"/>
      <c r="XDR432" s="45"/>
      <c r="XDS432" s="45"/>
      <c r="XDT432" s="45"/>
      <c r="XDU432" s="45"/>
      <c r="XDV432" s="45"/>
      <c r="XDW432" s="45"/>
      <c r="XDX432" s="45"/>
      <c r="XDY432" s="45"/>
      <c r="XDZ432" s="45"/>
      <c r="XEA432" s="45"/>
      <c r="XEB432" s="45"/>
      <c r="XEC432" s="45"/>
      <c r="XED432" s="45"/>
      <c r="XEE432" s="45"/>
      <c r="XEF432" s="45"/>
      <c r="XEG432" s="45"/>
      <c r="XEH432" s="45"/>
      <c r="XEI432" s="45"/>
      <c r="XEJ432" s="45"/>
      <c r="XEK432" s="45"/>
      <c r="XEL432" s="45"/>
      <c r="XEM432" s="45"/>
      <c r="XEN432" s="45"/>
      <c r="XEO432" s="45"/>
      <c r="XEP432" s="45"/>
      <c r="XEQ432" s="45"/>
      <c r="XER432" s="45"/>
      <c r="XES432" s="45"/>
      <c r="XET432" s="45"/>
      <c r="XEU432" s="45"/>
      <c r="XEV432" s="45"/>
      <c r="XEW432" s="45"/>
      <c r="XEX432" s="45"/>
    </row>
    <row r="433" spans="1:16381" s="23" customFormat="1" ht="27" x14ac:dyDescent="0.15">
      <c r="A433" s="21"/>
      <c r="B433" s="53" t="s">
        <v>41</v>
      </c>
      <c r="C433" s="95" t="s">
        <v>430</v>
      </c>
      <c r="D433" s="95" t="s">
        <v>431</v>
      </c>
      <c r="E433" s="95" t="s">
        <v>443</v>
      </c>
      <c r="F433" s="95" t="s">
        <v>444</v>
      </c>
      <c r="G433" s="95" t="s">
        <v>944</v>
      </c>
      <c r="H433" s="219">
        <v>100000</v>
      </c>
      <c r="I433" s="95" t="s">
        <v>57</v>
      </c>
      <c r="J433" s="91" t="s">
        <v>46</v>
      </c>
      <c r="K433" s="62" t="s">
        <v>925</v>
      </c>
      <c r="L433" s="31">
        <v>84131500</v>
      </c>
      <c r="M433" s="32" t="str">
        <f>G433</f>
        <v>Amparar el pago de las pólizas requeridas para la ejecución del contrato interadministrativo suscrito entre el Centro de Lenguas – Vicerrectoría de Gestión Universitaria y el IDARTES</v>
      </c>
      <c r="N433" s="33">
        <v>9</v>
      </c>
      <c r="O433" s="33">
        <v>9</v>
      </c>
      <c r="P433" s="34">
        <v>3</v>
      </c>
      <c r="Q433" s="35" t="s">
        <v>49</v>
      </c>
      <c r="R433" s="82" t="s">
        <v>601</v>
      </c>
      <c r="S433" s="143" t="s">
        <v>50</v>
      </c>
      <c r="T433" s="213">
        <f>H433</f>
        <v>100000</v>
      </c>
      <c r="U433" s="212">
        <f>T433</f>
        <v>100000</v>
      </c>
      <c r="V433" s="145" t="s">
        <v>51</v>
      </c>
      <c r="W433" s="37" t="s">
        <v>52</v>
      </c>
      <c r="X433" s="38" t="s">
        <v>53</v>
      </c>
      <c r="Y433" s="39" t="s">
        <v>54</v>
      </c>
      <c r="Z433" s="40" t="s">
        <v>429</v>
      </c>
      <c r="AA433" s="36" t="s">
        <v>55</v>
      </c>
      <c r="AB433" s="41" t="s">
        <v>56</v>
      </c>
      <c r="AC433" s="37" t="s">
        <v>51</v>
      </c>
      <c r="AD433" s="37" t="s">
        <v>57</v>
      </c>
      <c r="AE433" s="42" t="s">
        <v>58</v>
      </c>
      <c r="AF433" s="42" t="s">
        <v>59</v>
      </c>
      <c r="AG433" s="42" t="s">
        <v>60</v>
      </c>
      <c r="AH433" s="42" t="s">
        <v>61</v>
      </c>
      <c r="AI433" s="42" t="s">
        <v>61</v>
      </c>
      <c r="AJ433" s="42" t="s">
        <v>61</v>
      </c>
      <c r="AK433" s="9"/>
      <c r="AL433" s="9"/>
      <c r="AM433" s="9"/>
      <c r="AN433" s="45"/>
      <c r="AO433" s="45"/>
      <c r="AP433" s="45"/>
      <c r="AQ433" s="45"/>
      <c r="AR433" s="45"/>
      <c r="AS433" s="45"/>
      <c r="AT433" s="45"/>
      <c r="AU433" s="45"/>
      <c r="AV433" s="45"/>
      <c r="AW433" s="45"/>
      <c r="AX433" s="45"/>
      <c r="AY433" s="45"/>
      <c r="AZ433" s="45"/>
      <c r="BA433" s="45"/>
      <c r="BB433" s="45"/>
      <c r="BC433" s="45"/>
      <c r="BD433" s="45"/>
      <c r="BE433" s="45"/>
      <c r="BF433" s="45"/>
      <c r="BG433" s="45"/>
      <c r="BH433" s="45"/>
      <c r="BI433" s="45"/>
      <c r="BJ433" s="45"/>
      <c r="BK433" s="45"/>
      <c r="BL433" s="45"/>
      <c r="BM433" s="45"/>
      <c r="BN433" s="45"/>
      <c r="BO433" s="45"/>
      <c r="BP433" s="45"/>
      <c r="BQ433" s="45"/>
      <c r="BR433" s="45"/>
      <c r="BS433" s="45"/>
      <c r="BT433" s="45"/>
      <c r="BU433" s="45"/>
      <c r="BV433" s="45"/>
      <c r="BW433" s="45"/>
      <c r="BX433" s="45"/>
      <c r="BY433" s="45"/>
      <c r="BZ433" s="45"/>
      <c r="CA433" s="45"/>
      <c r="CB433" s="45"/>
      <c r="CC433" s="45"/>
      <c r="CD433" s="45"/>
      <c r="CE433" s="45"/>
      <c r="CF433" s="45"/>
      <c r="CG433" s="45"/>
      <c r="CH433" s="45"/>
      <c r="CI433" s="45"/>
      <c r="CJ433" s="45"/>
      <c r="CK433" s="45"/>
      <c r="CL433" s="45"/>
      <c r="CM433" s="45"/>
      <c r="CN433" s="45"/>
      <c r="CO433" s="45"/>
      <c r="CP433" s="45"/>
      <c r="CQ433" s="45"/>
      <c r="CR433" s="45"/>
      <c r="CS433" s="45"/>
      <c r="CT433" s="45"/>
      <c r="CU433" s="45"/>
      <c r="CV433" s="45"/>
      <c r="CW433" s="45"/>
      <c r="CX433" s="45"/>
      <c r="CY433" s="45"/>
      <c r="CZ433" s="45"/>
      <c r="DA433" s="45"/>
      <c r="DB433" s="45"/>
      <c r="DC433" s="45"/>
      <c r="DD433" s="45"/>
      <c r="DE433" s="45"/>
      <c r="DF433" s="45"/>
      <c r="DG433" s="45"/>
      <c r="DH433" s="45"/>
      <c r="DI433" s="45"/>
      <c r="DJ433" s="45"/>
      <c r="DK433" s="45"/>
      <c r="DL433" s="45"/>
      <c r="DM433" s="45"/>
      <c r="DN433" s="45"/>
      <c r="DO433" s="45"/>
      <c r="DP433" s="45"/>
      <c r="DQ433" s="45"/>
      <c r="DR433" s="45"/>
      <c r="DS433" s="45"/>
      <c r="DT433" s="45"/>
      <c r="DU433" s="45"/>
      <c r="DV433" s="45"/>
      <c r="DW433" s="45"/>
      <c r="DX433" s="45"/>
      <c r="DY433" s="45"/>
      <c r="DZ433" s="45"/>
      <c r="EA433" s="45"/>
      <c r="EB433" s="45"/>
      <c r="EC433" s="45"/>
      <c r="ED433" s="45"/>
      <c r="EE433" s="45"/>
      <c r="EF433" s="45"/>
      <c r="EG433" s="45"/>
      <c r="EH433" s="45"/>
      <c r="EI433" s="45"/>
      <c r="EJ433" s="45"/>
      <c r="EK433" s="45"/>
      <c r="EL433" s="45"/>
      <c r="EM433" s="45"/>
      <c r="EN433" s="45"/>
      <c r="EO433" s="45"/>
      <c r="EP433" s="45"/>
      <c r="EQ433" s="45"/>
      <c r="ER433" s="45"/>
      <c r="ES433" s="45"/>
      <c r="ET433" s="45"/>
      <c r="EU433" s="45"/>
      <c r="EV433" s="45"/>
      <c r="EW433" s="45"/>
      <c r="EX433" s="45"/>
      <c r="EY433" s="45"/>
      <c r="EZ433" s="45"/>
      <c r="FA433" s="45"/>
      <c r="FB433" s="45"/>
      <c r="FC433" s="45"/>
      <c r="FD433" s="45"/>
      <c r="FE433" s="45"/>
      <c r="FF433" s="45"/>
      <c r="FG433" s="45"/>
      <c r="FH433" s="45"/>
      <c r="FI433" s="45"/>
      <c r="FJ433" s="45"/>
      <c r="FK433" s="45"/>
      <c r="FL433" s="45"/>
      <c r="FM433" s="45"/>
      <c r="FN433" s="45"/>
      <c r="FO433" s="45"/>
      <c r="FP433" s="45"/>
      <c r="FQ433" s="45"/>
      <c r="FR433" s="45"/>
      <c r="FS433" s="45"/>
      <c r="FT433" s="45"/>
      <c r="FU433" s="45"/>
      <c r="FV433" s="45"/>
      <c r="FW433" s="45"/>
      <c r="FX433" s="45"/>
      <c r="FY433" s="45"/>
      <c r="FZ433" s="45"/>
      <c r="GA433" s="45"/>
      <c r="GB433" s="45"/>
      <c r="GC433" s="45"/>
      <c r="GD433" s="45"/>
      <c r="GE433" s="45"/>
      <c r="GF433" s="45"/>
      <c r="GG433" s="45"/>
      <c r="GH433" s="45"/>
      <c r="GI433" s="45"/>
      <c r="GJ433" s="45"/>
      <c r="GK433" s="45"/>
      <c r="GL433" s="45"/>
      <c r="GM433" s="45"/>
      <c r="GN433" s="45"/>
      <c r="GO433" s="45"/>
      <c r="GP433" s="45"/>
      <c r="GQ433" s="45"/>
      <c r="GR433" s="45"/>
      <c r="GS433" s="45"/>
      <c r="GT433" s="45"/>
      <c r="GU433" s="45"/>
      <c r="GV433" s="45"/>
      <c r="GW433" s="45"/>
      <c r="GX433" s="45"/>
      <c r="GY433" s="45"/>
      <c r="GZ433" s="45"/>
      <c r="HA433" s="45"/>
      <c r="HB433" s="45"/>
      <c r="HC433" s="45"/>
      <c r="HD433" s="45"/>
      <c r="HE433" s="45"/>
      <c r="HF433" s="45"/>
      <c r="HG433" s="45"/>
      <c r="HH433" s="45"/>
      <c r="HI433" s="45"/>
      <c r="HJ433" s="45"/>
      <c r="HK433" s="45"/>
      <c r="HL433" s="45"/>
      <c r="HM433" s="45"/>
      <c r="HN433" s="45"/>
      <c r="HO433" s="45"/>
      <c r="HP433" s="45"/>
      <c r="HQ433" s="45"/>
      <c r="HR433" s="45"/>
      <c r="HS433" s="45"/>
      <c r="HT433" s="45"/>
      <c r="HU433" s="45"/>
      <c r="HV433" s="45"/>
      <c r="HW433" s="45"/>
      <c r="HX433" s="45"/>
      <c r="HY433" s="45"/>
      <c r="HZ433" s="45"/>
      <c r="IA433" s="45"/>
      <c r="IB433" s="45"/>
      <c r="IC433" s="45"/>
      <c r="ID433" s="45"/>
      <c r="IE433" s="45"/>
      <c r="IF433" s="45"/>
      <c r="IG433" s="45"/>
      <c r="IH433" s="45"/>
      <c r="II433" s="45"/>
      <c r="IJ433" s="45"/>
      <c r="IK433" s="45"/>
      <c r="IL433" s="45"/>
      <c r="IM433" s="45"/>
      <c r="IN433" s="45"/>
      <c r="IO433" s="45"/>
      <c r="IP433" s="45"/>
      <c r="IQ433" s="45"/>
      <c r="IR433" s="45"/>
      <c r="IS433" s="45"/>
      <c r="IT433" s="45"/>
      <c r="IU433" s="45"/>
      <c r="IV433" s="45"/>
      <c r="IW433" s="45"/>
      <c r="IX433" s="45"/>
      <c r="IY433" s="45"/>
      <c r="IZ433" s="45"/>
      <c r="JA433" s="45"/>
      <c r="JB433" s="45"/>
      <c r="JC433" s="45"/>
      <c r="JD433" s="45"/>
      <c r="JE433" s="45"/>
      <c r="JF433" s="45"/>
      <c r="JG433" s="45"/>
      <c r="JH433" s="45"/>
      <c r="JI433" s="45"/>
      <c r="JJ433" s="45"/>
      <c r="JK433" s="45"/>
      <c r="JL433" s="45"/>
      <c r="JM433" s="45"/>
      <c r="JN433" s="45"/>
      <c r="JO433" s="45"/>
      <c r="JP433" s="45"/>
      <c r="JQ433" s="45"/>
      <c r="JR433" s="45"/>
      <c r="JS433" s="45"/>
      <c r="JT433" s="45"/>
      <c r="JU433" s="45"/>
      <c r="JV433" s="45"/>
      <c r="JW433" s="45"/>
      <c r="JX433" s="45"/>
      <c r="JY433" s="45"/>
      <c r="JZ433" s="45"/>
      <c r="KA433" s="45"/>
      <c r="KB433" s="45"/>
      <c r="KC433" s="45"/>
      <c r="KD433" s="45"/>
      <c r="KE433" s="45"/>
      <c r="KF433" s="45"/>
      <c r="KG433" s="45"/>
      <c r="KH433" s="45"/>
      <c r="KI433" s="45"/>
      <c r="KJ433" s="45"/>
      <c r="KK433" s="45"/>
      <c r="KL433" s="45"/>
      <c r="KM433" s="45"/>
      <c r="KN433" s="45"/>
      <c r="KO433" s="45"/>
      <c r="KP433" s="45"/>
      <c r="KQ433" s="45"/>
      <c r="KR433" s="45"/>
      <c r="KS433" s="45"/>
      <c r="KT433" s="45"/>
      <c r="KU433" s="45"/>
      <c r="KV433" s="45"/>
      <c r="KW433" s="45"/>
      <c r="KX433" s="45"/>
      <c r="KY433" s="45"/>
      <c r="KZ433" s="45"/>
      <c r="LA433" s="45"/>
      <c r="LB433" s="45"/>
      <c r="LC433" s="45"/>
      <c r="LD433" s="45"/>
      <c r="LE433" s="45"/>
      <c r="LF433" s="45"/>
      <c r="LG433" s="45"/>
      <c r="LH433" s="45"/>
      <c r="LI433" s="45"/>
      <c r="LJ433" s="45"/>
      <c r="LK433" s="45"/>
      <c r="LL433" s="45"/>
      <c r="LM433" s="45"/>
      <c r="LN433" s="45"/>
      <c r="LO433" s="45"/>
      <c r="LP433" s="45"/>
      <c r="LQ433" s="45"/>
      <c r="LR433" s="45"/>
      <c r="LS433" s="45"/>
      <c r="LT433" s="45"/>
      <c r="LU433" s="45"/>
      <c r="LV433" s="45"/>
      <c r="LW433" s="45"/>
      <c r="LX433" s="45"/>
      <c r="LY433" s="45"/>
      <c r="LZ433" s="45"/>
      <c r="MA433" s="45"/>
      <c r="MB433" s="45"/>
      <c r="MC433" s="45"/>
      <c r="MD433" s="45"/>
      <c r="ME433" s="45"/>
      <c r="MF433" s="45"/>
      <c r="MG433" s="45"/>
      <c r="MH433" s="45"/>
      <c r="MI433" s="45"/>
      <c r="MJ433" s="45"/>
      <c r="MK433" s="45"/>
      <c r="ML433" s="45"/>
      <c r="MM433" s="45"/>
      <c r="MN433" s="45"/>
      <c r="MO433" s="45"/>
      <c r="MP433" s="45"/>
      <c r="MQ433" s="45"/>
      <c r="MR433" s="45"/>
      <c r="MS433" s="45"/>
      <c r="MT433" s="45"/>
      <c r="MU433" s="45"/>
      <c r="MV433" s="45"/>
      <c r="MW433" s="45"/>
      <c r="MX433" s="45"/>
      <c r="MY433" s="45"/>
      <c r="MZ433" s="45"/>
      <c r="NA433" s="45"/>
      <c r="NB433" s="45"/>
      <c r="NC433" s="45"/>
      <c r="ND433" s="45"/>
      <c r="NE433" s="45"/>
      <c r="NF433" s="45"/>
      <c r="NG433" s="45"/>
      <c r="NH433" s="45"/>
      <c r="NI433" s="45"/>
      <c r="NJ433" s="45"/>
      <c r="NK433" s="45"/>
      <c r="NL433" s="45"/>
      <c r="NM433" s="45"/>
      <c r="NN433" s="45"/>
      <c r="NO433" s="45"/>
      <c r="NP433" s="45"/>
      <c r="NQ433" s="45"/>
      <c r="NR433" s="45"/>
      <c r="NS433" s="45"/>
      <c r="NT433" s="45"/>
      <c r="NU433" s="45"/>
      <c r="NV433" s="45"/>
      <c r="NW433" s="45"/>
      <c r="NX433" s="45"/>
      <c r="NY433" s="45"/>
      <c r="NZ433" s="45"/>
      <c r="OA433" s="45"/>
      <c r="OB433" s="45"/>
      <c r="OC433" s="45"/>
      <c r="OD433" s="45"/>
      <c r="OE433" s="45"/>
      <c r="OF433" s="45"/>
      <c r="OG433" s="45"/>
      <c r="OH433" s="45"/>
      <c r="OI433" s="45"/>
      <c r="OJ433" s="45"/>
      <c r="OK433" s="45"/>
      <c r="OL433" s="45"/>
      <c r="OM433" s="45"/>
      <c r="ON433" s="45"/>
      <c r="OO433" s="45"/>
      <c r="OP433" s="45"/>
      <c r="OQ433" s="45"/>
      <c r="OR433" s="45"/>
      <c r="OS433" s="45"/>
      <c r="OT433" s="45"/>
      <c r="OU433" s="45"/>
      <c r="OV433" s="45"/>
      <c r="OW433" s="45"/>
      <c r="OX433" s="45"/>
      <c r="OY433" s="45"/>
      <c r="OZ433" s="45"/>
      <c r="PA433" s="45"/>
      <c r="PB433" s="45"/>
      <c r="PC433" s="45"/>
      <c r="PD433" s="45"/>
      <c r="PE433" s="45"/>
      <c r="PF433" s="45"/>
      <c r="PG433" s="45"/>
      <c r="PH433" s="45"/>
      <c r="PI433" s="45"/>
      <c r="PJ433" s="45"/>
      <c r="PK433" s="45"/>
      <c r="PL433" s="45"/>
      <c r="PM433" s="45"/>
      <c r="PN433" s="45"/>
      <c r="PO433" s="45"/>
      <c r="PP433" s="45"/>
      <c r="PQ433" s="45"/>
      <c r="PR433" s="45"/>
      <c r="PS433" s="45"/>
      <c r="PT433" s="45"/>
      <c r="PU433" s="45"/>
      <c r="PV433" s="45"/>
      <c r="PW433" s="45"/>
      <c r="PX433" s="45"/>
      <c r="PY433" s="45"/>
      <c r="PZ433" s="45"/>
      <c r="QA433" s="45"/>
      <c r="QB433" s="45"/>
      <c r="QC433" s="45"/>
      <c r="QD433" s="45"/>
      <c r="QE433" s="45"/>
      <c r="QF433" s="45"/>
      <c r="QG433" s="45"/>
      <c r="QH433" s="45"/>
      <c r="QI433" s="45"/>
      <c r="QJ433" s="45"/>
      <c r="QK433" s="45"/>
      <c r="QL433" s="45"/>
      <c r="QM433" s="45"/>
      <c r="QN433" s="45"/>
      <c r="QO433" s="45"/>
      <c r="QP433" s="45"/>
      <c r="QQ433" s="45"/>
      <c r="QR433" s="45"/>
      <c r="QS433" s="45"/>
      <c r="QT433" s="45"/>
      <c r="QU433" s="45"/>
      <c r="QV433" s="45"/>
      <c r="QW433" s="45"/>
      <c r="QX433" s="45"/>
      <c r="QY433" s="45"/>
      <c r="QZ433" s="45"/>
      <c r="RA433" s="45"/>
      <c r="RB433" s="45"/>
      <c r="RC433" s="45"/>
      <c r="RD433" s="45"/>
      <c r="RE433" s="45"/>
      <c r="RF433" s="45"/>
      <c r="RG433" s="45"/>
      <c r="RH433" s="45"/>
      <c r="RI433" s="45"/>
      <c r="RJ433" s="45"/>
      <c r="RK433" s="45"/>
      <c r="RL433" s="45"/>
      <c r="RM433" s="45"/>
      <c r="RN433" s="45"/>
      <c r="RO433" s="45"/>
      <c r="RP433" s="45"/>
      <c r="RQ433" s="45"/>
      <c r="RR433" s="45"/>
      <c r="RS433" s="45"/>
      <c r="RT433" s="45"/>
      <c r="RU433" s="45"/>
      <c r="RV433" s="45"/>
      <c r="RW433" s="45"/>
      <c r="RX433" s="45"/>
      <c r="RY433" s="45"/>
      <c r="RZ433" s="45"/>
      <c r="SA433" s="45"/>
      <c r="SB433" s="45"/>
      <c r="SC433" s="45"/>
      <c r="SD433" s="45"/>
      <c r="SE433" s="45"/>
      <c r="SF433" s="45"/>
      <c r="SG433" s="45"/>
      <c r="SH433" s="45"/>
      <c r="SI433" s="45"/>
      <c r="SJ433" s="45"/>
      <c r="SK433" s="45"/>
      <c r="SL433" s="45"/>
      <c r="SM433" s="45"/>
      <c r="SN433" s="45"/>
      <c r="SO433" s="45"/>
      <c r="SP433" s="45"/>
      <c r="SQ433" s="45"/>
      <c r="SR433" s="45"/>
      <c r="SS433" s="45"/>
      <c r="ST433" s="45"/>
      <c r="SU433" s="45"/>
      <c r="SV433" s="45"/>
      <c r="SW433" s="45"/>
      <c r="SX433" s="45"/>
      <c r="SY433" s="45"/>
      <c r="SZ433" s="45"/>
      <c r="TA433" s="45"/>
      <c r="TB433" s="45"/>
      <c r="TC433" s="45"/>
      <c r="TD433" s="45"/>
      <c r="TE433" s="45"/>
      <c r="TF433" s="45"/>
      <c r="TG433" s="45"/>
      <c r="TH433" s="45"/>
      <c r="TI433" s="45"/>
      <c r="TJ433" s="45"/>
      <c r="TK433" s="45"/>
      <c r="TL433" s="45"/>
      <c r="TM433" s="45"/>
      <c r="TN433" s="45"/>
      <c r="TO433" s="45"/>
      <c r="TP433" s="45"/>
      <c r="TQ433" s="45"/>
      <c r="TR433" s="45"/>
      <c r="TS433" s="45"/>
      <c r="TT433" s="45"/>
      <c r="TU433" s="45"/>
      <c r="TV433" s="45"/>
      <c r="TW433" s="45"/>
      <c r="TX433" s="45"/>
      <c r="TY433" s="45"/>
      <c r="TZ433" s="45"/>
      <c r="UA433" s="45"/>
      <c r="UB433" s="45"/>
      <c r="UC433" s="45"/>
      <c r="UD433" s="45"/>
      <c r="UE433" s="45"/>
      <c r="UF433" s="45"/>
      <c r="UG433" s="45"/>
      <c r="UH433" s="45"/>
      <c r="UI433" s="45"/>
      <c r="UJ433" s="45"/>
      <c r="UK433" s="45"/>
      <c r="UL433" s="45"/>
      <c r="UM433" s="45"/>
      <c r="UN433" s="45"/>
      <c r="UO433" s="45"/>
      <c r="UP433" s="45"/>
      <c r="UQ433" s="45"/>
      <c r="UR433" s="45"/>
      <c r="US433" s="45"/>
      <c r="UT433" s="45"/>
      <c r="UU433" s="45"/>
      <c r="UV433" s="45"/>
      <c r="UW433" s="45"/>
      <c r="UX433" s="45"/>
      <c r="UY433" s="45"/>
      <c r="UZ433" s="45"/>
      <c r="VA433" s="45"/>
      <c r="VB433" s="45"/>
      <c r="VC433" s="45"/>
      <c r="VD433" s="45"/>
      <c r="VE433" s="45"/>
      <c r="VF433" s="45"/>
      <c r="VG433" s="45"/>
      <c r="VH433" s="45"/>
      <c r="VI433" s="45"/>
      <c r="VJ433" s="45"/>
      <c r="VK433" s="45"/>
      <c r="VL433" s="45"/>
      <c r="VM433" s="45"/>
      <c r="VN433" s="45"/>
      <c r="VO433" s="45"/>
      <c r="VP433" s="45"/>
      <c r="VQ433" s="45"/>
      <c r="VR433" s="45"/>
      <c r="VS433" s="45"/>
      <c r="VT433" s="45"/>
      <c r="VU433" s="45"/>
      <c r="VV433" s="45"/>
      <c r="VW433" s="45"/>
      <c r="VX433" s="45"/>
      <c r="VY433" s="45"/>
      <c r="VZ433" s="45"/>
      <c r="WA433" s="45"/>
      <c r="WB433" s="45"/>
      <c r="WC433" s="45"/>
      <c r="WD433" s="45"/>
      <c r="WE433" s="45"/>
      <c r="WF433" s="45"/>
      <c r="WG433" s="45"/>
      <c r="WH433" s="45"/>
      <c r="WI433" s="45"/>
      <c r="WJ433" s="45"/>
      <c r="WK433" s="45"/>
      <c r="WL433" s="45"/>
      <c r="WM433" s="45"/>
      <c r="WN433" s="45"/>
      <c r="WO433" s="45"/>
      <c r="WP433" s="45"/>
      <c r="WQ433" s="45"/>
      <c r="WR433" s="45"/>
      <c r="WS433" s="45"/>
      <c r="WT433" s="45"/>
      <c r="WU433" s="45"/>
      <c r="WV433" s="45"/>
      <c r="WW433" s="45"/>
      <c r="WX433" s="45"/>
      <c r="WY433" s="45"/>
      <c r="WZ433" s="45"/>
      <c r="XA433" s="45"/>
      <c r="XB433" s="45"/>
      <c r="XC433" s="45"/>
      <c r="XD433" s="45"/>
      <c r="XE433" s="45"/>
      <c r="XF433" s="45"/>
      <c r="XG433" s="45"/>
      <c r="XH433" s="45"/>
      <c r="XI433" s="45"/>
      <c r="XJ433" s="45"/>
      <c r="XK433" s="45"/>
      <c r="XL433" s="45"/>
      <c r="XM433" s="45"/>
      <c r="XN433" s="45"/>
      <c r="XO433" s="45"/>
      <c r="XP433" s="45"/>
      <c r="XQ433" s="45"/>
      <c r="XR433" s="45"/>
      <c r="XS433" s="45"/>
      <c r="XT433" s="45"/>
      <c r="XU433" s="45"/>
      <c r="XV433" s="45"/>
      <c r="XW433" s="45"/>
      <c r="XX433" s="45"/>
      <c r="XY433" s="45"/>
      <c r="XZ433" s="45"/>
      <c r="YA433" s="45"/>
      <c r="YB433" s="45"/>
      <c r="YC433" s="45"/>
      <c r="YD433" s="45"/>
      <c r="YE433" s="45"/>
      <c r="YF433" s="45"/>
      <c r="YG433" s="45"/>
      <c r="YH433" s="45"/>
      <c r="YI433" s="45"/>
      <c r="YJ433" s="45"/>
      <c r="YK433" s="45"/>
      <c r="YL433" s="45"/>
      <c r="YM433" s="45"/>
      <c r="YN433" s="45"/>
      <c r="YO433" s="45"/>
      <c r="YP433" s="45"/>
      <c r="YQ433" s="45"/>
      <c r="YR433" s="45"/>
      <c r="YS433" s="45"/>
      <c r="YT433" s="45"/>
      <c r="YU433" s="45"/>
      <c r="YV433" s="45"/>
      <c r="YW433" s="45"/>
      <c r="YX433" s="45"/>
      <c r="YY433" s="45"/>
      <c r="YZ433" s="45"/>
      <c r="ZA433" s="45"/>
      <c r="ZB433" s="45"/>
      <c r="ZC433" s="45"/>
      <c r="ZD433" s="45"/>
      <c r="ZE433" s="45"/>
      <c r="ZF433" s="45"/>
      <c r="ZG433" s="45"/>
      <c r="ZH433" s="45"/>
      <c r="ZI433" s="45"/>
      <c r="ZJ433" s="45"/>
      <c r="ZK433" s="45"/>
      <c r="ZL433" s="45"/>
      <c r="ZM433" s="45"/>
      <c r="ZN433" s="45"/>
      <c r="ZO433" s="45"/>
      <c r="ZP433" s="45"/>
      <c r="ZQ433" s="45"/>
      <c r="ZR433" s="45"/>
      <c r="ZS433" s="45"/>
      <c r="ZT433" s="45"/>
      <c r="ZU433" s="45"/>
      <c r="ZV433" s="45"/>
      <c r="ZW433" s="45"/>
      <c r="ZX433" s="45"/>
      <c r="ZY433" s="45"/>
      <c r="ZZ433" s="45"/>
      <c r="AAA433" s="45"/>
      <c r="AAB433" s="45"/>
      <c r="AAC433" s="45"/>
      <c r="AAD433" s="45"/>
      <c r="AAE433" s="45"/>
      <c r="AAF433" s="45"/>
      <c r="AAG433" s="45"/>
      <c r="AAH433" s="45"/>
      <c r="AAI433" s="45"/>
      <c r="AAJ433" s="45"/>
      <c r="AAK433" s="45"/>
      <c r="AAL433" s="45"/>
      <c r="AAM433" s="45"/>
      <c r="AAN433" s="45"/>
      <c r="AAO433" s="45"/>
      <c r="AAP433" s="45"/>
      <c r="AAQ433" s="45"/>
      <c r="AAR433" s="45"/>
      <c r="AAS433" s="45"/>
      <c r="AAT433" s="45"/>
      <c r="AAU433" s="45"/>
      <c r="AAV433" s="45"/>
      <c r="AAW433" s="45"/>
      <c r="AAX433" s="45"/>
      <c r="AAY433" s="45"/>
      <c r="AAZ433" s="45"/>
      <c r="ABA433" s="45"/>
      <c r="ABB433" s="45"/>
      <c r="ABC433" s="45"/>
      <c r="ABD433" s="45"/>
      <c r="ABE433" s="45"/>
      <c r="ABF433" s="45"/>
      <c r="ABG433" s="45"/>
      <c r="ABH433" s="45"/>
      <c r="ABI433" s="45"/>
      <c r="ABJ433" s="45"/>
      <c r="ABK433" s="45"/>
      <c r="ABL433" s="45"/>
      <c r="ABM433" s="45"/>
      <c r="ABN433" s="45"/>
      <c r="ABO433" s="45"/>
      <c r="ABP433" s="45"/>
      <c r="ABQ433" s="45"/>
      <c r="ABR433" s="45"/>
      <c r="ABS433" s="45"/>
      <c r="ABT433" s="45"/>
      <c r="ABU433" s="45"/>
      <c r="ABV433" s="45"/>
      <c r="ABW433" s="45"/>
      <c r="ABX433" s="45"/>
      <c r="ABY433" s="45"/>
      <c r="ABZ433" s="45"/>
      <c r="ACA433" s="45"/>
      <c r="ACB433" s="45"/>
      <c r="ACC433" s="45"/>
      <c r="ACD433" s="45"/>
      <c r="ACE433" s="45"/>
      <c r="ACF433" s="45"/>
      <c r="ACG433" s="45"/>
      <c r="ACH433" s="45"/>
      <c r="ACI433" s="45"/>
      <c r="ACJ433" s="45"/>
      <c r="ACK433" s="45"/>
      <c r="ACL433" s="45"/>
      <c r="ACM433" s="45"/>
      <c r="ACN433" s="45"/>
      <c r="ACO433" s="45"/>
      <c r="ACP433" s="45"/>
      <c r="ACQ433" s="45"/>
      <c r="ACR433" s="45"/>
      <c r="ACS433" s="45"/>
      <c r="ACT433" s="45"/>
      <c r="ACU433" s="45"/>
      <c r="ACV433" s="45"/>
      <c r="ACW433" s="45"/>
      <c r="ACX433" s="45"/>
      <c r="ACY433" s="45"/>
      <c r="ACZ433" s="45"/>
      <c r="ADA433" s="45"/>
      <c r="ADB433" s="45"/>
      <c r="ADC433" s="45"/>
      <c r="ADD433" s="45"/>
      <c r="ADE433" s="45"/>
      <c r="ADF433" s="45"/>
      <c r="ADG433" s="45"/>
      <c r="ADH433" s="45"/>
      <c r="ADI433" s="45"/>
      <c r="ADJ433" s="45"/>
      <c r="ADK433" s="45"/>
      <c r="ADL433" s="45"/>
      <c r="ADM433" s="45"/>
      <c r="ADN433" s="45"/>
      <c r="ADO433" s="45"/>
      <c r="ADP433" s="45"/>
      <c r="ADQ433" s="45"/>
      <c r="ADR433" s="45"/>
      <c r="ADS433" s="45"/>
      <c r="ADT433" s="45"/>
      <c r="ADU433" s="45"/>
      <c r="ADV433" s="45"/>
      <c r="ADW433" s="45"/>
      <c r="ADX433" s="45"/>
      <c r="ADY433" s="45"/>
      <c r="ADZ433" s="45"/>
      <c r="AEA433" s="45"/>
      <c r="AEB433" s="45"/>
      <c r="AEC433" s="45"/>
      <c r="AED433" s="45"/>
      <c r="AEE433" s="45"/>
      <c r="AEF433" s="45"/>
      <c r="AEG433" s="45"/>
      <c r="AEH433" s="45"/>
      <c r="AEI433" s="45"/>
      <c r="AEJ433" s="45"/>
      <c r="AEK433" s="45"/>
      <c r="AEL433" s="45"/>
      <c r="AEM433" s="45"/>
      <c r="AEN433" s="45"/>
      <c r="AEO433" s="45"/>
      <c r="AEP433" s="45"/>
      <c r="AEQ433" s="45"/>
      <c r="AER433" s="45"/>
      <c r="AES433" s="45"/>
      <c r="AET433" s="45"/>
      <c r="AEU433" s="45"/>
      <c r="AEV433" s="45"/>
      <c r="AEW433" s="45"/>
      <c r="AEX433" s="45"/>
      <c r="AEY433" s="45"/>
      <c r="AEZ433" s="45"/>
      <c r="AFA433" s="45"/>
      <c r="AFB433" s="45"/>
      <c r="AFC433" s="45"/>
      <c r="AFD433" s="45"/>
      <c r="AFE433" s="45"/>
      <c r="AFF433" s="45"/>
      <c r="AFG433" s="45"/>
      <c r="AFH433" s="45"/>
      <c r="AFI433" s="45"/>
      <c r="AFJ433" s="45"/>
      <c r="AFK433" s="45"/>
      <c r="AFL433" s="45"/>
      <c r="AFM433" s="45"/>
      <c r="AFN433" s="45"/>
      <c r="AFO433" s="45"/>
      <c r="AFP433" s="45"/>
      <c r="AFQ433" s="45"/>
      <c r="AFR433" s="45"/>
      <c r="AFS433" s="45"/>
      <c r="AFT433" s="45"/>
      <c r="AFU433" s="45"/>
      <c r="AFV433" s="45"/>
      <c r="AFW433" s="45"/>
      <c r="AFX433" s="45"/>
      <c r="AFY433" s="45"/>
      <c r="AFZ433" s="45"/>
      <c r="AGA433" s="45"/>
      <c r="AGB433" s="45"/>
      <c r="AGC433" s="45"/>
      <c r="AGD433" s="45"/>
      <c r="AGE433" s="45"/>
      <c r="AGF433" s="45"/>
      <c r="AGG433" s="45"/>
      <c r="AGH433" s="45"/>
      <c r="AGI433" s="45"/>
      <c r="AGJ433" s="45"/>
      <c r="AGK433" s="45"/>
      <c r="AGL433" s="45"/>
      <c r="AGM433" s="45"/>
      <c r="AGN433" s="45"/>
      <c r="AGO433" s="45"/>
      <c r="AGP433" s="45"/>
      <c r="AGQ433" s="45"/>
      <c r="AGR433" s="45"/>
      <c r="AGS433" s="45"/>
      <c r="AGT433" s="45"/>
      <c r="AGU433" s="45"/>
      <c r="AGV433" s="45"/>
      <c r="AGW433" s="45"/>
      <c r="AGX433" s="45"/>
      <c r="AGY433" s="45"/>
      <c r="AGZ433" s="45"/>
      <c r="AHA433" s="45"/>
      <c r="AHB433" s="45"/>
      <c r="AHC433" s="45"/>
      <c r="AHD433" s="45"/>
      <c r="AHE433" s="45"/>
      <c r="AHF433" s="45"/>
      <c r="AHG433" s="45"/>
      <c r="AHH433" s="45"/>
      <c r="AHI433" s="45"/>
      <c r="AHJ433" s="45"/>
      <c r="AHK433" s="45"/>
      <c r="AHL433" s="45"/>
      <c r="AHM433" s="45"/>
      <c r="AHN433" s="45"/>
      <c r="AHO433" s="45"/>
      <c r="AHP433" s="45"/>
      <c r="AHQ433" s="45"/>
      <c r="AHR433" s="45"/>
      <c r="AHS433" s="45"/>
      <c r="AHT433" s="45"/>
      <c r="AHU433" s="45"/>
      <c r="AHV433" s="45"/>
      <c r="AHW433" s="45"/>
      <c r="AHX433" s="45"/>
      <c r="AHY433" s="45"/>
      <c r="AHZ433" s="45"/>
      <c r="AIA433" s="45"/>
      <c r="AIB433" s="45"/>
      <c r="AIC433" s="45"/>
      <c r="AID433" s="45"/>
      <c r="AIE433" s="45"/>
      <c r="AIF433" s="45"/>
      <c r="AIG433" s="45"/>
      <c r="AIH433" s="45"/>
      <c r="AII433" s="45"/>
      <c r="AIJ433" s="45"/>
      <c r="AIK433" s="45"/>
      <c r="AIL433" s="45"/>
      <c r="AIM433" s="45"/>
      <c r="AIN433" s="45"/>
      <c r="AIO433" s="45"/>
      <c r="AIP433" s="45"/>
      <c r="AIQ433" s="45"/>
      <c r="AIR433" s="45"/>
      <c r="AIS433" s="45"/>
      <c r="AIT433" s="45"/>
      <c r="AIU433" s="45"/>
      <c r="AIV433" s="45"/>
      <c r="AIW433" s="45"/>
      <c r="AIX433" s="45"/>
      <c r="AIY433" s="45"/>
      <c r="AIZ433" s="45"/>
      <c r="AJA433" s="45"/>
      <c r="AJB433" s="45"/>
      <c r="AJC433" s="45"/>
      <c r="AJD433" s="45"/>
      <c r="AJE433" s="45"/>
      <c r="AJF433" s="45"/>
      <c r="AJG433" s="45"/>
      <c r="AJH433" s="45"/>
      <c r="AJI433" s="45"/>
      <c r="AJJ433" s="45"/>
      <c r="AJK433" s="45"/>
      <c r="AJL433" s="45"/>
      <c r="AJM433" s="45"/>
      <c r="AJN433" s="45"/>
      <c r="AJO433" s="45"/>
      <c r="AJP433" s="45"/>
      <c r="AJQ433" s="45"/>
      <c r="AJR433" s="45"/>
      <c r="AJS433" s="45"/>
      <c r="AJT433" s="45"/>
      <c r="AJU433" s="45"/>
      <c r="AJV433" s="45"/>
      <c r="AJW433" s="45"/>
      <c r="AJX433" s="45"/>
      <c r="AJY433" s="45"/>
      <c r="AJZ433" s="45"/>
      <c r="AKA433" s="45"/>
      <c r="AKB433" s="45"/>
      <c r="AKC433" s="45"/>
      <c r="AKD433" s="45"/>
      <c r="AKE433" s="45"/>
      <c r="AKF433" s="45"/>
      <c r="AKG433" s="45"/>
      <c r="AKH433" s="45"/>
      <c r="AKI433" s="45"/>
      <c r="AKJ433" s="45"/>
      <c r="AKK433" s="45"/>
      <c r="AKL433" s="45"/>
      <c r="AKM433" s="45"/>
      <c r="AKN433" s="45"/>
      <c r="AKO433" s="45"/>
      <c r="AKP433" s="45"/>
      <c r="AKQ433" s="45"/>
      <c r="AKR433" s="45"/>
      <c r="AKS433" s="45"/>
      <c r="AKT433" s="45"/>
      <c r="AKU433" s="45"/>
      <c r="AKV433" s="45"/>
      <c r="AKW433" s="45"/>
      <c r="AKX433" s="45"/>
      <c r="AKY433" s="45"/>
      <c r="AKZ433" s="45"/>
      <c r="ALA433" s="45"/>
      <c r="ALB433" s="45"/>
      <c r="ALC433" s="45"/>
      <c r="ALD433" s="45"/>
      <c r="ALE433" s="45"/>
      <c r="ALF433" s="45"/>
      <c r="ALG433" s="45"/>
      <c r="ALH433" s="45"/>
      <c r="ALI433" s="45"/>
      <c r="ALJ433" s="45"/>
      <c r="ALK433" s="45"/>
      <c r="ALL433" s="45"/>
      <c r="ALM433" s="45"/>
      <c r="ALN433" s="45"/>
      <c r="ALO433" s="45"/>
      <c r="ALP433" s="45"/>
      <c r="ALQ433" s="45"/>
      <c r="ALR433" s="45"/>
      <c r="ALS433" s="45"/>
      <c r="ALT433" s="45"/>
      <c r="ALU433" s="45"/>
      <c r="ALV433" s="45"/>
      <c r="ALW433" s="45"/>
      <c r="ALX433" s="45"/>
      <c r="ALY433" s="45"/>
      <c r="ALZ433" s="45"/>
      <c r="AMA433" s="45"/>
      <c r="AMB433" s="45"/>
      <c r="AMC433" s="45"/>
      <c r="AMD433" s="45"/>
      <c r="AME433" s="45"/>
      <c r="AMF433" s="45"/>
      <c r="AMG433" s="45"/>
      <c r="AMH433" s="45"/>
      <c r="AMI433" s="45"/>
      <c r="AMJ433" s="45"/>
      <c r="AMK433" s="45"/>
      <c r="AML433" s="45"/>
      <c r="AMM433" s="45"/>
      <c r="AMN433" s="45"/>
      <c r="AMO433" s="45"/>
      <c r="AMP433" s="45"/>
      <c r="AMQ433" s="45"/>
      <c r="AMR433" s="45"/>
      <c r="AMS433" s="45"/>
      <c r="AMT433" s="45"/>
      <c r="AMU433" s="45"/>
      <c r="AMV433" s="45"/>
      <c r="AMW433" s="45"/>
      <c r="AMX433" s="45"/>
      <c r="AMY433" s="45"/>
      <c r="AMZ433" s="45"/>
      <c r="ANA433" s="45"/>
      <c r="ANB433" s="45"/>
      <c r="ANC433" s="45"/>
      <c r="AND433" s="45"/>
      <c r="ANE433" s="45"/>
      <c r="ANF433" s="45"/>
      <c r="ANG433" s="45"/>
      <c r="ANH433" s="45"/>
      <c r="ANI433" s="45"/>
      <c r="ANJ433" s="45"/>
      <c r="ANK433" s="45"/>
      <c r="ANL433" s="45"/>
      <c r="ANM433" s="45"/>
      <c r="ANN433" s="45"/>
      <c r="ANO433" s="45"/>
      <c r="ANP433" s="45"/>
      <c r="ANQ433" s="45"/>
      <c r="ANR433" s="45"/>
      <c r="ANS433" s="45"/>
      <c r="ANT433" s="45"/>
      <c r="ANU433" s="45"/>
      <c r="ANV433" s="45"/>
      <c r="ANW433" s="45"/>
      <c r="ANX433" s="45"/>
      <c r="ANY433" s="45"/>
      <c r="ANZ433" s="45"/>
      <c r="AOA433" s="45"/>
      <c r="AOB433" s="45"/>
      <c r="AOC433" s="45"/>
      <c r="AOD433" s="45"/>
      <c r="AOE433" s="45"/>
      <c r="AOF433" s="45"/>
      <c r="AOG433" s="45"/>
      <c r="AOH433" s="45"/>
      <c r="AOI433" s="45"/>
      <c r="AOJ433" s="45"/>
      <c r="AOK433" s="45"/>
      <c r="AOL433" s="45"/>
      <c r="AOM433" s="45"/>
      <c r="AON433" s="45"/>
      <c r="AOO433" s="45"/>
      <c r="AOP433" s="45"/>
      <c r="AOQ433" s="45"/>
      <c r="AOR433" s="45"/>
      <c r="AOS433" s="45"/>
      <c r="AOT433" s="45"/>
      <c r="AOU433" s="45"/>
      <c r="AOV433" s="45"/>
      <c r="AOW433" s="45"/>
      <c r="AOX433" s="45"/>
      <c r="AOY433" s="45"/>
      <c r="AOZ433" s="45"/>
      <c r="APA433" s="45"/>
      <c r="APB433" s="45"/>
      <c r="APC433" s="45"/>
      <c r="APD433" s="45"/>
      <c r="APE433" s="45"/>
      <c r="APF433" s="45"/>
      <c r="APG433" s="45"/>
      <c r="APH433" s="45"/>
      <c r="API433" s="45"/>
      <c r="APJ433" s="45"/>
      <c r="APK433" s="45"/>
      <c r="APL433" s="45"/>
      <c r="APM433" s="45"/>
      <c r="APN433" s="45"/>
      <c r="APO433" s="45"/>
      <c r="APP433" s="45"/>
      <c r="APQ433" s="45"/>
      <c r="APR433" s="45"/>
      <c r="APS433" s="45"/>
      <c r="APT433" s="45"/>
      <c r="APU433" s="45"/>
      <c r="APV433" s="45"/>
      <c r="APW433" s="45"/>
      <c r="APX433" s="45"/>
      <c r="APY433" s="45"/>
      <c r="APZ433" s="45"/>
      <c r="AQA433" s="45"/>
      <c r="AQB433" s="45"/>
      <c r="AQC433" s="45"/>
      <c r="AQD433" s="45"/>
      <c r="AQE433" s="45"/>
      <c r="AQF433" s="45"/>
      <c r="AQG433" s="45"/>
      <c r="AQH433" s="45"/>
      <c r="AQI433" s="45"/>
      <c r="AQJ433" s="45"/>
      <c r="AQK433" s="45"/>
      <c r="AQL433" s="45"/>
      <c r="AQM433" s="45"/>
      <c r="AQN433" s="45"/>
      <c r="AQO433" s="45"/>
      <c r="AQP433" s="45"/>
      <c r="AQQ433" s="45"/>
      <c r="AQR433" s="45"/>
      <c r="AQS433" s="45"/>
      <c r="AQT433" s="45"/>
      <c r="AQU433" s="45"/>
      <c r="AQV433" s="45"/>
      <c r="AQW433" s="45"/>
      <c r="AQX433" s="45"/>
      <c r="AQY433" s="45"/>
      <c r="AQZ433" s="45"/>
      <c r="ARA433" s="45"/>
      <c r="ARB433" s="45"/>
      <c r="ARC433" s="45"/>
      <c r="ARD433" s="45"/>
      <c r="ARE433" s="45"/>
      <c r="ARF433" s="45"/>
      <c r="ARG433" s="45"/>
      <c r="ARH433" s="45"/>
      <c r="ARI433" s="45"/>
      <c r="ARJ433" s="45"/>
      <c r="ARK433" s="45"/>
      <c r="ARL433" s="45"/>
      <c r="ARM433" s="45"/>
      <c r="ARN433" s="45"/>
      <c r="ARO433" s="45"/>
      <c r="ARP433" s="45"/>
      <c r="ARQ433" s="45"/>
      <c r="ARR433" s="45"/>
      <c r="ARS433" s="45"/>
      <c r="ART433" s="45"/>
      <c r="ARU433" s="45"/>
      <c r="ARV433" s="45"/>
      <c r="ARW433" s="45"/>
      <c r="ARX433" s="45"/>
      <c r="ARY433" s="45"/>
      <c r="ARZ433" s="45"/>
      <c r="ASA433" s="45"/>
      <c r="ASB433" s="45"/>
      <c r="ASC433" s="45"/>
      <c r="ASD433" s="45"/>
      <c r="ASE433" s="45"/>
      <c r="ASF433" s="45"/>
      <c r="ASG433" s="45"/>
      <c r="ASH433" s="45"/>
      <c r="ASI433" s="45"/>
      <c r="ASJ433" s="45"/>
      <c r="ASK433" s="45"/>
      <c r="ASL433" s="45"/>
      <c r="ASM433" s="45"/>
      <c r="ASN433" s="45"/>
      <c r="ASO433" s="45"/>
      <c r="ASP433" s="45"/>
      <c r="ASQ433" s="45"/>
      <c r="ASR433" s="45"/>
      <c r="ASS433" s="45"/>
      <c r="AST433" s="45"/>
      <c r="ASU433" s="45"/>
      <c r="ASV433" s="45"/>
      <c r="ASW433" s="45"/>
      <c r="ASX433" s="45"/>
      <c r="ASY433" s="45"/>
      <c r="ASZ433" s="45"/>
      <c r="ATA433" s="45"/>
      <c r="ATB433" s="45"/>
      <c r="ATC433" s="45"/>
      <c r="ATD433" s="45"/>
      <c r="ATE433" s="45"/>
      <c r="ATF433" s="45"/>
      <c r="ATG433" s="45"/>
      <c r="ATH433" s="45"/>
      <c r="ATI433" s="45"/>
      <c r="ATJ433" s="45"/>
      <c r="ATK433" s="45"/>
      <c r="ATL433" s="45"/>
      <c r="ATM433" s="45"/>
      <c r="ATN433" s="45"/>
      <c r="ATO433" s="45"/>
      <c r="ATP433" s="45"/>
      <c r="ATQ433" s="45"/>
      <c r="ATR433" s="45"/>
      <c r="ATS433" s="45"/>
      <c r="ATT433" s="45"/>
      <c r="ATU433" s="45"/>
      <c r="ATV433" s="45"/>
      <c r="ATW433" s="45"/>
      <c r="ATX433" s="45"/>
      <c r="ATY433" s="45"/>
      <c r="ATZ433" s="45"/>
      <c r="AUA433" s="45"/>
      <c r="AUB433" s="45"/>
      <c r="AUC433" s="45"/>
      <c r="AUD433" s="45"/>
      <c r="AUE433" s="45"/>
      <c r="AUF433" s="45"/>
      <c r="AUG433" s="45"/>
      <c r="AUH433" s="45"/>
      <c r="AUI433" s="45"/>
      <c r="AUJ433" s="45"/>
      <c r="AUK433" s="45"/>
      <c r="AUL433" s="45"/>
      <c r="AUM433" s="45"/>
      <c r="AUN433" s="45"/>
      <c r="AUO433" s="45"/>
      <c r="AUP433" s="45"/>
      <c r="AUQ433" s="45"/>
      <c r="AUR433" s="45"/>
      <c r="AUS433" s="45"/>
      <c r="AUT433" s="45"/>
      <c r="AUU433" s="45"/>
      <c r="AUV433" s="45"/>
      <c r="AUW433" s="45"/>
      <c r="AUX433" s="45"/>
      <c r="AUY433" s="45"/>
      <c r="AUZ433" s="45"/>
      <c r="AVA433" s="45"/>
      <c r="AVB433" s="45"/>
      <c r="AVC433" s="45"/>
      <c r="AVD433" s="45"/>
      <c r="AVE433" s="45"/>
      <c r="AVF433" s="45"/>
      <c r="AVG433" s="45"/>
      <c r="AVH433" s="45"/>
      <c r="AVI433" s="45"/>
      <c r="AVJ433" s="45"/>
      <c r="AVK433" s="45"/>
      <c r="AVL433" s="45"/>
      <c r="AVM433" s="45"/>
      <c r="AVN433" s="45"/>
      <c r="AVO433" s="45"/>
      <c r="AVP433" s="45"/>
      <c r="AVQ433" s="45"/>
      <c r="AVR433" s="45"/>
      <c r="AVS433" s="45"/>
      <c r="AVT433" s="45"/>
      <c r="AVU433" s="45"/>
      <c r="AVV433" s="45"/>
      <c r="AVW433" s="45"/>
      <c r="AVX433" s="45"/>
      <c r="AVY433" s="45"/>
      <c r="AVZ433" s="45"/>
      <c r="AWA433" s="45"/>
      <c r="AWB433" s="45"/>
      <c r="AWC433" s="45"/>
      <c r="AWD433" s="45"/>
      <c r="AWE433" s="45"/>
      <c r="AWF433" s="45"/>
      <c r="AWG433" s="45"/>
      <c r="AWH433" s="45"/>
      <c r="AWI433" s="45"/>
      <c r="AWJ433" s="45"/>
      <c r="AWK433" s="45"/>
      <c r="AWL433" s="45"/>
      <c r="AWM433" s="45"/>
      <c r="AWN433" s="45"/>
      <c r="AWO433" s="45"/>
      <c r="AWP433" s="45"/>
      <c r="AWQ433" s="45"/>
      <c r="AWR433" s="45"/>
      <c r="AWS433" s="45"/>
      <c r="AWT433" s="45"/>
      <c r="AWU433" s="45"/>
      <c r="AWV433" s="45"/>
      <c r="AWW433" s="45"/>
      <c r="AWX433" s="45"/>
      <c r="AWY433" s="45"/>
      <c r="AWZ433" s="45"/>
      <c r="AXA433" s="45"/>
      <c r="AXB433" s="45"/>
      <c r="AXC433" s="45"/>
      <c r="AXD433" s="45"/>
      <c r="AXE433" s="45"/>
      <c r="AXF433" s="45"/>
      <c r="AXG433" s="45"/>
      <c r="AXH433" s="45"/>
      <c r="AXI433" s="45"/>
      <c r="AXJ433" s="45"/>
      <c r="AXK433" s="45"/>
      <c r="AXL433" s="45"/>
      <c r="AXM433" s="45"/>
      <c r="AXN433" s="45"/>
      <c r="AXO433" s="45"/>
      <c r="AXP433" s="45"/>
      <c r="AXQ433" s="45"/>
      <c r="AXR433" s="45"/>
      <c r="AXS433" s="45"/>
      <c r="AXT433" s="45"/>
      <c r="AXU433" s="45"/>
      <c r="AXV433" s="45"/>
      <c r="AXW433" s="45"/>
      <c r="AXX433" s="45"/>
      <c r="AXY433" s="45"/>
      <c r="AXZ433" s="45"/>
      <c r="AYA433" s="45"/>
      <c r="AYB433" s="45"/>
      <c r="AYC433" s="45"/>
      <c r="AYD433" s="45"/>
      <c r="AYE433" s="45"/>
      <c r="AYF433" s="45"/>
      <c r="AYG433" s="45"/>
      <c r="AYH433" s="45"/>
      <c r="AYI433" s="45"/>
      <c r="AYJ433" s="45"/>
      <c r="AYK433" s="45"/>
      <c r="AYL433" s="45"/>
      <c r="AYM433" s="45"/>
      <c r="AYN433" s="45"/>
      <c r="AYO433" s="45"/>
      <c r="AYP433" s="45"/>
      <c r="AYQ433" s="45"/>
      <c r="AYR433" s="45"/>
      <c r="AYS433" s="45"/>
      <c r="AYT433" s="45"/>
      <c r="AYU433" s="45"/>
      <c r="AYV433" s="45"/>
      <c r="AYW433" s="45"/>
      <c r="AYX433" s="45"/>
      <c r="AYY433" s="45"/>
      <c r="AYZ433" s="45"/>
      <c r="AZA433" s="45"/>
      <c r="AZB433" s="45"/>
      <c r="AZC433" s="45"/>
      <c r="AZD433" s="45"/>
      <c r="AZE433" s="45"/>
      <c r="AZF433" s="45"/>
      <c r="AZG433" s="45"/>
      <c r="AZH433" s="45"/>
      <c r="AZI433" s="45"/>
      <c r="AZJ433" s="45"/>
      <c r="AZK433" s="45"/>
      <c r="AZL433" s="45"/>
      <c r="AZM433" s="45"/>
      <c r="AZN433" s="45"/>
      <c r="AZO433" s="45"/>
      <c r="AZP433" s="45"/>
      <c r="AZQ433" s="45"/>
      <c r="AZR433" s="45"/>
      <c r="AZS433" s="45"/>
      <c r="AZT433" s="45"/>
      <c r="AZU433" s="45"/>
      <c r="AZV433" s="45"/>
      <c r="AZW433" s="45"/>
      <c r="AZX433" s="45"/>
      <c r="AZY433" s="45"/>
      <c r="AZZ433" s="45"/>
      <c r="BAA433" s="45"/>
      <c r="BAB433" s="45"/>
      <c r="BAC433" s="45"/>
      <c r="BAD433" s="45"/>
      <c r="BAE433" s="45"/>
      <c r="BAF433" s="45"/>
      <c r="BAG433" s="45"/>
      <c r="BAH433" s="45"/>
      <c r="BAI433" s="45"/>
      <c r="BAJ433" s="45"/>
      <c r="BAK433" s="45"/>
      <c r="BAL433" s="45"/>
      <c r="BAM433" s="45"/>
      <c r="BAN433" s="45"/>
      <c r="BAO433" s="45"/>
      <c r="BAP433" s="45"/>
      <c r="BAQ433" s="45"/>
      <c r="BAR433" s="45"/>
      <c r="BAS433" s="45"/>
      <c r="BAT433" s="45"/>
      <c r="BAU433" s="45"/>
      <c r="BAV433" s="45"/>
      <c r="BAW433" s="45"/>
      <c r="BAX433" s="45"/>
      <c r="BAY433" s="45"/>
      <c r="BAZ433" s="45"/>
      <c r="BBA433" s="45"/>
      <c r="BBB433" s="45"/>
      <c r="BBC433" s="45"/>
      <c r="BBD433" s="45"/>
      <c r="BBE433" s="45"/>
      <c r="BBF433" s="45"/>
      <c r="BBG433" s="45"/>
      <c r="BBH433" s="45"/>
      <c r="BBI433" s="45"/>
      <c r="BBJ433" s="45"/>
      <c r="BBK433" s="45"/>
      <c r="BBL433" s="45"/>
      <c r="BBM433" s="45"/>
      <c r="BBN433" s="45"/>
      <c r="BBO433" s="45"/>
      <c r="BBP433" s="45"/>
      <c r="BBQ433" s="45"/>
      <c r="BBR433" s="45"/>
      <c r="BBS433" s="45"/>
      <c r="BBT433" s="45"/>
      <c r="BBU433" s="45"/>
      <c r="BBV433" s="45"/>
      <c r="BBW433" s="45"/>
      <c r="BBX433" s="45"/>
      <c r="BBY433" s="45"/>
      <c r="BBZ433" s="45"/>
      <c r="BCA433" s="45"/>
      <c r="BCB433" s="45"/>
      <c r="BCC433" s="45"/>
      <c r="BCD433" s="45"/>
      <c r="BCE433" s="45"/>
      <c r="BCF433" s="45"/>
      <c r="BCG433" s="45"/>
      <c r="BCH433" s="45"/>
      <c r="BCI433" s="45"/>
      <c r="BCJ433" s="45"/>
      <c r="BCK433" s="45"/>
      <c r="BCL433" s="45"/>
      <c r="BCM433" s="45"/>
      <c r="BCN433" s="45"/>
      <c r="BCO433" s="45"/>
      <c r="BCP433" s="45"/>
      <c r="BCQ433" s="45"/>
      <c r="BCR433" s="45"/>
      <c r="BCS433" s="45"/>
      <c r="BCT433" s="45"/>
      <c r="BCU433" s="45"/>
      <c r="BCV433" s="45"/>
      <c r="BCW433" s="45"/>
      <c r="BCX433" s="45"/>
      <c r="BCY433" s="45"/>
      <c r="BCZ433" s="45"/>
      <c r="BDA433" s="45"/>
      <c r="BDB433" s="45"/>
      <c r="BDC433" s="45"/>
      <c r="BDD433" s="45"/>
      <c r="BDE433" s="45"/>
      <c r="BDF433" s="45"/>
      <c r="BDG433" s="45"/>
      <c r="BDH433" s="45"/>
      <c r="BDI433" s="45"/>
      <c r="BDJ433" s="45"/>
      <c r="BDK433" s="45"/>
      <c r="BDL433" s="45"/>
      <c r="BDM433" s="45"/>
      <c r="BDN433" s="45"/>
      <c r="BDO433" s="45"/>
      <c r="BDP433" s="45"/>
      <c r="BDQ433" s="45"/>
      <c r="BDR433" s="45"/>
      <c r="BDS433" s="45"/>
      <c r="BDT433" s="45"/>
      <c r="BDU433" s="45"/>
      <c r="BDV433" s="45"/>
      <c r="BDW433" s="45"/>
      <c r="BDX433" s="45"/>
      <c r="BDY433" s="45"/>
      <c r="BDZ433" s="45"/>
      <c r="BEA433" s="45"/>
      <c r="BEB433" s="45"/>
      <c r="BEC433" s="45"/>
      <c r="BED433" s="45"/>
      <c r="BEE433" s="45"/>
      <c r="BEF433" s="45"/>
      <c r="BEG433" s="45"/>
      <c r="BEH433" s="45"/>
      <c r="BEI433" s="45"/>
      <c r="BEJ433" s="45"/>
      <c r="BEK433" s="45"/>
      <c r="BEL433" s="45"/>
      <c r="BEM433" s="45"/>
      <c r="BEN433" s="45"/>
      <c r="BEO433" s="45"/>
      <c r="BEP433" s="45"/>
      <c r="BEQ433" s="45"/>
      <c r="BER433" s="45"/>
      <c r="BES433" s="45"/>
      <c r="BET433" s="45"/>
      <c r="BEU433" s="45"/>
      <c r="BEV433" s="45"/>
      <c r="BEW433" s="45"/>
      <c r="BEX433" s="45"/>
      <c r="BEY433" s="45"/>
      <c r="BEZ433" s="45"/>
      <c r="BFA433" s="45"/>
      <c r="BFB433" s="45"/>
      <c r="BFC433" s="45"/>
      <c r="BFD433" s="45"/>
      <c r="BFE433" s="45"/>
      <c r="BFF433" s="45"/>
      <c r="BFG433" s="45"/>
      <c r="BFH433" s="45"/>
      <c r="BFI433" s="45"/>
      <c r="BFJ433" s="45"/>
      <c r="BFK433" s="45"/>
      <c r="BFL433" s="45"/>
      <c r="BFM433" s="45"/>
      <c r="BFN433" s="45"/>
      <c r="BFO433" s="45"/>
      <c r="BFP433" s="45"/>
      <c r="BFQ433" s="45"/>
      <c r="BFR433" s="45"/>
      <c r="BFS433" s="45"/>
      <c r="BFT433" s="45"/>
      <c r="BFU433" s="45"/>
      <c r="BFV433" s="45"/>
      <c r="BFW433" s="45"/>
      <c r="BFX433" s="45"/>
      <c r="BFY433" s="45"/>
      <c r="BFZ433" s="45"/>
      <c r="BGA433" s="45"/>
      <c r="BGB433" s="45"/>
      <c r="BGC433" s="45"/>
      <c r="BGD433" s="45"/>
      <c r="BGE433" s="45"/>
      <c r="BGF433" s="45"/>
      <c r="BGG433" s="45"/>
      <c r="BGH433" s="45"/>
      <c r="BGI433" s="45"/>
      <c r="BGJ433" s="45"/>
      <c r="BGK433" s="45"/>
      <c r="BGL433" s="45"/>
      <c r="BGM433" s="45"/>
      <c r="BGN433" s="45"/>
      <c r="BGO433" s="45"/>
      <c r="BGP433" s="45"/>
      <c r="BGQ433" s="45"/>
      <c r="BGR433" s="45"/>
      <c r="BGS433" s="45"/>
      <c r="BGT433" s="45"/>
      <c r="BGU433" s="45"/>
      <c r="BGV433" s="45"/>
      <c r="BGW433" s="45"/>
      <c r="BGX433" s="45"/>
      <c r="BGY433" s="45"/>
      <c r="BGZ433" s="45"/>
      <c r="BHA433" s="45"/>
      <c r="BHB433" s="45"/>
      <c r="BHC433" s="45"/>
      <c r="BHD433" s="45"/>
      <c r="BHE433" s="45"/>
      <c r="BHF433" s="45"/>
      <c r="BHG433" s="45"/>
      <c r="BHH433" s="45"/>
      <c r="BHI433" s="45"/>
      <c r="BHJ433" s="45"/>
      <c r="BHK433" s="45"/>
      <c r="BHL433" s="45"/>
      <c r="BHM433" s="45"/>
      <c r="BHN433" s="45"/>
      <c r="BHO433" s="45"/>
      <c r="BHP433" s="45"/>
      <c r="BHQ433" s="45"/>
      <c r="BHR433" s="45"/>
      <c r="BHS433" s="45"/>
      <c r="BHT433" s="45"/>
      <c r="BHU433" s="45"/>
      <c r="BHV433" s="45"/>
      <c r="BHW433" s="45"/>
      <c r="BHX433" s="45"/>
      <c r="BHY433" s="45"/>
      <c r="BHZ433" s="45"/>
      <c r="BIA433" s="45"/>
      <c r="BIB433" s="45"/>
      <c r="BIC433" s="45"/>
      <c r="BID433" s="45"/>
      <c r="BIE433" s="45"/>
      <c r="BIF433" s="45"/>
      <c r="BIG433" s="45"/>
      <c r="BIH433" s="45"/>
      <c r="BII433" s="45"/>
      <c r="BIJ433" s="45"/>
      <c r="BIK433" s="45"/>
      <c r="BIL433" s="45"/>
      <c r="BIM433" s="45"/>
      <c r="BIN433" s="45"/>
      <c r="BIO433" s="45"/>
      <c r="BIP433" s="45"/>
      <c r="BIQ433" s="45"/>
      <c r="BIR433" s="45"/>
      <c r="BIS433" s="45"/>
      <c r="BIT433" s="45"/>
      <c r="BIU433" s="45"/>
      <c r="BIV433" s="45"/>
      <c r="BIW433" s="45"/>
      <c r="BIX433" s="45"/>
      <c r="BIY433" s="45"/>
      <c r="BIZ433" s="45"/>
      <c r="BJA433" s="45"/>
      <c r="BJB433" s="45"/>
      <c r="BJC433" s="45"/>
      <c r="BJD433" s="45"/>
      <c r="BJE433" s="45"/>
      <c r="BJF433" s="45"/>
      <c r="BJG433" s="45"/>
      <c r="BJH433" s="45"/>
      <c r="BJI433" s="45"/>
      <c r="BJJ433" s="45"/>
      <c r="BJK433" s="45"/>
      <c r="BJL433" s="45"/>
      <c r="BJM433" s="45"/>
      <c r="BJN433" s="45"/>
      <c r="BJO433" s="45"/>
      <c r="BJP433" s="45"/>
      <c r="BJQ433" s="45"/>
      <c r="BJR433" s="45"/>
      <c r="BJS433" s="45"/>
      <c r="BJT433" s="45"/>
      <c r="BJU433" s="45"/>
      <c r="BJV433" s="45"/>
      <c r="BJW433" s="45"/>
      <c r="BJX433" s="45"/>
      <c r="BJY433" s="45"/>
      <c r="BJZ433" s="45"/>
      <c r="BKA433" s="45"/>
      <c r="BKB433" s="45"/>
      <c r="BKC433" s="45"/>
      <c r="BKD433" s="45"/>
      <c r="BKE433" s="45"/>
      <c r="BKF433" s="45"/>
      <c r="BKG433" s="45"/>
      <c r="BKH433" s="45"/>
      <c r="BKI433" s="45"/>
      <c r="BKJ433" s="45"/>
      <c r="BKK433" s="45"/>
      <c r="BKL433" s="45"/>
      <c r="BKM433" s="45"/>
      <c r="BKN433" s="45"/>
      <c r="BKO433" s="45"/>
      <c r="BKP433" s="45"/>
      <c r="BKQ433" s="45"/>
      <c r="BKR433" s="45"/>
      <c r="BKS433" s="45"/>
      <c r="BKT433" s="45"/>
      <c r="BKU433" s="45"/>
      <c r="BKV433" s="45"/>
      <c r="BKW433" s="45"/>
      <c r="BKX433" s="45"/>
      <c r="BKY433" s="45"/>
      <c r="BKZ433" s="45"/>
      <c r="BLA433" s="45"/>
      <c r="BLB433" s="45"/>
      <c r="BLC433" s="45"/>
      <c r="BLD433" s="45"/>
      <c r="BLE433" s="45"/>
      <c r="BLF433" s="45"/>
      <c r="BLG433" s="45"/>
      <c r="BLH433" s="45"/>
      <c r="BLI433" s="45"/>
      <c r="BLJ433" s="45"/>
      <c r="BLK433" s="45"/>
      <c r="BLL433" s="45"/>
      <c r="BLM433" s="45"/>
      <c r="BLN433" s="45"/>
      <c r="BLO433" s="45"/>
      <c r="BLP433" s="45"/>
      <c r="BLQ433" s="45"/>
      <c r="BLR433" s="45"/>
      <c r="BLS433" s="45"/>
      <c r="BLT433" s="45"/>
      <c r="BLU433" s="45"/>
      <c r="BLV433" s="45"/>
      <c r="BLW433" s="45"/>
      <c r="BLX433" s="45"/>
      <c r="BLY433" s="45"/>
      <c r="BLZ433" s="45"/>
      <c r="BMA433" s="45"/>
      <c r="BMB433" s="45"/>
      <c r="BMC433" s="45"/>
      <c r="BMD433" s="45"/>
      <c r="BME433" s="45"/>
      <c r="BMF433" s="45"/>
      <c r="BMG433" s="45"/>
      <c r="BMH433" s="45"/>
      <c r="BMI433" s="45"/>
      <c r="BMJ433" s="45"/>
      <c r="BMK433" s="45"/>
      <c r="BML433" s="45"/>
      <c r="BMM433" s="45"/>
      <c r="BMN433" s="45"/>
      <c r="BMO433" s="45"/>
      <c r="BMP433" s="45"/>
      <c r="BMQ433" s="45"/>
      <c r="BMR433" s="45"/>
      <c r="BMS433" s="45"/>
      <c r="BMT433" s="45"/>
      <c r="BMU433" s="45"/>
      <c r="BMV433" s="45"/>
      <c r="BMW433" s="45"/>
      <c r="BMX433" s="45"/>
      <c r="BMY433" s="45"/>
      <c r="BMZ433" s="45"/>
      <c r="BNA433" s="45"/>
      <c r="BNB433" s="45"/>
      <c r="BNC433" s="45"/>
      <c r="BND433" s="45"/>
      <c r="BNE433" s="45"/>
      <c r="BNF433" s="45"/>
      <c r="BNG433" s="45"/>
      <c r="BNH433" s="45"/>
      <c r="BNI433" s="45"/>
      <c r="BNJ433" s="45"/>
      <c r="BNK433" s="45"/>
      <c r="BNL433" s="45"/>
      <c r="BNM433" s="45"/>
      <c r="BNN433" s="45"/>
      <c r="BNO433" s="45"/>
      <c r="BNP433" s="45"/>
      <c r="BNQ433" s="45"/>
      <c r="BNR433" s="45"/>
      <c r="BNS433" s="45"/>
      <c r="BNT433" s="45"/>
      <c r="BNU433" s="45"/>
      <c r="BNV433" s="45"/>
      <c r="BNW433" s="45"/>
      <c r="BNX433" s="45"/>
      <c r="BNY433" s="45"/>
      <c r="BNZ433" s="45"/>
      <c r="BOA433" s="45"/>
      <c r="BOB433" s="45"/>
      <c r="BOC433" s="45"/>
      <c r="BOD433" s="45"/>
      <c r="BOE433" s="45"/>
      <c r="BOF433" s="45"/>
      <c r="BOG433" s="45"/>
      <c r="BOH433" s="45"/>
      <c r="BOI433" s="45"/>
      <c r="BOJ433" s="45"/>
      <c r="BOK433" s="45"/>
      <c r="BOL433" s="45"/>
      <c r="BOM433" s="45"/>
      <c r="BON433" s="45"/>
      <c r="BOO433" s="45"/>
      <c r="BOP433" s="45"/>
      <c r="BOQ433" s="45"/>
      <c r="BOR433" s="45"/>
      <c r="BOS433" s="45"/>
      <c r="BOT433" s="45"/>
      <c r="BOU433" s="45"/>
      <c r="BOV433" s="45"/>
      <c r="BOW433" s="45"/>
      <c r="BOX433" s="45"/>
      <c r="BOY433" s="45"/>
      <c r="BOZ433" s="45"/>
      <c r="BPA433" s="45"/>
      <c r="BPB433" s="45"/>
      <c r="BPC433" s="45"/>
      <c r="BPD433" s="45"/>
      <c r="BPE433" s="45"/>
      <c r="BPF433" s="45"/>
      <c r="BPG433" s="45"/>
      <c r="BPH433" s="45"/>
      <c r="BPI433" s="45"/>
      <c r="BPJ433" s="45"/>
      <c r="BPK433" s="45"/>
      <c r="BPL433" s="45"/>
      <c r="BPM433" s="45"/>
      <c r="BPN433" s="45"/>
      <c r="BPO433" s="45"/>
      <c r="BPP433" s="45"/>
      <c r="BPQ433" s="45"/>
      <c r="BPR433" s="45"/>
      <c r="BPS433" s="45"/>
      <c r="BPT433" s="45"/>
      <c r="BPU433" s="45"/>
      <c r="BPV433" s="45"/>
      <c r="BPW433" s="45"/>
      <c r="BPX433" s="45"/>
      <c r="BPY433" s="45"/>
      <c r="BPZ433" s="45"/>
      <c r="BQA433" s="45"/>
      <c r="BQB433" s="45"/>
      <c r="BQC433" s="45"/>
      <c r="BQD433" s="45"/>
      <c r="BQE433" s="45"/>
      <c r="BQF433" s="45"/>
      <c r="BQG433" s="45"/>
      <c r="BQH433" s="45"/>
      <c r="BQI433" s="45"/>
      <c r="BQJ433" s="45"/>
      <c r="BQK433" s="45"/>
      <c r="BQL433" s="45"/>
      <c r="BQM433" s="45"/>
      <c r="BQN433" s="45"/>
      <c r="BQO433" s="45"/>
      <c r="BQP433" s="45"/>
      <c r="BQQ433" s="45"/>
      <c r="BQR433" s="45"/>
      <c r="BQS433" s="45"/>
      <c r="BQT433" s="45"/>
      <c r="BQU433" s="45"/>
      <c r="BQV433" s="45"/>
      <c r="BQW433" s="45"/>
      <c r="BQX433" s="45"/>
      <c r="BQY433" s="45"/>
      <c r="BQZ433" s="45"/>
      <c r="BRA433" s="45"/>
      <c r="BRB433" s="45"/>
      <c r="BRC433" s="45"/>
      <c r="BRD433" s="45"/>
      <c r="BRE433" s="45"/>
      <c r="BRF433" s="45"/>
      <c r="BRG433" s="45"/>
      <c r="BRH433" s="45"/>
      <c r="BRI433" s="45"/>
      <c r="BRJ433" s="45"/>
      <c r="BRK433" s="45"/>
      <c r="BRL433" s="45"/>
      <c r="BRM433" s="45"/>
      <c r="BRN433" s="45"/>
      <c r="BRO433" s="45"/>
      <c r="BRP433" s="45"/>
      <c r="BRQ433" s="45"/>
      <c r="BRR433" s="45"/>
      <c r="BRS433" s="45"/>
      <c r="BRT433" s="45"/>
      <c r="BRU433" s="45"/>
      <c r="BRV433" s="45"/>
      <c r="BRW433" s="45"/>
      <c r="BRX433" s="45"/>
      <c r="BRY433" s="45"/>
      <c r="BRZ433" s="45"/>
      <c r="BSA433" s="45"/>
      <c r="BSB433" s="45"/>
      <c r="BSC433" s="45"/>
      <c r="BSD433" s="45"/>
      <c r="BSE433" s="45"/>
      <c r="BSF433" s="45"/>
      <c r="BSG433" s="45"/>
      <c r="BSH433" s="45"/>
      <c r="BSI433" s="45"/>
      <c r="BSJ433" s="45"/>
      <c r="BSK433" s="45"/>
      <c r="BSL433" s="45"/>
      <c r="BSM433" s="45"/>
      <c r="BSN433" s="45"/>
      <c r="BSO433" s="45"/>
      <c r="BSP433" s="45"/>
      <c r="BSQ433" s="45"/>
      <c r="BSR433" s="45"/>
      <c r="BSS433" s="45"/>
      <c r="BST433" s="45"/>
      <c r="BSU433" s="45"/>
      <c r="BSV433" s="45"/>
      <c r="BSW433" s="45"/>
      <c r="BSX433" s="45"/>
      <c r="BSY433" s="45"/>
      <c r="BSZ433" s="45"/>
      <c r="BTA433" s="45"/>
      <c r="BTB433" s="45"/>
      <c r="BTC433" s="45"/>
      <c r="BTD433" s="45"/>
      <c r="BTE433" s="45"/>
      <c r="BTF433" s="45"/>
      <c r="BTG433" s="45"/>
      <c r="BTH433" s="45"/>
      <c r="BTI433" s="45"/>
      <c r="BTJ433" s="45"/>
      <c r="BTK433" s="45"/>
      <c r="BTL433" s="45"/>
      <c r="BTM433" s="45"/>
      <c r="BTN433" s="45"/>
      <c r="BTO433" s="45"/>
      <c r="BTP433" s="45"/>
      <c r="BTQ433" s="45"/>
      <c r="BTR433" s="45"/>
      <c r="BTS433" s="45"/>
      <c r="BTT433" s="45"/>
      <c r="BTU433" s="45"/>
      <c r="BTV433" s="45"/>
      <c r="BTW433" s="45"/>
      <c r="BTX433" s="45"/>
      <c r="BTY433" s="45"/>
      <c r="BTZ433" s="45"/>
      <c r="BUA433" s="45"/>
      <c r="BUB433" s="45"/>
      <c r="BUC433" s="45"/>
      <c r="BUD433" s="45"/>
      <c r="BUE433" s="45"/>
      <c r="BUF433" s="45"/>
      <c r="BUG433" s="45"/>
      <c r="BUH433" s="45"/>
      <c r="BUI433" s="45"/>
      <c r="BUJ433" s="45"/>
      <c r="BUK433" s="45"/>
      <c r="BUL433" s="45"/>
      <c r="BUM433" s="45"/>
      <c r="BUN433" s="45"/>
      <c r="BUO433" s="45"/>
      <c r="BUP433" s="45"/>
      <c r="BUQ433" s="45"/>
      <c r="BUR433" s="45"/>
      <c r="BUS433" s="45"/>
      <c r="BUT433" s="45"/>
      <c r="BUU433" s="45"/>
      <c r="BUV433" s="45"/>
      <c r="BUW433" s="45"/>
      <c r="BUX433" s="45"/>
      <c r="BUY433" s="45"/>
      <c r="BUZ433" s="45"/>
      <c r="BVA433" s="45"/>
      <c r="BVB433" s="45"/>
      <c r="BVC433" s="45"/>
      <c r="BVD433" s="45"/>
      <c r="BVE433" s="45"/>
      <c r="BVF433" s="45"/>
      <c r="BVG433" s="45"/>
      <c r="BVH433" s="45"/>
      <c r="BVI433" s="45"/>
      <c r="BVJ433" s="45"/>
      <c r="BVK433" s="45"/>
      <c r="BVL433" s="45"/>
      <c r="BVM433" s="45"/>
      <c r="BVN433" s="45"/>
      <c r="BVO433" s="45"/>
      <c r="BVP433" s="45"/>
      <c r="BVQ433" s="45"/>
      <c r="BVR433" s="45"/>
      <c r="BVS433" s="45"/>
      <c r="BVT433" s="45"/>
      <c r="BVU433" s="45"/>
      <c r="BVV433" s="45"/>
      <c r="BVW433" s="45"/>
      <c r="BVX433" s="45"/>
      <c r="BVY433" s="45"/>
      <c r="BVZ433" s="45"/>
      <c r="BWA433" s="45"/>
      <c r="BWB433" s="45"/>
      <c r="BWC433" s="45"/>
      <c r="BWD433" s="45"/>
      <c r="BWE433" s="45"/>
      <c r="BWF433" s="45"/>
      <c r="BWG433" s="45"/>
      <c r="BWH433" s="45"/>
      <c r="BWI433" s="45"/>
      <c r="BWJ433" s="45"/>
      <c r="BWK433" s="45"/>
      <c r="BWL433" s="45"/>
      <c r="BWM433" s="45"/>
      <c r="BWN433" s="45"/>
      <c r="BWO433" s="45"/>
      <c r="BWP433" s="45"/>
      <c r="BWQ433" s="45"/>
      <c r="BWR433" s="45"/>
      <c r="BWS433" s="45"/>
      <c r="BWT433" s="45"/>
      <c r="BWU433" s="45"/>
      <c r="BWV433" s="45"/>
      <c r="BWW433" s="45"/>
      <c r="BWX433" s="45"/>
      <c r="BWY433" s="45"/>
      <c r="BWZ433" s="45"/>
      <c r="BXA433" s="45"/>
      <c r="BXB433" s="45"/>
      <c r="BXC433" s="45"/>
      <c r="BXD433" s="45"/>
      <c r="BXE433" s="45"/>
      <c r="BXF433" s="45"/>
      <c r="BXG433" s="45"/>
      <c r="BXH433" s="45"/>
      <c r="BXI433" s="45"/>
      <c r="BXJ433" s="45"/>
      <c r="BXK433" s="45"/>
      <c r="BXL433" s="45"/>
      <c r="BXM433" s="45"/>
      <c r="BXN433" s="45"/>
      <c r="BXO433" s="45"/>
      <c r="BXP433" s="45"/>
      <c r="BXQ433" s="45"/>
      <c r="BXR433" s="45"/>
      <c r="BXS433" s="45"/>
      <c r="BXT433" s="45"/>
      <c r="BXU433" s="45"/>
      <c r="BXV433" s="45"/>
      <c r="BXW433" s="45"/>
      <c r="BXX433" s="45"/>
      <c r="BXY433" s="45"/>
      <c r="BXZ433" s="45"/>
      <c r="BYA433" s="45"/>
      <c r="BYB433" s="45"/>
      <c r="BYC433" s="45"/>
      <c r="BYD433" s="45"/>
      <c r="BYE433" s="45"/>
      <c r="BYF433" s="45"/>
      <c r="BYG433" s="45"/>
      <c r="BYH433" s="45"/>
      <c r="BYI433" s="45"/>
      <c r="BYJ433" s="45"/>
      <c r="BYK433" s="45"/>
      <c r="BYL433" s="45"/>
      <c r="BYM433" s="45"/>
      <c r="BYN433" s="45"/>
      <c r="BYO433" s="45"/>
      <c r="BYP433" s="45"/>
      <c r="BYQ433" s="45"/>
      <c r="BYR433" s="45"/>
      <c r="BYS433" s="45"/>
      <c r="BYT433" s="45"/>
      <c r="BYU433" s="45"/>
      <c r="BYV433" s="45"/>
      <c r="BYW433" s="45"/>
      <c r="BYX433" s="45"/>
      <c r="BYY433" s="45"/>
      <c r="BYZ433" s="45"/>
      <c r="BZA433" s="45"/>
      <c r="BZB433" s="45"/>
      <c r="BZC433" s="45"/>
      <c r="BZD433" s="45"/>
      <c r="BZE433" s="45"/>
      <c r="BZF433" s="45"/>
      <c r="BZG433" s="45"/>
      <c r="BZH433" s="45"/>
      <c r="BZI433" s="45"/>
      <c r="BZJ433" s="45"/>
      <c r="BZK433" s="45"/>
      <c r="BZL433" s="45"/>
      <c r="BZM433" s="45"/>
      <c r="BZN433" s="45"/>
      <c r="BZO433" s="45"/>
      <c r="BZP433" s="45"/>
      <c r="BZQ433" s="45"/>
      <c r="BZR433" s="45"/>
      <c r="BZS433" s="45"/>
      <c r="BZT433" s="45"/>
      <c r="BZU433" s="45"/>
      <c r="BZV433" s="45"/>
      <c r="BZW433" s="45"/>
      <c r="BZX433" s="45"/>
      <c r="BZY433" s="45"/>
      <c r="BZZ433" s="45"/>
      <c r="CAA433" s="45"/>
      <c r="CAB433" s="45"/>
      <c r="CAC433" s="45"/>
      <c r="CAD433" s="45"/>
      <c r="CAE433" s="45"/>
      <c r="CAF433" s="45"/>
      <c r="CAG433" s="45"/>
      <c r="CAH433" s="45"/>
      <c r="CAI433" s="45"/>
      <c r="CAJ433" s="45"/>
      <c r="CAK433" s="45"/>
      <c r="CAL433" s="45"/>
      <c r="CAM433" s="45"/>
      <c r="CAN433" s="45"/>
      <c r="CAO433" s="45"/>
      <c r="CAP433" s="45"/>
      <c r="CAQ433" s="45"/>
      <c r="CAR433" s="45"/>
      <c r="CAS433" s="45"/>
      <c r="CAT433" s="45"/>
      <c r="CAU433" s="45"/>
      <c r="CAV433" s="45"/>
      <c r="CAW433" s="45"/>
      <c r="CAX433" s="45"/>
      <c r="CAY433" s="45"/>
      <c r="CAZ433" s="45"/>
      <c r="CBA433" s="45"/>
      <c r="CBB433" s="45"/>
      <c r="CBC433" s="45"/>
      <c r="CBD433" s="45"/>
      <c r="CBE433" s="45"/>
      <c r="CBF433" s="45"/>
      <c r="CBG433" s="45"/>
      <c r="CBH433" s="45"/>
      <c r="CBI433" s="45"/>
      <c r="CBJ433" s="45"/>
      <c r="CBK433" s="45"/>
      <c r="CBL433" s="45"/>
      <c r="CBM433" s="45"/>
      <c r="CBN433" s="45"/>
      <c r="CBO433" s="45"/>
      <c r="CBP433" s="45"/>
      <c r="CBQ433" s="45"/>
      <c r="CBR433" s="45"/>
      <c r="CBS433" s="45"/>
      <c r="CBT433" s="45"/>
      <c r="CBU433" s="45"/>
      <c r="CBV433" s="45"/>
      <c r="CBW433" s="45"/>
      <c r="CBX433" s="45"/>
      <c r="CBY433" s="45"/>
      <c r="CBZ433" s="45"/>
      <c r="CCA433" s="45"/>
      <c r="CCB433" s="45"/>
      <c r="CCC433" s="45"/>
      <c r="CCD433" s="45"/>
      <c r="CCE433" s="45"/>
      <c r="CCF433" s="45"/>
      <c r="CCG433" s="45"/>
      <c r="CCH433" s="45"/>
      <c r="CCI433" s="45"/>
      <c r="CCJ433" s="45"/>
      <c r="CCK433" s="45"/>
      <c r="CCL433" s="45"/>
      <c r="CCM433" s="45"/>
      <c r="CCN433" s="45"/>
      <c r="CCO433" s="45"/>
      <c r="CCP433" s="45"/>
      <c r="CCQ433" s="45"/>
      <c r="CCR433" s="45"/>
      <c r="CCS433" s="45"/>
      <c r="CCT433" s="45"/>
      <c r="CCU433" s="45"/>
      <c r="CCV433" s="45"/>
      <c r="CCW433" s="45"/>
      <c r="CCX433" s="45"/>
      <c r="CCY433" s="45"/>
      <c r="CCZ433" s="45"/>
      <c r="CDA433" s="45"/>
      <c r="CDB433" s="45"/>
      <c r="CDC433" s="45"/>
      <c r="CDD433" s="45"/>
      <c r="CDE433" s="45"/>
      <c r="CDF433" s="45"/>
      <c r="CDG433" s="45"/>
      <c r="CDH433" s="45"/>
      <c r="CDI433" s="45"/>
      <c r="CDJ433" s="45"/>
      <c r="CDK433" s="45"/>
      <c r="CDL433" s="45"/>
      <c r="CDM433" s="45"/>
      <c r="CDN433" s="45"/>
      <c r="CDO433" s="45"/>
      <c r="CDP433" s="45"/>
      <c r="CDQ433" s="45"/>
      <c r="CDR433" s="45"/>
      <c r="CDS433" s="45"/>
      <c r="CDT433" s="45"/>
      <c r="CDU433" s="45"/>
      <c r="CDV433" s="45"/>
      <c r="CDW433" s="45"/>
      <c r="CDX433" s="45"/>
      <c r="CDY433" s="45"/>
      <c r="CDZ433" s="45"/>
      <c r="CEA433" s="45"/>
      <c r="CEB433" s="45"/>
      <c r="CEC433" s="45"/>
      <c r="CED433" s="45"/>
      <c r="CEE433" s="45"/>
      <c r="CEF433" s="45"/>
      <c r="CEG433" s="45"/>
      <c r="CEH433" s="45"/>
      <c r="CEI433" s="45"/>
      <c r="CEJ433" s="45"/>
      <c r="CEK433" s="45"/>
      <c r="CEL433" s="45"/>
      <c r="CEM433" s="45"/>
      <c r="CEN433" s="45"/>
      <c r="CEO433" s="45"/>
      <c r="CEP433" s="45"/>
      <c r="CEQ433" s="45"/>
      <c r="CER433" s="45"/>
      <c r="CES433" s="45"/>
      <c r="CET433" s="45"/>
      <c r="CEU433" s="45"/>
      <c r="CEV433" s="45"/>
      <c r="CEW433" s="45"/>
      <c r="CEX433" s="45"/>
      <c r="CEY433" s="45"/>
      <c r="CEZ433" s="45"/>
      <c r="CFA433" s="45"/>
      <c r="CFB433" s="45"/>
      <c r="CFC433" s="45"/>
      <c r="CFD433" s="45"/>
      <c r="CFE433" s="45"/>
      <c r="CFF433" s="45"/>
      <c r="CFG433" s="45"/>
      <c r="CFH433" s="45"/>
      <c r="CFI433" s="45"/>
      <c r="CFJ433" s="45"/>
      <c r="CFK433" s="45"/>
      <c r="CFL433" s="45"/>
      <c r="CFM433" s="45"/>
      <c r="CFN433" s="45"/>
      <c r="CFO433" s="45"/>
      <c r="CFP433" s="45"/>
      <c r="CFQ433" s="45"/>
      <c r="CFR433" s="45"/>
      <c r="CFS433" s="45"/>
      <c r="CFT433" s="45"/>
      <c r="CFU433" s="45"/>
      <c r="CFV433" s="45"/>
      <c r="CFW433" s="45"/>
      <c r="CFX433" s="45"/>
      <c r="CFY433" s="45"/>
      <c r="CFZ433" s="45"/>
      <c r="CGA433" s="45"/>
      <c r="CGB433" s="45"/>
      <c r="CGC433" s="45"/>
      <c r="CGD433" s="45"/>
      <c r="CGE433" s="45"/>
      <c r="CGF433" s="45"/>
      <c r="CGG433" s="45"/>
      <c r="CGH433" s="45"/>
      <c r="CGI433" s="45"/>
      <c r="CGJ433" s="45"/>
      <c r="CGK433" s="45"/>
      <c r="CGL433" s="45"/>
      <c r="CGM433" s="45"/>
      <c r="CGN433" s="45"/>
      <c r="CGO433" s="45"/>
      <c r="CGP433" s="45"/>
      <c r="CGQ433" s="45"/>
      <c r="CGR433" s="45"/>
      <c r="CGS433" s="45"/>
      <c r="CGT433" s="45"/>
      <c r="CGU433" s="45"/>
      <c r="CGV433" s="45"/>
      <c r="CGW433" s="45"/>
      <c r="CGX433" s="45"/>
      <c r="CGY433" s="45"/>
      <c r="CGZ433" s="45"/>
      <c r="CHA433" s="45"/>
      <c r="CHB433" s="45"/>
      <c r="CHC433" s="45"/>
      <c r="CHD433" s="45"/>
      <c r="CHE433" s="45"/>
      <c r="CHF433" s="45"/>
      <c r="CHG433" s="45"/>
      <c r="CHH433" s="45"/>
      <c r="CHI433" s="45"/>
      <c r="CHJ433" s="45"/>
      <c r="CHK433" s="45"/>
      <c r="CHL433" s="45"/>
      <c r="CHM433" s="45"/>
      <c r="CHN433" s="45"/>
      <c r="CHO433" s="45"/>
      <c r="CHP433" s="45"/>
      <c r="CHQ433" s="45"/>
      <c r="CHR433" s="45"/>
      <c r="CHS433" s="45"/>
      <c r="CHT433" s="45"/>
      <c r="CHU433" s="45"/>
      <c r="CHV433" s="45"/>
      <c r="CHW433" s="45"/>
      <c r="CHX433" s="45"/>
      <c r="CHY433" s="45"/>
      <c r="CHZ433" s="45"/>
      <c r="CIA433" s="45"/>
      <c r="CIB433" s="45"/>
      <c r="CIC433" s="45"/>
      <c r="CID433" s="45"/>
      <c r="CIE433" s="45"/>
      <c r="CIF433" s="45"/>
      <c r="CIG433" s="45"/>
      <c r="CIH433" s="45"/>
      <c r="CII433" s="45"/>
      <c r="CIJ433" s="45"/>
      <c r="CIK433" s="45"/>
      <c r="CIL433" s="45"/>
      <c r="CIM433" s="45"/>
      <c r="CIN433" s="45"/>
      <c r="CIO433" s="45"/>
      <c r="CIP433" s="45"/>
      <c r="CIQ433" s="45"/>
      <c r="CIR433" s="45"/>
      <c r="CIS433" s="45"/>
      <c r="CIT433" s="45"/>
      <c r="CIU433" s="45"/>
      <c r="CIV433" s="45"/>
      <c r="CIW433" s="45"/>
      <c r="CIX433" s="45"/>
      <c r="CIY433" s="45"/>
      <c r="CIZ433" s="45"/>
      <c r="CJA433" s="45"/>
      <c r="CJB433" s="45"/>
      <c r="CJC433" s="45"/>
      <c r="CJD433" s="45"/>
      <c r="CJE433" s="45"/>
      <c r="CJF433" s="45"/>
      <c r="CJG433" s="45"/>
      <c r="CJH433" s="45"/>
      <c r="CJI433" s="45"/>
      <c r="CJJ433" s="45"/>
      <c r="CJK433" s="45"/>
      <c r="CJL433" s="45"/>
      <c r="CJM433" s="45"/>
      <c r="CJN433" s="45"/>
      <c r="CJO433" s="45"/>
      <c r="CJP433" s="45"/>
      <c r="CJQ433" s="45"/>
      <c r="CJR433" s="45"/>
      <c r="CJS433" s="45"/>
      <c r="CJT433" s="45"/>
      <c r="CJU433" s="45"/>
      <c r="CJV433" s="45"/>
      <c r="CJW433" s="45"/>
      <c r="CJX433" s="45"/>
      <c r="CJY433" s="45"/>
      <c r="CJZ433" s="45"/>
      <c r="CKA433" s="45"/>
      <c r="CKB433" s="45"/>
      <c r="CKC433" s="45"/>
      <c r="CKD433" s="45"/>
      <c r="CKE433" s="45"/>
      <c r="CKF433" s="45"/>
      <c r="CKG433" s="45"/>
      <c r="CKH433" s="45"/>
      <c r="CKI433" s="45"/>
      <c r="CKJ433" s="45"/>
      <c r="CKK433" s="45"/>
      <c r="CKL433" s="45"/>
      <c r="CKM433" s="45"/>
      <c r="CKN433" s="45"/>
      <c r="CKO433" s="45"/>
      <c r="CKP433" s="45"/>
      <c r="CKQ433" s="45"/>
      <c r="CKR433" s="45"/>
      <c r="CKS433" s="45"/>
      <c r="CKT433" s="45"/>
      <c r="CKU433" s="45"/>
      <c r="CKV433" s="45"/>
      <c r="CKW433" s="45"/>
      <c r="CKX433" s="45"/>
      <c r="CKY433" s="45"/>
      <c r="CKZ433" s="45"/>
      <c r="CLA433" s="45"/>
      <c r="CLB433" s="45"/>
      <c r="CLC433" s="45"/>
      <c r="CLD433" s="45"/>
      <c r="CLE433" s="45"/>
      <c r="CLF433" s="45"/>
      <c r="CLG433" s="45"/>
      <c r="CLH433" s="45"/>
      <c r="CLI433" s="45"/>
      <c r="CLJ433" s="45"/>
      <c r="CLK433" s="45"/>
      <c r="CLL433" s="45"/>
      <c r="CLM433" s="45"/>
      <c r="CLN433" s="45"/>
      <c r="CLO433" s="45"/>
      <c r="CLP433" s="45"/>
      <c r="CLQ433" s="45"/>
      <c r="CLR433" s="45"/>
      <c r="CLS433" s="45"/>
      <c r="CLT433" s="45"/>
      <c r="CLU433" s="45"/>
      <c r="CLV433" s="45"/>
      <c r="CLW433" s="45"/>
      <c r="CLX433" s="45"/>
      <c r="CLY433" s="45"/>
      <c r="CLZ433" s="45"/>
      <c r="CMA433" s="45"/>
      <c r="CMB433" s="45"/>
      <c r="CMC433" s="45"/>
      <c r="CMD433" s="45"/>
      <c r="CME433" s="45"/>
      <c r="CMF433" s="45"/>
      <c r="CMG433" s="45"/>
      <c r="CMH433" s="45"/>
      <c r="CMI433" s="45"/>
      <c r="CMJ433" s="45"/>
      <c r="CMK433" s="45"/>
      <c r="CML433" s="45"/>
      <c r="CMM433" s="45"/>
      <c r="CMN433" s="45"/>
      <c r="CMO433" s="45"/>
      <c r="CMP433" s="45"/>
      <c r="CMQ433" s="45"/>
      <c r="CMR433" s="45"/>
      <c r="CMS433" s="45"/>
      <c r="CMT433" s="45"/>
      <c r="CMU433" s="45"/>
      <c r="CMV433" s="45"/>
      <c r="CMW433" s="45"/>
      <c r="CMX433" s="45"/>
      <c r="CMY433" s="45"/>
      <c r="CMZ433" s="45"/>
      <c r="CNA433" s="45"/>
      <c r="CNB433" s="45"/>
      <c r="CNC433" s="45"/>
      <c r="CND433" s="45"/>
      <c r="CNE433" s="45"/>
      <c r="CNF433" s="45"/>
      <c r="CNG433" s="45"/>
      <c r="CNH433" s="45"/>
      <c r="CNI433" s="45"/>
      <c r="CNJ433" s="45"/>
      <c r="CNK433" s="45"/>
      <c r="CNL433" s="45"/>
      <c r="CNM433" s="45"/>
      <c r="CNN433" s="45"/>
      <c r="CNO433" s="45"/>
      <c r="CNP433" s="45"/>
      <c r="CNQ433" s="45"/>
      <c r="CNR433" s="45"/>
      <c r="CNS433" s="45"/>
      <c r="CNT433" s="45"/>
      <c r="CNU433" s="45"/>
      <c r="CNV433" s="45"/>
      <c r="CNW433" s="45"/>
      <c r="CNX433" s="45"/>
      <c r="CNY433" s="45"/>
      <c r="CNZ433" s="45"/>
      <c r="COA433" s="45"/>
      <c r="COB433" s="45"/>
      <c r="COC433" s="45"/>
      <c r="COD433" s="45"/>
      <c r="COE433" s="45"/>
      <c r="COF433" s="45"/>
      <c r="COG433" s="45"/>
      <c r="COH433" s="45"/>
      <c r="COI433" s="45"/>
      <c r="COJ433" s="45"/>
      <c r="COK433" s="45"/>
      <c r="COL433" s="45"/>
      <c r="COM433" s="45"/>
      <c r="CON433" s="45"/>
      <c r="COO433" s="45"/>
      <c r="COP433" s="45"/>
      <c r="COQ433" s="45"/>
      <c r="COR433" s="45"/>
      <c r="COS433" s="45"/>
      <c r="COT433" s="45"/>
      <c r="COU433" s="45"/>
      <c r="COV433" s="45"/>
      <c r="COW433" s="45"/>
      <c r="COX433" s="45"/>
      <c r="COY433" s="45"/>
      <c r="COZ433" s="45"/>
      <c r="CPA433" s="45"/>
      <c r="CPB433" s="45"/>
      <c r="CPC433" s="45"/>
      <c r="CPD433" s="45"/>
      <c r="CPE433" s="45"/>
      <c r="CPF433" s="45"/>
      <c r="CPG433" s="45"/>
      <c r="CPH433" s="45"/>
      <c r="CPI433" s="45"/>
      <c r="CPJ433" s="45"/>
      <c r="CPK433" s="45"/>
      <c r="CPL433" s="45"/>
      <c r="CPM433" s="45"/>
      <c r="CPN433" s="45"/>
      <c r="CPO433" s="45"/>
      <c r="CPP433" s="45"/>
      <c r="CPQ433" s="45"/>
      <c r="CPR433" s="45"/>
      <c r="CPS433" s="45"/>
      <c r="CPT433" s="45"/>
      <c r="CPU433" s="45"/>
      <c r="CPV433" s="45"/>
      <c r="CPW433" s="45"/>
      <c r="CPX433" s="45"/>
      <c r="CPY433" s="45"/>
      <c r="CPZ433" s="45"/>
      <c r="CQA433" s="45"/>
      <c r="CQB433" s="45"/>
      <c r="CQC433" s="45"/>
      <c r="CQD433" s="45"/>
      <c r="CQE433" s="45"/>
      <c r="CQF433" s="45"/>
      <c r="CQG433" s="45"/>
      <c r="CQH433" s="45"/>
      <c r="CQI433" s="45"/>
      <c r="CQJ433" s="45"/>
      <c r="CQK433" s="45"/>
      <c r="CQL433" s="45"/>
      <c r="CQM433" s="45"/>
      <c r="CQN433" s="45"/>
      <c r="CQO433" s="45"/>
      <c r="CQP433" s="45"/>
      <c r="CQQ433" s="45"/>
      <c r="CQR433" s="45"/>
      <c r="CQS433" s="45"/>
      <c r="CQT433" s="45"/>
      <c r="CQU433" s="45"/>
      <c r="CQV433" s="45"/>
      <c r="CQW433" s="45"/>
      <c r="CQX433" s="45"/>
      <c r="CQY433" s="45"/>
      <c r="CQZ433" s="45"/>
      <c r="CRA433" s="45"/>
      <c r="CRB433" s="45"/>
      <c r="CRC433" s="45"/>
      <c r="CRD433" s="45"/>
      <c r="CRE433" s="45"/>
      <c r="CRF433" s="45"/>
      <c r="CRG433" s="45"/>
      <c r="CRH433" s="45"/>
      <c r="CRI433" s="45"/>
      <c r="CRJ433" s="45"/>
      <c r="CRK433" s="45"/>
      <c r="CRL433" s="45"/>
      <c r="CRM433" s="45"/>
      <c r="CRN433" s="45"/>
      <c r="CRO433" s="45"/>
      <c r="CRP433" s="45"/>
      <c r="CRQ433" s="45"/>
      <c r="CRR433" s="45"/>
      <c r="CRS433" s="45"/>
      <c r="CRT433" s="45"/>
      <c r="CRU433" s="45"/>
      <c r="CRV433" s="45"/>
      <c r="CRW433" s="45"/>
      <c r="CRX433" s="45"/>
      <c r="CRY433" s="45"/>
      <c r="CRZ433" s="45"/>
      <c r="CSA433" s="45"/>
      <c r="CSB433" s="45"/>
      <c r="CSC433" s="45"/>
      <c r="CSD433" s="45"/>
      <c r="CSE433" s="45"/>
      <c r="CSF433" s="45"/>
      <c r="CSG433" s="45"/>
      <c r="CSH433" s="45"/>
      <c r="CSI433" s="45"/>
      <c r="CSJ433" s="45"/>
      <c r="CSK433" s="45"/>
      <c r="CSL433" s="45"/>
      <c r="CSM433" s="45"/>
      <c r="CSN433" s="45"/>
      <c r="CSO433" s="45"/>
      <c r="CSP433" s="45"/>
      <c r="CSQ433" s="45"/>
      <c r="CSR433" s="45"/>
      <c r="CSS433" s="45"/>
      <c r="CST433" s="45"/>
      <c r="CSU433" s="45"/>
      <c r="CSV433" s="45"/>
      <c r="CSW433" s="45"/>
      <c r="CSX433" s="45"/>
      <c r="CSY433" s="45"/>
      <c r="CSZ433" s="45"/>
      <c r="CTA433" s="45"/>
      <c r="CTB433" s="45"/>
      <c r="CTC433" s="45"/>
      <c r="CTD433" s="45"/>
      <c r="CTE433" s="45"/>
      <c r="CTF433" s="45"/>
      <c r="CTG433" s="45"/>
      <c r="CTH433" s="45"/>
      <c r="CTI433" s="45"/>
      <c r="CTJ433" s="45"/>
      <c r="CTK433" s="45"/>
      <c r="CTL433" s="45"/>
      <c r="CTM433" s="45"/>
      <c r="CTN433" s="45"/>
      <c r="CTO433" s="45"/>
      <c r="CTP433" s="45"/>
      <c r="CTQ433" s="45"/>
      <c r="CTR433" s="45"/>
      <c r="CTS433" s="45"/>
      <c r="CTT433" s="45"/>
      <c r="CTU433" s="45"/>
      <c r="CTV433" s="45"/>
      <c r="CTW433" s="45"/>
      <c r="CTX433" s="45"/>
      <c r="CTY433" s="45"/>
      <c r="CTZ433" s="45"/>
      <c r="CUA433" s="45"/>
      <c r="CUB433" s="45"/>
      <c r="CUC433" s="45"/>
      <c r="CUD433" s="45"/>
      <c r="CUE433" s="45"/>
      <c r="CUF433" s="45"/>
      <c r="CUG433" s="45"/>
      <c r="CUH433" s="45"/>
      <c r="CUI433" s="45"/>
      <c r="CUJ433" s="45"/>
      <c r="CUK433" s="45"/>
      <c r="CUL433" s="45"/>
      <c r="CUM433" s="45"/>
      <c r="CUN433" s="45"/>
      <c r="CUO433" s="45"/>
      <c r="CUP433" s="45"/>
      <c r="CUQ433" s="45"/>
      <c r="CUR433" s="45"/>
      <c r="CUS433" s="45"/>
      <c r="CUT433" s="45"/>
      <c r="CUU433" s="45"/>
      <c r="CUV433" s="45"/>
      <c r="CUW433" s="45"/>
      <c r="CUX433" s="45"/>
      <c r="CUY433" s="45"/>
      <c r="CUZ433" s="45"/>
      <c r="CVA433" s="45"/>
      <c r="CVB433" s="45"/>
      <c r="CVC433" s="45"/>
      <c r="CVD433" s="45"/>
      <c r="CVE433" s="45"/>
      <c r="CVF433" s="45"/>
      <c r="CVG433" s="45"/>
      <c r="CVH433" s="45"/>
      <c r="CVI433" s="45"/>
      <c r="CVJ433" s="45"/>
      <c r="CVK433" s="45"/>
      <c r="CVL433" s="45"/>
      <c r="CVM433" s="45"/>
      <c r="CVN433" s="45"/>
      <c r="CVO433" s="45"/>
      <c r="CVP433" s="45"/>
      <c r="CVQ433" s="45"/>
      <c r="CVR433" s="45"/>
      <c r="CVS433" s="45"/>
      <c r="CVT433" s="45"/>
      <c r="CVU433" s="45"/>
      <c r="CVV433" s="45"/>
      <c r="CVW433" s="45"/>
      <c r="CVX433" s="45"/>
      <c r="CVY433" s="45"/>
      <c r="CVZ433" s="45"/>
      <c r="CWA433" s="45"/>
      <c r="CWB433" s="45"/>
      <c r="CWC433" s="45"/>
      <c r="CWD433" s="45"/>
      <c r="CWE433" s="45"/>
      <c r="CWF433" s="45"/>
      <c r="CWG433" s="45"/>
      <c r="CWH433" s="45"/>
      <c r="CWI433" s="45"/>
      <c r="CWJ433" s="45"/>
      <c r="CWK433" s="45"/>
      <c r="CWL433" s="45"/>
      <c r="CWM433" s="45"/>
      <c r="CWN433" s="45"/>
      <c r="CWO433" s="45"/>
      <c r="CWP433" s="45"/>
      <c r="CWQ433" s="45"/>
      <c r="CWR433" s="45"/>
      <c r="CWS433" s="45"/>
      <c r="CWT433" s="45"/>
      <c r="CWU433" s="45"/>
      <c r="CWV433" s="45"/>
      <c r="CWW433" s="45"/>
      <c r="CWX433" s="45"/>
      <c r="CWY433" s="45"/>
      <c r="CWZ433" s="45"/>
      <c r="CXA433" s="45"/>
      <c r="CXB433" s="45"/>
      <c r="CXC433" s="45"/>
      <c r="CXD433" s="45"/>
      <c r="CXE433" s="45"/>
      <c r="CXF433" s="45"/>
      <c r="CXG433" s="45"/>
      <c r="CXH433" s="45"/>
      <c r="CXI433" s="45"/>
      <c r="CXJ433" s="45"/>
      <c r="CXK433" s="45"/>
      <c r="CXL433" s="45"/>
      <c r="CXM433" s="45"/>
      <c r="CXN433" s="45"/>
      <c r="CXO433" s="45"/>
      <c r="CXP433" s="45"/>
      <c r="CXQ433" s="45"/>
      <c r="CXR433" s="45"/>
      <c r="CXS433" s="45"/>
      <c r="CXT433" s="45"/>
      <c r="CXU433" s="45"/>
      <c r="CXV433" s="45"/>
      <c r="CXW433" s="45"/>
      <c r="CXX433" s="45"/>
      <c r="CXY433" s="45"/>
      <c r="CXZ433" s="45"/>
      <c r="CYA433" s="45"/>
      <c r="CYB433" s="45"/>
      <c r="CYC433" s="45"/>
      <c r="CYD433" s="45"/>
      <c r="CYE433" s="45"/>
      <c r="CYF433" s="45"/>
      <c r="CYG433" s="45"/>
      <c r="CYH433" s="45"/>
      <c r="CYI433" s="45"/>
      <c r="CYJ433" s="45"/>
      <c r="CYK433" s="45"/>
      <c r="CYL433" s="45"/>
      <c r="CYM433" s="45"/>
      <c r="CYN433" s="45"/>
      <c r="CYO433" s="45"/>
      <c r="CYP433" s="45"/>
      <c r="CYQ433" s="45"/>
      <c r="CYR433" s="45"/>
      <c r="CYS433" s="45"/>
      <c r="CYT433" s="45"/>
      <c r="CYU433" s="45"/>
      <c r="CYV433" s="45"/>
      <c r="CYW433" s="45"/>
      <c r="CYX433" s="45"/>
      <c r="CYY433" s="45"/>
      <c r="CYZ433" s="45"/>
      <c r="CZA433" s="45"/>
      <c r="CZB433" s="45"/>
      <c r="CZC433" s="45"/>
      <c r="CZD433" s="45"/>
      <c r="CZE433" s="45"/>
      <c r="CZF433" s="45"/>
      <c r="CZG433" s="45"/>
      <c r="CZH433" s="45"/>
      <c r="CZI433" s="45"/>
      <c r="CZJ433" s="45"/>
      <c r="CZK433" s="45"/>
      <c r="CZL433" s="45"/>
      <c r="CZM433" s="45"/>
      <c r="CZN433" s="45"/>
      <c r="CZO433" s="45"/>
      <c r="CZP433" s="45"/>
      <c r="CZQ433" s="45"/>
      <c r="CZR433" s="45"/>
      <c r="CZS433" s="45"/>
      <c r="CZT433" s="45"/>
      <c r="CZU433" s="45"/>
      <c r="CZV433" s="45"/>
      <c r="CZW433" s="45"/>
      <c r="CZX433" s="45"/>
      <c r="CZY433" s="45"/>
      <c r="CZZ433" s="45"/>
      <c r="DAA433" s="45"/>
      <c r="DAB433" s="45"/>
      <c r="DAC433" s="45"/>
      <c r="DAD433" s="45"/>
      <c r="DAE433" s="45"/>
      <c r="DAF433" s="45"/>
      <c r="DAG433" s="45"/>
      <c r="DAH433" s="45"/>
      <c r="DAI433" s="45"/>
      <c r="DAJ433" s="45"/>
      <c r="DAK433" s="45"/>
      <c r="DAL433" s="45"/>
      <c r="DAM433" s="45"/>
      <c r="DAN433" s="45"/>
      <c r="DAO433" s="45"/>
      <c r="DAP433" s="45"/>
      <c r="DAQ433" s="45"/>
      <c r="DAR433" s="45"/>
      <c r="DAS433" s="45"/>
      <c r="DAT433" s="45"/>
      <c r="DAU433" s="45"/>
      <c r="DAV433" s="45"/>
      <c r="DAW433" s="45"/>
      <c r="DAX433" s="45"/>
      <c r="DAY433" s="45"/>
      <c r="DAZ433" s="45"/>
      <c r="DBA433" s="45"/>
      <c r="DBB433" s="45"/>
      <c r="DBC433" s="45"/>
      <c r="DBD433" s="45"/>
      <c r="DBE433" s="45"/>
      <c r="DBF433" s="45"/>
      <c r="DBG433" s="45"/>
      <c r="DBH433" s="45"/>
      <c r="DBI433" s="45"/>
      <c r="DBJ433" s="45"/>
      <c r="DBK433" s="45"/>
      <c r="DBL433" s="45"/>
      <c r="DBM433" s="45"/>
      <c r="DBN433" s="45"/>
      <c r="DBO433" s="45"/>
      <c r="DBP433" s="45"/>
      <c r="DBQ433" s="45"/>
      <c r="DBR433" s="45"/>
      <c r="DBS433" s="45"/>
      <c r="DBT433" s="45"/>
      <c r="DBU433" s="45"/>
      <c r="DBV433" s="45"/>
      <c r="DBW433" s="45"/>
      <c r="DBX433" s="45"/>
      <c r="DBY433" s="45"/>
      <c r="DBZ433" s="45"/>
      <c r="DCA433" s="45"/>
      <c r="DCB433" s="45"/>
      <c r="DCC433" s="45"/>
      <c r="DCD433" s="45"/>
      <c r="DCE433" s="45"/>
      <c r="DCF433" s="45"/>
      <c r="DCG433" s="45"/>
      <c r="DCH433" s="45"/>
      <c r="DCI433" s="45"/>
      <c r="DCJ433" s="45"/>
      <c r="DCK433" s="45"/>
      <c r="DCL433" s="45"/>
      <c r="DCM433" s="45"/>
      <c r="DCN433" s="45"/>
      <c r="DCO433" s="45"/>
      <c r="DCP433" s="45"/>
      <c r="DCQ433" s="45"/>
      <c r="DCR433" s="45"/>
      <c r="DCS433" s="45"/>
      <c r="DCT433" s="45"/>
      <c r="DCU433" s="45"/>
      <c r="DCV433" s="45"/>
      <c r="DCW433" s="45"/>
      <c r="DCX433" s="45"/>
      <c r="DCY433" s="45"/>
      <c r="DCZ433" s="45"/>
      <c r="DDA433" s="45"/>
      <c r="DDB433" s="45"/>
      <c r="DDC433" s="45"/>
      <c r="DDD433" s="45"/>
      <c r="DDE433" s="45"/>
      <c r="DDF433" s="45"/>
      <c r="DDG433" s="45"/>
      <c r="DDH433" s="45"/>
      <c r="DDI433" s="45"/>
      <c r="DDJ433" s="45"/>
      <c r="DDK433" s="45"/>
      <c r="DDL433" s="45"/>
      <c r="DDM433" s="45"/>
      <c r="DDN433" s="45"/>
      <c r="DDO433" s="45"/>
      <c r="DDP433" s="45"/>
      <c r="DDQ433" s="45"/>
      <c r="DDR433" s="45"/>
      <c r="DDS433" s="45"/>
      <c r="DDT433" s="45"/>
      <c r="DDU433" s="45"/>
      <c r="DDV433" s="45"/>
      <c r="DDW433" s="45"/>
      <c r="DDX433" s="45"/>
      <c r="DDY433" s="45"/>
      <c r="DDZ433" s="45"/>
      <c r="DEA433" s="45"/>
      <c r="DEB433" s="45"/>
      <c r="DEC433" s="45"/>
      <c r="DED433" s="45"/>
      <c r="DEE433" s="45"/>
      <c r="DEF433" s="45"/>
      <c r="DEG433" s="45"/>
      <c r="DEH433" s="45"/>
      <c r="DEI433" s="45"/>
      <c r="DEJ433" s="45"/>
      <c r="DEK433" s="45"/>
      <c r="DEL433" s="45"/>
      <c r="DEM433" s="45"/>
      <c r="DEN433" s="45"/>
      <c r="DEO433" s="45"/>
      <c r="DEP433" s="45"/>
      <c r="DEQ433" s="45"/>
      <c r="DER433" s="45"/>
      <c r="DES433" s="45"/>
      <c r="DET433" s="45"/>
      <c r="DEU433" s="45"/>
      <c r="DEV433" s="45"/>
      <c r="DEW433" s="45"/>
      <c r="DEX433" s="45"/>
      <c r="DEY433" s="45"/>
      <c r="DEZ433" s="45"/>
      <c r="DFA433" s="45"/>
      <c r="DFB433" s="45"/>
      <c r="DFC433" s="45"/>
      <c r="DFD433" s="45"/>
      <c r="DFE433" s="45"/>
      <c r="DFF433" s="45"/>
      <c r="DFG433" s="45"/>
      <c r="DFH433" s="45"/>
      <c r="DFI433" s="45"/>
      <c r="DFJ433" s="45"/>
      <c r="DFK433" s="45"/>
      <c r="DFL433" s="45"/>
      <c r="DFM433" s="45"/>
      <c r="DFN433" s="45"/>
      <c r="DFO433" s="45"/>
      <c r="DFP433" s="45"/>
      <c r="DFQ433" s="45"/>
      <c r="DFR433" s="45"/>
      <c r="DFS433" s="45"/>
      <c r="DFT433" s="45"/>
      <c r="DFU433" s="45"/>
      <c r="DFV433" s="45"/>
      <c r="DFW433" s="45"/>
      <c r="DFX433" s="45"/>
      <c r="DFY433" s="45"/>
      <c r="DFZ433" s="45"/>
      <c r="DGA433" s="45"/>
      <c r="DGB433" s="45"/>
      <c r="DGC433" s="45"/>
      <c r="DGD433" s="45"/>
      <c r="DGE433" s="45"/>
      <c r="DGF433" s="45"/>
      <c r="DGG433" s="45"/>
      <c r="DGH433" s="45"/>
      <c r="DGI433" s="45"/>
      <c r="DGJ433" s="45"/>
      <c r="DGK433" s="45"/>
      <c r="DGL433" s="45"/>
      <c r="DGM433" s="45"/>
      <c r="DGN433" s="45"/>
      <c r="DGO433" s="45"/>
      <c r="DGP433" s="45"/>
      <c r="DGQ433" s="45"/>
      <c r="DGR433" s="45"/>
      <c r="DGS433" s="45"/>
      <c r="DGT433" s="45"/>
      <c r="DGU433" s="45"/>
      <c r="DGV433" s="45"/>
      <c r="DGW433" s="45"/>
      <c r="DGX433" s="45"/>
      <c r="DGY433" s="45"/>
      <c r="DGZ433" s="45"/>
      <c r="DHA433" s="45"/>
      <c r="DHB433" s="45"/>
      <c r="DHC433" s="45"/>
      <c r="DHD433" s="45"/>
      <c r="DHE433" s="45"/>
      <c r="DHF433" s="45"/>
      <c r="DHG433" s="45"/>
      <c r="DHH433" s="45"/>
      <c r="DHI433" s="45"/>
      <c r="DHJ433" s="45"/>
      <c r="DHK433" s="45"/>
      <c r="DHL433" s="45"/>
      <c r="DHM433" s="45"/>
      <c r="DHN433" s="45"/>
      <c r="DHO433" s="45"/>
      <c r="DHP433" s="45"/>
      <c r="DHQ433" s="45"/>
      <c r="DHR433" s="45"/>
      <c r="DHS433" s="45"/>
      <c r="DHT433" s="45"/>
      <c r="DHU433" s="45"/>
      <c r="DHV433" s="45"/>
      <c r="DHW433" s="45"/>
      <c r="DHX433" s="45"/>
      <c r="DHY433" s="45"/>
      <c r="DHZ433" s="45"/>
      <c r="DIA433" s="45"/>
      <c r="DIB433" s="45"/>
      <c r="DIC433" s="45"/>
      <c r="DID433" s="45"/>
      <c r="DIE433" s="45"/>
      <c r="DIF433" s="45"/>
      <c r="DIG433" s="45"/>
      <c r="DIH433" s="45"/>
      <c r="DII433" s="45"/>
      <c r="DIJ433" s="45"/>
      <c r="DIK433" s="45"/>
      <c r="DIL433" s="45"/>
      <c r="DIM433" s="45"/>
      <c r="DIN433" s="45"/>
      <c r="DIO433" s="45"/>
      <c r="DIP433" s="45"/>
      <c r="DIQ433" s="45"/>
      <c r="DIR433" s="45"/>
      <c r="DIS433" s="45"/>
      <c r="DIT433" s="45"/>
      <c r="DIU433" s="45"/>
      <c r="DIV433" s="45"/>
      <c r="DIW433" s="45"/>
      <c r="DIX433" s="45"/>
      <c r="DIY433" s="45"/>
      <c r="DIZ433" s="45"/>
      <c r="DJA433" s="45"/>
      <c r="DJB433" s="45"/>
      <c r="DJC433" s="45"/>
      <c r="DJD433" s="45"/>
      <c r="DJE433" s="45"/>
      <c r="DJF433" s="45"/>
      <c r="DJG433" s="45"/>
      <c r="DJH433" s="45"/>
      <c r="DJI433" s="45"/>
      <c r="DJJ433" s="45"/>
      <c r="DJK433" s="45"/>
      <c r="DJL433" s="45"/>
      <c r="DJM433" s="45"/>
      <c r="DJN433" s="45"/>
      <c r="DJO433" s="45"/>
      <c r="DJP433" s="45"/>
      <c r="DJQ433" s="45"/>
      <c r="DJR433" s="45"/>
      <c r="DJS433" s="45"/>
      <c r="DJT433" s="45"/>
      <c r="DJU433" s="45"/>
      <c r="DJV433" s="45"/>
      <c r="DJW433" s="45"/>
      <c r="DJX433" s="45"/>
      <c r="DJY433" s="45"/>
      <c r="DJZ433" s="45"/>
      <c r="DKA433" s="45"/>
      <c r="DKB433" s="45"/>
      <c r="DKC433" s="45"/>
      <c r="DKD433" s="45"/>
      <c r="DKE433" s="45"/>
      <c r="DKF433" s="45"/>
      <c r="DKG433" s="45"/>
      <c r="DKH433" s="45"/>
      <c r="DKI433" s="45"/>
      <c r="DKJ433" s="45"/>
      <c r="DKK433" s="45"/>
      <c r="DKL433" s="45"/>
      <c r="DKM433" s="45"/>
      <c r="DKN433" s="45"/>
      <c r="DKO433" s="45"/>
      <c r="DKP433" s="45"/>
      <c r="DKQ433" s="45"/>
      <c r="DKR433" s="45"/>
      <c r="DKS433" s="45"/>
      <c r="DKT433" s="45"/>
      <c r="DKU433" s="45"/>
      <c r="DKV433" s="45"/>
      <c r="DKW433" s="45"/>
      <c r="DKX433" s="45"/>
      <c r="DKY433" s="45"/>
      <c r="DKZ433" s="45"/>
      <c r="DLA433" s="45"/>
      <c r="DLB433" s="45"/>
      <c r="DLC433" s="45"/>
      <c r="DLD433" s="45"/>
      <c r="DLE433" s="45"/>
      <c r="DLF433" s="45"/>
      <c r="DLG433" s="45"/>
      <c r="DLH433" s="45"/>
      <c r="DLI433" s="45"/>
      <c r="DLJ433" s="45"/>
      <c r="DLK433" s="45"/>
      <c r="DLL433" s="45"/>
      <c r="DLM433" s="45"/>
      <c r="DLN433" s="45"/>
      <c r="DLO433" s="45"/>
      <c r="DLP433" s="45"/>
      <c r="DLQ433" s="45"/>
      <c r="DLR433" s="45"/>
      <c r="DLS433" s="45"/>
      <c r="DLT433" s="45"/>
      <c r="DLU433" s="45"/>
      <c r="DLV433" s="45"/>
      <c r="DLW433" s="45"/>
      <c r="DLX433" s="45"/>
      <c r="DLY433" s="45"/>
      <c r="DLZ433" s="45"/>
      <c r="DMA433" s="45"/>
      <c r="DMB433" s="45"/>
      <c r="DMC433" s="45"/>
      <c r="DMD433" s="45"/>
      <c r="DME433" s="45"/>
      <c r="DMF433" s="45"/>
      <c r="DMG433" s="45"/>
      <c r="DMH433" s="45"/>
      <c r="DMI433" s="45"/>
      <c r="DMJ433" s="45"/>
      <c r="DMK433" s="45"/>
      <c r="DML433" s="45"/>
      <c r="DMM433" s="45"/>
      <c r="DMN433" s="45"/>
      <c r="DMO433" s="45"/>
      <c r="DMP433" s="45"/>
      <c r="DMQ433" s="45"/>
      <c r="DMR433" s="45"/>
      <c r="DMS433" s="45"/>
      <c r="DMT433" s="45"/>
      <c r="DMU433" s="45"/>
      <c r="DMV433" s="45"/>
      <c r="DMW433" s="45"/>
      <c r="DMX433" s="45"/>
      <c r="DMY433" s="45"/>
      <c r="DMZ433" s="45"/>
      <c r="DNA433" s="45"/>
      <c r="DNB433" s="45"/>
      <c r="DNC433" s="45"/>
      <c r="DND433" s="45"/>
      <c r="DNE433" s="45"/>
      <c r="DNF433" s="45"/>
      <c r="DNG433" s="45"/>
      <c r="DNH433" s="45"/>
      <c r="DNI433" s="45"/>
      <c r="DNJ433" s="45"/>
      <c r="DNK433" s="45"/>
      <c r="DNL433" s="45"/>
      <c r="DNM433" s="45"/>
      <c r="DNN433" s="45"/>
      <c r="DNO433" s="45"/>
      <c r="DNP433" s="45"/>
      <c r="DNQ433" s="45"/>
      <c r="DNR433" s="45"/>
      <c r="DNS433" s="45"/>
      <c r="DNT433" s="45"/>
      <c r="DNU433" s="45"/>
      <c r="DNV433" s="45"/>
      <c r="DNW433" s="45"/>
      <c r="DNX433" s="45"/>
      <c r="DNY433" s="45"/>
      <c r="DNZ433" s="45"/>
      <c r="DOA433" s="45"/>
      <c r="DOB433" s="45"/>
      <c r="DOC433" s="45"/>
      <c r="DOD433" s="45"/>
      <c r="DOE433" s="45"/>
      <c r="DOF433" s="45"/>
      <c r="DOG433" s="45"/>
      <c r="DOH433" s="45"/>
      <c r="DOI433" s="45"/>
      <c r="DOJ433" s="45"/>
      <c r="DOK433" s="45"/>
      <c r="DOL433" s="45"/>
      <c r="DOM433" s="45"/>
      <c r="DON433" s="45"/>
      <c r="DOO433" s="45"/>
      <c r="DOP433" s="45"/>
      <c r="DOQ433" s="45"/>
      <c r="DOR433" s="45"/>
      <c r="DOS433" s="45"/>
      <c r="DOT433" s="45"/>
      <c r="DOU433" s="45"/>
      <c r="DOV433" s="45"/>
      <c r="DOW433" s="45"/>
      <c r="DOX433" s="45"/>
      <c r="DOY433" s="45"/>
      <c r="DOZ433" s="45"/>
      <c r="DPA433" s="45"/>
      <c r="DPB433" s="45"/>
      <c r="DPC433" s="45"/>
      <c r="DPD433" s="45"/>
      <c r="DPE433" s="45"/>
      <c r="DPF433" s="45"/>
      <c r="DPG433" s="45"/>
      <c r="DPH433" s="45"/>
      <c r="DPI433" s="45"/>
      <c r="DPJ433" s="45"/>
      <c r="DPK433" s="45"/>
      <c r="DPL433" s="45"/>
      <c r="DPM433" s="45"/>
      <c r="DPN433" s="45"/>
      <c r="DPO433" s="45"/>
      <c r="DPP433" s="45"/>
      <c r="DPQ433" s="45"/>
      <c r="DPR433" s="45"/>
      <c r="DPS433" s="45"/>
      <c r="DPT433" s="45"/>
      <c r="DPU433" s="45"/>
      <c r="DPV433" s="45"/>
      <c r="DPW433" s="45"/>
      <c r="DPX433" s="45"/>
      <c r="DPY433" s="45"/>
      <c r="DPZ433" s="45"/>
      <c r="DQA433" s="45"/>
      <c r="DQB433" s="45"/>
      <c r="DQC433" s="45"/>
      <c r="DQD433" s="45"/>
      <c r="DQE433" s="45"/>
      <c r="DQF433" s="45"/>
      <c r="DQG433" s="45"/>
      <c r="DQH433" s="45"/>
      <c r="DQI433" s="45"/>
      <c r="DQJ433" s="45"/>
      <c r="DQK433" s="45"/>
      <c r="DQL433" s="45"/>
      <c r="DQM433" s="45"/>
      <c r="DQN433" s="45"/>
      <c r="DQO433" s="45"/>
      <c r="DQP433" s="45"/>
      <c r="DQQ433" s="45"/>
      <c r="DQR433" s="45"/>
      <c r="DQS433" s="45"/>
      <c r="DQT433" s="45"/>
      <c r="DQU433" s="45"/>
      <c r="DQV433" s="45"/>
      <c r="DQW433" s="45"/>
      <c r="DQX433" s="45"/>
      <c r="DQY433" s="45"/>
      <c r="DQZ433" s="45"/>
      <c r="DRA433" s="45"/>
      <c r="DRB433" s="45"/>
      <c r="DRC433" s="45"/>
      <c r="DRD433" s="45"/>
      <c r="DRE433" s="45"/>
      <c r="DRF433" s="45"/>
      <c r="DRG433" s="45"/>
      <c r="DRH433" s="45"/>
      <c r="DRI433" s="45"/>
      <c r="DRJ433" s="45"/>
      <c r="DRK433" s="45"/>
      <c r="DRL433" s="45"/>
      <c r="DRM433" s="45"/>
      <c r="DRN433" s="45"/>
      <c r="DRO433" s="45"/>
      <c r="DRP433" s="45"/>
      <c r="DRQ433" s="45"/>
      <c r="DRR433" s="45"/>
      <c r="DRS433" s="45"/>
      <c r="DRT433" s="45"/>
      <c r="DRU433" s="45"/>
      <c r="DRV433" s="45"/>
      <c r="DRW433" s="45"/>
      <c r="DRX433" s="45"/>
      <c r="DRY433" s="45"/>
      <c r="DRZ433" s="45"/>
      <c r="DSA433" s="45"/>
      <c r="DSB433" s="45"/>
      <c r="DSC433" s="45"/>
      <c r="DSD433" s="45"/>
      <c r="DSE433" s="45"/>
      <c r="DSF433" s="45"/>
      <c r="DSG433" s="45"/>
      <c r="DSH433" s="45"/>
      <c r="DSI433" s="45"/>
      <c r="DSJ433" s="45"/>
      <c r="DSK433" s="45"/>
      <c r="DSL433" s="45"/>
      <c r="DSM433" s="45"/>
      <c r="DSN433" s="45"/>
      <c r="DSO433" s="45"/>
      <c r="DSP433" s="45"/>
      <c r="DSQ433" s="45"/>
      <c r="DSR433" s="45"/>
      <c r="DSS433" s="45"/>
      <c r="DST433" s="45"/>
      <c r="DSU433" s="45"/>
      <c r="DSV433" s="45"/>
      <c r="DSW433" s="45"/>
      <c r="DSX433" s="45"/>
      <c r="DSY433" s="45"/>
      <c r="DSZ433" s="45"/>
      <c r="DTA433" s="45"/>
      <c r="DTB433" s="45"/>
      <c r="DTC433" s="45"/>
      <c r="DTD433" s="45"/>
      <c r="DTE433" s="45"/>
      <c r="DTF433" s="45"/>
      <c r="DTG433" s="45"/>
      <c r="DTH433" s="45"/>
      <c r="DTI433" s="45"/>
      <c r="DTJ433" s="45"/>
      <c r="DTK433" s="45"/>
      <c r="DTL433" s="45"/>
      <c r="DTM433" s="45"/>
      <c r="DTN433" s="45"/>
      <c r="DTO433" s="45"/>
      <c r="DTP433" s="45"/>
      <c r="DTQ433" s="45"/>
      <c r="DTR433" s="45"/>
      <c r="DTS433" s="45"/>
      <c r="DTT433" s="45"/>
      <c r="DTU433" s="45"/>
      <c r="DTV433" s="45"/>
      <c r="DTW433" s="45"/>
      <c r="DTX433" s="45"/>
      <c r="DTY433" s="45"/>
      <c r="DTZ433" s="45"/>
      <c r="DUA433" s="45"/>
      <c r="DUB433" s="45"/>
      <c r="DUC433" s="45"/>
      <c r="DUD433" s="45"/>
      <c r="DUE433" s="45"/>
      <c r="DUF433" s="45"/>
      <c r="DUG433" s="45"/>
      <c r="DUH433" s="45"/>
      <c r="DUI433" s="45"/>
      <c r="DUJ433" s="45"/>
      <c r="DUK433" s="45"/>
      <c r="DUL433" s="45"/>
      <c r="DUM433" s="45"/>
      <c r="DUN433" s="45"/>
      <c r="DUO433" s="45"/>
      <c r="DUP433" s="45"/>
      <c r="DUQ433" s="45"/>
      <c r="DUR433" s="45"/>
      <c r="DUS433" s="45"/>
      <c r="DUT433" s="45"/>
      <c r="DUU433" s="45"/>
      <c r="DUV433" s="45"/>
      <c r="DUW433" s="45"/>
      <c r="DUX433" s="45"/>
      <c r="DUY433" s="45"/>
      <c r="DUZ433" s="45"/>
      <c r="DVA433" s="45"/>
      <c r="DVB433" s="45"/>
      <c r="DVC433" s="45"/>
      <c r="DVD433" s="45"/>
      <c r="DVE433" s="45"/>
      <c r="DVF433" s="45"/>
      <c r="DVG433" s="45"/>
      <c r="DVH433" s="45"/>
      <c r="DVI433" s="45"/>
      <c r="DVJ433" s="45"/>
      <c r="DVK433" s="45"/>
      <c r="DVL433" s="45"/>
      <c r="DVM433" s="45"/>
      <c r="DVN433" s="45"/>
      <c r="DVO433" s="45"/>
      <c r="DVP433" s="45"/>
      <c r="DVQ433" s="45"/>
      <c r="DVR433" s="45"/>
      <c r="DVS433" s="45"/>
      <c r="DVT433" s="45"/>
      <c r="DVU433" s="45"/>
      <c r="DVV433" s="45"/>
      <c r="DVW433" s="45"/>
      <c r="DVX433" s="45"/>
      <c r="DVY433" s="45"/>
      <c r="DVZ433" s="45"/>
      <c r="DWA433" s="45"/>
      <c r="DWB433" s="45"/>
      <c r="DWC433" s="45"/>
      <c r="DWD433" s="45"/>
      <c r="DWE433" s="45"/>
      <c r="DWF433" s="45"/>
      <c r="DWG433" s="45"/>
      <c r="DWH433" s="45"/>
      <c r="DWI433" s="45"/>
      <c r="DWJ433" s="45"/>
      <c r="DWK433" s="45"/>
      <c r="DWL433" s="45"/>
      <c r="DWM433" s="45"/>
      <c r="DWN433" s="45"/>
      <c r="DWO433" s="45"/>
      <c r="DWP433" s="45"/>
      <c r="DWQ433" s="45"/>
      <c r="DWR433" s="45"/>
      <c r="DWS433" s="45"/>
      <c r="DWT433" s="45"/>
      <c r="DWU433" s="45"/>
      <c r="DWV433" s="45"/>
      <c r="DWW433" s="45"/>
      <c r="DWX433" s="45"/>
      <c r="DWY433" s="45"/>
      <c r="DWZ433" s="45"/>
      <c r="DXA433" s="45"/>
      <c r="DXB433" s="45"/>
      <c r="DXC433" s="45"/>
      <c r="DXD433" s="45"/>
      <c r="DXE433" s="45"/>
      <c r="DXF433" s="45"/>
      <c r="DXG433" s="45"/>
      <c r="DXH433" s="45"/>
      <c r="DXI433" s="45"/>
      <c r="DXJ433" s="45"/>
      <c r="DXK433" s="45"/>
      <c r="DXL433" s="45"/>
      <c r="DXM433" s="45"/>
      <c r="DXN433" s="45"/>
      <c r="DXO433" s="45"/>
      <c r="DXP433" s="45"/>
      <c r="DXQ433" s="45"/>
      <c r="DXR433" s="45"/>
      <c r="DXS433" s="45"/>
      <c r="DXT433" s="45"/>
      <c r="DXU433" s="45"/>
      <c r="DXV433" s="45"/>
      <c r="DXW433" s="45"/>
      <c r="DXX433" s="45"/>
      <c r="DXY433" s="45"/>
      <c r="DXZ433" s="45"/>
      <c r="DYA433" s="45"/>
      <c r="DYB433" s="45"/>
      <c r="DYC433" s="45"/>
      <c r="DYD433" s="45"/>
      <c r="DYE433" s="45"/>
      <c r="DYF433" s="45"/>
      <c r="DYG433" s="45"/>
      <c r="DYH433" s="45"/>
      <c r="DYI433" s="45"/>
      <c r="DYJ433" s="45"/>
      <c r="DYK433" s="45"/>
      <c r="DYL433" s="45"/>
      <c r="DYM433" s="45"/>
      <c r="DYN433" s="45"/>
      <c r="DYO433" s="45"/>
      <c r="DYP433" s="45"/>
      <c r="DYQ433" s="45"/>
      <c r="DYR433" s="45"/>
      <c r="DYS433" s="45"/>
      <c r="DYT433" s="45"/>
      <c r="DYU433" s="45"/>
      <c r="DYV433" s="45"/>
      <c r="DYW433" s="45"/>
      <c r="DYX433" s="45"/>
      <c r="DYY433" s="45"/>
      <c r="DYZ433" s="45"/>
      <c r="DZA433" s="45"/>
      <c r="DZB433" s="45"/>
      <c r="DZC433" s="45"/>
      <c r="DZD433" s="45"/>
      <c r="DZE433" s="45"/>
      <c r="DZF433" s="45"/>
      <c r="DZG433" s="45"/>
      <c r="DZH433" s="45"/>
      <c r="DZI433" s="45"/>
      <c r="DZJ433" s="45"/>
      <c r="DZK433" s="45"/>
      <c r="DZL433" s="45"/>
      <c r="DZM433" s="45"/>
      <c r="DZN433" s="45"/>
      <c r="DZO433" s="45"/>
      <c r="DZP433" s="45"/>
      <c r="DZQ433" s="45"/>
      <c r="DZR433" s="45"/>
      <c r="DZS433" s="45"/>
      <c r="DZT433" s="45"/>
      <c r="DZU433" s="45"/>
      <c r="DZV433" s="45"/>
      <c r="DZW433" s="45"/>
      <c r="DZX433" s="45"/>
      <c r="DZY433" s="45"/>
      <c r="DZZ433" s="45"/>
      <c r="EAA433" s="45"/>
      <c r="EAB433" s="45"/>
      <c r="EAC433" s="45"/>
      <c r="EAD433" s="45"/>
      <c r="EAE433" s="45"/>
      <c r="EAF433" s="45"/>
      <c r="EAG433" s="45"/>
      <c r="EAH433" s="45"/>
      <c r="EAI433" s="45"/>
      <c r="EAJ433" s="45"/>
      <c r="EAK433" s="45"/>
      <c r="EAL433" s="45"/>
      <c r="EAM433" s="45"/>
      <c r="EAN433" s="45"/>
      <c r="EAO433" s="45"/>
      <c r="EAP433" s="45"/>
      <c r="EAQ433" s="45"/>
      <c r="EAR433" s="45"/>
      <c r="EAS433" s="45"/>
      <c r="EAT433" s="45"/>
      <c r="EAU433" s="45"/>
      <c r="EAV433" s="45"/>
      <c r="EAW433" s="45"/>
      <c r="EAX433" s="45"/>
      <c r="EAY433" s="45"/>
      <c r="EAZ433" s="45"/>
      <c r="EBA433" s="45"/>
      <c r="EBB433" s="45"/>
      <c r="EBC433" s="45"/>
      <c r="EBD433" s="45"/>
      <c r="EBE433" s="45"/>
      <c r="EBF433" s="45"/>
      <c r="EBG433" s="45"/>
      <c r="EBH433" s="45"/>
      <c r="EBI433" s="45"/>
      <c r="EBJ433" s="45"/>
      <c r="EBK433" s="45"/>
      <c r="EBL433" s="45"/>
      <c r="EBM433" s="45"/>
      <c r="EBN433" s="45"/>
      <c r="EBO433" s="45"/>
      <c r="EBP433" s="45"/>
      <c r="EBQ433" s="45"/>
      <c r="EBR433" s="45"/>
      <c r="EBS433" s="45"/>
      <c r="EBT433" s="45"/>
      <c r="EBU433" s="45"/>
      <c r="EBV433" s="45"/>
      <c r="EBW433" s="45"/>
      <c r="EBX433" s="45"/>
      <c r="EBY433" s="45"/>
      <c r="EBZ433" s="45"/>
      <c r="ECA433" s="45"/>
      <c r="ECB433" s="45"/>
      <c r="ECC433" s="45"/>
      <c r="ECD433" s="45"/>
      <c r="ECE433" s="45"/>
      <c r="ECF433" s="45"/>
      <c r="ECG433" s="45"/>
      <c r="ECH433" s="45"/>
      <c r="ECI433" s="45"/>
      <c r="ECJ433" s="45"/>
      <c r="ECK433" s="45"/>
      <c r="ECL433" s="45"/>
      <c r="ECM433" s="45"/>
      <c r="ECN433" s="45"/>
      <c r="ECO433" s="45"/>
      <c r="ECP433" s="45"/>
      <c r="ECQ433" s="45"/>
      <c r="ECR433" s="45"/>
      <c r="ECS433" s="45"/>
      <c r="ECT433" s="45"/>
      <c r="ECU433" s="45"/>
      <c r="ECV433" s="45"/>
      <c r="ECW433" s="45"/>
      <c r="ECX433" s="45"/>
      <c r="ECY433" s="45"/>
      <c r="ECZ433" s="45"/>
      <c r="EDA433" s="45"/>
      <c r="EDB433" s="45"/>
      <c r="EDC433" s="45"/>
      <c r="EDD433" s="45"/>
      <c r="EDE433" s="45"/>
      <c r="EDF433" s="45"/>
      <c r="EDG433" s="45"/>
      <c r="EDH433" s="45"/>
      <c r="EDI433" s="45"/>
      <c r="EDJ433" s="45"/>
      <c r="EDK433" s="45"/>
      <c r="EDL433" s="45"/>
      <c r="EDM433" s="45"/>
      <c r="EDN433" s="45"/>
      <c r="EDO433" s="45"/>
      <c r="EDP433" s="45"/>
      <c r="EDQ433" s="45"/>
      <c r="EDR433" s="45"/>
      <c r="EDS433" s="45"/>
      <c r="EDT433" s="45"/>
      <c r="EDU433" s="45"/>
      <c r="EDV433" s="45"/>
      <c r="EDW433" s="45"/>
      <c r="EDX433" s="45"/>
      <c r="EDY433" s="45"/>
      <c r="EDZ433" s="45"/>
      <c r="EEA433" s="45"/>
      <c r="EEB433" s="45"/>
      <c r="EEC433" s="45"/>
      <c r="EED433" s="45"/>
      <c r="EEE433" s="45"/>
      <c r="EEF433" s="45"/>
      <c r="EEG433" s="45"/>
      <c r="EEH433" s="45"/>
      <c r="EEI433" s="45"/>
      <c r="EEJ433" s="45"/>
      <c r="EEK433" s="45"/>
      <c r="EEL433" s="45"/>
      <c r="EEM433" s="45"/>
      <c r="EEN433" s="45"/>
      <c r="EEO433" s="45"/>
      <c r="EEP433" s="45"/>
      <c r="EEQ433" s="45"/>
      <c r="EER433" s="45"/>
      <c r="EES433" s="45"/>
      <c r="EET433" s="45"/>
      <c r="EEU433" s="45"/>
      <c r="EEV433" s="45"/>
      <c r="EEW433" s="45"/>
      <c r="EEX433" s="45"/>
      <c r="EEY433" s="45"/>
      <c r="EEZ433" s="45"/>
      <c r="EFA433" s="45"/>
      <c r="EFB433" s="45"/>
      <c r="EFC433" s="45"/>
      <c r="EFD433" s="45"/>
      <c r="EFE433" s="45"/>
      <c r="EFF433" s="45"/>
      <c r="EFG433" s="45"/>
      <c r="EFH433" s="45"/>
      <c r="EFI433" s="45"/>
      <c r="EFJ433" s="45"/>
      <c r="EFK433" s="45"/>
      <c r="EFL433" s="45"/>
      <c r="EFM433" s="45"/>
      <c r="EFN433" s="45"/>
      <c r="EFO433" s="45"/>
      <c r="EFP433" s="45"/>
      <c r="EFQ433" s="45"/>
      <c r="EFR433" s="45"/>
      <c r="EFS433" s="45"/>
      <c r="EFT433" s="45"/>
      <c r="EFU433" s="45"/>
      <c r="EFV433" s="45"/>
      <c r="EFW433" s="45"/>
      <c r="EFX433" s="45"/>
      <c r="EFY433" s="45"/>
      <c r="EFZ433" s="45"/>
      <c r="EGA433" s="45"/>
      <c r="EGB433" s="45"/>
      <c r="EGC433" s="45"/>
      <c r="EGD433" s="45"/>
      <c r="EGE433" s="45"/>
      <c r="EGF433" s="45"/>
      <c r="EGG433" s="45"/>
      <c r="EGH433" s="45"/>
      <c r="EGI433" s="45"/>
      <c r="EGJ433" s="45"/>
      <c r="EGK433" s="45"/>
      <c r="EGL433" s="45"/>
      <c r="EGM433" s="45"/>
      <c r="EGN433" s="45"/>
      <c r="EGO433" s="45"/>
      <c r="EGP433" s="45"/>
      <c r="EGQ433" s="45"/>
      <c r="EGR433" s="45"/>
      <c r="EGS433" s="45"/>
      <c r="EGT433" s="45"/>
      <c r="EGU433" s="45"/>
      <c r="EGV433" s="45"/>
      <c r="EGW433" s="45"/>
      <c r="EGX433" s="45"/>
      <c r="EGY433" s="45"/>
      <c r="EGZ433" s="45"/>
      <c r="EHA433" s="45"/>
      <c r="EHB433" s="45"/>
      <c r="EHC433" s="45"/>
      <c r="EHD433" s="45"/>
      <c r="EHE433" s="45"/>
      <c r="EHF433" s="45"/>
      <c r="EHG433" s="45"/>
      <c r="EHH433" s="45"/>
      <c r="EHI433" s="45"/>
      <c r="EHJ433" s="45"/>
      <c r="EHK433" s="45"/>
      <c r="EHL433" s="45"/>
      <c r="EHM433" s="45"/>
      <c r="EHN433" s="45"/>
      <c r="EHO433" s="45"/>
      <c r="EHP433" s="45"/>
      <c r="EHQ433" s="45"/>
      <c r="EHR433" s="45"/>
      <c r="EHS433" s="45"/>
      <c r="EHT433" s="45"/>
      <c r="EHU433" s="45"/>
      <c r="EHV433" s="45"/>
      <c r="EHW433" s="45"/>
      <c r="EHX433" s="45"/>
      <c r="EHY433" s="45"/>
      <c r="EHZ433" s="45"/>
      <c r="EIA433" s="45"/>
      <c r="EIB433" s="45"/>
      <c r="EIC433" s="45"/>
      <c r="EID433" s="45"/>
      <c r="EIE433" s="45"/>
      <c r="EIF433" s="45"/>
      <c r="EIG433" s="45"/>
      <c r="EIH433" s="45"/>
      <c r="EII433" s="45"/>
      <c r="EIJ433" s="45"/>
      <c r="EIK433" s="45"/>
      <c r="EIL433" s="45"/>
      <c r="EIM433" s="45"/>
      <c r="EIN433" s="45"/>
      <c r="EIO433" s="45"/>
      <c r="EIP433" s="45"/>
      <c r="EIQ433" s="45"/>
      <c r="EIR433" s="45"/>
      <c r="EIS433" s="45"/>
      <c r="EIT433" s="45"/>
      <c r="EIU433" s="45"/>
      <c r="EIV433" s="45"/>
      <c r="EIW433" s="45"/>
      <c r="EIX433" s="45"/>
      <c r="EIY433" s="45"/>
      <c r="EIZ433" s="45"/>
      <c r="EJA433" s="45"/>
      <c r="EJB433" s="45"/>
      <c r="EJC433" s="45"/>
      <c r="EJD433" s="45"/>
      <c r="EJE433" s="45"/>
      <c r="EJF433" s="45"/>
      <c r="EJG433" s="45"/>
      <c r="EJH433" s="45"/>
      <c r="EJI433" s="45"/>
      <c r="EJJ433" s="45"/>
      <c r="EJK433" s="45"/>
      <c r="EJL433" s="45"/>
      <c r="EJM433" s="45"/>
      <c r="EJN433" s="45"/>
      <c r="EJO433" s="45"/>
      <c r="EJP433" s="45"/>
      <c r="EJQ433" s="45"/>
      <c r="EJR433" s="45"/>
      <c r="EJS433" s="45"/>
      <c r="EJT433" s="45"/>
      <c r="EJU433" s="45"/>
      <c r="EJV433" s="45"/>
      <c r="EJW433" s="45"/>
      <c r="EJX433" s="45"/>
      <c r="EJY433" s="45"/>
      <c r="EJZ433" s="45"/>
      <c r="EKA433" s="45"/>
      <c r="EKB433" s="45"/>
      <c r="EKC433" s="45"/>
      <c r="EKD433" s="45"/>
      <c r="EKE433" s="45"/>
      <c r="EKF433" s="45"/>
      <c r="EKG433" s="45"/>
      <c r="EKH433" s="45"/>
      <c r="EKI433" s="45"/>
      <c r="EKJ433" s="45"/>
      <c r="EKK433" s="45"/>
      <c r="EKL433" s="45"/>
      <c r="EKM433" s="45"/>
      <c r="EKN433" s="45"/>
      <c r="EKO433" s="45"/>
      <c r="EKP433" s="45"/>
      <c r="EKQ433" s="45"/>
      <c r="EKR433" s="45"/>
      <c r="EKS433" s="45"/>
      <c r="EKT433" s="45"/>
      <c r="EKU433" s="45"/>
      <c r="EKV433" s="45"/>
      <c r="EKW433" s="45"/>
      <c r="EKX433" s="45"/>
      <c r="EKY433" s="45"/>
      <c r="EKZ433" s="45"/>
      <c r="ELA433" s="45"/>
      <c r="ELB433" s="45"/>
      <c r="ELC433" s="45"/>
      <c r="ELD433" s="45"/>
      <c r="ELE433" s="45"/>
      <c r="ELF433" s="45"/>
      <c r="ELG433" s="45"/>
      <c r="ELH433" s="45"/>
      <c r="ELI433" s="45"/>
      <c r="ELJ433" s="45"/>
      <c r="ELK433" s="45"/>
      <c r="ELL433" s="45"/>
      <c r="ELM433" s="45"/>
      <c r="ELN433" s="45"/>
      <c r="ELO433" s="45"/>
      <c r="ELP433" s="45"/>
      <c r="ELQ433" s="45"/>
      <c r="ELR433" s="45"/>
      <c r="ELS433" s="45"/>
      <c r="ELT433" s="45"/>
      <c r="ELU433" s="45"/>
      <c r="ELV433" s="45"/>
      <c r="ELW433" s="45"/>
      <c r="ELX433" s="45"/>
      <c r="ELY433" s="45"/>
      <c r="ELZ433" s="45"/>
      <c r="EMA433" s="45"/>
      <c r="EMB433" s="45"/>
      <c r="EMC433" s="45"/>
      <c r="EMD433" s="45"/>
      <c r="EME433" s="45"/>
      <c r="EMF433" s="45"/>
      <c r="EMG433" s="45"/>
      <c r="EMH433" s="45"/>
      <c r="EMI433" s="45"/>
      <c r="EMJ433" s="45"/>
      <c r="EMK433" s="45"/>
      <c r="EML433" s="45"/>
      <c r="EMM433" s="45"/>
      <c r="EMN433" s="45"/>
      <c r="EMO433" s="45"/>
      <c r="EMP433" s="45"/>
      <c r="EMQ433" s="45"/>
      <c r="EMR433" s="45"/>
      <c r="EMS433" s="45"/>
      <c r="EMT433" s="45"/>
      <c r="EMU433" s="45"/>
      <c r="EMV433" s="45"/>
      <c r="EMW433" s="45"/>
      <c r="EMX433" s="45"/>
      <c r="EMY433" s="45"/>
      <c r="EMZ433" s="45"/>
      <c r="ENA433" s="45"/>
      <c r="ENB433" s="45"/>
      <c r="ENC433" s="45"/>
      <c r="END433" s="45"/>
      <c r="ENE433" s="45"/>
      <c r="ENF433" s="45"/>
      <c r="ENG433" s="45"/>
      <c r="ENH433" s="45"/>
      <c r="ENI433" s="45"/>
      <c r="ENJ433" s="45"/>
      <c r="ENK433" s="45"/>
      <c r="ENL433" s="45"/>
      <c r="ENM433" s="45"/>
      <c r="ENN433" s="45"/>
      <c r="ENO433" s="45"/>
      <c r="ENP433" s="45"/>
      <c r="ENQ433" s="45"/>
      <c r="ENR433" s="45"/>
      <c r="ENS433" s="45"/>
      <c r="ENT433" s="45"/>
      <c r="ENU433" s="45"/>
      <c r="ENV433" s="45"/>
      <c r="ENW433" s="45"/>
      <c r="ENX433" s="45"/>
      <c r="ENY433" s="45"/>
      <c r="ENZ433" s="45"/>
      <c r="EOA433" s="45"/>
      <c r="EOB433" s="45"/>
      <c r="EOC433" s="45"/>
      <c r="EOD433" s="45"/>
      <c r="EOE433" s="45"/>
      <c r="EOF433" s="45"/>
      <c r="EOG433" s="45"/>
      <c r="EOH433" s="45"/>
      <c r="EOI433" s="45"/>
      <c r="EOJ433" s="45"/>
      <c r="EOK433" s="45"/>
      <c r="EOL433" s="45"/>
      <c r="EOM433" s="45"/>
      <c r="EON433" s="45"/>
      <c r="EOO433" s="45"/>
      <c r="EOP433" s="45"/>
      <c r="EOQ433" s="45"/>
      <c r="EOR433" s="45"/>
      <c r="EOS433" s="45"/>
      <c r="EOT433" s="45"/>
      <c r="EOU433" s="45"/>
      <c r="EOV433" s="45"/>
      <c r="EOW433" s="45"/>
      <c r="EOX433" s="45"/>
      <c r="EOY433" s="45"/>
      <c r="EOZ433" s="45"/>
      <c r="EPA433" s="45"/>
      <c r="EPB433" s="45"/>
      <c r="EPC433" s="45"/>
      <c r="EPD433" s="45"/>
      <c r="EPE433" s="45"/>
      <c r="EPF433" s="45"/>
      <c r="EPG433" s="45"/>
      <c r="EPH433" s="45"/>
      <c r="EPI433" s="45"/>
      <c r="EPJ433" s="45"/>
      <c r="EPK433" s="45"/>
      <c r="EPL433" s="45"/>
      <c r="EPM433" s="45"/>
      <c r="EPN433" s="45"/>
      <c r="EPO433" s="45"/>
      <c r="EPP433" s="45"/>
      <c r="EPQ433" s="45"/>
      <c r="EPR433" s="45"/>
      <c r="EPS433" s="45"/>
      <c r="EPT433" s="45"/>
      <c r="EPU433" s="45"/>
      <c r="EPV433" s="45"/>
      <c r="EPW433" s="45"/>
      <c r="EPX433" s="45"/>
      <c r="EPY433" s="45"/>
      <c r="EPZ433" s="45"/>
      <c r="EQA433" s="45"/>
      <c r="EQB433" s="45"/>
      <c r="EQC433" s="45"/>
      <c r="EQD433" s="45"/>
      <c r="EQE433" s="45"/>
      <c r="EQF433" s="45"/>
      <c r="EQG433" s="45"/>
      <c r="EQH433" s="45"/>
      <c r="EQI433" s="45"/>
      <c r="EQJ433" s="45"/>
      <c r="EQK433" s="45"/>
      <c r="EQL433" s="45"/>
      <c r="EQM433" s="45"/>
      <c r="EQN433" s="45"/>
      <c r="EQO433" s="45"/>
      <c r="EQP433" s="45"/>
      <c r="EQQ433" s="45"/>
      <c r="EQR433" s="45"/>
      <c r="EQS433" s="45"/>
      <c r="EQT433" s="45"/>
      <c r="EQU433" s="45"/>
      <c r="EQV433" s="45"/>
      <c r="EQW433" s="45"/>
      <c r="EQX433" s="45"/>
      <c r="EQY433" s="45"/>
      <c r="EQZ433" s="45"/>
      <c r="ERA433" s="45"/>
      <c r="ERB433" s="45"/>
      <c r="ERC433" s="45"/>
      <c r="ERD433" s="45"/>
      <c r="ERE433" s="45"/>
      <c r="ERF433" s="45"/>
      <c r="ERG433" s="45"/>
      <c r="ERH433" s="45"/>
      <c r="ERI433" s="45"/>
      <c r="ERJ433" s="45"/>
      <c r="ERK433" s="45"/>
      <c r="ERL433" s="45"/>
      <c r="ERM433" s="45"/>
      <c r="ERN433" s="45"/>
      <c r="ERO433" s="45"/>
      <c r="ERP433" s="45"/>
      <c r="ERQ433" s="45"/>
      <c r="ERR433" s="45"/>
      <c r="ERS433" s="45"/>
      <c r="ERT433" s="45"/>
      <c r="ERU433" s="45"/>
      <c r="ERV433" s="45"/>
      <c r="ERW433" s="45"/>
      <c r="ERX433" s="45"/>
      <c r="ERY433" s="45"/>
      <c r="ERZ433" s="45"/>
      <c r="ESA433" s="45"/>
      <c r="ESB433" s="45"/>
      <c r="ESC433" s="45"/>
      <c r="ESD433" s="45"/>
      <c r="ESE433" s="45"/>
      <c r="ESF433" s="45"/>
      <c r="ESG433" s="45"/>
      <c r="ESH433" s="45"/>
      <c r="ESI433" s="45"/>
      <c r="ESJ433" s="45"/>
      <c r="ESK433" s="45"/>
      <c r="ESL433" s="45"/>
      <c r="ESM433" s="45"/>
      <c r="ESN433" s="45"/>
      <c r="ESO433" s="45"/>
      <c r="ESP433" s="45"/>
      <c r="ESQ433" s="45"/>
      <c r="ESR433" s="45"/>
      <c r="ESS433" s="45"/>
      <c r="EST433" s="45"/>
      <c r="ESU433" s="45"/>
      <c r="ESV433" s="45"/>
      <c r="ESW433" s="45"/>
      <c r="ESX433" s="45"/>
      <c r="ESY433" s="45"/>
      <c r="ESZ433" s="45"/>
      <c r="ETA433" s="45"/>
      <c r="ETB433" s="45"/>
      <c r="ETC433" s="45"/>
      <c r="ETD433" s="45"/>
      <c r="ETE433" s="45"/>
      <c r="ETF433" s="45"/>
      <c r="ETG433" s="45"/>
      <c r="ETH433" s="45"/>
      <c r="ETI433" s="45"/>
      <c r="ETJ433" s="45"/>
      <c r="ETK433" s="45"/>
      <c r="ETL433" s="45"/>
      <c r="ETM433" s="45"/>
      <c r="ETN433" s="45"/>
      <c r="ETO433" s="45"/>
      <c r="ETP433" s="45"/>
      <c r="ETQ433" s="45"/>
      <c r="ETR433" s="45"/>
      <c r="ETS433" s="45"/>
      <c r="ETT433" s="45"/>
      <c r="ETU433" s="45"/>
      <c r="ETV433" s="45"/>
      <c r="ETW433" s="45"/>
      <c r="ETX433" s="45"/>
      <c r="ETY433" s="45"/>
      <c r="ETZ433" s="45"/>
      <c r="EUA433" s="45"/>
      <c r="EUB433" s="45"/>
      <c r="EUC433" s="45"/>
      <c r="EUD433" s="45"/>
      <c r="EUE433" s="45"/>
      <c r="EUF433" s="45"/>
      <c r="EUG433" s="45"/>
      <c r="EUH433" s="45"/>
      <c r="EUI433" s="45"/>
      <c r="EUJ433" s="45"/>
      <c r="EUK433" s="45"/>
      <c r="EUL433" s="45"/>
      <c r="EUM433" s="45"/>
      <c r="EUN433" s="45"/>
      <c r="EUO433" s="45"/>
      <c r="EUP433" s="45"/>
      <c r="EUQ433" s="45"/>
      <c r="EUR433" s="45"/>
      <c r="EUS433" s="45"/>
      <c r="EUT433" s="45"/>
      <c r="EUU433" s="45"/>
      <c r="EUV433" s="45"/>
      <c r="EUW433" s="45"/>
      <c r="EUX433" s="45"/>
      <c r="EUY433" s="45"/>
      <c r="EUZ433" s="45"/>
      <c r="EVA433" s="45"/>
      <c r="EVB433" s="45"/>
      <c r="EVC433" s="45"/>
      <c r="EVD433" s="45"/>
      <c r="EVE433" s="45"/>
      <c r="EVF433" s="45"/>
      <c r="EVG433" s="45"/>
      <c r="EVH433" s="45"/>
      <c r="EVI433" s="45"/>
      <c r="EVJ433" s="45"/>
      <c r="EVK433" s="45"/>
      <c r="EVL433" s="45"/>
      <c r="EVM433" s="45"/>
      <c r="EVN433" s="45"/>
      <c r="EVO433" s="45"/>
      <c r="EVP433" s="45"/>
      <c r="EVQ433" s="45"/>
      <c r="EVR433" s="45"/>
      <c r="EVS433" s="45"/>
      <c r="EVT433" s="45"/>
      <c r="EVU433" s="45"/>
      <c r="EVV433" s="45"/>
      <c r="EVW433" s="45"/>
      <c r="EVX433" s="45"/>
      <c r="EVY433" s="45"/>
      <c r="EVZ433" s="45"/>
      <c r="EWA433" s="45"/>
      <c r="EWB433" s="45"/>
      <c r="EWC433" s="45"/>
      <c r="EWD433" s="45"/>
      <c r="EWE433" s="45"/>
      <c r="EWF433" s="45"/>
      <c r="EWG433" s="45"/>
      <c r="EWH433" s="45"/>
      <c r="EWI433" s="45"/>
      <c r="EWJ433" s="45"/>
      <c r="EWK433" s="45"/>
      <c r="EWL433" s="45"/>
      <c r="EWM433" s="45"/>
      <c r="EWN433" s="45"/>
      <c r="EWO433" s="45"/>
      <c r="EWP433" s="45"/>
      <c r="EWQ433" s="45"/>
      <c r="EWR433" s="45"/>
      <c r="EWS433" s="45"/>
      <c r="EWT433" s="45"/>
      <c r="EWU433" s="45"/>
      <c r="EWV433" s="45"/>
      <c r="EWW433" s="45"/>
      <c r="EWX433" s="45"/>
      <c r="EWY433" s="45"/>
      <c r="EWZ433" s="45"/>
      <c r="EXA433" s="45"/>
      <c r="EXB433" s="45"/>
      <c r="EXC433" s="45"/>
      <c r="EXD433" s="45"/>
      <c r="EXE433" s="45"/>
      <c r="EXF433" s="45"/>
      <c r="EXG433" s="45"/>
      <c r="EXH433" s="45"/>
      <c r="EXI433" s="45"/>
      <c r="EXJ433" s="45"/>
      <c r="EXK433" s="45"/>
      <c r="EXL433" s="45"/>
      <c r="EXM433" s="45"/>
      <c r="EXN433" s="45"/>
      <c r="EXO433" s="45"/>
      <c r="EXP433" s="45"/>
      <c r="EXQ433" s="45"/>
      <c r="EXR433" s="45"/>
      <c r="EXS433" s="45"/>
      <c r="EXT433" s="45"/>
      <c r="EXU433" s="45"/>
      <c r="EXV433" s="45"/>
      <c r="EXW433" s="45"/>
      <c r="EXX433" s="45"/>
      <c r="EXY433" s="45"/>
      <c r="EXZ433" s="45"/>
      <c r="EYA433" s="45"/>
      <c r="EYB433" s="45"/>
      <c r="EYC433" s="45"/>
      <c r="EYD433" s="45"/>
      <c r="EYE433" s="45"/>
      <c r="EYF433" s="45"/>
      <c r="EYG433" s="45"/>
      <c r="EYH433" s="45"/>
      <c r="EYI433" s="45"/>
      <c r="EYJ433" s="45"/>
      <c r="EYK433" s="45"/>
      <c r="EYL433" s="45"/>
      <c r="EYM433" s="45"/>
      <c r="EYN433" s="45"/>
      <c r="EYO433" s="45"/>
      <c r="EYP433" s="45"/>
      <c r="EYQ433" s="45"/>
      <c r="EYR433" s="45"/>
      <c r="EYS433" s="45"/>
      <c r="EYT433" s="45"/>
      <c r="EYU433" s="45"/>
      <c r="EYV433" s="45"/>
      <c r="EYW433" s="45"/>
      <c r="EYX433" s="45"/>
      <c r="EYY433" s="45"/>
      <c r="EYZ433" s="45"/>
      <c r="EZA433" s="45"/>
      <c r="EZB433" s="45"/>
      <c r="EZC433" s="45"/>
      <c r="EZD433" s="45"/>
      <c r="EZE433" s="45"/>
      <c r="EZF433" s="45"/>
      <c r="EZG433" s="45"/>
      <c r="EZH433" s="45"/>
      <c r="EZI433" s="45"/>
      <c r="EZJ433" s="45"/>
      <c r="EZK433" s="45"/>
      <c r="EZL433" s="45"/>
      <c r="EZM433" s="45"/>
      <c r="EZN433" s="45"/>
      <c r="EZO433" s="45"/>
      <c r="EZP433" s="45"/>
      <c r="EZQ433" s="45"/>
      <c r="EZR433" s="45"/>
      <c r="EZS433" s="45"/>
      <c r="EZT433" s="45"/>
      <c r="EZU433" s="45"/>
      <c r="EZV433" s="45"/>
      <c r="EZW433" s="45"/>
      <c r="EZX433" s="45"/>
      <c r="EZY433" s="45"/>
      <c r="EZZ433" s="45"/>
      <c r="FAA433" s="45"/>
      <c r="FAB433" s="45"/>
      <c r="FAC433" s="45"/>
      <c r="FAD433" s="45"/>
      <c r="FAE433" s="45"/>
      <c r="FAF433" s="45"/>
      <c r="FAG433" s="45"/>
      <c r="FAH433" s="45"/>
      <c r="FAI433" s="45"/>
      <c r="FAJ433" s="45"/>
      <c r="FAK433" s="45"/>
      <c r="FAL433" s="45"/>
      <c r="FAM433" s="45"/>
      <c r="FAN433" s="45"/>
      <c r="FAO433" s="45"/>
      <c r="FAP433" s="45"/>
      <c r="FAQ433" s="45"/>
      <c r="FAR433" s="45"/>
      <c r="FAS433" s="45"/>
      <c r="FAT433" s="45"/>
      <c r="FAU433" s="45"/>
      <c r="FAV433" s="45"/>
      <c r="FAW433" s="45"/>
      <c r="FAX433" s="45"/>
      <c r="FAY433" s="45"/>
      <c r="FAZ433" s="45"/>
      <c r="FBA433" s="45"/>
      <c r="FBB433" s="45"/>
      <c r="FBC433" s="45"/>
      <c r="FBD433" s="45"/>
      <c r="FBE433" s="45"/>
      <c r="FBF433" s="45"/>
      <c r="FBG433" s="45"/>
      <c r="FBH433" s="45"/>
      <c r="FBI433" s="45"/>
      <c r="FBJ433" s="45"/>
      <c r="FBK433" s="45"/>
      <c r="FBL433" s="45"/>
      <c r="FBM433" s="45"/>
      <c r="FBN433" s="45"/>
      <c r="FBO433" s="45"/>
      <c r="FBP433" s="45"/>
      <c r="FBQ433" s="45"/>
      <c r="FBR433" s="45"/>
      <c r="FBS433" s="45"/>
      <c r="FBT433" s="45"/>
      <c r="FBU433" s="45"/>
      <c r="FBV433" s="45"/>
      <c r="FBW433" s="45"/>
      <c r="FBX433" s="45"/>
      <c r="FBY433" s="45"/>
      <c r="FBZ433" s="45"/>
      <c r="FCA433" s="45"/>
      <c r="FCB433" s="45"/>
      <c r="FCC433" s="45"/>
      <c r="FCD433" s="45"/>
      <c r="FCE433" s="45"/>
      <c r="FCF433" s="45"/>
      <c r="FCG433" s="45"/>
      <c r="FCH433" s="45"/>
      <c r="FCI433" s="45"/>
      <c r="FCJ433" s="45"/>
      <c r="FCK433" s="45"/>
      <c r="FCL433" s="45"/>
      <c r="FCM433" s="45"/>
      <c r="FCN433" s="45"/>
      <c r="FCO433" s="45"/>
      <c r="FCP433" s="45"/>
      <c r="FCQ433" s="45"/>
      <c r="FCR433" s="45"/>
      <c r="FCS433" s="45"/>
      <c r="FCT433" s="45"/>
      <c r="FCU433" s="45"/>
      <c r="FCV433" s="45"/>
      <c r="FCW433" s="45"/>
      <c r="FCX433" s="45"/>
      <c r="FCY433" s="45"/>
      <c r="FCZ433" s="45"/>
      <c r="FDA433" s="45"/>
      <c r="FDB433" s="45"/>
      <c r="FDC433" s="45"/>
      <c r="FDD433" s="45"/>
      <c r="FDE433" s="45"/>
      <c r="FDF433" s="45"/>
      <c r="FDG433" s="45"/>
      <c r="FDH433" s="45"/>
      <c r="FDI433" s="45"/>
      <c r="FDJ433" s="45"/>
      <c r="FDK433" s="45"/>
      <c r="FDL433" s="45"/>
      <c r="FDM433" s="45"/>
      <c r="FDN433" s="45"/>
      <c r="FDO433" s="45"/>
      <c r="FDP433" s="45"/>
      <c r="FDQ433" s="45"/>
      <c r="FDR433" s="45"/>
      <c r="FDS433" s="45"/>
      <c r="FDT433" s="45"/>
      <c r="FDU433" s="45"/>
      <c r="FDV433" s="45"/>
      <c r="FDW433" s="45"/>
      <c r="FDX433" s="45"/>
      <c r="FDY433" s="45"/>
      <c r="FDZ433" s="45"/>
      <c r="FEA433" s="45"/>
      <c r="FEB433" s="45"/>
      <c r="FEC433" s="45"/>
      <c r="FED433" s="45"/>
      <c r="FEE433" s="45"/>
      <c r="FEF433" s="45"/>
      <c r="FEG433" s="45"/>
      <c r="FEH433" s="45"/>
      <c r="FEI433" s="45"/>
      <c r="FEJ433" s="45"/>
      <c r="FEK433" s="45"/>
      <c r="FEL433" s="45"/>
      <c r="FEM433" s="45"/>
      <c r="FEN433" s="45"/>
      <c r="FEO433" s="45"/>
      <c r="FEP433" s="45"/>
      <c r="FEQ433" s="45"/>
      <c r="FER433" s="45"/>
      <c r="FES433" s="45"/>
      <c r="FET433" s="45"/>
      <c r="FEU433" s="45"/>
      <c r="FEV433" s="45"/>
      <c r="FEW433" s="45"/>
      <c r="FEX433" s="45"/>
      <c r="FEY433" s="45"/>
      <c r="FEZ433" s="45"/>
      <c r="FFA433" s="45"/>
      <c r="FFB433" s="45"/>
      <c r="FFC433" s="45"/>
      <c r="FFD433" s="45"/>
      <c r="FFE433" s="45"/>
      <c r="FFF433" s="45"/>
      <c r="FFG433" s="45"/>
      <c r="FFH433" s="45"/>
      <c r="FFI433" s="45"/>
      <c r="FFJ433" s="45"/>
      <c r="FFK433" s="45"/>
      <c r="FFL433" s="45"/>
      <c r="FFM433" s="45"/>
      <c r="FFN433" s="45"/>
      <c r="FFO433" s="45"/>
      <c r="FFP433" s="45"/>
      <c r="FFQ433" s="45"/>
      <c r="FFR433" s="45"/>
      <c r="FFS433" s="45"/>
      <c r="FFT433" s="45"/>
      <c r="FFU433" s="45"/>
      <c r="FFV433" s="45"/>
      <c r="FFW433" s="45"/>
      <c r="FFX433" s="45"/>
      <c r="FFY433" s="45"/>
      <c r="FFZ433" s="45"/>
      <c r="FGA433" s="45"/>
      <c r="FGB433" s="45"/>
      <c r="FGC433" s="45"/>
      <c r="FGD433" s="45"/>
      <c r="FGE433" s="45"/>
      <c r="FGF433" s="45"/>
      <c r="FGG433" s="45"/>
      <c r="FGH433" s="45"/>
      <c r="FGI433" s="45"/>
      <c r="FGJ433" s="45"/>
      <c r="FGK433" s="45"/>
      <c r="FGL433" s="45"/>
      <c r="FGM433" s="45"/>
      <c r="FGN433" s="45"/>
      <c r="FGO433" s="45"/>
      <c r="FGP433" s="45"/>
      <c r="FGQ433" s="45"/>
      <c r="FGR433" s="45"/>
      <c r="FGS433" s="45"/>
      <c r="FGT433" s="45"/>
      <c r="FGU433" s="45"/>
      <c r="FGV433" s="45"/>
      <c r="FGW433" s="45"/>
      <c r="FGX433" s="45"/>
      <c r="FGY433" s="45"/>
      <c r="FGZ433" s="45"/>
      <c r="FHA433" s="45"/>
      <c r="FHB433" s="45"/>
      <c r="FHC433" s="45"/>
      <c r="FHD433" s="45"/>
      <c r="FHE433" s="45"/>
      <c r="FHF433" s="45"/>
      <c r="FHG433" s="45"/>
      <c r="FHH433" s="45"/>
      <c r="FHI433" s="45"/>
      <c r="FHJ433" s="45"/>
      <c r="FHK433" s="45"/>
      <c r="FHL433" s="45"/>
      <c r="FHM433" s="45"/>
      <c r="FHN433" s="45"/>
      <c r="FHO433" s="45"/>
      <c r="FHP433" s="45"/>
      <c r="FHQ433" s="45"/>
      <c r="FHR433" s="45"/>
      <c r="FHS433" s="45"/>
      <c r="FHT433" s="45"/>
      <c r="FHU433" s="45"/>
      <c r="FHV433" s="45"/>
      <c r="FHW433" s="45"/>
      <c r="FHX433" s="45"/>
      <c r="FHY433" s="45"/>
      <c r="FHZ433" s="45"/>
      <c r="FIA433" s="45"/>
      <c r="FIB433" s="45"/>
      <c r="FIC433" s="45"/>
      <c r="FID433" s="45"/>
      <c r="FIE433" s="45"/>
      <c r="FIF433" s="45"/>
      <c r="FIG433" s="45"/>
      <c r="FIH433" s="45"/>
      <c r="FII433" s="45"/>
      <c r="FIJ433" s="45"/>
      <c r="FIK433" s="45"/>
      <c r="FIL433" s="45"/>
      <c r="FIM433" s="45"/>
      <c r="FIN433" s="45"/>
      <c r="FIO433" s="45"/>
      <c r="FIP433" s="45"/>
      <c r="FIQ433" s="45"/>
      <c r="FIR433" s="45"/>
      <c r="FIS433" s="45"/>
      <c r="FIT433" s="45"/>
      <c r="FIU433" s="45"/>
      <c r="FIV433" s="45"/>
      <c r="FIW433" s="45"/>
      <c r="FIX433" s="45"/>
      <c r="FIY433" s="45"/>
      <c r="FIZ433" s="45"/>
      <c r="FJA433" s="45"/>
      <c r="FJB433" s="45"/>
      <c r="FJC433" s="45"/>
      <c r="FJD433" s="45"/>
      <c r="FJE433" s="45"/>
      <c r="FJF433" s="45"/>
      <c r="FJG433" s="45"/>
      <c r="FJH433" s="45"/>
      <c r="FJI433" s="45"/>
      <c r="FJJ433" s="45"/>
      <c r="FJK433" s="45"/>
      <c r="FJL433" s="45"/>
      <c r="FJM433" s="45"/>
      <c r="FJN433" s="45"/>
      <c r="FJO433" s="45"/>
      <c r="FJP433" s="45"/>
      <c r="FJQ433" s="45"/>
      <c r="FJR433" s="45"/>
      <c r="FJS433" s="45"/>
      <c r="FJT433" s="45"/>
      <c r="FJU433" s="45"/>
      <c r="FJV433" s="45"/>
      <c r="FJW433" s="45"/>
      <c r="FJX433" s="45"/>
      <c r="FJY433" s="45"/>
      <c r="FJZ433" s="45"/>
      <c r="FKA433" s="45"/>
      <c r="FKB433" s="45"/>
      <c r="FKC433" s="45"/>
      <c r="FKD433" s="45"/>
      <c r="FKE433" s="45"/>
      <c r="FKF433" s="45"/>
      <c r="FKG433" s="45"/>
      <c r="FKH433" s="45"/>
      <c r="FKI433" s="45"/>
      <c r="FKJ433" s="45"/>
      <c r="FKK433" s="45"/>
      <c r="FKL433" s="45"/>
      <c r="FKM433" s="45"/>
      <c r="FKN433" s="45"/>
      <c r="FKO433" s="45"/>
      <c r="FKP433" s="45"/>
      <c r="FKQ433" s="45"/>
      <c r="FKR433" s="45"/>
      <c r="FKS433" s="45"/>
      <c r="FKT433" s="45"/>
      <c r="FKU433" s="45"/>
      <c r="FKV433" s="45"/>
      <c r="FKW433" s="45"/>
      <c r="FKX433" s="45"/>
      <c r="FKY433" s="45"/>
      <c r="FKZ433" s="45"/>
      <c r="FLA433" s="45"/>
      <c r="FLB433" s="45"/>
      <c r="FLC433" s="45"/>
      <c r="FLD433" s="45"/>
      <c r="FLE433" s="45"/>
      <c r="FLF433" s="45"/>
      <c r="FLG433" s="45"/>
      <c r="FLH433" s="45"/>
      <c r="FLI433" s="45"/>
      <c r="FLJ433" s="45"/>
      <c r="FLK433" s="45"/>
      <c r="FLL433" s="45"/>
      <c r="FLM433" s="45"/>
      <c r="FLN433" s="45"/>
      <c r="FLO433" s="45"/>
      <c r="FLP433" s="45"/>
      <c r="FLQ433" s="45"/>
      <c r="FLR433" s="45"/>
      <c r="FLS433" s="45"/>
      <c r="FLT433" s="45"/>
      <c r="FLU433" s="45"/>
      <c r="FLV433" s="45"/>
      <c r="FLW433" s="45"/>
      <c r="FLX433" s="45"/>
      <c r="FLY433" s="45"/>
      <c r="FLZ433" s="45"/>
      <c r="FMA433" s="45"/>
      <c r="FMB433" s="45"/>
      <c r="FMC433" s="45"/>
      <c r="FMD433" s="45"/>
      <c r="FME433" s="45"/>
      <c r="FMF433" s="45"/>
      <c r="FMG433" s="45"/>
      <c r="FMH433" s="45"/>
      <c r="FMI433" s="45"/>
      <c r="FMJ433" s="45"/>
      <c r="FMK433" s="45"/>
      <c r="FML433" s="45"/>
      <c r="FMM433" s="45"/>
      <c r="FMN433" s="45"/>
      <c r="FMO433" s="45"/>
      <c r="FMP433" s="45"/>
      <c r="FMQ433" s="45"/>
      <c r="FMR433" s="45"/>
      <c r="FMS433" s="45"/>
      <c r="FMT433" s="45"/>
      <c r="FMU433" s="45"/>
      <c r="FMV433" s="45"/>
      <c r="FMW433" s="45"/>
      <c r="FMX433" s="45"/>
      <c r="FMY433" s="45"/>
      <c r="FMZ433" s="45"/>
      <c r="FNA433" s="45"/>
      <c r="FNB433" s="45"/>
      <c r="FNC433" s="45"/>
      <c r="FND433" s="45"/>
      <c r="FNE433" s="45"/>
      <c r="FNF433" s="45"/>
      <c r="FNG433" s="45"/>
      <c r="FNH433" s="45"/>
      <c r="FNI433" s="45"/>
      <c r="FNJ433" s="45"/>
      <c r="FNK433" s="45"/>
      <c r="FNL433" s="45"/>
      <c r="FNM433" s="45"/>
      <c r="FNN433" s="45"/>
      <c r="FNO433" s="45"/>
      <c r="FNP433" s="45"/>
      <c r="FNQ433" s="45"/>
      <c r="FNR433" s="45"/>
      <c r="FNS433" s="45"/>
      <c r="FNT433" s="45"/>
      <c r="FNU433" s="45"/>
      <c r="FNV433" s="45"/>
      <c r="FNW433" s="45"/>
      <c r="FNX433" s="45"/>
      <c r="FNY433" s="45"/>
      <c r="FNZ433" s="45"/>
      <c r="FOA433" s="45"/>
      <c r="FOB433" s="45"/>
      <c r="FOC433" s="45"/>
      <c r="FOD433" s="45"/>
      <c r="FOE433" s="45"/>
      <c r="FOF433" s="45"/>
      <c r="FOG433" s="45"/>
      <c r="FOH433" s="45"/>
      <c r="FOI433" s="45"/>
      <c r="FOJ433" s="45"/>
      <c r="FOK433" s="45"/>
      <c r="FOL433" s="45"/>
      <c r="FOM433" s="45"/>
      <c r="FON433" s="45"/>
      <c r="FOO433" s="45"/>
      <c r="FOP433" s="45"/>
      <c r="FOQ433" s="45"/>
      <c r="FOR433" s="45"/>
      <c r="FOS433" s="45"/>
      <c r="FOT433" s="45"/>
      <c r="FOU433" s="45"/>
      <c r="FOV433" s="45"/>
      <c r="FOW433" s="45"/>
      <c r="FOX433" s="45"/>
      <c r="FOY433" s="45"/>
      <c r="FOZ433" s="45"/>
      <c r="FPA433" s="45"/>
      <c r="FPB433" s="45"/>
      <c r="FPC433" s="45"/>
      <c r="FPD433" s="45"/>
      <c r="FPE433" s="45"/>
      <c r="FPF433" s="45"/>
      <c r="FPG433" s="45"/>
      <c r="FPH433" s="45"/>
      <c r="FPI433" s="45"/>
      <c r="FPJ433" s="45"/>
      <c r="FPK433" s="45"/>
      <c r="FPL433" s="45"/>
      <c r="FPM433" s="45"/>
      <c r="FPN433" s="45"/>
      <c r="FPO433" s="45"/>
      <c r="FPP433" s="45"/>
      <c r="FPQ433" s="45"/>
      <c r="FPR433" s="45"/>
      <c r="FPS433" s="45"/>
      <c r="FPT433" s="45"/>
      <c r="FPU433" s="45"/>
      <c r="FPV433" s="45"/>
      <c r="FPW433" s="45"/>
      <c r="FPX433" s="45"/>
      <c r="FPY433" s="45"/>
      <c r="FPZ433" s="45"/>
      <c r="FQA433" s="45"/>
      <c r="FQB433" s="45"/>
      <c r="FQC433" s="45"/>
      <c r="FQD433" s="45"/>
      <c r="FQE433" s="45"/>
      <c r="FQF433" s="45"/>
      <c r="FQG433" s="45"/>
      <c r="FQH433" s="45"/>
      <c r="FQI433" s="45"/>
      <c r="FQJ433" s="45"/>
      <c r="FQK433" s="45"/>
      <c r="FQL433" s="45"/>
      <c r="FQM433" s="45"/>
      <c r="FQN433" s="45"/>
      <c r="FQO433" s="45"/>
      <c r="FQP433" s="45"/>
      <c r="FQQ433" s="45"/>
      <c r="FQR433" s="45"/>
      <c r="FQS433" s="45"/>
      <c r="FQT433" s="45"/>
      <c r="FQU433" s="45"/>
      <c r="FQV433" s="45"/>
      <c r="FQW433" s="45"/>
      <c r="FQX433" s="45"/>
      <c r="FQY433" s="45"/>
      <c r="FQZ433" s="45"/>
      <c r="FRA433" s="45"/>
      <c r="FRB433" s="45"/>
      <c r="FRC433" s="45"/>
      <c r="FRD433" s="45"/>
      <c r="FRE433" s="45"/>
      <c r="FRF433" s="45"/>
      <c r="FRG433" s="45"/>
      <c r="FRH433" s="45"/>
      <c r="FRI433" s="45"/>
      <c r="FRJ433" s="45"/>
      <c r="FRK433" s="45"/>
      <c r="FRL433" s="45"/>
      <c r="FRM433" s="45"/>
      <c r="FRN433" s="45"/>
      <c r="FRO433" s="45"/>
      <c r="FRP433" s="45"/>
      <c r="FRQ433" s="45"/>
      <c r="FRR433" s="45"/>
      <c r="FRS433" s="45"/>
      <c r="FRT433" s="45"/>
      <c r="FRU433" s="45"/>
      <c r="FRV433" s="45"/>
      <c r="FRW433" s="45"/>
      <c r="FRX433" s="45"/>
      <c r="FRY433" s="45"/>
      <c r="FRZ433" s="45"/>
      <c r="FSA433" s="45"/>
      <c r="FSB433" s="45"/>
      <c r="FSC433" s="45"/>
      <c r="FSD433" s="45"/>
      <c r="FSE433" s="45"/>
      <c r="FSF433" s="45"/>
      <c r="FSG433" s="45"/>
      <c r="FSH433" s="45"/>
      <c r="FSI433" s="45"/>
      <c r="FSJ433" s="45"/>
      <c r="FSK433" s="45"/>
      <c r="FSL433" s="45"/>
      <c r="FSM433" s="45"/>
      <c r="FSN433" s="45"/>
      <c r="FSO433" s="45"/>
      <c r="FSP433" s="45"/>
      <c r="FSQ433" s="45"/>
      <c r="FSR433" s="45"/>
      <c r="FSS433" s="45"/>
      <c r="FST433" s="45"/>
      <c r="FSU433" s="45"/>
      <c r="FSV433" s="45"/>
      <c r="FSW433" s="45"/>
      <c r="FSX433" s="45"/>
      <c r="FSY433" s="45"/>
      <c r="FSZ433" s="45"/>
      <c r="FTA433" s="45"/>
      <c r="FTB433" s="45"/>
      <c r="FTC433" s="45"/>
      <c r="FTD433" s="45"/>
      <c r="FTE433" s="45"/>
      <c r="FTF433" s="45"/>
      <c r="FTG433" s="45"/>
      <c r="FTH433" s="45"/>
      <c r="FTI433" s="45"/>
      <c r="FTJ433" s="45"/>
      <c r="FTK433" s="45"/>
      <c r="FTL433" s="45"/>
      <c r="FTM433" s="45"/>
      <c r="FTN433" s="45"/>
      <c r="FTO433" s="45"/>
      <c r="FTP433" s="45"/>
      <c r="FTQ433" s="45"/>
      <c r="FTR433" s="45"/>
      <c r="FTS433" s="45"/>
      <c r="FTT433" s="45"/>
      <c r="FTU433" s="45"/>
      <c r="FTV433" s="45"/>
      <c r="FTW433" s="45"/>
      <c r="FTX433" s="45"/>
      <c r="FTY433" s="45"/>
      <c r="FTZ433" s="45"/>
      <c r="FUA433" s="45"/>
      <c r="FUB433" s="45"/>
      <c r="FUC433" s="45"/>
      <c r="FUD433" s="45"/>
      <c r="FUE433" s="45"/>
      <c r="FUF433" s="45"/>
      <c r="FUG433" s="45"/>
      <c r="FUH433" s="45"/>
      <c r="FUI433" s="45"/>
      <c r="FUJ433" s="45"/>
      <c r="FUK433" s="45"/>
      <c r="FUL433" s="45"/>
      <c r="FUM433" s="45"/>
      <c r="FUN433" s="45"/>
      <c r="FUO433" s="45"/>
      <c r="FUP433" s="45"/>
      <c r="FUQ433" s="45"/>
      <c r="FUR433" s="45"/>
      <c r="FUS433" s="45"/>
      <c r="FUT433" s="45"/>
      <c r="FUU433" s="45"/>
      <c r="FUV433" s="45"/>
      <c r="FUW433" s="45"/>
      <c r="FUX433" s="45"/>
      <c r="FUY433" s="45"/>
      <c r="FUZ433" s="45"/>
      <c r="FVA433" s="45"/>
      <c r="FVB433" s="45"/>
      <c r="FVC433" s="45"/>
      <c r="FVD433" s="45"/>
      <c r="FVE433" s="45"/>
      <c r="FVF433" s="45"/>
      <c r="FVG433" s="45"/>
      <c r="FVH433" s="45"/>
      <c r="FVI433" s="45"/>
      <c r="FVJ433" s="45"/>
      <c r="FVK433" s="45"/>
      <c r="FVL433" s="45"/>
      <c r="FVM433" s="45"/>
      <c r="FVN433" s="45"/>
      <c r="FVO433" s="45"/>
      <c r="FVP433" s="45"/>
      <c r="FVQ433" s="45"/>
      <c r="FVR433" s="45"/>
      <c r="FVS433" s="45"/>
      <c r="FVT433" s="45"/>
      <c r="FVU433" s="45"/>
      <c r="FVV433" s="45"/>
      <c r="FVW433" s="45"/>
      <c r="FVX433" s="45"/>
      <c r="FVY433" s="45"/>
      <c r="FVZ433" s="45"/>
      <c r="FWA433" s="45"/>
      <c r="FWB433" s="45"/>
      <c r="FWC433" s="45"/>
      <c r="FWD433" s="45"/>
      <c r="FWE433" s="45"/>
      <c r="FWF433" s="45"/>
      <c r="FWG433" s="45"/>
      <c r="FWH433" s="45"/>
      <c r="FWI433" s="45"/>
      <c r="FWJ433" s="45"/>
      <c r="FWK433" s="45"/>
      <c r="FWL433" s="45"/>
      <c r="FWM433" s="45"/>
      <c r="FWN433" s="45"/>
      <c r="FWO433" s="45"/>
      <c r="FWP433" s="45"/>
      <c r="FWQ433" s="45"/>
      <c r="FWR433" s="45"/>
      <c r="FWS433" s="45"/>
      <c r="FWT433" s="45"/>
      <c r="FWU433" s="45"/>
      <c r="FWV433" s="45"/>
      <c r="FWW433" s="45"/>
      <c r="FWX433" s="45"/>
      <c r="FWY433" s="45"/>
      <c r="FWZ433" s="45"/>
      <c r="FXA433" s="45"/>
      <c r="FXB433" s="45"/>
      <c r="FXC433" s="45"/>
      <c r="FXD433" s="45"/>
      <c r="FXE433" s="45"/>
      <c r="FXF433" s="45"/>
      <c r="FXG433" s="45"/>
      <c r="FXH433" s="45"/>
      <c r="FXI433" s="45"/>
      <c r="FXJ433" s="45"/>
      <c r="FXK433" s="45"/>
      <c r="FXL433" s="45"/>
      <c r="FXM433" s="45"/>
      <c r="FXN433" s="45"/>
      <c r="FXO433" s="45"/>
      <c r="FXP433" s="45"/>
      <c r="FXQ433" s="45"/>
      <c r="FXR433" s="45"/>
      <c r="FXS433" s="45"/>
      <c r="FXT433" s="45"/>
      <c r="FXU433" s="45"/>
      <c r="FXV433" s="45"/>
      <c r="FXW433" s="45"/>
      <c r="FXX433" s="45"/>
      <c r="FXY433" s="45"/>
      <c r="FXZ433" s="45"/>
      <c r="FYA433" s="45"/>
      <c r="FYB433" s="45"/>
      <c r="FYC433" s="45"/>
      <c r="FYD433" s="45"/>
      <c r="FYE433" s="45"/>
      <c r="FYF433" s="45"/>
      <c r="FYG433" s="45"/>
      <c r="FYH433" s="45"/>
      <c r="FYI433" s="45"/>
      <c r="FYJ433" s="45"/>
      <c r="FYK433" s="45"/>
      <c r="FYL433" s="45"/>
      <c r="FYM433" s="45"/>
      <c r="FYN433" s="45"/>
      <c r="FYO433" s="45"/>
      <c r="FYP433" s="45"/>
      <c r="FYQ433" s="45"/>
      <c r="FYR433" s="45"/>
      <c r="FYS433" s="45"/>
      <c r="FYT433" s="45"/>
      <c r="FYU433" s="45"/>
      <c r="FYV433" s="45"/>
      <c r="FYW433" s="45"/>
      <c r="FYX433" s="45"/>
      <c r="FYY433" s="45"/>
      <c r="FYZ433" s="45"/>
      <c r="FZA433" s="45"/>
      <c r="FZB433" s="45"/>
      <c r="FZC433" s="45"/>
      <c r="FZD433" s="45"/>
      <c r="FZE433" s="45"/>
      <c r="FZF433" s="45"/>
      <c r="FZG433" s="45"/>
      <c r="FZH433" s="45"/>
      <c r="FZI433" s="45"/>
      <c r="FZJ433" s="45"/>
      <c r="FZK433" s="45"/>
      <c r="FZL433" s="45"/>
      <c r="FZM433" s="45"/>
      <c r="FZN433" s="45"/>
      <c r="FZO433" s="45"/>
      <c r="FZP433" s="45"/>
      <c r="FZQ433" s="45"/>
      <c r="FZR433" s="45"/>
      <c r="FZS433" s="45"/>
      <c r="FZT433" s="45"/>
      <c r="FZU433" s="45"/>
      <c r="FZV433" s="45"/>
      <c r="FZW433" s="45"/>
      <c r="FZX433" s="45"/>
      <c r="FZY433" s="45"/>
      <c r="FZZ433" s="45"/>
      <c r="GAA433" s="45"/>
      <c r="GAB433" s="45"/>
      <c r="GAC433" s="45"/>
      <c r="GAD433" s="45"/>
      <c r="GAE433" s="45"/>
      <c r="GAF433" s="45"/>
      <c r="GAG433" s="45"/>
      <c r="GAH433" s="45"/>
      <c r="GAI433" s="45"/>
      <c r="GAJ433" s="45"/>
      <c r="GAK433" s="45"/>
      <c r="GAL433" s="45"/>
      <c r="GAM433" s="45"/>
      <c r="GAN433" s="45"/>
      <c r="GAO433" s="45"/>
      <c r="GAP433" s="45"/>
      <c r="GAQ433" s="45"/>
      <c r="GAR433" s="45"/>
      <c r="GAS433" s="45"/>
      <c r="GAT433" s="45"/>
      <c r="GAU433" s="45"/>
      <c r="GAV433" s="45"/>
      <c r="GAW433" s="45"/>
      <c r="GAX433" s="45"/>
      <c r="GAY433" s="45"/>
      <c r="GAZ433" s="45"/>
      <c r="GBA433" s="45"/>
      <c r="GBB433" s="45"/>
      <c r="GBC433" s="45"/>
      <c r="GBD433" s="45"/>
      <c r="GBE433" s="45"/>
      <c r="GBF433" s="45"/>
      <c r="GBG433" s="45"/>
      <c r="GBH433" s="45"/>
      <c r="GBI433" s="45"/>
      <c r="GBJ433" s="45"/>
      <c r="GBK433" s="45"/>
      <c r="GBL433" s="45"/>
      <c r="GBM433" s="45"/>
      <c r="GBN433" s="45"/>
      <c r="GBO433" s="45"/>
      <c r="GBP433" s="45"/>
      <c r="GBQ433" s="45"/>
      <c r="GBR433" s="45"/>
      <c r="GBS433" s="45"/>
      <c r="GBT433" s="45"/>
      <c r="GBU433" s="45"/>
      <c r="GBV433" s="45"/>
      <c r="GBW433" s="45"/>
      <c r="GBX433" s="45"/>
      <c r="GBY433" s="45"/>
      <c r="GBZ433" s="45"/>
      <c r="GCA433" s="45"/>
      <c r="GCB433" s="45"/>
      <c r="GCC433" s="45"/>
      <c r="GCD433" s="45"/>
      <c r="GCE433" s="45"/>
      <c r="GCF433" s="45"/>
      <c r="GCG433" s="45"/>
      <c r="GCH433" s="45"/>
      <c r="GCI433" s="45"/>
      <c r="GCJ433" s="45"/>
      <c r="GCK433" s="45"/>
      <c r="GCL433" s="45"/>
      <c r="GCM433" s="45"/>
      <c r="GCN433" s="45"/>
      <c r="GCO433" s="45"/>
      <c r="GCP433" s="45"/>
      <c r="GCQ433" s="45"/>
      <c r="GCR433" s="45"/>
      <c r="GCS433" s="45"/>
      <c r="GCT433" s="45"/>
      <c r="GCU433" s="45"/>
      <c r="GCV433" s="45"/>
      <c r="GCW433" s="45"/>
      <c r="GCX433" s="45"/>
      <c r="GCY433" s="45"/>
      <c r="GCZ433" s="45"/>
      <c r="GDA433" s="45"/>
      <c r="GDB433" s="45"/>
      <c r="GDC433" s="45"/>
      <c r="GDD433" s="45"/>
      <c r="GDE433" s="45"/>
      <c r="GDF433" s="45"/>
      <c r="GDG433" s="45"/>
      <c r="GDH433" s="45"/>
      <c r="GDI433" s="45"/>
      <c r="GDJ433" s="45"/>
      <c r="GDK433" s="45"/>
      <c r="GDL433" s="45"/>
      <c r="GDM433" s="45"/>
      <c r="GDN433" s="45"/>
      <c r="GDO433" s="45"/>
      <c r="GDP433" s="45"/>
      <c r="GDQ433" s="45"/>
      <c r="GDR433" s="45"/>
      <c r="GDS433" s="45"/>
      <c r="GDT433" s="45"/>
      <c r="GDU433" s="45"/>
      <c r="GDV433" s="45"/>
      <c r="GDW433" s="45"/>
      <c r="GDX433" s="45"/>
      <c r="GDY433" s="45"/>
      <c r="GDZ433" s="45"/>
      <c r="GEA433" s="45"/>
      <c r="GEB433" s="45"/>
      <c r="GEC433" s="45"/>
      <c r="GED433" s="45"/>
      <c r="GEE433" s="45"/>
      <c r="GEF433" s="45"/>
      <c r="GEG433" s="45"/>
      <c r="GEH433" s="45"/>
      <c r="GEI433" s="45"/>
      <c r="GEJ433" s="45"/>
      <c r="GEK433" s="45"/>
      <c r="GEL433" s="45"/>
      <c r="GEM433" s="45"/>
      <c r="GEN433" s="45"/>
      <c r="GEO433" s="45"/>
      <c r="GEP433" s="45"/>
      <c r="GEQ433" s="45"/>
      <c r="GER433" s="45"/>
      <c r="GES433" s="45"/>
      <c r="GET433" s="45"/>
      <c r="GEU433" s="45"/>
      <c r="GEV433" s="45"/>
      <c r="GEW433" s="45"/>
      <c r="GEX433" s="45"/>
      <c r="GEY433" s="45"/>
      <c r="GEZ433" s="45"/>
      <c r="GFA433" s="45"/>
      <c r="GFB433" s="45"/>
      <c r="GFC433" s="45"/>
      <c r="GFD433" s="45"/>
      <c r="GFE433" s="45"/>
      <c r="GFF433" s="45"/>
      <c r="GFG433" s="45"/>
      <c r="GFH433" s="45"/>
      <c r="GFI433" s="45"/>
      <c r="GFJ433" s="45"/>
      <c r="GFK433" s="45"/>
      <c r="GFL433" s="45"/>
      <c r="GFM433" s="45"/>
      <c r="GFN433" s="45"/>
      <c r="GFO433" s="45"/>
      <c r="GFP433" s="45"/>
      <c r="GFQ433" s="45"/>
      <c r="GFR433" s="45"/>
      <c r="GFS433" s="45"/>
      <c r="GFT433" s="45"/>
      <c r="GFU433" s="45"/>
      <c r="GFV433" s="45"/>
      <c r="GFW433" s="45"/>
      <c r="GFX433" s="45"/>
      <c r="GFY433" s="45"/>
      <c r="GFZ433" s="45"/>
      <c r="GGA433" s="45"/>
      <c r="GGB433" s="45"/>
      <c r="GGC433" s="45"/>
      <c r="GGD433" s="45"/>
      <c r="GGE433" s="45"/>
      <c r="GGF433" s="45"/>
      <c r="GGG433" s="45"/>
      <c r="GGH433" s="45"/>
      <c r="GGI433" s="45"/>
      <c r="GGJ433" s="45"/>
      <c r="GGK433" s="45"/>
      <c r="GGL433" s="45"/>
      <c r="GGM433" s="45"/>
      <c r="GGN433" s="45"/>
      <c r="GGO433" s="45"/>
      <c r="GGP433" s="45"/>
      <c r="GGQ433" s="45"/>
      <c r="GGR433" s="45"/>
      <c r="GGS433" s="45"/>
      <c r="GGT433" s="45"/>
      <c r="GGU433" s="45"/>
      <c r="GGV433" s="45"/>
      <c r="GGW433" s="45"/>
      <c r="GGX433" s="45"/>
      <c r="GGY433" s="45"/>
      <c r="GGZ433" s="45"/>
      <c r="GHA433" s="45"/>
      <c r="GHB433" s="45"/>
      <c r="GHC433" s="45"/>
      <c r="GHD433" s="45"/>
      <c r="GHE433" s="45"/>
      <c r="GHF433" s="45"/>
      <c r="GHG433" s="45"/>
      <c r="GHH433" s="45"/>
      <c r="GHI433" s="45"/>
      <c r="GHJ433" s="45"/>
      <c r="GHK433" s="45"/>
      <c r="GHL433" s="45"/>
      <c r="GHM433" s="45"/>
      <c r="GHN433" s="45"/>
      <c r="GHO433" s="45"/>
      <c r="GHP433" s="45"/>
      <c r="GHQ433" s="45"/>
      <c r="GHR433" s="45"/>
      <c r="GHS433" s="45"/>
      <c r="GHT433" s="45"/>
      <c r="GHU433" s="45"/>
      <c r="GHV433" s="45"/>
      <c r="GHW433" s="45"/>
      <c r="GHX433" s="45"/>
      <c r="GHY433" s="45"/>
      <c r="GHZ433" s="45"/>
      <c r="GIA433" s="45"/>
      <c r="GIB433" s="45"/>
      <c r="GIC433" s="45"/>
      <c r="GID433" s="45"/>
      <c r="GIE433" s="45"/>
      <c r="GIF433" s="45"/>
      <c r="GIG433" s="45"/>
      <c r="GIH433" s="45"/>
      <c r="GII433" s="45"/>
      <c r="GIJ433" s="45"/>
      <c r="GIK433" s="45"/>
      <c r="GIL433" s="45"/>
      <c r="GIM433" s="45"/>
      <c r="GIN433" s="45"/>
      <c r="GIO433" s="45"/>
      <c r="GIP433" s="45"/>
      <c r="GIQ433" s="45"/>
      <c r="GIR433" s="45"/>
      <c r="GIS433" s="45"/>
      <c r="GIT433" s="45"/>
      <c r="GIU433" s="45"/>
      <c r="GIV433" s="45"/>
      <c r="GIW433" s="45"/>
      <c r="GIX433" s="45"/>
      <c r="GIY433" s="45"/>
      <c r="GIZ433" s="45"/>
      <c r="GJA433" s="45"/>
      <c r="GJB433" s="45"/>
      <c r="GJC433" s="45"/>
      <c r="GJD433" s="45"/>
      <c r="GJE433" s="45"/>
      <c r="GJF433" s="45"/>
      <c r="GJG433" s="45"/>
      <c r="GJH433" s="45"/>
      <c r="GJI433" s="45"/>
      <c r="GJJ433" s="45"/>
      <c r="GJK433" s="45"/>
      <c r="GJL433" s="45"/>
      <c r="GJM433" s="45"/>
      <c r="GJN433" s="45"/>
      <c r="GJO433" s="45"/>
      <c r="GJP433" s="45"/>
      <c r="GJQ433" s="45"/>
      <c r="GJR433" s="45"/>
      <c r="GJS433" s="45"/>
      <c r="GJT433" s="45"/>
      <c r="GJU433" s="45"/>
      <c r="GJV433" s="45"/>
      <c r="GJW433" s="45"/>
      <c r="GJX433" s="45"/>
      <c r="GJY433" s="45"/>
      <c r="GJZ433" s="45"/>
      <c r="GKA433" s="45"/>
      <c r="GKB433" s="45"/>
      <c r="GKC433" s="45"/>
      <c r="GKD433" s="45"/>
      <c r="GKE433" s="45"/>
      <c r="GKF433" s="45"/>
      <c r="GKG433" s="45"/>
      <c r="GKH433" s="45"/>
      <c r="GKI433" s="45"/>
      <c r="GKJ433" s="45"/>
      <c r="GKK433" s="45"/>
      <c r="GKL433" s="45"/>
      <c r="GKM433" s="45"/>
      <c r="GKN433" s="45"/>
      <c r="GKO433" s="45"/>
      <c r="GKP433" s="45"/>
      <c r="GKQ433" s="45"/>
      <c r="GKR433" s="45"/>
      <c r="GKS433" s="45"/>
      <c r="GKT433" s="45"/>
      <c r="GKU433" s="45"/>
      <c r="GKV433" s="45"/>
      <c r="GKW433" s="45"/>
      <c r="GKX433" s="45"/>
      <c r="GKY433" s="45"/>
      <c r="GKZ433" s="45"/>
      <c r="GLA433" s="45"/>
      <c r="GLB433" s="45"/>
      <c r="GLC433" s="45"/>
      <c r="GLD433" s="45"/>
      <c r="GLE433" s="45"/>
      <c r="GLF433" s="45"/>
      <c r="GLG433" s="45"/>
      <c r="GLH433" s="45"/>
      <c r="GLI433" s="45"/>
      <c r="GLJ433" s="45"/>
      <c r="GLK433" s="45"/>
      <c r="GLL433" s="45"/>
      <c r="GLM433" s="45"/>
      <c r="GLN433" s="45"/>
      <c r="GLO433" s="45"/>
      <c r="GLP433" s="45"/>
      <c r="GLQ433" s="45"/>
      <c r="GLR433" s="45"/>
      <c r="GLS433" s="45"/>
      <c r="GLT433" s="45"/>
      <c r="GLU433" s="45"/>
      <c r="GLV433" s="45"/>
      <c r="GLW433" s="45"/>
      <c r="GLX433" s="45"/>
      <c r="GLY433" s="45"/>
      <c r="GLZ433" s="45"/>
      <c r="GMA433" s="45"/>
      <c r="GMB433" s="45"/>
      <c r="GMC433" s="45"/>
      <c r="GMD433" s="45"/>
      <c r="GME433" s="45"/>
      <c r="GMF433" s="45"/>
      <c r="GMG433" s="45"/>
      <c r="GMH433" s="45"/>
      <c r="GMI433" s="45"/>
      <c r="GMJ433" s="45"/>
      <c r="GMK433" s="45"/>
      <c r="GML433" s="45"/>
      <c r="GMM433" s="45"/>
      <c r="GMN433" s="45"/>
      <c r="GMO433" s="45"/>
      <c r="GMP433" s="45"/>
      <c r="GMQ433" s="45"/>
      <c r="GMR433" s="45"/>
      <c r="GMS433" s="45"/>
      <c r="GMT433" s="45"/>
      <c r="GMU433" s="45"/>
      <c r="GMV433" s="45"/>
      <c r="GMW433" s="45"/>
      <c r="GMX433" s="45"/>
      <c r="GMY433" s="45"/>
      <c r="GMZ433" s="45"/>
      <c r="GNA433" s="45"/>
      <c r="GNB433" s="45"/>
      <c r="GNC433" s="45"/>
      <c r="GND433" s="45"/>
      <c r="GNE433" s="45"/>
      <c r="GNF433" s="45"/>
      <c r="GNG433" s="45"/>
      <c r="GNH433" s="45"/>
      <c r="GNI433" s="45"/>
      <c r="GNJ433" s="45"/>
      <c r="GNK433" s="45"/>
      <c r="GNL433" s="45"/>
      <c r="GNM433" s="45"/>
      <c r="GNN433" s="45"/>
      <c r="GNO433" s="45"/>
      <c r="GNP433" s="45"/>
      <c r="GNQ433" s="45"/>
      <c r="GNR433" s="45"/>
      <c r="GNS433" s="45"/>
      <c r="GNT433" s="45"/>
      <c r="GNU433" s="45"/>
      <c r="GNV433" s="45"/>
      <c r="GNW433" s="45"/>
      <c r="GNX433" s="45"/>
      <c r="GNY433" s="45"/>
      <c r="GNZ433" s="45"/>
      <c r="GOA433" s="45"/>
      <c r="GOB433" s="45"/>
      <c r="GOC433" s="45"/>
      <c r="GOD433" s="45"/>
      <c r="GOE433" s="45"/>
      <c r="GOF433" s="45"/>
      <c r="GOG433" s="45"/>
      <c r="GOH433" s="45"/>
      <c r="GOI433" s="45"/>
      <c r="GOJ433" s="45"/>
      <c r="GOK433" s="45"/>
      <c r="GOL433" s="45"/>
      <c r="GOM433" s="45"/>
      <c r="GON433" s="45"/>
      <c r="GOO433" s="45"/>
      <c r="GOP433" s="45"/>
      <c r="GOQ433" s="45"/>
      <c r="GOR433" s="45"/>
      <c r="GOS433" s="45"/>
      <c r="GOT433" s="45"/>
      <c r="GOU433" s="45"/>
      <c r="GOV433" s="45"/>
      <c r="GOW433" s="45"/>
      <c r="GOX433" s="45"/>
      <c r="GOY433" s="45"/>
      <c r="GOZ433" s="45"/>
      <c r="GPA433" s="45"/>
      <c r="GPB433" s="45"/>
      <c r="GPC433" s="45"/>
      <c r="GPD433" s="45"/>
      <c r="GPE433" s="45"/>
      <c r="GPF433" s="45"/>
      <c r="GPG433" s="45"/>
      <c r="GPH433" s="45"/>
      <c r="GPI433" s="45"/>
      <c r="GPJ433" s="45"/>
      <c r="GPK433" s="45"/>
      <c r="GPL433" s="45"/>
      <c r="GPM433" s="45"/>
      <c r="GPN433" s="45"/>
      <c r="GPO433" s="45"/>
      <c r="GPP433" s="45"/>
      <c r="GPQ433" s="45"/>
      <c r="GPR433" s="45"/>
      <c r="GPS433" s="45"/>
      <c r="GPT433" s="45"/>
      <c r="GPU433" s="45"/>
      <c r="GPV433" s="45"/>
      <c r="GPW433" s="45"/>
      <c r="GPX433" s="45"/>
      <c r="GPY433" s="45"/>
      <c r="GPZ433" s="45"/>
      <c r="GQA433" s="45"/>
      <c r="GQB433" s="45"/>
      <c r="GQC433" s="45"/>
      <c r="GQD433" s="45"/>
      <c r="GQE433" s="45"/>
      <c r="GQF433" s="45"/>
      <c r="GQG433" s="45"/>
      <c r="GQH433" s="45"/>
      <c r="GQI433" s="45"/>
      <c r="GQJ433" s="45"/>
      <c r="GQK433" s="45"/>
      <c r="GQL433" s="45"/>
      <c r="GQM433" s="45"/>
      <c r="GQN433" s="45"/>
      <c r="GQO433" s="45"/>
      <c r="GQP433" s="45"/>
      <c r="GQQ433" s="45"/>
      <c r="GQR433" s="45"/>
      <c r="GQS433" s="45"/>
      <c r="GQT433" s="45"/>
      <c r="GQU433" s="45"/>
      <c r="GQV433" s="45"/>
      <c r="GQW433" s="45"/>
      <c r="GQX433" s="45"/>
      <c r="GQY433" s="45"/>
      <c r="GQZ433" s="45"/>
      <c r="GRA433" s="45"/>
      <c r="GRB433" s="45"/>
      <c r="GRC433" s="45"/>
      <c r="GRD433" s="45"/>
      <c r="GRE433" s="45"/>
      <c r="GRF433" s="45"/>
      <c r="GRG433" s="45"/>
      <c r="GRH433" s="45"/>
      <c r="GRI433" s="45"/>
      <c r="GRJ433" s="45"/>
      <c r="GRK433" s="45"/>
      <c r="GRL433" s="45"/>
      <c r="GRM433" s="45"/>
      <c r="GRN433" s="45"/>
      <c r="GRO433" s="45"/>
      <c r="GRP433" s="45"/>
      <c r="GRQ433" s="45"/>
      <c r="GRR433" s="45"/>
      <c r="GRS433" s="45"/>
      <c r="GRT433" s="45"/>
      <c r="GRU433" s="45"/>
      <c r="GRV433" s="45"/>
      <c r="GRW433" s="45"/>
      <c r="GRX433" s="45"/>
      <c r="GRY433" s="45"/>
      <c r="GRZ433" s="45"/>
      <c r="GSA433" s="45"/>
      <c r="GSB433" s="45"/>
      <c r="GSC433" s="45"/>
      <c r="GSD433" s="45"/>
      <c r="GSE433" s="45"/>
      <c r="GSF433" s="45"/>
      <c r="GSG433" s="45"/>
      <c r="GSH433" s="45"/>
      <c r="GSI433" s="45"/>
      <c r="GSJ433" s="45"/>
      <c r="GSK433" s="45"/>
      <c r="GSL433" s="45"/>
      <c r="GSM433" s="45"/>
      <c r="GSN433" s="45"/>
      <c r="GSO433" s="45"/>
      <c r="GSP433" s="45"/>
      <c r="GSQ433" s="45"/>
      <c r="GSR433" s="45"/>
      <c r="GSS433" s="45"/>
      <c r="GST433" s="45"/>
      <c r="GSU433" s="45"/>
      <c r="GSV433" s="45"/>
      <c r="GSW433" s="45"/>
      <c r="GSX433" s="45"/>
      <c r="GSY433" s="45"/>
      <c r="GSZ433" s="45"/>
      <c r="GTA433" s="45"/>
      <c r="GTB433" s="45"/>
      <c r="GTC433" s="45"/>
      <c r="GTD433" s="45"/>
      <c r="GTE433" s="45"/>
      <c r="GTF433" s="45"/>
      <c r="GTG433" s="45"/>
      <c r="GTH433" s="45"/>
      <c r="GTI433" s="45"/>
      <c r="GTJ433" s="45"/>
      <c r="GTK433" s="45"/>
      <c r="GTL433" s="45"/>
      <c r="GTM433" s="45"/>
      <c r="GTN433" s="45"/>
      <c r="GTO433" s="45"/>
      <c r="GTP433" s="45"/>
      <c r="GTQ433" s="45"/>
      <c r="GTR433" s="45"/>
      <c r="GTS433" s="45"/>
      <c r="GTT433" s="45"/>
      <c r="GTU433" s="45"/>
      <c r="GTV433" s="45"/>
      <c r="GTW433" s="45"/>
      <c r="GTX433" s="45"/>
      <c r="GTY433" s="45"/>
      <c r="GTZ433" s="45"/>
      <c r="GUA433" s="45"/>
      <c r="GUB433" s="45"/>
      <c r="GUC433" s="45"/>
      <c r="GUD433" s="45"/>
      <c r="GUE433" s="45"/>
      <c r="GUF433" s="45"/>
      <c r="GUG433" s="45"/>
      <c r="GUH433" s="45"/>
      <c r="GUI433" s="45"/>
      <c r="GUJ433" s="45"/>
      <c r="GUK433" s="45"/>
      <c r="GUL433" s="45"/>
      <c r="GUM433" s="45"/>
      <c r="GUN433" s="45"/>
      <c r="GUO433" s="45"/>
      <c r="GUP433" s="45"/>
      <c r="GUQ433" s="45"/>
      <c r="GUR433" s="45"/>
      <c r="GUS433" s="45"/>
      <c r="GUT433" s="45"/>
      <c r="GUU433" s="45"/>
      <c r="GUV433" s="45"/>
      <c r="GUW433" s="45"/>
      <c r="GUX433" s="45"/>
      <c r="GUY433" s="45"/>
      <c r="GUZ433" s="45"/>
      <c r="GVA433" s="45"/>
      <c r="GVB433" s="45"/>
      <c r="GVC433" s="45"/>
      <c r="GVD433" s="45"/>
      <c r="GVE433" s="45"/>
      <c r="GVF433" s="45"/>
      <c r="GVG433" s="45"/>
      <c r="GVH433" s="45"/>
      <c r="GVI433" s="45"/>
      <c r="GVJ433" s="45"/>
      <c r="GVK433" s="45"/>
      <c r="GVL433" s="45"/>
      <c r="GVM433" s="45"/>
      <c r="GVN433" s="45"/>
      <c r="GVO433" s="45"/>
      <c r="GVP433" s="45"/>
      <c r="GVQ433" s="45"/>
      <c r="GVR433" s="45"/>
      <c r="GVS433" s="45"/>
      <c r="GVT433" s="45"/>
      <c r="GVU433" s="45"/>
      <c r="GVV433" s="45"/>
      <c r="GVW433" s="45"/>
      <c r="GVX433" s="45"/>
      <c r="GVY433" s="45"/>
      <c r="GVZ433" s="45"/>
      <c r="GWA433" s="45"/>
      <c r="GWB433" s="45"/>
      <c r="GWC433" s="45"/>
      <c r="GWD433" s="45"/>
      <c r="GWE433" s="45"/>
      <c r="GWF433" s="45"/>
      <c r="GWG433" s="45"/>
      <c r="GWH433" s="45"/>
      <c r="GWI433" s="45"/>
      <c r="GWJ433" s="45"/>
      <c r="GWK433" s="45"/>
      <c r="GWL433" s="45"/>
      <c r="GWM433" s="45"/>
      <c r="GWN433" s="45"/>
      <c r="GWO433" s="45"/>
      <c r="GWP433" s="45"/>
      <c r="GWQ433" s="45"/>
      <c r="GWR433" s="45"/>
      <c r="GWS433" s="45"/>
      <c r="GWT433" s="45"/>
      <c r="GWU433" s="45"/>
      <c r="GWV433" s="45"/>
      <c r="GWW433" s="45"/>
      <c r="GWX433" s="45"/>
      <c r="GWY433" s="45"/>
      <c r="GWZ433" s="45"/>
      <c r="GXA433" s="45"/>
      <c r="GXB433" s="45"/>
      <c r="GXC433" s="45"/>
      <c r="GXD433" s="45"/>
      <c r="GXE433" s="45"/>
      <c r="GXF433" s="45"/>
      <c r="GXG433" s="45"/>
      <c r="GXH433" s="45"/>
      <c r="GXI433" s="45"/>
      <c r="GXJ433" s="45"/>
      <c r="GXK433" s="45"/>
      <c r="GXL433" s="45"/>
      <c r="GXM433" s="45"/>
      <c r="GXN433" s="45"/>
      <c r="GXO433" s="45"/>
      <c r="GXP433" s="45"/>
      <c r="GXQ433" s="45"/>
      <c r="GXR433" s="45"/>
      <c r="GXS433" s="45"/>
      <c r="GXT433" s="45"/>
      <c r="GXU433" s="45"/>
      <c r="GXV433" s="45"/>
      <c r="GXW433" s="45"/>
      <c r="GXX433" s="45"/>
      <c r="GXY433" s="45"/>
      <c r="GXZ433" s="45"/>
      <c r="GYA433" s="45"/>
      <c r="GYB433" s="45"/>
      <c r="GYC433" s="45"/>
      <c r="GYD433" s="45"/>
      <c r="GYE433" s="45"/>
      <c r="GYF433" s="45"/>
      <c r="GYG433" s="45"/>
      <c r="GYH433" s="45"/>
      <c r="GYI433" s="45"/>
      <c r="GYJ433" s="45"/>
      <c r="GYK433" s="45"/>
      <c r="GYL433" s="45"/>
      <c r="GYM433" s="45"/>
      <c r="GYN433" s="45"/>
      <c r="GYO433" s="45"/>
      <c r="GYP433" s="45"/>
      <c r="GYQ433" s="45"/>
      <c r="GYR433" s="45"/>
      <c r="GYS433" s="45"/>
      <c r="GYT433" s="45"/>
      <c r="GYU433" s="45"/>
      <c r="GYV433" s="45"/>
      <c r="GYW433" s="45"/>
      <c r="GYX433" s="45"/>
      <c r="GYY433" s="45"/>
      <c r="GYZ433" s="45"/>
      <c r="GZA433" s="45"/>
      <c r="GZB433" s="45"/>
      <c r="GZC433" s="45"/>
      <c r="GZD433" s="45"/>
      <c r="GZE433" s="45"/>
      <c r="GZF433" s="45"/>
      <c r="GZG433" s="45"/>
      <c r="GZH433" s="45"/>
      <c r="GZI433" s="45"/>
      <c r="GZJ433" s="45"/>
      <c r="GZK433" s="45"/>
      <c r="GZL433" s="45"/>
      <c r="GZM433" s="45"/>
      <c r="GZN433" s="45"/>
      <c r="GZO433" s="45"/>
      <c r="GZP433" s="45"/>
      <c r="GZQ433" s="45"/>
      <c r="GZR433" s="45"/>
      <c r="GZS433" s="45"/>
      <c r="GZT433" s="45"/>
      <c r="GZU433" s="45"/>
      <c r="GZV433" s="45"/>
      <c r="GZW433" s="45"/>
      <c r="GZX433" s="45"/>
      <c r="GZY433" s="45"/>
      <c r="GZZ433" s="45"/>
      <c r="HAA433" s="45"/>
      <c r="HAB433" s="45"/>
      <c r="HAC433" s="45"/>
      <c r="HAD433" s="45"/>
      <c r="HAE433" s="45"/>
      <c r="HAF433" s="45"/>
      <c r="HAG433" s="45"/>
      <c r="HAH433" s="45"/>
      <c r="HAI433" s="45"/>
      <c r="HAJ433" s="45"/>
      <c r="HAK433" s="45"/>
      <c r="HAL433" s="45"/>
      <c r="HAM433" s="45"/>
      <c r="HAN433" s="45"/>
      <c r="HAO433" s="45"/>
      <c r="HAP433" s="45"/>
      <c r="HAQ433" s="45"/>
      <c r="HAR433" s="45"/>
      <c r="HAS433" s="45"/>
      <c r="HAT433" s="45"/>
      <c r="HAU433" s="45"/>
      <c r="HAV433" s="45"/>
      <c r="HAW433" s="45"/>
      <c r="HAX433" s="45"/>
      <c r="HAY433" s="45"/>
      <c r="HAZ433" s="45"/>
      <c r="HBA433" s="45"/>
      <c r="HBB433" s="45"/>
      <c r="HBC433" s="45"/>
      <c r="HBD433" s="45"/>
      <c r="HBE433" s="45"/>
      <c r="HBF433" s="45"/>
      <c r="HBG433" s="45"/>
      <c r="HBH433" s="45"/>
      <c r="HBI433" s="45"/>
      <c r="HBJ433" s="45"/>
      <c r="HBK433" s="45"/>
      <c r="HBL433" s="45"/>
      <c r="HBM433" s="45"/>
      <c r="HBN433" s="45"/>
      <c r="HBO433" s="45"/>
      <c r="HBP433" s="45"/>
      <c r="HBQ433" s="45"/>
      <c r="HBR433" s="45"/>
      <c r="HBS433" s="45"/>
      <c r="HBT433" s="45"/>
      <c r="HBU433" s="45"/>
      <c r="HBV433" s="45"/>
      <c r="HBW433" s="45"/>
      <c r="HBX433" s="45"/>
      <c r="HBY433" s="45"/>
      <c r="HBZ433" s="45"/>
      <c r="HCA433" s="45"/>
      <c r="HCB433" s="45"/>
      <c r="HCC433" s="45"/>
      <c r="HCD433" s="45"/>
      <c r="HCE433" s="45"/>
      <c r="HCF433" s="45"/>
      <c r="HCG433" s="45"/>
      <c r="HCH433" s="45"/>
      <c r="HCI433" s="45"/>
      <c r="HCJ433" s="45"/>
      <c r="HCK433" s="45"/>
      <c r="HCL433" s="45"/>
      <c r="HCM433" s="45"/>
      <c r="HCN433" s="45"/>
      <c r="HCO433" s="45"/>
      <c r="HCP433" s="45"/>
      <c r="HCQ433" s="45"/>
      <c r="HCR433" s="45"/>
      <c r="HCS433" s="45"/>
      <c r="HCT433" s="45"/>
      <c r="HCU433" s="45"/>
      <c r="HCV433" s="45"/>
      <c r="HCW433" s="45"/>
      <c r="HCX433" s="45"/>
      <c r="HCY433" s="45"/>
      <c r="HCZ433" s="45"/>
      <c r="HDA433" s="45"/>
      <c r="HDB433" s="45"/>
      <c r="HDC433" s="45"/>
      <c r="HDD433" s="45"/>
      <c r="HDE433" s="45"/>
      <c r="HDF433" s="45"/>
      <c r="HDG433" s="45"/>
      <c r="HDH433" s="45"/>
      <c r="HDI433" s="45"/>
      <c r="HDJ433" s="45"/>
      <c r="HDK433" s="45"/>
      <c r="HDL433" s="45"/>
      <c r="HDM433" s="45"/>
      <c r="HDN433" s="45"/>
      <c r="HDO433" s="45"/>
      <c r="HDP433" s="45"/>
      <c r="HDQ433" s="45"/>
      <c r="HDR433" s="45"/>
      <c r="HDS433" s="45"/>
      <c r="HDT433" s="45"/>
      <c r="HDU433" s="45"/>
      <c r="HDV433" s="45"/>
      <c r="HDW433" s="45"/>
      <c r="HDX433" s="45"/>
      <c r="HDY433" s="45"/>
      <c r="HDZ433" s="45"/>
      <c r="HEA433" s="45"/>
      <c r="HEB433" s="45"/>
      <c r="HEC433" s="45"/>
      <c r="HED433" s="45"/>
      <c r="HEE433" s="45"/>
      <c r="HEF433" s="45"/>
      <c r="HEG433" s="45"/>
      <c r="HEH433" s="45"/>
      <c r="HEI433" s="45"/>
      <c r="HEJ433" s="45"/>
      <c r="HEK433" s="45"/>
      <c r="HEL433" s="45"/>
      <c r="HEM433" s="45"/>
      <c r="HEN433" s="45"/>
      <c r="HEO433" s="45"/>
      <c r="HEP433" s="45"/>
      <c r="HEQ433" s="45"/>
      <c r="HER433" s="45"/>
      <c r="HES433" s="45"/>
      <c r="HET433" s="45"/>
      <c r="HEU433" s="45"/>
      <c r="HEV433" s="45"/>
      <c r="HEW433" s="45"/>
      <c r="HEX433" s="45"/>
      <c r="HEY433" s="45"/>
      <c r="HEZ433" s="45"/>
      <c r="HFA433" s="45"/>
      <c r="HFB433" s="45"/>
      <c r="HFC433" s="45"/>
      <c r="HFD433" s="45"/>
      <c r="HFE433" s="45"/>
      <c r="HFF433" s="45"/>
      <c r="HFG433" s="45"/>
      <c r="HFH433" s="45"/>
      <c r="HFI433" s="45"/>
      <c r="HFJ433" s="45"/>
      <c r="HFK433" s="45"/>
      <c r="HFL433" s="45"/>
      <c r="HFM433" s="45"/>
      <c r="HFN433" s="45"/>
      <c r="HFO433" s="45"/>
      <c r="HFP433" s="45"/>
      <c r="HFQ433" s="45"/>
      <c r="HFR433" s="45"/>
      <c r="HFS433" s="45"/>
      <c r="HFT433" s="45"/>
      <c r="HFU433" s="45"/>
      <c r="HFV433" s="45"/>
      <c r="HFW433" s="45"/>
      <c r="HFX433" s="45"/>
      <c r="HFY433" s="45"/>
      <c r="HFZ433" s="45"/>
      <c r="HGA433" s="45"/>
      <c r="HGB433" s="45"/>
      <c r="HGC433" s="45"/>
      <c r="HGD433" s="45"/>
      <c r="HGE433" s="45"/>
      <c r="HGF433" s="45"/>
      <c r="HGG433" s="45"/>
      <c r="HGH433" s="45"/>
      <c r="HGI433" s="45"/>
      <c r="HGJ433" s="45"/>
      <c r="HGK433" s="45"/>
      <c r="HGL433" s="45"/>
      <c r="HGM433" s="45"/>
      <c r="HGN433" s="45"/>
      <c r="HGO433" s="45"/>
      <c r="HGP433" s="45"/>
      <c r="HGQ433" s="45"/>
      <c r="HGR433" s="45"/>
      <c r="HGS433" s="45"/>
      <c r="HGT433" s="45"/>
      <c r="HGU433" s="45"/>
      <c r="HGV433" s="45"/>
      <c r="HGW433" s="45"/>
      <c r="HGX433" s="45"/>
      <c r="HGY433" s="45"/>
      <c r="HGZ433" s="45"/>
      <c r="HHA433" s="45"/>
      <c r="HHB433" s="45"/>
      <c r="HHC433" s="45"/>
      <c r="HHD433" s="45"/>
      <c r="HHE433" s="45"/>
      <c r="HHF433" s="45"/>
      <c r="HHG433" s="45"/>
      <c r="HHH433" s="45"/>
      <c r="HHI433" s="45"/>
      <c r="HHJ433" s="45"/>
      <c r="HHK433" s="45"/>
      <c r="HHL433" s="45"/>
      <c r="HHM433" s="45"/>
      <c r="HHN433" s="45"/>
      <c r="HHO433" s="45"/>
      <c r="HHP433" s="45"/>
      <c r="HHQ433" s="45"/>
      <c r="HHR433" s="45"/>
      <c r="HHS433" s="45"/>
      <c r="HHT433" s="45"/>
      <c r="HHU433" s="45"/>
      <c r="HHV433" s="45"/>
      <c r="HHW433" s="45"/>
      <c r="HHX433" s="45"/>
      <c r="HHY433" s="45"/>
      <c r="HHZ433" s="45"/>
      <c r="HIA433" s="45"/>
      <c r="HIB433" s="45"/>
      <c r="HIC433" s="45"/>
      <c r="HID433" s="45"/>
      <c r="HIE433" s="45"/>
      <c r="HIF433" s="45"/>
      <c r="HIG433" s="45"/>
      <c r="HIH433" s="45"/>
      <c r="HII433" s="45"/>
      <c r="HIJ433" s="45"/>
      <c r="HIK433" s="45"/>
      <c r="HIL433" s="45"/>
      <c r="HIM433" s="45"/>
      <c r="HIN433" s="45"/>
      <c r="HIO433" s="45"/>
      <c r="HIP433" s="45"/>
      <c r="HIQ433" s="45"/>
      <c r="HIR433" s="45"/>
      <c r="HIS433" s="45"/>
      <c r="HIT433" s="45"/>
      <c r="HIU433" s="45"/>
      <c r="HIV433" s="45"/>
      <c r="HIW433" s="45"/>
      <c r="HIX433" s="45"/>
      <c r="HIY433" s="45"/>
      <c r="HIZ433" s="45"/>
      <c r="HJA433" s="45"/>
      <c r="HJB433" s="45"/>
      <c r="HJC433" s="45"/>
      <c r="HJD433" s="45"/>
      <c r="HJE433" s="45"/>
      <c r="HJF433" s="45"/>
      <c r="HJG433" s="45"/>
      <c r="HJH433" s="45"/>
      <c r="HJI433" s="45"/>
      <c r="HJJ433" s="45"/>
      <c r="HJK433" s="45"/>
      <c r="HJL433" s="45"/>
      <c r="HJM433" s="45"/>
      <c r="HJN433" s="45"/>
      <c r="HJO433" s="45"/>
      <c r="HJP433" s="45"/>
      <c r="HJQ433" s="45"/>
      <c r="HJR433" s="45"/>
      <c r="HJS433" s="45"/>
      <c r="HJT433" s="45"/>
      <c r="HJU433" s="45"/>
      <c r="HJV433" s="45"/>
      <c r="HJW433" s="45"/>
      <c r="HJX433" s="45"/>
      <c r="HJY433" s="45"/>
      <c r="HJZ433" s="45"/>
      <c r="HKA433" s="45"/>
      <c r="HKB433" s="45"/>
      <c r="HKC433" s="45"/>
      <c r="HKD433" s="45"/>
      <c r="HKE433" s="45"/>
      <c r="HKF433" s="45"/>
      <c r="HKG433" s="45"/>
      <c r="HKH433" s="45"/>
      <c r="HKI433" s="45"/>
      <c r="HKJ433" s="45"/>
      <c r="HKK433" s="45"/>
      <c r="HKL433" s="45"/>
      <c r="HKM433" s="45"/>
      <c r="HKN433" s="45"/>
      <c r="HKO433" s="45"/>
      <c r="HKP433" s="45"/>
      <c r="HKQ433" s="45"/>
      <c r="HKR433" s="45"/>
      <c r="HKS433" s="45"/>
      <c r="HKT433" s="45"/>
      <c r="HKU433" s="45"/>
      <c r="HKV433" s="45"/>
      <c r="HKW433" s="45"/>
      <c r="HKX433" s="45"/>
      <c r="HKY433" s="45"/>
      <c r="HKZ433" s="45"/>
      <c r="HLA433" s="45"/>
      <c r="HLB433" s="45"/>
      <c r="HLC433" s="45"/>
      <c r="HLD433" s="45"/>
      <c r="HLE433" s="45"/>
      <c r="HLF433" s="45"/>
      <c r="HLG433" s="45"/>
      <c r="HLH433" s="45"/>
      <c r="HLI433" s="45"/>
      <c r="HLJ433" s="45"/>
      <c r="HLK433" s="45"/>
      <c r="HLL433" s="45"/>
      <c r="HLM433" s="45"/>
      <c r="HLN433" s="45"/>
      <c r="HLO433" s="45"/>
      <c r="HLP433" s="45"/>
      <c r="HLQ433" s="45"/>
      <c r="HLR433" s="45"/>
      <c r="HLS433" s="45"/>
      <c r="HLT433" s="45"/>
      <c r="HLU433" s="45"/>
      <c r="HLV433" s="45"/>
      <c r="HLW433" s="45"/>
      <c r="HLX433" s="45"/>
      <c r="HLY433" s="45"/>
      <c r="HLZ433" s="45"/>
      <c r="HMA433" s="45"/>
      <c r="HMB433" s="45"/>
      <c r="HMC433" s="45"/>
      <c r="HMD433" s="45"/>
      <c r="HME433" s="45"/>
      <c r="HMF433" s="45"/>
      <c r="HMG433" s="45"/>
      <c r="HMH433" s="45"/>
      <c r="HMI433" s="45"/>
      <c r="HMJ433" s="45"/>
      <c r="HMK433" s="45"/>
      <c r="HML433" s="45"/>
      <c r="HMM433" s="45"/>
      <c r="HMN433" s="45"/>
      <c r="HMO433" s="45"/>
      <c r="HMP433" s="45"/>
      <c r="HMQ433" s="45"/>
      <c r="HMR433" s="45"/>
      <c r="HMS433" s="45"/>
      <c r="HMT433" s="45"/>
      <c r="HMU433" s="45"/>
      <c r="HMV433" s="45"/>
      <c r="HMW433" s="45"/>
      <c r="HMX433" s="45"/>
      <c r="HMY433" s="45"/>
      <c r="HMZ433" s="45"/>
      <c r="HNA433" s="45"/>
      <c r="HNB433" s="45"/>
      <c r="HNC433" s="45"/>
      <c r="HND433" s="45"/>
      <c r="HNE433" s="45"/>
      <c r="HNF433" s="45"/>
      <c r="HNG433" s="45"/>
      <c r="HNH433" s="45"/>
      <c r="HNI433" s="45"/>
      <c r="HNJ433" s="45"/>
      <c r="HNK433" s="45"/>
      <c r="HNL433" s="45"/>
      <c r="HNM433" s="45"/>
      <c r="HNN433" s="45"/>
      <c r="HNO433" s="45"/>
      <c r="HNP433" s="45"/>
      <c r="HNQ433" s="45"/>
      <c r="HNR433" s="45"/>
      <c r="HNS433" s="45"/>
      <c r="HNT433" s="45"/>
      <c r="HNU433" s="45"/>
      <c r="HNV433" s="45"/>
      <c r="HNW433" s="45"/>
      <c r="HNX433" s="45"/>
      <c r="HNY433" s="45"/>
      <c r="HNZ433" s="45"/>
      <c r="HOA433" s="45"/>
      <c r="HOB433" s="45"/>
      <c r="HOC433" s="45"/>
      <c r="HOD433" s="45"/>
      <c r="HOE433" s="45"/>
      <c r="HOF433" s="45"/>
      <c r="HOG433" s="45"/>
      <c r="HOH433" s="45"/>
      <c r="HOI433" s="45"/>
      <c r="HOJ433" s="45"/>
      <c r="HOK433" s="45"/>
      <c r="HOL433" s="45"/>
      <c r="HOM433" s="45"/>
      <c r="HON433" s="45"/>
      <c r="HOO433" s="45"/>
      <c r="HOP433" s="45"/>
      <c r="HOQ433" s="45"/>
      <c r="HOR433" s="45"/>
      <c r="HOS433" s="45"/>
      <c r="HOT433" s="45"/>
      <c r="HOU433" s="45"/>
      <c r="HOV433" s="45"/>
      <c r="HOW433" s="45"/>
      <c r="HOX433" s="45"/>
      <c r="HOY433" s="45"/>
      <c r="HOZ433" s="45"/>
      <c r="HPA433" s="45"/>
      <c r="HPB433" s="45"/>
      <c r="HPC433" s="45"/>
      <c r="HPD433" s="45"/>
      <c r="HPE433" s="45"/>
      <c r="HPF433" s="45"/>
      <c r="HPG433" s="45"/>
      <c r="HPH433" s="45"/>
      <c r="HPI433" s="45"/>
      <c r="HPJ433" s="45"/>
      <c r="HPK433" s="45"/>
      <c r="HPL433" s="45"/>
      <c r="HPM433" s="45"/>
      <c r="HPN433" s="45"/>
      <c r="HPO433" s="45"/>
      <c r="HPP433" s="45"/>
      <c r="HPQ433" s="45"/>
      <c r="HPR433" s="45"/>
      <c r="HPS433" s="45"/>
      <c r="HPT433" s="45"/>
      <c r="HPU433" s="45"/>
      <c r="HPV433" s="45"/>
      <c r="HPW433" s="45"/>
      <c r="HPX433" s="45"/>
      <c r="HPY433" s="45"/>
      <c r="HPZ433" s="45"/>
      <c r="HQA433" s="45"/>
      <c r="HQB433" s="45"/>
      <c r="HQC433" s="45"/>
      <c r="HQD433" s="45"/>
      <c r="HQE433" s="45"/>
      <c r="HQF433" s="45"/>
      <c r="HQG433" s="45"/>
      <c r="HQH433" s="45"/>
      <c r="HQI433" s="45"/>
      <c r="HQJ433" s="45"/>
      <c r="HQK433" s="45"/>
      <c r="HQL433" s="45"/>
      <c r="HQM433" s="45"/>
      <c r="HQN433" s="45"/>
      <c r="HQO433" s="45"/>
      <c r="HQP433" s="45"/>
      <c r="HQQ433" s="45"/>
      <c r="HQR433" s="45"/>
      <c r="HQS433" s="45"/>
      <c r="HQT433" s="45"/>
      <c r="HQU433" s="45"/>
      <c r="HQV433" s="45"/>
      <c r="HQW433" s="45"/>
      <c r="HQX433" s="45"/>
      <c r="HQY433" s="45"/>
      <c r="HQZ433" s="45"/>
      <c r="HRA433" s="45"/>
      <c r="HRB433" s="45"/>
      <c r="HRC433" s="45"/>
      <c r="HRD433" s="45"/>
      <c r="HRE433" s="45"/>
      <c r="HRF433" s="45"/>
      <c r="HRG433" s="45"/>
      <c r="HRH433" s="45"/>
      <c r="HRI433" s="45"/>
      <c r="HRJ433" s="45"/>
      <c r="HRK433" s="45"/>
      <c r="HRL433" s="45"/>
      <c r="HRM433" s="45"/>
      <c r="HRN433" s="45"/>
      <c r="HRO433" s="45"/>
      <c r="HRP433" s="45"/>
      <c r="HRQ433" s="45"/>
      <c r="HRR433" s="45"/>
      <c r="HRS433" s="45"/>
      <c r="HRT433" s="45"/>
      <c r="HRU433" s="45"/>
      <c r="HRV433" s="45"/>
      <c r="HRW433" s="45"/>
      <c r="HRX433" s="45"/>
      <c r="HRY433" s="45"/>
      <c r="HRZ433" s="45"/>
      <c r="HSA433" s="45"/>
      <c r="HSB433" s="45"/>
      <c r="HSC433" s="45"/>
      <c r="HSD433" s="45"/>
      <c r="HSE433" s="45"/>
      <c r="HSF433" s="45"/>
      <c r="HSG433" s="45"/>
      <c r="HSH433" s="45"/>
      <c r="HSI433" s="45"/>
      <c r="HSJ433" s="45"/>
      <c r="HSK433" s="45"/>
      <c r="HSL433" s="45"/>
      <c r="HSM433" s="45"/>
      <c r="HSN433" s="45"/>
      <c r="HSO433" s="45"/>
      <c r="HSP433" s="45"/>
      <c r="HSQ433" s="45"/>
      <c r="HSR433" s="45"/>
      <c r="HSS433" s="45"/>
      <c r="HST433" s="45"/>
      <c r="HSU433" s="45"/>
      <c r="HSV433" s="45"/>
      <c r="HSW433" s="45"/>
      <c r="HSX433" s="45"/>
      <c r="HSY433" s="45"/>
      <c r="HSZ433" s="45"/>
      <c r="HTA433" s="45"/>
      <c r="HTB433" s="45"/>
      <c r="HTC433" s="45"/>
      <c r="HTD433" s="45"/>
      <c r="HTE433" s="45"/>
      <c r="HTF433" s="45"/>
      <c r="HTG433" s="45"/>
      <c r="HTH433" s="45"/>
      <c r="HTI433" s="45"/>
      <c r="HTJ433" s="45"/>
      <c r="HTK433" s="45"/>
      <c r="HTL433" s="45"/>
      <c r="HTM433" s="45"/>
      <c r="HTN433" s="45"/>
      <c r="HTO433" s="45"/>
      <c r="HTP433" s="45"/>
      <c r="HTQ433" s="45"/>
      <c r="HTR433" s="45"/>
      <c r="HTS433" s="45"/>
      <c r="HTT433" s="45"/>
      <c r="HTU433" s="45"/>
      <c r="HTV433" s="45"/>
      <c r="HTW433" s="45"/>
      <c r="HTX433" s="45"/>
      <c r="HTY433" s="45"/>
      <c r="HTZ433" s="45"/>
      <c r="HUA433" s="45"/>
      <c r="HUB433" s="45"/>
      <c r="HUC433" s="45"/>
      <c r="HUD433" s="45"/>
      <c r="HUE433" s="45"/>
      <c r="HUF433" s="45"/>
      <c r="HUG433" s="45"/>
      <c r="HUH433" s="45"/>
      <c r="HUI433" s="45"/>
      <c r="HUJ433" s="45"/>
      <c r="HUK433" s="45"/>
      <c r="HUL433" s="45"/>
      <c r="HUM433" s="45"/>
      <c r="HUN433" s="45"/>
      <c r="HUO433" s="45"/>
      <c r="HUP433" s="45"/>
      <c r="HUQ433" s="45"/>
      <c r="HUR433" s="45"/>
      <c r="HUS433" s="45"/>
      <c r="HUT433" s="45"/>
      <c r="HUU433" s="45"/>
      <c r="HUV433" s="45"/>
      <c r="HUW433" s="45"/>
      <c r="HUX433" s="45"/>
      <c r="HUY433" s="45"/>
      <c r="HUZ433" s="45"/>
      <c r="HVA433" s="45"/>
      <c r="HVB433" s="45"/>
      <c r="HVC433" s="45"/>
      <c r="HVD433" s="45"/>
      <c r="HVE433" s="45"/>
      <c r="HVF433" s="45"/>
      <c r="HVG433" s="45"/>
      <c r="HVH433" s="45"/>
      <c r="HVI433" s="45"/>
      <c r="HVJ433" s="45"/>
      <c r="HVK433" s="45"/>
      <c r="HVL433" s="45"/>
      <c r="HVM433" s="45"/>
      <c r="HVN433" s="45"/>
      <c r="HVO433" s="45"/>
      <c r="HVP433" s="45"/>
      <c r="HVQ433" s="45"/>
      <c r="HVR433" s="45"/>
      <c r="HVS433" s="45"/>
      <c r="HVT433" s="45"/>
      <c r="HVU433" s="45"/>
      <c r="HVV433" s="45"/>
      <c r="HVW433" s="45"/>
      <c r="HVX433" s="45"/>
      <c r="HVY433" s="45"/>
      <c r="HVZ433" s="45"/>
      <c r="HWA433" s="45"/>
      <c r="HWB433" s="45"/>
      <c r="HWC433" s="45"/>
      <c r="HWD433" s="45"/>
      <c r="HWE433" s="45"/>
      <c r="HWF433" s="45"/>
      <c r="HWG433" s="45"/>
      <c r="HWH433" s="45"/>
      <c r="HWI433" s="45"/>
      <c r="HWJ433" s="45"/>
      <c r="HWK433" s="45"/>
      <c r="HWL433" s="45"/>
      <c r="HWM433" s="45"/>
      <c r="HWN433" s="45"/>
      <c r="HWO433" s="45"/>
      <c r="HWP433" s="45"/>
      <c r="HWQ433" s="45"/>
      <c r="HWR433" s="45"/>
      <c r="HWS433" s="45"/>
      <c r="HWT433" s="45"/>
      <c r="HWU433" s="45"/>
      <c r="HWV433" s="45"/>
      <c r="HWW433" s="45"/>
      <c r="HWX433" s="45"/>
      <c r="HWY433" s="45"/>
      <c r="HWZ433" s="45"/>
      <c r="HXA433" s="45"/>
      <c r="HXB433" s="45"/>
      <c r="HXC433" s="45"/>
      <c r="HXD433" s="45"/>
      <c r="HXE433" s="45"/>
      <c r="HXF433" s="45"/>
      <c r="HXG433" s="45"/>
      <c r="HXH433" s="45"/>
      <c r="HXI433" s="45"/>
      <c r="HXJ433" s="45"/>
      <c r="HXK433" s="45"/>
      <c r="HXL433" s="45"/>
      <c r="HXM433" s="45"/>
      <c r="HXN433" s="45"/>
      <c r="HXO433" s="45"/>
      <c r="HXP433" s="45"/>
      <c r="HXQ433" s="45"/>
      <c r="HXR433" s="45"/>
      <c r="HXS433" s="45"/>
      <c r="HXT433" s="45"/>
      <c r="HXU433" s="45"/>
      <c r="HXV433" s="45"/>
      <c r="HXW433" s="45"/>
      <c r="HXX433" s="45"/>
      <c r="HXY433" s="45"/>
      <c r="HXZ433" s="45"/>
      <c r="HYA433" s="45"/>
      <c r="HYB433" s="45"/>
      <c r="HYC433" s="45"/>
      <c r="HYD433" s="45"/>
      <c r="HYE433" s="45"/>
      <c r="HYF433" s="45"/>
      <c r="HYG433" s="45"/>
      <c r="HYH433" s="45"/>
      <c r="HYI433" s="45"/>
      <c r="HYJ433" s="45"/>
      <c r="HYK433" s="45"/>
      <c r="HYL433" s="45"/>
      <c r="HYM433" s="45"/>
      <c r="HYN433" s="45"/>
      <c r="HYO433" s="45"/>
      <c r="HYP433" s="45"/>
      <c r="HYQ433" s="45"/>
      <c r="HYR433" s="45"/>
      <c r="HYS433" s="45"/>
      <c r="HYT433" s="45"/>
      <c r="HYU433" s="45"/>
      <c r="HYV433" s="45"/>
      <c r="HYW433" s="45"/>
      <c r="HYX433" s="45"/>
      <c r="HYY433" s="45"/>
      <c r="HYZ433" s="45"/>
      <c r="HZA433" s="45"/>
      <c r="HZB433" s="45"/>
      <c r="HZC433" s="45"/>
      <c r="HZD433" s="45"/>
      <c r="HZE433" s="45"/>
      <c r="HZF433" s="45"/>
      <c r="HZG433" s="45"/>
      <c r="HZH433" s="45"/>
      <c r="HZI433" s="45"/>
      <c r="HZJ433" s="45"/>
      <c r="HZK433" s="45"/>
      <c r="HZL433" s="45"/>
      <c r="HZM433" s="45"/>
      <c r="HZN433" s="45"/>
      <c r="HZO433" s="45"/>
      <c r="HZP433" s="45"/>
      <c r="HZQ433" s="45"/>
      <c r="HZR433" s="45"/>
      <c r="HZS433" s="45"/>
      <c r="HZT433" s="45"/>
      <c r="HZU433" s="45"/>
      <c r="HZV433" s="45"/>
      <c r="HZW433" s="45"/>
      <c r="HZX433" s="45"/>
      <c r="HZY433" s="45"/>
      <c r="HZZ433" s="45"/>
      <c r="IAA433" s="45"/>
      <c r="IAB433" s="45"/>
      <c r="IAC433" s="45"/>
      <c r="IAD433" s="45"/>
      <c r="IAE433" s="45"/>
      <c r="IAF433" s="45"/>
      <c r="IAG433" s="45"/>
      <c r="IAH433" s="45"/>
      <c r="IAI433" s="45"/>
      <c r="IAJ433" s="45"/>
      <c r="IAK433" s="45"/>
      <c r="IAL433" s="45"/>
      <c r="IAM433" s="45"/>
      <c r="IAN433" s="45"/>
      <c r="IAO433" s="45"/>
      <c r="IAP433" s="45"/>
      <c r="IAQ433" s="45"/>
      <c r="IAR433" s="45"/>
      <c r="IAS433" s="45"/>
      <c r="IAT433" s="45"/>
      <c r="IAU433" s="45"/>
      <c r="IAV433" s="45"/>
      <c r="IAW433" s="45"/>
      <c r="IAX433" s="45"/>
      <c r="IAY433" s="45"/>
      <c r="IAZ433" s="45"/>
      <c r="IBA433" s="45"/>
      <c r="IBB433" s="45"/>
      <c r="IBC433" s="45"/>
      <c r="IBD433" s="45"/>
      <c r="IBE433" s="45"/>
      <c r="IBF433" s="45"/>
      <c r="IBG433" s="45"/>
      <c r="IBH433" s="45"/>
      <c r="IBI433" s="45"/>
      <c r="IBJ433" s="45"/>
      <c r="IBK433" s="45"/>
      <c r="IBL433" s="45"/>
      <c r="IBM433" s="45"/>
      <c r="IBN433" s="45"/>
      <c r="IBO433" s="45"/>
      <c r="IBP433" s="45"/>
      <c r="IBQ433" s="45"/>
      <c r="IBR433" s="45"/>
      <c r="IBS433" s="45"/>
      <c r="IBT433" s="45"/>
      <c r="IBU433" s="45"/>
      <c r="IBV433" s="45"/>
      <c r="IBW433" s="45"/>
      <c r="IBX433" s="45"/>
      <c r="IBY433" s="45"/>
      <c r="IBZ433" s="45"/>
      <c r="ICA433" s="45"/>
      <c r="ICB433" s="45"/>
      <c r="ICC433" s="45"/>
      <c r="ICD433" s="45"/>
      <c r="ICE433" s="45"/>
      <c r="ICF433" s="45"/>
      <c r="ICG433" s="45"/>
      <c r="ICH433" s="45"/>
      <c r="ICI433" s="45"/>
      <c r="ICJ433" s="45"/>
      <c r="ICK433" s="45"/>
      <c r="ICL433" s="45"/>
      <c r="ICM433" s="45"/>
      <c r="ICN433" s="45"/>
      <c r="ICO433" s="45"/>
      <c r="ICP433" s="45"/>
      <c r="ICQ433" s="45"/>
      <c r="ICR433" s="45"/>
      <c r="ICS433" s="45"/>
      <c r="ICT433" s="45"/>
      <c r="ICU433" s="45"/>
      <c r="ICV433" s="45"/>
      <c r="ICW433" s="45"/>
      <c r="ICX433" s="45"/>
      <c r="ICY433" s="45"/>
      <c r="ICZ433" s="45"/>
      <c r="IDA433" s="45"/>
      <c r="IDB433" s="45"/>
      <c r="IDC433" s="45"/>
      <c r="IDD433" s="45"/>
      <c r="IDE433" s="45"/>
      <c r="IDF433" s="45"/>
      <c r="IDG433" s="45"/>
      <c r="IDH433" s="45"/>
      <c r="IDI433" s="45"/>
      <c r="IDJ433" s="45"/>
      <c r="IDK433" s="45"/>
      <c r="IDL433" s="45"/>
      <c r="IDM433" s="45"/>
      <c r="IDN433" s="45"/>
      <c r="IDO433" s="45"/>
      <c r="IDP433" s="45"/>
      <c r="IDQ433" s="45"/>
      <c r="IDR433" s="45"/>
      <c r="IDS433" s="45"/>
      <c r="IDT433" s="45"/>
      <c r="IDU433" s="45"/>
      <c r="IDV433" s="45"/>
      <c r="IDW433" s="45"/>
      <c r="IDX433" s="45"/>
      <c r="IDY433" s="45"/>
      <c r="IDZ433" s="45"/>
      <c r="IEA433" s="45"/>
      <c r="IEB433" s="45"/>
      <c r="IEC433" s="45"/>
      <c r="IED433" s="45"/>
      <c r="IEE433" s="45"/>
      <c r="IEF433" s="45"/>
      <c r="IEG433" s="45"/>
      <c r="IEH433" s="45"/>
      <c r="IEI433" s="45"/>
      <c r="IEJ433" s="45"/>
      <c r="IEK433" s="45"/>
      <c r="IEL433" s="45"/>
      <c r="IEM433" s="45"/>
      <c r="IEN433" s="45"/>
      <c r="IEO433" s="45"/>
      <c r="IEP433" s="45"/>
      <c r="IEQ433" s="45"/>
      <c r="IER433" s="45"/>
      <c r="IES433" s="45"/>
      <c r="IET433" s="45"/>
      <c r="IEU433" s="45"/>
      <c r="IEV433" s="45"/>
      <c r="IEW433" s="45"/>
      <c r="IEX433" s="45"/>
      <c r="IEY433" s="45"/>
      <c r="IEZ433" s="45"/>
      <c r="IFA433" s="45"/>
      <c r="IFB433" s="45"/>
      <c r="IFC433" s="45"/>
      <c r="IFD433" s="45"/>
      <c r="IFE433" s="45"/>
      <c r="IFF433" s="45"/>
      <c r="IFG433" s="45"/>
      <c r="IFH433" s="45"/>
      <c r="IFI433" s="45"/>
      <c r="IFJ433" s="45"/>
      <c r="IFK433" s="45"/>
      <c r="IFL433" s="45"/>
      <c r="IFM433" s="45"/>
      <c r="IFN433" s="45"/>
      <c r="IFO433" s="45"/>
      <c r="IFP433" s="45"/>
      <c r="IFQ433" s="45"/>
      <c r="IFR433" s="45"/>
      <c r="IFS433" s="45"/>
      <c r="IFT433" s="45"/>
      <c r="IFU433" s="45"/>
      <c r="IFV433" s="45"/>
      <c r="IFW433" s="45"/>
      <c r="IFX433" s="45"/>
      <c r="IFY433" s="45"/>
      <c r="IFZ433" s="45"/>
      <c r="IGA433" s="45"/>
      <c r="IGB433" s="45"/>
      <c r="IGC433" s="45"/>
      <c r="IGD433" s="45"/>
      <c r="IGE433" s="45"/>
      <c r="IGF433" s="45"/>
      <c r="IGG433" s="45"/>
      <c r="IGH433" s="45"/>
      <c r="IGI433" s="45"/>
      <c r="IGJ433" s="45"/>
      <c r="IGK433" s="45"/>
      <c r="IGL433" s="45"/>
      <c r="IGM433" s="45"/>
      <c r="IGN433" s="45"/>
      <c r="IGO433" s="45"/>
      <c r="IGP433" s="45"/>
      <c r="IGQ433" s="45"/>
      <c r="IGR433" s="45"/>
      <c r="IGS433" s="45"/>
      <c r="IGT433" s="45"/>
      <c r="IGU433" s="45"/>
      <c r="IGV433" s="45"/>
      <c r="IGW433" s="45"/>
      <c r="IGX433" s="45"/>
      <c r="IGY433" s="45"/>
      <c r="IGZ433" s="45"/>
      <c r="IHA433" s="45"/>
      <c r="IHB433" s="45"/>
      <c r="IHC433" s="45"/>
      <c r="IHD433" s="45"/>
      <c r="IHE433" s="45"/>
      <c r="IHF433" s="45"/>
      <c r="IHG433" s="45"/>
      <c r="IHH433" s="45"/>
      <c r="IHI433" s="45"/>
      <c r="IHJ433" s="45"/>
      <c r="IHK433" s="45"/>
      <c r="IHL433" s="45"/>
      <c r="IHM433" s="45"/>
      <c r="IHN433" s="45"/>
      <c r="IHO433" s="45"/>
      <c r="IHP433" s="45"/>
      <c r="IHQ433" s="45"/>
      <c r="IHR433" s="45"/>
      <c r="IHS433" s="45"/>
      <c r="IHT433" s="45"/>
      <c r="IHU433" s="45"/>
      <c r="IHV433" s="45"/>
      <c r="IHW433" s="45"/>
      <c r="IHX433" s="45"/>
      <c r="IHY433" s="45"/>
      <c r="IHZ433" s="45"/>
      <c r="IIA433" s="45"/>
      <c r="IIB433" s="45"/>
      <c r="IIC433" s="45"/>
      <c r="IID433" s="45"/>
      <c r="IIE433" s="45"/>
      <c r="IIF433" s="45"/>
      <c r="IIG433" s="45"/>
      <c r="IIH433" s="45"/>
      <c r="III433" s="45"/>
      <c r="IIJ433" s="45"/>
      <c r="IIK433" s="45"/>
      <c r="IIL433" s="45"/>
      <c r="IIM433" s="45"/>
      <c r="IIN433" s="45"/>
      <c r="IIO433" s="45"/>
      <c r="IIP433" s="45"/>
      <c r="IIQ433" s="45"/>
      <c r="IIR433" s="45"/>
      <c r="IIS433" s="45"/>
      <c r="IIT433" s="45"/>
      <c r="IIU433" s="45"/>
      <c r="IIV433" s="45"/>
      <c r="IIW433" s="45"/>
      <c r="IIX433" s="45"/>
      <c r="IIY433" s="45"/>
      <c r="IIZ433" s="45"/>
      <c r="IJA433" s="45"/>
      <c r="IJB433" s="45"/>
      <c r="IJC433" s="45"/>
      <c r="IJD433" s="45"/>
      <c r="IJE433" s="45"/>
      <c r="IJF433" s="45"/>
      <c r="IJG433" s="45"/>
      <c r="IJH433" s="45"/>
      <c r="IJI433" s="45"/>
      <c r="IJJ433" s="45"/>
      <c r="IJK433" s="45"/>
      <c r="IJL433" s="45"/>
      <c r="IJM433" s="45"/>
      <c r="IJN433" s="45"/>
      <c r="IJO433" s="45"/>
      <c r="IJP433" s="45"/>
      <c r="IJQ433" s="45"/>
      <c r="IJR433" s="45"/>
      <c r="IJS433" s="45"/>
      <c r="IJT433" s="45"/>
      <c r="IJU433" s="45"/>
      <c r="IJV433" s="45"/>
      <c r="IJW433" s="45"/>
      <c r="IJX433" s="45"/>
      <c r="IJY433" s="45"/>
      <c r="IJZ433" s="45"/>
      <c r="IKA433" s="45"/>
      <c r="IKB433" s="45"/>
      <c r="IKC433" s="45"/>
      <c r="IKD433" s="45"/>
      <c r="IKE433" s="45"/>
      <c r="IKF433" s="45"/>
      <c r="IKG433" s="45"/>
      <c r="IKH433" s="45"/>
      <c r="IKI433" s="45"/>
      <c r="IKJ433" s="45"/>
      <c r="IKK433" s="45"/>
      <c r="IKL433" s="45"/>
      <c r="IKM433" s="45"/>
      <c r="IKN433" s="45"/>
      <c r="IKO433" s="45"/>
      <c r="IKP433" s="45"/>
      <c r="IKQ433" s="45"/>
      <c r="IKR433" s="45"/>
      <c r="IKS433" s="45"/>
      <c r="IKT433" s="45"/>
      <c r="IKU433" s="45"/>
      <c r="IKV433" s="45"/>
      <c r="IKW433" s="45"/>
      <c r="IKX433" s="45"/>
      <c r="IKY433" s="45"/>
      <c r="IKZ433" s="45"/>
      <c r="ILA433" s="45"/>
      <c r="ILB433" s="45"/>
      <c r="ILC433" s="45"/>
      <c r="ILD433" s="45"/>
      <c r="ILE433" s="45"/>
      <c r="ILF433" s="45"/>
      <c r="ILG433" s="45"/>
      <c r="ILH433" s="45"/>
      <c r="ILI433" s="45"/>
      <c r="ILJ433" s="45"/>
      <c r="ILK433" s="45"/>
      <c r="ILL433" s="45"/>
      <c r="ILM433" s="45"/>
      <c r="ILN433" s="45"/>
      <c r="ILO433" s="45"/>
      <c r="ILP433" s="45"/>
      <c r="ILQ433" s="45"/>
      <c r="ILR433" s="45"/>
      <c r="ILS433" s="45"/>
      <c r="ILT433" s="45"/>
      <c r="ILU433" s="45"/>
      <c r="ILV433" s="45"/>
      <c r="ILW433" s="45"/>
      <c r="ILX433" s="45"/>
      <c r="ILY433" s="45"/>
      <c r="ILZ433" s="45"/>
      <c r="IMA433" s="45"/>
      <c r="IMB433" s="45"/>
      <c r="IMC433" s="45"/>
      <c r="IMD433" s="45"/>
      <c r="IME433" s="45"/>
      <c r="IMF433" s="45"/>
      <c r="IMG433" s="45"/>
      <c r="IMH433" s="45"/>
      <c r="IMI433" s="45"/>
      <c r="IMJ433" s="45"/>
      <c r="IMK433" s="45"/>
      <c r="IML433" s="45"/>
      <c r="IMM433" s="45"/>
      <c r="IMN433" s="45"/>
      <c r="IMO433" s="45"/>
      <c r="IMP433" s="45"/>
      <c r="IMQ433" s="45"/>
      <c r="IMR433" s="45"/>
      <c r="IMS433" s="45"/>
      <c r="IMT433" s="45"/>
      <c r="IMU433" s="45"/>
      <c r="IMV433" s="45"/>
      <c r="IMW433" s="45"/>
      <c r="IMX433" s="45"/>
      <c r="IMY433" s="45"/>
      <c r="IMZ433" s="45"/>
      <c r="INA433" s="45"/>
      <c r="INB433" s="45"/>
      <c r="INC433" s="45"/>
      <c r="IND433" s="45"/>
      <c r="INE433" s="45"/>
      <c r="INF433" s="45"/>
      <c r="ING433" s="45"/>
      <c r="INH433" s="45"/>
      <c r="INI433" s="45"/>
      <c r="INJ433" s="45"/>
      <c r="INK433" s="45"/>
      <c r="INL433" s="45"/>
      <c r="INM433" s="45"/>
      <c r="INN433" s="45"/>
      <c r="INO433" s="45"/>
      <c r="INP433" s="45"/>
      <c r="INQ433" s="45"/>
      <c r="INR433" s="45"/>
      <c r="INS433" s="45"/>
      <c r="INT433" s="45"/>
      <c r="INU433" s="45"/>
      <c r="INV433" s="45"/>
      <c r="INW433" s="45"/>
      <c r="INX433" s="45"/>
      <c r="INY433" s="45"/>
      <c r="INZ433" s="45"/>
      <c r="IOA433" s="45"/>
      <c r="IOB433" s="45"/>
      <c r="IOC433" s="45"/>
      <c r="IOD433" s="45"/>
      <c r="IOE433" s="45"/>
      <c r="IOF433" s="45"/>
      <c r="IOG433" s="45"/>
      <c r="IOH433" s="45"/>
      <c r="IOI433" s="45"/>
      <c r="IOJ433" s="45"/>
      <c r="IOK433" s="45"/>
      <c r="IOL433" s="45"/>
      <c r="IOM433" s="45"/>
      <c r="ION433" s="45"/>
      <c r="IOO433" s="45"/>
      <c r="IOP433" s="45"/>
      <c r="IOQ433" s="45"/>
      <c r="IOR433" s="45"/>
      <c r="IOS433" s="45"/>
      <c r="IOT433" s="45"/>
      <c r="IOU433" s="45"/>
      <c r="IOV433" s="45"/>
      <c r="IOW433" s="45"/>
      <c r="IOX433" s="45"/>
      <c r="IOY433" s="45"/>
      <c r="IOZ433" s="45"/>
      <c r="IPA433" s="45"/>
      <c r="IPB433" s="45"/>
      <c r="IPC433" s="45"/>
      <c r="IPD433" s="45"/>
      <c r="IPE433" s="45"/>
      <c r="IPF433" s="45"/>
      <c r="IPG433" s="45"/>
      <c r="IPH433" s="45"/>
      <c r="IPI433" s="45"/>
      <c r="IPJ433" s="45"/>
      <c r="IPK433" s="45"/>
      <c r="IPL433" s="45"/>
      <c r="IPM433" s="45"/>
      <c r="IPN433" s="45"/>
      <c r="IPO433" s="45"/>
      <c r="IPP433" s="45"/>
      <c r="IPQ433" s="45"/>
      <c r="IPR433" s="45"/>
      <c r="IPS433" s="45"/>
      <c r="IPT433" s="45"/>
      <c r="IPU433" s="45"/>
      <c r="IPV433" s="45"/>
      <c r="IPW433" s="45"/>
      <c r="IPX433" s="45"/>
      <c r="IPY433" s="45"/>
      <c r="IPZ433" s="45"/>
      <c r="IQA433" s="45"/>
      <c r="IQB433" s="45"/>
      <c r="IQC433" s="45"/>
      <c r="IQD433" s="45"/>
      <c r="IQE433" s="45"/>
      <c r="IQF433" s="45"/>
      <c r="IQG433" s="45"/>
      <c r="IQH433" s="45"/>
      <c r="IQI433" s="45"/>
      <c r="IQJ433" s="45"/>
      <c r="IQK433" s="45"/>
      <c r="IQL433" s="45"/>
      <c r="IQM433" s="45"/>
      <c r="IQN433" s="45"/>
      <c r="IQO433" s="45"/>
      <c r="IQP433" s="45"/>
      <c r="IQQ433" s="45"/>
      <c r="IQR433" s="45"/>
      <c r="IQS433" s="45"/>
      <c r="IQT433" s="45"/>
      <c r="IQU433" s="45"/>
      <c r="IQV433" s="45"/>
      <c r="IQW433" s="45"/>
      <c r="IQX433" s="45"/>
      <c r="IQY433" s="45"/>
      <c r="IQZ433" s="45"/>
      <c r="IRA433" s="45"/>
      <c r="IRB433" s="45"/>
      <c r="IRC433" s="45"/>
      <c r="IRD433" s="45"/>
      <c r="IRE433" s="45"/>
      <c r="IRF433" s="45"/>
      <c r="IRG433" s="45"/>
      <c r="IRH433" s="45"/>
      <c r="IRI433" s="45"/>
      <c r="IRJ433" s="45"/>
      <c r="IRK433" s="45"/>
      <c r="IRL433" s="45"/>
      <c r="IRM433" s="45"/>
      <c r="IRN433" s="45"/>
      <c r="IRO433" s="45"/>
      <c r="IRP433" s="45"/>
      <c r="IRQ433" s="45"/>
      <c r="IRR433" s="45"/>
      <c r="IRS433" s="45"/>
      <c r="IRT433" s="45"/>
      <c r="IRU433" s="45"/>
      <c r="IRV433" s="45"/>
      <c r="IRW433" s="45"/>
      <c r="IRX433" s="45"/>
      <c r="IRY433" s="45"/>
      <c r="IRZ433" s="45"/>
      <c r="ISA433" s="45"/>
      <c r="ISB433" s="45"/>
      <c r="ISC433" s="45"/>
      <c r="ISD433" s="45"/>
      <c r="ISE433" s="45"/>
      <c r="ISF433" s="45"/>
      <c r="ISG433" s="45"/>
      <c r="ISH433" s="45"/>
      <c r="ISI433" s="45"/>
      <c r="ISJ433" s="45"/>
      <c r="ISK433" s="45"/>
      <c r="ISL433" s="45"/>
      <c r="ISM433" s="45"/>
      <c r="ISN433" s="45"/>
      <c r="ISO433" s="45"/>
      <c r="ISP433" s="45"/>
      <c r="ISQ433" s="45"/>
      <c r="ISR433" s="45"/>
      <c r="ISS433" s="45"/>
      <c r="IST433" s="45"/>
      <c r="ISU433" s="45"/>
      <c r="ISV433" s="45"/>
      <c r="ISW433" s="45"/>
      <c r="ISX433" s="45"/>
      <c r="ISY433" s="45"/>
      <c r="ISZ433" s="45"/>
      <c r="ITA433" s="45"/>
      <c r="ITB433" s="45"/>
      <c r="ITC433" s="45"/>
      <c r="ITD433" s="45"/>
      <c r="ITE433" s="45"/>
      <c r="ITF433" s="45"/>
      <c r="ITG433" s="45"/>
      <c r="ITH433" s="45"/>
      <c r="ITI433" s="45"/>
      <c r="ITJ433" s="45"/>
      <c r="ITK433" s="45"/>
      <c r="ITL433" s="45"/>
      <c r="ITM433" s="45"/>
      <c r="ITN433" s="45"/>
      <c r="ITO433" s="45"/>
      <c r="ITP433" s="45"/>
      <c r="ITQ433" s="45"/>
      <c r="ITR433" s="45"/>
      <c r="ITS433" s="45"/>
      <c r="ITT433" s="45"/>
      <c r="ITU433" s="45"/>
      <c r="ITV433" s="45"/>
      <c r="ITW433" s="45"/>
      <c r="ITX433" s="45"/>
      <c r="ITY433" s="45"/>
      <c r="ITZ433" s="45"/>
      <c r="IUA433" s="45"/>
      <c r="IUB433" s="45"/>
      <c r="IUC433" s="45"/>
      <c r="IUD433" s="45"/>
      <c r="IUE433" s="45"/>
      <c r="IUF433" s="45"/>
      <c r="IUG433" s="45"/>
      <c r="IUH433" s="45"/>
      <c r="IUI433" s="45"/>
      <c r="IUJ433" s="45"/>
      <c r="IUK433" s="45"/>
      <c r="IUL433" s="45"/>
      <c r="IUM433" s="45"/>
      <c r="IUN433" s="45"/>
      <c r="IUO433" s="45"/>
      <c r="IUP433" s="45"/>
      <c r="IUQ433" s="45"/>
      <c r="IUR433" s="45"/>
      <c r="IUS433" s="45"/>
      <c r="IUT433" s="45"/>
      <c r="IUU433" s="45"/>
      <c r="IUV433" s="45"/>
      <c r="IUW433" s="45"/>
      <c r="IUX433" s="45"/>
      <c r="IUY433" s="45"/>
      <c r="IUZ433" s="45"/>
      <c r="IVA433" s="45"/>
      <c r="IVB433" s="45"/>
      <c r="IVC433" s="45"/>
      <c r="IVD433" s="45"/>
      <c r="IVE433" s="45"/>
      <c r="IVF433" s="45"/>
      <c r="IVG433" s="45"/>
      <c r="IVH433" s="45"/>
      <c r="IVI433" s="45"/>
      <c r="IVJ433" s="45"/>
      <c r="IVK433" s="45"/>
      <c r="IVL433" s="45"/>
      <c r="IVM433" s="45"/>
      <c r="IVN433" s="45"/>
      <c r="IVO433" s="45"/>
      <c r="IVP433" s="45"/>
      <c r="IVQ433" s="45"/>
      <c r="IVR433" s="45"/>
      <c r="IVS433" s="45"/>
      <c r="IVT433" s="45"/>
      <c r="IVU433" s="45"/>
      <c r="IVV433" s="45"/>
      <c r="IVW433" s="45"/>
      <c r="IVX433" s="45"/>
      <c r="IVY433" s="45"/>
      <c r="IVZ433" s="45"/>
      <c r="IWA433" s="45"/>
      <c r="IWB433" s="45"/>
      <c r="IWC433" s="45"/>
      <c r="IWD433" s="45"/>
      <c r="IWE433" s="45"/>
      <c r="IWF433" s="45"/>
      <c r="IWG433" s="45"/>
      <c r="IWH433" s="45"/>
      <c r="IWI433" s="45"/>
      <c r="IWJ433" s="45"/>
      <c r="IWK433" s="45"/>
      <c r="IWL433" s="45"/>
      <c r="IWM433" s="45"/>
      <c r="IWN433" s="45"/>
      <c r="IWO433" s="45"/>
      <c r="IWP433" s="45"/>
      <c r="IWQ433" s="45"/>
      <c r="IWR433" s="45"/>
      <c r="IWS433" s="45"/>
      <c r="IWT433" s="45"/>
      <c r="IWU433" s="45"/>
      <c r="IWV433" s="45"/>
      <c r="IWW433" s="45"/>
      <c r="IWX433" s="45"/>
      <c r="IWY433" s="45"/>
      <c r="IWZ433" s="45"/>
      <c r="IXA433" s="45"/>
      <c r="IXB433" s="45"/>
      <c r="IXC433" s="45"/>
      <c r="IXD433" s="45"/>
      <c r="IXE433" s="45"/>
      <c r="IXF433" s="45"/>
      <c r="IXG433" s="45"/>
      <c r="IXH433" s="45"/>
      <c r="IXI433" s="45"/>
      <c r="IXJ433" s="45"/>
      <c r="IXK433" s="45"/>
      <c r="IXL433" s="45"/>
      <c r="IXM433" s="45"/>
      <c r="IXN433" s="45"/>
      <c r="IXO433" s="45"/>
      <c r="IXP433" s="45"/>
      <c r="IXQ433" s="45"/>
      <c r="IXR433" s="45"/>
      <c r="IXS433" s="45"/>
      <c r="IXT433" s="45"/>
      <c r="IXU433" s="45"/>
      <c r="IXV433" s="45"/>
      <c r="IXW433" s="45"/>
      <c r="IXX433" s="45"/>
      <c r="IXY433" s="45"/>
      <c r="IXZ433" s="45"/>
      <c r="IYA433" s="45"/>
      <c r="IYB433" s="45"/>
      <c r="IYC433" s="45"/>
      <c r="IYD433" s="45"/>
      <c r="IYE433" s="45"/>
      <c r="IYF433" s="45"/>
      <c r="IYG433" s="45"/>
      <c r="IYH433" s="45"/>
      <c r="IYI433" s="45"/>
      <c r="IYJ433" s="45"/>
      <c r="IYK433" s="45"/>
      <c r="IYL433" s="45"/>
      <c r="IYM433" s="45"/>
      <c r="IYN433" s="45"/>
      <c r="IYO433" s="45"/>
      <c r="IYP433" s="45"/>
      <c r="IYQ433" s="45"/>
      <c r="IYR433" s="45"/>
      <c r="IYS433" s="45"/>
      <c r="IYT433" s="45"/>
      <c r="IYU433" s="45"/>
      <c r="IYV433" s="45"/>
      <c r="IYW433" s="45"/>
      <c r="IYX433" s="45"/>
      <c r="IYY433" s="45"/>
      <c r="IYZ433" s="45"/>
      <c r="IZA433" s="45"/>
      <c r="IZB433" s="45"/>
      <c r="IZC433" s="45"/>
      <c r="IZD433" s="45"/>
      <c r="IZE433" s="45"/>
      <c r="IZF433" s="45"/>
      <c r="IZG433" s="45"/>
      <c r="IZH433" s="45"/>
      <c r="IZI433" s="45"/>
      <c r="IZJ433" s="45"/>
      <c r="IZK433" s="45"/>
      <c r="IZL433" s="45"/>
      <c r="IZM433" s="45"/>
      <c r="IZN433" s="45"/>
      <c r="IZO433" s="45"/>
      <c r="IZP433" s="45"/>
      <c r="IZQ433" s="45"/>
      <c r="IZR433" s="45"/>
      <c r="IZS433" s="45"/>
      <c r="IZT433" s="45"/>
      <c r="IZU433" s="45"/>
      <c r="IZV433" s="45"/>
      <c r="IZW433" s="45"/>
      <c r="IZX433" s="45"/>
      <c r="IZY433" s="45"/>
      <c r="IZZ433" s="45"/>
      <c r="JAA433" s="45"/>
      <c r="JAB433" s="45"/>
      <c r="JAC433" s="45"/>
      <c r="JAD433" s="45"/>
      <c r="JAE433" s="45"/>
      <c r="JAF433" s="45"/>
      <c r="JAG433" s="45"/>
      <c r="JAH433" s="45"/>
      <c r="JAI433" s="45"/>
      <c r="JAJ433" s="45"/>
      <c r="JAK433" s="45"/>
      <c r="JAL433" s="45"/>
      <c r="JAM433" s="45"/>
      <c r="JAN433" s="45"/>
      <c r="JAO433" s="45"/>
      <c r="JAP433" s="45"/>
      <c r="JAQ433" s="45"/>
      <c r="JAR433" s="45"/>
      <c r="JAS433" s="45"/>
      <c r="JAT433" s="45"/>
      <c r="JAU433" s="45"/>
      <c r="JAV433" s="45"/>
      <c r="JAW433" s="45"/>
      <c r="JAX433" s="45"/>
      <c r="JAY433" s="45"/>
      <c r="JAZ433" s="45"/>
      <c r="JBA433" s="45"/>
      <c r="JBB433" s="45"/>
      <c r="JBC433" s="45"/>
      <c r="JBD433" s="45"/>
      <c r="JBE433" s="45"/>
      <c r="JBF433" s="45"/>
      <c r="JBG433" s="45"/>
      <c r="JBH433" s="45"/>
      <c r="JBI433" s="45"/>
      <c r="JBJ433" s="45"/>
      <c r="JBK433" s="45"/>
      <c r="JBL433" s="45"/>
      <c r="JBM433" s="45"/>
      <c r="JBN433" s="45"/>
      <c r="JBO433" s="45"/>
      <c r="JBP433" s="45"/>
      <c r="JBQ433" s="45"/>
      <c r="JBR433" s="45"/>
      <c r="JBS433" s="45"/>
      <c r="JBT433" s="45"/>
      <c r="JBU433" s="45"/>
      <c r="JBV433" s="45"/>
      <c r="JBW433" s="45"/>
      <c r="JBX433" s="45"/>
      <c r="JBY433" s="45"/>
      <c r="JBZ433" s="45"/>
      <c r="JCA433" s="45"/>
      <c r="JCB433" s="45"/>
      <c r="JCC433" s="45"/>
      <c r="JCD433" s="45"/>
      <c r="JCE433" s="45"/>
      <c r="JCF433" s="45"/>
      <c r="JCG433" s="45"/>
      <c r="JCH433" s="45"/>
      <c r="JCI433" s="45"/>
      <c r="JCJ433" s="45"/>
      <c r="JCK433" s="45"/>
      <c r="JCL433" s="45"/>
      <c r="JCM433" s="45"/>
      <c r="JCN433" s="45"/>
      <c r="JCO433" s="45"/>
      <c r="JCP433" s="45"/>
      <c r="JCQ433" s="45"/>
      <c r="JCR433" s="45"/>
      <c r="JCS433" s="45"/>
      <c r="JCT433" s="45"/>
      <c r="JCU433" s="45"/>
      <c r="JCV433" s="45"/>
      <c r="JCW433" s="45"/>
      <c r="JCX433" s="45"/>
      <c r="JCY433" s="45"/>
      <c r="JCZ433" s="45"/>
      <c r="JDA433" s="45"/>
      <c r="JDB433" s="45"/>
      <c r="JDC433" s="45"/>
      <c r="JDD433" s="45"/>
      <c r="JDE433" s="45"/>
      <c r="JDF433" s="45"/>
      <c r="JDG433" s="45"/>
      <c r="JDH433" s="45"/>
      <c r="JDI433" s="45"/>
      <c r="JDJ433" s="45"/>
      <c r="JDK433" s="45"/>
      <c r="JDL433" s="45"/>
      <c r="JDM433" s="45"/>
      <c r="JDN433" s="45"/>
      <c r="JDO433" s="45"/>
      <c r="JDP433" s="45"/>
      <c r="JDQ433" s="45"/>
      <c r="JDR433" s="45"/>
      <c r="JDS433" s="45"/>
      <c r="JDT433" s="45"/>
      <c r="JDU433" s="45"/>
      <c r="JDV433" s="45"/>
      <c r="JDW433" s="45"/>
      <c r="JDX433" s="45"/>
      <c r="JDY433" s="45"/>
      <c r="JDZ433" s="45"/>
      <c r="JEA433" s="45"/>
      <c r="JEB433" s="45"/>
      <c r="JEC433" s="45"/>
      <c r="JED433" s="45"/>
      <c r="JEE433" s="45"/>
      <c r="JEF433" s="45"/>
      <c r="JEG433" s="45"/>
      <c r="JEH433" s="45"/>
      <c r="JEI433" s="45"/>
      <c r="JEJ433" s="45"/>
      <c r="JEK433" s="45"/>
      <c r="JEL433" s="45"/>
      <c r="JEM433" s="45"/>
      <c r="JEN433" s="45"/>
      <c r="JEO433" s="45"/>
      <c r="JEP433" s="45"/>
      <c r="JEQ433" s="45"/>
      <c r="JER433" s="45"/>
      <c r="JES433" s="45"/>
      <c r="JET433" s="45"/>
      <c r="JEU433" s="45"/>
      <c r="JEV433" s="45"/>
      <c r="JEW433" s="45"/>
      <c r="JEX433" s="45"/>
      <c r="JEY433" s="45"/>
      <c r="JEZ433" s="45"/>
      <c r="JFA433" s="45"/>
      <c r="JFB433" s="45"/>
      <c r="JFC433" s="45"/>
      <c r="JFD433" s="45"/>
      <c r="JFE433" s="45"/>
      <c r="JFF433" s="45"/>
      <c r="JFG433" s="45"/>
      <c r="JFH433" s="45"/>
      <c r="JFI433" s="45"/>
      <c r="JFJ433" s="45"/>
      <c r="JFK433" s="45"/>
      <c r="JFL433" s="45"/>
      <c r="JFM433" s="45"/>
      <c r="JFN433" s="45"/>
      <c r="JFO433" s="45"/>
      <c r="JFP433" s="45"/>
      <c r="JFQ433" s="45"/>
      <c r="JFR433" s="45"/>
      <c r="JFS433" s="45"/>
      <c r="JFT433" s="45"/>
      <c r="JFU433" s="45"/>
      <c r="JFV433" s="45"/>
      <c r="JFW433" s="45"/>
      <c r="JFX433" s="45"/>
      <c r="JFY433" s="45"/>
      <c r="JFZ433" s="45"/>
      <c r="JGA433" s="45"/>
      <c r="JGB433" s="45"/>
      <c r="JGC433" s="45"/>
      <c r="JGD433" s="45"/>
      <c r="JGE433" s="45"/>
      <c r="JGF433" s="45"/>
      <c r="JGG433" s="45"/>
      <c r="JGH433" s="45"/>
      <c r="JGI433" s="45"/>
      <c r="JGJ433" s="45"/>
      <c r="JGK433" s="45"/>
      <c r="JGL433" s="45"/>
      <c r="JGM433" s="45"/>
      <c r="JGN433" s="45"/>
      <c r="JGO433" s="45"/>
      <c r="JGP433" s="45"/>
      <c r="JGQ433" s="45"/>
      <c r="JGR433" s="45"/>
      <c r="JGS433" s="45"/>
      <c r="JGT433" s="45"/>
      <c r="JGU433" s="45"/>
      <c r="JGV433" s="45"/>
      <c r="JGW433" s="45"/>
      <c r="JGX433" s="45"/>
      <c r="JGY433" s="45"/>
      <c r="JGZ433" s="45"/>
      <c r="JHA433" s="45"/>
      <c r="JHB433" s="45"/>
      <c r="JHC433" s="45"/>
      <c r="JHD433" s="45"/>
      <c r="JHE433" s="45"/>
      <c r="JHF433" s="45"/>
      <c r="JHG433" s="45"/>
      <c r="JHH433" s="45"/>
      <c r="JHI433" s="45"/>
      <c r="JHJ433" s="45"/>
      <c r="JHK433" s="45"/>
      <c r="JHL433" s="45"/>
      <c r="JHM433" s="45"/>
      <c r="JHN433" s="45"/>
      <c r="JHO433" s="45"/>
      <c r="JHP433" s="45"/>
      <c r="JHQ433" s="45"/>
      <c r="JHR433" s="45"/>
      <c r="JHS433" s="45"/>
      <c r="JHT433" s="45"/>
      <c r="JHU433" s="45"/>
      <c r="JHV433" s="45"/>
      <c r="JHW433" s="45"/>
      <c r="JHX433" s="45"/>
      <c r="JHY433" s="45"/>
      <c r="JHZ433" s="45"/>
      <c r="JIA433" s="45"/>
      <c r="JIB433" s="45"/>
      <c r="JIC433" s="45"/>
      <c r="JID433" s="45"/>
      <c r="JIE433" s="45"/>
      <c r="JIF433" s="45"/>
      <c r="JIG433" s="45"/>
      <c r="JIH433" s="45"/>
      <c r="JII433" s="45"/>
      <c r="JIJ433" s="45"/>
      <c r="JIK433" s="45"/>
      <c r="JIL433" s="45"/>
      <c r="JIM433" s="45"/>
      <c r="JIN433" s="45"/>
      <c r="JIO433" s="45"/>
      <c r="JIP433" s="45"/>
      <c r="JIQ433" s="45"/>
      <c r="JIR433" s="45"/>
      <c r="JIS433" s="45"/>
      <c r="JIT433" s="45"/>
      <c r="JIU433" s="45"/>
      <c r="JIV433" s="45"/>
      <c r="JIW433" s="45"/>
      <c r="JIX433" s="45"/>
      <c r="JIY433" s="45"/>
      <c r="JIZ433" s="45"/>
      <c r="JJA433" s="45"/>
      <c r="JJB433" s="45"/>
      <c r="JJC433" s="45"/>
      <c r="JJD433" s="45"/>
      <c r="JJE433" s="45"/>
      <c r="JJF433" s="45"/>
      <c r="JJG433" s="45"/>
      <c r="JJH433" s="45"/>
      <c r="JJI433" s="45"/>
      <c r="JJJ433" s="45"/>
      <c r="JJK433" s="45"/>
      <c r="JJL433" s="45"/>
      <c r="JJM433" s="45"/>
      <c r="JJN433" s="45"/>
      <c r="JJO433" s="45"/>
      <c r="JJP433" s="45"/>
      <c r="JJQ433" s="45"/>
      <c r="JJR433" s="45"/>
      <c r="JJS433" s="45"/>
      <c r="JJT433" s="45"/>
      <c r="JJU433" s="45"/>
      <c r="JJV433" s="45"/>
      <c r="JJW433" s="45"/>
      <c r="JJX433" s="45"/>
      <c r="JJY433" s="45"/>
      <c r="JJZ433" s="45"/>
      <c r="JKA433" s="45"/>
      <c r="JKB433" s="45"/>
      <c r="JKC433" s="45"/>
      <c r="JKD433" s="45"/>
      <c r="JKE433" s="45"/>
      <c r="JKF433" s="45"/>
      <c r="JKG433" s="45"/>
      <c r="JKH433" s="45"/>
      <c r="JKI433" s="45"/>
      <c r="JKJ433" s="45"/>
      <c r="JKK433" s="45"/>
      <c r="JKL433" s="45"/>
      <c r="JKM433" s="45"/>
      <c r="JKN433" s="45"/>
      <c r="JKO433" s="45"/>
      <c r="JKP433" s="45"/>
      <c r="JKQ433" s="45"/>
      <c r="JKR433" s="45"/>
      <c r="JKS433" s="45"/>
      <c r="JKT433" s="45"/>
      <c r="JKU433" s="45"/>
      <c r="JKV433" s="45"/>
      <c r="JKW433" s="45"/>
      <c r="JKX433" s="45"/>
      <c r="JKY433" s="45"/>
      <c r="JKZ433" s="45"/>
      <c r="JLA433" s="45"/>
      <c r="JLB433" s="45"/>
      <c r="JLC433" s="45"/>
      <c r="JLD433" s="45"/>
      <c r="JLE433" s="45"/>
      <c r="JLF433" s="45"/>
      <c r="JLG433" s="45"/>
      <c r="JLH433" s="45"/>
      <c r="JLI433" s="45"/>
      <c r="JLJ433" s="45"/>
      <c r="JLK433" s="45"/>
      <c r="JLL433" s="45"/>
      <c r="JLM433" s="45"/>
      <c r="JLN433" s="45"/>
      <c r="JLO433" s="45"/>
      <c r="JLP433" s="45"/>
      <c r="JLQ433" s="45"/>
      <c r="JLR433" s="45"/>
      <c r="JLS433" s="45"/>
      <c r="JLT433" s="45"/>
      <c r="JLU433" s="45"/>
      <c r="JLV433" s="45"/>
      <c r="JLW433" s="45"/>
      <c r="JLX433" s="45"/>
      <c r="JLY433" s="45"/>
      <c r="JLZ433" s="45"/>
      <c r="JMA433" s="45"/>
      <c r="JMB433" s="45"/>
      <c r="JMC433" s="45"/>
      <c r="JMD433" s="45"/>
      <c r="JME433" s="45"/>
      <c r="JMF433" s="45"/>
      <c r="JMG433" s="45"/>
      <c r="JMH433" s="45"/>
      <c r="JMI433" s="45"/>
      <c r="JMJ433" s="45"/>
      <c r="JMK433" s="45"/>
      <c r="JML433" s="45"/>
      <c r="JMM433" s="45"/>
      <c r="JMN433" s="45"/>
      <c r="JMO433" s="45"/>
      <c r="JMP433" s="45"/>
      <c r="JMQ433" s="45"/>
      <c r="JMR433" s="45"/>
      <c r="JMS433" s="45"/>
      <c r="JMT433" s="45"/>
      <c r="JMU433" s="45"/>
      <c r="JMV433" s="45"/>
      <c r="JMW433" s="45"/>
      <c r="JMX433" s="45"/>
      <c r="JMY433" s="45"/>
      <c r="JMZ433" s="45"/>
      <c r="JNA433" s="45"/>
      <c r="JNB433" s="45"/>
      <c r="JNC433" s="45"/>
      <c r="JND433" s="45"/>
      <c r="JNE433" s="45"/>
      <c r="JNF433" s="45"/>
      <c r="JNG433" s="45"/>
      <c r="JNH433" s="45"/>
      <c r="JNI433" s="45"/>
      <c r="JNJ433" s="45"/>
      <c r="JNK433" s="45"/>
      <c r="JNL433" s="45"/>
      <c r="JNM433" s="45"/>
      <c r="JNN433" s="45"/>
      <c r="JNO433" s="45"/>
      <c r="JNP433" s="45"/>
      <c r="JNQ433" s="45"/>
      <c r="JNR433" s="45"/>
      <c r="JNS433" s="45"/>
      <c r="JNT433" s="45"/>
      <c r="JNU433" s="45"/>
      <c r="JNV433" s="45"/>
      <c r="JNW433" s="45"/>
      <c r="JNX433" s="45"/>
      <c r="JNY433" s="45"/>
      <c r="JNZ433" s="45"/>
      <c r="JOA433" s="45"/>
      <c r="JOB433" s="45"/>
      <c r="JOC433" s="45"/>
      <c r="JOD433" s="45"/>
      <c r="JOE433" s="45"/>
      <c r="JOF433" s="45"/>
      <c r="JOG433" s="45"/>
      <c r="JOH433" s="45"/>
      <c r="JOI433" s="45"/>
      <c r="JOJ433" s="45"/>
      <c r="JOK433" s="45"/>
      <c r="JOL433" s="45"/>
      <c r="JOM433" s="45"/>
      <c r="JON433" s="45"/>
      <c r="JOO433" s="45"/>
      <c r="JOP433" s="45"/>
      <c r="JOQ433" s="45"/>
      <c r="JOR433" s="45"/>
      <c r="JOS433" s="45"/>
      <c r="JOT433" s="45"/>
      <c r="JOU433" s="45"/>
      <c r="JOV433" s="45"/>
      <c r="JOW433" s="45"/>
      <c r="JOX433" s="45"/>
      <c r="JOY433" s="45"/>
      <c r="JOZ433" s="45"/>
      <c r="JPA433" s="45"/>
      <c r="JPB433" s="45"/>
      <c r="JPC433" s="45"/>
      <c r="JPD433" s="45"/>
      <c r="JPE433" s="45"/>
      <c r="JPF433" s="45"/>
      <c r="JPG433" s="45"/>
      <c r="JPH433" s="45"/>
      <c r="JPI433" s="45"/>
      <c r="JPJ433" s="45"/>
      <c r="JPK433" s="45"/>
      <c r="JPL433" s="45"/>
      <c r="JPM433" s="45"/>
      <c r="JPN433" s="45"/>
      <c r="JPO433" s="45"/>
      <c r="JPP433" s="45"/>
      <c r="JPQ433" s="45"/>
      <c r="JPR433" s="45"/>
      <c r="JPS433" s="45"/>
      <c r="JPT433" s="45"/>
      <c r="JPU433" s="45"/>
      <c r="JPV433" s="45"/>
      <c r="JPW433" s="45"/>
      <c r="JPX433" s="45"/>
      <c r="JPY433" s="45"/>
      <c r="JPZ433" s="45"/>
      <c r="JQA433" s="45"/>
      <c r="JQB433" s="45"/>
      <c r="JQC433" s="45"/>
      <c r="JQD433" s="45"/>
      <c r="JQE433" s="45"/>
      <c r="JQF433" s="45"/>
      <c r="JQG433" s="45"/>
      <c r="JQH433" s="45"/>
      <c r="JQI433" s="45"/>
      <c r="JQJ433" s="45"/>
      <c r="JQK433" s="45"/>
      <c r="JQL433" s="45"/>
      <c r="JQM433" s="45"/>
      <c r="JQN433" s="45"/>
      <c r="JQO433" s="45"/>
      <c r="JQP433" s="45"/>
      <c r="JQQ433" s="45"/>
      <c r="JQR433" s="45"/>
      <c r="JQS433" s="45"/>
      <c r="JQT433" s="45"/>
      <c r="JQU433" s="45"/>
      <c r="JQV433" s="45"/>
      <c r="JQW433" s="45"/>
      <c r="JQX433" s="45"/>
      <c r="JQY433" s="45"/>
      <c r="JQZ433" s="45"/>
      <c r="JRA433" s="45"/>
      <c r="JRB433" s="45"/>
      <c r="JRC433" s="45"/>
      <c r="JRD433" s="45"/>
      <c r="JRE433" s="45"/>
      <c r="JRF433" s="45"/>
      <c r="JRG433" s="45"/>
      <c r="JRH433" s="45"/>
      <c r="JRI433" s="45"/>
      <c r="JRJ433" s="45"/>
      <c r="JRK433" s="45"/>
      <c r="JRL433" s="45"/>
      <c r="JRM433" s="45"/>
      <c r="JRN433" s="45"/>
      <c r="JRO433" s="45"/>
      <c r="JRP433" s="45"/>
      <c r="JRQ433" s="45"/>
      <c r="JRR433" s="45"/>
      <c r="JRS433" s="45"/>
      <c r="JRT433" s="45"/>
      <c r="JRU433" s="45"/>
      <c r="JRV433" s="45"/>
      <c r="JRW433" s="45"/>
      <c r="JRX433" s="45"/>
      <c r="JRY433" s="45"/>
      <c r="JRZ433" s="45"/>
      <c r="JSA433" s="45"/>
      <c r="JSB433" s="45"/>
      <c r="JSC433" s="45"/>
      <c r="JSD433" s="45"/>
      <c r="JSE433" s="45"/>
      <c r="JSF433" s="45"/>
      <c r="JSG433" s="45"/>
      <c r="JSH433" s="45"/>
      <c r="JSI433" s="45"/>
      <c r="JSJ433" s="45"/>
      <c r="JSK433" s="45"/>
      <c r="JSL433" s="45"/>
      <c r="JSM433" s="45"/>
      <c r="JSN433" s="45"/>
      <c r="JSO433" s="45"/>
      <c r="JSP433" s="45"/>
      <c r="JSQ433" s="45"/>
      <c r="JSR433" s="45"/>
      <c r="JSS433" s="45"/>
      <c r="JST433" s="45"/>
      <c r="JSU433" s="45"/>
      <c r="JSV433" s="45"/>
      <c r="JSW433" s="45"/>
      <c r="JSX433" s="45"/>
      <c r="JSY433" s="45"/>
      <c r="JSZ433" s="45"/>
      <c r="JTA433" s="45"/>
      <c r="JTB433" s="45"/>
      <c r="JTC433" s="45"/>
      <c r="JTD433" s="45"/>
      <c r="JTE433" s="45"/>
      <c r="JTF433" s="45"/>
      <c r="JTG433" s="45"/>
      <c r="JTH433" s="45"/>
      <c r="JTI433" s="45"/>
      <c r="JTJ433" s="45"/>
      <c r="JTK433" s="45"/>
      <c r="JTL433" s="45"/>
      <c r="JTM433" s="45"/>
      <c r="JTN433" s="45"/>
      <c r="JTO433" s="45"/>
      <c r="JTP433" s="45"/>
      <c r="JTQ433" s="45"/>
      <c r="JTR433" s="45"/>
      <c r="JTS433" s="45"/>
      <c r="JTT433" s="45"/>
      <c r="JTU433" s="45"/>
      <c r="JTV433" s="45"/>
      <c r="JTW433" s="45"/>
      <c r="JTX433" s="45"/>
      <c r="JTY433" s="45"/>
      <c r="JTZ433" s="45"/>
      <c r="JUA433" s="45"/>
      <c r="JUB433" s="45"/>
      <c r="JUC433" s="45"/>
      <c r="JUD433" s="45"/>
      <c r="JUE433" s="45"/>
      <c r="JUF433" s="45"/>
      <c r="JUG433" s="45"/>
      <c r="JUH433" s="45"/>
      <c r="JUI433" s="45"/>
      <c r="JUJ433" s="45"/>
      <c r="JUK433" s="45"/>
      <c r="JUL433" s="45"/>
      <c r="JUM433" s="45"/>
      <c r="JUN433" s="45"/>
      <c r="JUO433" s="45"/>
      <c r="JUP433" s="45"/>
      <c r="JUQ433" s="45"/>
      <c r="JUR433" s="45"/>
      <c r="JUS433" s="45"/>
      <c r="JUT433" s="45"/>
      <c r="JUU433" s="45"/>
      <c r="JUV433" s="45"/>
      <c r="JUW433" s="45"/>
      <c r="JUX433" s="45"/>
      <c r="JUY433" s="45"/>
      <c r="JUZ433" s="45"/>
      <c r="JVA433" s="45"/>
      <c r="JVB433" s="45"/>
      <c r="JVC433" s="45"/>
      <c r="JVD433" s="45"/>
      <c r="JVE433" s="45"/>
      <c r="JVF433" s="45"/>
      <c r="JVG433" s="45"/>
      <c r="JVH433" s="45"/>
      <c r="JVI433" s="45"/>
      <c r="JVJ433" s="45"/>
      <c r="JVK433" s="45"/>
      <c r="JVL433" s="45"/>
      <c r="JVM433" s="45"/>
      <c r="JVN433" s="45"/>
      <c r="JVO433" s="45"/>
      <c r="JVP433" s="45"/>
      <c r="JVQ433" s="45"/>
      <c r="JVR433" s="45"/>
      <c r="JVS433" s="45"/>
      <c r="JVT433" s="45"/>
      <c r="JVU433" s="45"/>
      <c r="JVV433" s="45"/>
      <c r="JVW433" s="45"/>
      <c r="JVX433" s="45"/>
      <c r="JVY433" s="45"/>
      <c r="JVZ433" s="45"/>
      <c r="JWA433" s="45"/>
      <c r="JWB433" s="45"/>
      <c r="JWC433" s="45"/>
      <c r="JWD433" s="45"/>
      <c r="JWE433" s="45"/>
      <c r="JWF433" s="45"/>
      <c r="JWG433" s="45"/>
      <c r="JWH433" s="45"/>
      <c r="JWI433" s="45"/>
      <c r="JWJ433" s="45"/>
      <c r="JWK433" s="45"/>
      <c r="JWL433" s="45"/>
      <c r="JWM433" s="45"/>
      <c r="JWN433" s="45"/>
      <c r="JWO433" s="45"/>
      <c r="JWP433" s="45"/>
      <c r="JWQ433" s="45"/>
      <c r="JWR433" s="45"/>
      <c r="JWS433" s="45"/>
      <c r="JWT433" s="45"/>
      <c r="JWU433" s="45"/>
      <c r="JWV433" s="45"/>
      <c r="JWW433" s="45"/>
      <c r="JWX433" s="45"/>
      <c r="JWY433" s="45"/>
      <c r="JWZ433" s="45"/>
      <c r="JXA433" s="45"/>
      <c r="JXB433" s="45"/>
      <c r="JXC433" s="45"/>
      <c r="JXD433" s="45"/>
      <c r="JXE433" s="45"/>
      <c r="JXF433" s="45"/>
      <c r="JXG433" s="45"/>
      <c r="JXH433" s="45"/>
      <c r="JXI433" s="45"/>
      <c r="JXJ433" s="45"/>
      <c r="JXK433" s="45"/>
      <c r="JXL433" s="45"/>
      <c r="JXM433" s="45"/>
      <c r="JXN433" s="45"/>
      <c r="JXO433" s="45"/>
      <c r="JXP433" s="45"/>
      <c r="JXQ433" s="45"/>
      <c r="JXR433" s="45"/>
      <c r="JXS433" s="45"/>
      <c r="JXT433" s="45"/>
      <c r="JXU433" s="45"/>
      <c r="JXV433" s="45"/>
      <c r="JXW433" s="45"/>
      <c r="JXX433" s="45"/>
      <c r="JXY433" s="45"/>
      <c r="JXZ433" s="45"/>
      <c r="JYA433" s="45"/>
      <c r="JYB433" s="45"/>
      <c r="JYC433" s="45"/>
      <c r="JYD433" s="45"/>
      <c r="JYE433" s="45"/>
      <c r="JYF433" s="45"/>
      <c r="JYG433" s="45"/>
      <c r="JYH433" s="45"/>
      <c r="JYI433" s="45"/>
      <c r="JYJ433" s="45"/>
      <c r="JYK433" s="45"/>
      <c r="JYL433" s="45"/>
      <c r="JYM433" s="45"/>
      <c r="JYN433" s="45"/>
      <c r="JYO433" s="45"/>
      <c r="JYP433" s="45"/>
      <c r="JYQ433" s="45"/>
      <c r="JYR433" s="45"/>
      <c r="JYS433" s="45"/>
      <c r="JYT433" s="45"/>
      <c r="JYU433" s="45"/>
      <c r="JYV433" s="45"/>
      <c r="JYW433" s="45"/>
      <c r="JYX433" s="45"/>
      <c r="JYY433" s="45"/>
      <c r="JYZ433" s="45"/>
      <c r="JZA433" s="45"/>
      <c r="JZB433" s="45"/>
      <c r="JZC433" s="45"/>
      <c r="JZD433" s="45"/>
      <c r="JZE433" s="45"/>
      <c r="JZF433" s="45"/>
      <c r="JZG433" s="45"/>
      <c r="JZH433" s="45"/>
      <c r="JZI433" s="45"/>
      <c r="JZJ433" s="45"/>
      <c r="JZK433" s="45"/>
      <c r="JZL433" s="45"/>
      <c r="JZM433" s="45"/>
      <c r="JZN433" s="45"/>
      <c r="JZO433" s="45"/>
      <c r="JZP433" s="45"/>
      <c r="JZQ433" s="45"/>
      <c r="JZR433" s="45"/>
      <c r="JZS433" s="45"/>
      <c r="JZT433" s="45"/>
      <c r="JZU433" s="45"/>
      <c r="JZV433" s="45"/>
      <c r="JZW433" s="45"/>
      <c r="JZX433" s="45"/>
      <c r="JZY433" s="45"/>
      <c r="JZZ433" s="45"/>
      <c r="KAA433" s="45"/>
      <c r="KAB433" s="45"/>
      <c r="KAC433" s="45"/>
      <c r="KAD433" s="45"/>
      <c r="KAE433" s="45"/>
      <c r="KAF433" s="45"/>
      <c r="KAG433" s="45"/>
      <c r="KAH433" s="45"/>
      <c r="KAI433" s="45"/>
      <c r="KAJ433" s="45"/>
      <c r="KAK433" s="45"/>
      <c r="KAL433" s="45"/>
      <c r="KAM433" s="45"/>
      <c r="KAN433" s="45"/>
      <c r="KAO433" s="45"/>
      <c r="KAP433" s="45"/>
      <c r="KAQ433" s="45"/>
      <c r="KAR433" s="45"/>
      <c r="KAS433" s="45"/>
      <c r="KAT433" s="45"/>
      <c r="KAU433" s="45"/>
      <c r="KAV433" s="45"/>
      <c r="KAW433" s="45"/>
      <c r="KAX433" s="45"/>
      <c r="KAY433" s="45"/>
      <c r="KAZ433" s="45"/>
      <c r="KBA433" s="45"/>
      <c r="KBB433" s="45"/>
      <c r="KBC433" s="45"/>
      <c r="KBD433" s="45"/>
      <c r="KBE433" s="45"/>
      <c r="KBF433" s="45"/>
      <c r="KBG433" s="45"/>
      <c r="KBH433" s="45"/>
      <c r="KBI433" s="45"/>
      <c r="KBJ433" s="45"/>
      <c r="KBK433" s="45"/>
      <c r="KBL433" s="45"/>
      <c r="KBM433" s="45"/>
      <c r="KBN433" s="45"/>
      <c r="KBO433" s="45"/>
      <c r="KBP433" s="45"/>
      <c r="KBQ433" s="45"/>
      <c r="KBR433" s="45"/>
      <c r="KBS433" s="45"/>
      <c r="KBT433" s="45"/>
      <c r="KBU433" s="45"/>
      <c r="KBV433" s="45"/>
      <c r="KBW433" s="45"/>
      <c r="KBX433" s="45"/>
      <c r="KBY433" s="45"/>
      <c r="KBZ433" s="45"/>
      <c r="KCA433" s="45"/>
      <c r="KCB433" s="45"/>
      <c r="KCC433" s="45"/>
      <c r="KCD433" s="45"/>
      <c r="KCE433" s="45"/>
      <c r="KCF433" s="45"/>
      <c r="KCG433" s="45"/>
      <c r="KCH433" s="45"/>
      <c r="KCI433" s="45"/>
      <c r="KCJ433" s="45"/>
      <c r="KCK433" s="45"/>
      <c r="KCL433" s="45"/>
      <c r="KCM433" s="45"/>
      <c r="KCN433" s="45"/>
      <c r="KCO433" s="45"/>
      <c r="KCP433" s="45"/>
      <c r="KCQ433" s="45"/>
      <c r="KCR433" s="45"/>
      <c r="KCS433" s="45"/>
      <c r="KCT433" s="45"/>
      <c r="KCU433" s="45"/>
      <c r="KCV433" s="45"/>
      <c r="KCW433" s="45"/>
      <c r="KCX433" s="45"/>
      <c r="KCY433" s="45"/>
      <c r="KCZ433" s="45"/>
      <c r="KDA433" s="45"/>
      <c r="KDB433" s="45"/>
      <c r="KDC433" s="45"/>
      <c r="KDD433" s="45"/>
      <c r="KDE433" s="45"/>
      <c r="KDF433" s="45"/>
      <c r="KDG433" s="45"/>
      <c r="KDH433" s="45"/>
      <c r="KDI433" s="45"/>
      <c r="KDJ433" s="45"/>
      <c r="KDK433" s="45"/>
      <c r="KDL433" s="45"/>
      <c r="KDM433" s="45"/>
      <c r="KDN433" s="45"/>
      <c r="KDO433" s="45"/>
      <c r="KDP433" s="45"/>
      <c r="KDQ433" s="45"/>
      <c r="KDR433" s="45"/>
      <c r="KDS433" s="45"/>
      <c r="KDT433" s="45"/>
      <c r="KDU433" s="45"/>
      <c r="KDV433" s="45"/>
      <c r="KDW433" s="45"/>
      <c r="KDX433" s="45"/>
      <c r="KDY433" s="45"/>
      <c r="KDZ433" s="45"/>
      <c r="KEA433" s="45"/>
      <c r="KEB433" s="45"/>
      <c r="KEC433" s="45"/>
      <c r="KED433" s="45"/>
      <c r="KEE433" s="45"/>
      <c r="KEF433" s="45"/>
      <c r="KEG433" s="45"/>
      <c r="KEH433" s="45"/>
      <c r="KEI433" s="45"/>
      <c r="KEJ433" s="45"/>
      <c r="KEK433" s="45"/>
      <c r="KEL433" s="45"/>
      <c r="KEM433" s="45"/>
      <c r="KEN433" s="45"/>
      <c r="KEO433" s="45"/>
      <c r="KEP433" s="45"/>
      <c r="KEQ433" s="45"/>
      <c r="KER433" s="45"/>
      <c r="KES433" s="45"/>
      <c r="KET433" s="45"/>
      <c r="KEU433" s="45"/>
      <c r="KEV433" s="45"/>
      <c r="KEW433" s="45"/>
      <c r="KEX433" s="45"/>
      <c r="KEY433" s="45"/>
      <c r="KEZ433" s="45"/>
      <c r="KFA433" s="45"/>
      <c r="KFB433" s="45"/>
      <c r="KFC433" s="45"/>
      <c r="KFD433" s="45"/>
      <c r="KFE433" s="45"/>
      <c r="KFF433" s="45"/>
      <c r="KFG433" s="45"/>
      <c r="KFH433" s="45"/>
      <c r="KFI433" s="45"/>
      <c r="KFJ433" s="45"/>
      <c r="KFK433" s="45"/>
      <c r="KFL433" s="45"/>
      <c r="KFM433" s="45"/>
      <c r="KFN433" s="45"/>
      <c r="KFO433" s="45"/>
      <c r="KFP433" s="45"/>
      <c r="KFQ433" s="45"/>
      <c r="KFR433" s="45"/>
      <c r="KFS433" s="45"/>
      <c r="KFT433" s="45"/>
      <c r="KFU433" s="45"/>
      <c r="KFV433" s="45"/>
      <c r="KFW433" s="45"/>
      <c r="KFX433" s="45"/>
      <c r="KFY433" s="45"/>
      <c r="KFZ433" s="45"/>
      <c r="KGA433" s="45"/>
      <c r="KGB433" s="45"/>
      <c r="KGC433" s="45"/>
      <c r="KGD433" s="45"/>
      <c r="KGE433" s="45"/>
      <c r="KGF433" s="45"/>
      <c r="KGG433" s="45"/>
      <c r="KGH433" s="45"/>
      <c r="KGI433" s="45"/>
      <c r="KGJ433" s="45"/>
      <c r="KGK433" s="45"/>
      <c r="KGL433" s="45"/>
      <c r="KGM433" s="45"/>
      <c r="KGN433" s="45"/>
      <c r="KGO433" s="45"/>
      <c r="KGP433" s="45"/>
      <c r="KGQ433" s="45"/>
      <c r="KGR433" s="45"/>
      <c r="KGS433" s="45"/>
      <c r="KGT433" s="45"/>
      <c r="KGU433" s="45"/>
      <c r="KGV433" s="45"/>
      <c r="KGW433" s="45"/>
      <c r="KGX433" s="45"/>
      <c r="KGY433" s="45"/>
      <c r="KGZ433" s="45"/>
      <c r="KHA433" s="45"/>
      <c r="KHB433" s="45"/>
      <c r="KHC433" s="45"/>
      <c r="KHD433" s="45"/>
      <c r="KHE433" s="45"/>
      <c r="KHF433" s="45"/>
      <c r="KHG433" s="45"/>
      <c r="KHH433" s="45"/>
      <c r="KHI433" s="45"/>
      <c r="KHJ433" s="45"/>
      <c r="KHK433" s="45"/>
      <c r="KHL433" s="45"/>
      <c r="KHM433" s="45"/>
      <c r="KHN433" s="45"/>
      <c r="KHO433" s="45"/>
      <c r="KHP433" s="45"/>
      <c r="KHQ433" s="45"/>
      <c r="KHR433" s="45"/>
      <c r="KHS433" s="45"/>
      <c r="KHT433" s="45"/>
      <c r="KHU433" s="45"/>
      <c r="KHV433" s="45"/>
      <c r="KHW433" s="45"/>
      <c r="KHX433" s="45"/>
      <c r="KHY433" s="45"/>
      <c r="KHZ433" s="45"/>
      <c r="KIA433" s="45"/>
      <c r="KIB433" s="45"/>
      <c r="KIC433" s="45"/>
      <c r="KID433" s="45"/>
      <c r="KIE433" s="45"/>
      <c r="KIF433" s="45"/>
      <c r="KIG433" s="45"/>
      <c r="KIH433" s="45"/>
      <c r="KII433" s="45"/>
      <c r="KIJ433" s="45"/>
      <c r="KIK433" s="45"/>
      <c r="KIL433" s="45"/>
      <c r="KIM433" s="45"/>
      <c r="KIN433" s="45"/>
      <c r="KIO433" s="45"/>
      <c r="KIP433" s="45"/>
      <c r="KIQ433" s="45"/>
      <c r="KIR433" s="45"/>
      <c r="KIS433" s="45"/>
      <c r="KIT433" s="45"/>
      <c r="KIU433" s="45"/>
      <c r="KIV433" s="45"/>
      <c r="KIW433" s="45"/>
      <c r="KIX433" s="45"/>
      <c r="KIY433" s="45"/>
      <c r="KIZ433" s="45"/>
      <c r="KJA433" s="45"/>
      <c r="KJB433" s="45"/>
      <c r="KJC433" s="45"/>
      <c r="KJD433" s="45"/>
      <c r="KJE433" s="45"/>
      <c r="KJF433" s="45"/>
      <c r="KJG433" s="45"/>
      <c r="KJH433" s="45"/>
      <c r="KJI433" s="45"/>
      <c r="KJJ433" s="45"/>
      <c r="KJK433" s="45"/>
      <c r="KJL433" s="45"/>
      <c r="KJM433" s="45"/>
      <c r="KJN433" s="45"/>
      <c r="KJO433" s="45"/>
      <c r="KJP433" s="45"/>
      <c r="KJQ433" s="45"/>
      <c r="KJR433" s="45"/>
      <c r="KJS433" s="45"/>
      <c r="KJT433" s="45"/>
      <c r="KJU433" s="45"/>
      <c r="KJV433" s="45"/>
      <c r="KJW433" s="45"/>
      <c r="KJX433" s="45"/>
      <c r="KJY433" s="45"/>
      <c r="KJZ433" s="45"/>
      <c r="KKA433" s="45"/>
      <c r="KKB433" s="45"/>
      <c r="KKC433" s="45"/>
      <c r="KKD433" s="45"/>
      <c r="KKE433" s="45"/>
      <c r="KKF433" s="45"/>
      <c r="KKG433" s="45"/>
      <c r="KKH433" s="45"/>
      <c r="KKI433" s="45"/>
      <c r="KKJ433" s="45"/>
      <c r="KKK433" s="45"/>
      <c r="KKL433" s="45"/>
      <c r="KKM433" s="45"/>
      <c r="KKN433" s="45"/>
      <c r="KKO433" s="45"/>
      <c r="KKP433" s="45"/>
      <c r="KKQ433" s="45"/>
      <c r="KKR433" s="45"/>
      <c r="KKS433" s="45"/>
      <c r="KKT433" s="45"/>
      <c r="KKU433" s="45"/>
      <c r="KKV433" s="45"/>
      <c r="KKW433" s="45"/>
      <c r="KKX433" s="45"/>
      <c r="KKY433" s="45"/>
      <c r="KKZ433" s="45"/>
      <c r="KLA433" s="45"/>
      <c r="KLB433" s="45"/>
      <c r="KLC433" s="45"/>
      <c r="KLD433" s="45"/>
      <c r="KLE433" s="45"/>
      <c r="KLF433" s="45"/>
      <c r="KLG433" s="45"/>
      <c r="KLH433" s="45"/>
      <c r="KLI433" s="45"/>
      <c r="KLJ433" s="45"/>
      <c r="KLK433" s="45"/>
      <c r="KLL433" s="45"/>
      <c r="KLM433" s="45"/>
      <c r="KLN433" s="45"/>
      <c r="KLO433" s="45"/>
      <c r="KLP433" s="45"/>
      <c r="KLQ433" s="45"/>
      <c r="KLR433" s="45"/>
      <c r="KLS433" s="45"/>
      <c r="KLT433" s="45"/>
      <c r="KLU433" s="45"/>
      <c r="KLV433" s="45"/>
      <c r="KLW433" s="45"/>
      <c r="KLX433" s="45"/>
      <c r="KLY433" s="45"/>
      <c r="KLZ433" s="45"/>
      <c r="KMA433" s="45"/>
      <c r="KMB433" s="45"/>
      <c r="KMC433" s="45"/>
      <c r="KMD433" s="45"/>
      <c r="KME433" s="45"/>
      <c r="KMF433" s="45"/>
      <c r="KMG433" s="45"/>
      <c r="KMH433" s="45"/>
      <c r="KMI433" s="45"/>
      <c r="KMJ433" s="45"/>
      <c r="KMK433" s="45"/>
      <c r="KML433" s="45"/>
      <c r="KMM433" s="45"/>
      <c r="KMN433" s="45"/>
      <c r="KMO433" s="45"/>
      <c r="KMP433" s="45"/>
      <c r="KMQ433" s="45"/>
      <c r="KMR433" s="45"/>
      <c r="KMS433" s="45"/>
      <c r="KMT433" s="45"/>
      <c r="KMU433" s="45"/>
      <c r="KMV433" s="45"/>
      <c r="KMW433" s="45"/>
      <c r="KMX433" s="45"/>
      <c r="KMY433" s="45"/>
      <c r="KMZ433" s="45"/>
      <c r="KNA433" s="45"/>
      <c r="KNB433" s="45"/>
      <c r="KNC433" s="45"/>
      <c r="KND433" s="45"/>
      <c r="KNE433" s="45"/>
      <c r="KNF433" s="45"/>
      <c r="KNG433" s="45"/>
      <c r="KNH433" s="45"/>
      <c r="KNI433" s="45"/>
      <c r="KNJ433" s="45"/>
      <c r="KNK433" s="45"/>
      <c r="KNL433" s="45"/>
      <c r="KNM433" s="45"/>
      <c r="KNN433" s="45"/>
      <c r="KNO433" s="45"/>
      <c r="KNP433" s="45"/>
      <c r="KNQ433" s="45"/>
      <c r="KNR433" s="45"/>
      <c r="KNS433" s="45"/>
      <c r="KNT433" s="45"/>
      <c r="KNU433" s="45"/>
      <c r="KNV433" s="45"/>
      <c r="KNW433" s="45"/>
      <c r="KNX433" s="45"/>
      <c r="KNY433" s="45"/>
      <c r="KNZ433" s="45"/>
      <c r="KOA433" s="45"/>
      <c r="KOB433" s="45"/>
      <c r="KOC433" s="45"/>
      <c r="KOD433" s="45"/>
      <c r="KOE433" s="45"/>
      <c r="KOF433" s="45"/>
      <c r="KOG433" s="45"/>
      <c r="KOH433" s="45"/>
      <c r="KOI433" s="45"/>
      <c r="KOJ433" s="45"/>
      <c r="KOK433" s="45"/>
      <c r="KOL433" s="45"/>
      <c r="KOM433" s="45"/>
      <c r="KON433" s="45"/>
      <c r="KOO433" s="45"/>
      <c r="KOP433" s="45"/>
      <c r="KOQ433" s="45"/>
      <c r="KOR433" s="45"/>
      <c r="KOS433" s="45"/>
      <c r="KOT433" s="45"/>
      <c r="KOU433" s="45"/>
      <c r="KOV433" s="45"/>
      <c r="KOW433" s="45"/>
      <c r="KOX433" s="45"/>
      <c r="KOY433" s="45"/>
      <c r="KOZ433" s="45"/>
      <c r="KPA433" s="45"/>
      <c r="KPB433" s="45"/>
      <c r="KPC433" s="45"/>
      <c r="KPD433" s="45"/>
      <c r="KPE433" s="45"/>
      <c r="KPF433" s="45"/>
      <c r="KPG433" s="45"/>
      <c r="KPH433" s="45"/>
      <c r="KPI433" s="45"/>
      <c r="KPJ433" s="45"/>
      <c r="KPK433" s="45"/>
      <c r="KPL433" s="45"/>
      <c r="KPM433" s="45"/>
      <c r="KPN433" s="45"/>
      <c r="KPO433" s="45"/>
      <c r="KPP433" s="45"/>
      <c r="KPQ433" s="45"/>
      <c r="KPR433" s="45"/>
      <c r="KPS433" s="45"/>
      <c r="KPT433" s="45"/>
      <c r="KPU433" s="45"/>
      <c r="KPV433" s="45"/>
      <c r="KPW433" s="45"/>
      <c r="KPX433" s="45"/>
      <c r="KPY433" s="45"/>
      <c r="KPZ433" s="45"/>
      <c r="KQA433" s="45"/>
      <c r="KQB433" s="45"/>
      <c r="KQC433" s="45"/>
      <c r="KQD433" s="45"/>
      <c r="KQE433" s="45"/>
      <c r="KQF433" s="45"/>
      <c r="KQG433" s="45"/>
      <c r="KQH433" s="45"/>
      <c r="KQI433" s="45"/>
      <c r="KQJ433" s="45"/>
      <c r="KQK433" s="45"/>
      <c r="KQL433" s="45"/>
      <c r="KQM433" s="45"/>
      <c r="KQN433" s="45"/>
      <c r="KQO433" s="45"/>
      <c r="KQP433" s="45"/>
      <c r="KQQ433" s="45"/>
      <c r="KQR433" s="45"/>
      <c r="KQS433" s="45"/>
      <c r="KQT433" s="45"/>
      <c r="KQU433" s="45"/>
      <c r="KQV433" s="45"/>
      <c r="KQW433" s="45"/>
      <c r="KQX433" s="45"/>
      <c r="KQY433" s="45"/>
      <c r="KQZ433" s="45"/>
      <c r="KRA433" s="45"/>
      <c r="KRB433" s="45"/>
      <c r="KRC433" s="45"/>
      <c r="KRD433" s="45"/>
      <c r="KRE433" s="45"/>
      <c r="KRF433" s="45"/>
      <c r="KRG433" s="45"/>
      <c r="KRH433" s="45"/>
      <c r="KRI433" s="45"/>
      <c r="KRJ433" s="45"/>
      <c r="KRK433" s="45"/>
      <c r="KRL433" s="45"/>
      <c r="KRM433" s="45"/>
      <c r="KRN433" s="45"/>
      <c r="KRO433" s="45"/>
      <c r="KRP433" s="45"/>
      <c r="KRQ433" s="45"/>
      <c r="KRR433" s="45"/>
      <c r="KRS433" s="45"/>
      <c r="KRT433" s="45"/>
      <c r="KRU433" s="45"/>
      <c r="KRV433" s="45"/>
      <c r="KRW433" s="45"/>
      <c r="KRX433" s="45"/>
      <c r="KRY433" s="45"/>
      <c r="KRZ433" s="45"/>
      <c r="KSA433" s="45"/>
      <c r="KSB433" s="45"/>
      <c r="KSC433" s="45"/>
      <c r="KSD433" s="45"/>
      <c r="KSE433" s="45"/>
      <c r="KSF433" s="45"/>
      <c r="KSG433" s="45"/>
      <c r="KSH433" s="45"/>
      <c r="KSI433" s="45"/>
      <c r="KSJ433" s="45"/>
      <c r="KSK433" s="45"/>
      <c r="KSL433" s="45"/>
      <c r="KSM433" s="45"/>
      <c r="KSN433" s="45"/>
      <c r="KSO433" s="45"/>
      <c r="KSP433" s="45"/>
      <c r="KSQ433" s="45"/>
      <c r="KSR433" s="45"/>
      <c r="KSS433" s="45"/>
      <c r="KST433" s="45"/>
      <c r="KSU433" s="45"/>
      <c r="KSV433" s="45"/>
      <c r="KSW433" s="45"/>
      <c r="KSX433" s="45"/>
      <c r="KSY433" s="45"/>
      <c r="KSZ433" s="45"/>
      <c r="KTA433" s="45"/>
      <c r="KTB433" s="45"/>
      <c r="KTC433" s="45"/>
      <c r="KTD433" s="45"/>
      <c r="KTE433" s="45"/>
      <c r="KTF433" s="45"/>
      <c r="KTG433" s="45"/>
      <c r="KTH433" s="45"/>
      <c r="KTI433" s="45"/>
      <c r="KTJ433" s="45"/>
      <c r="KTK433" s="45"/>
      <c r="KTL433" s="45"/>
      <c r="KTM433" s="45"/>
      <c r="KTN433" s="45"/>
      <c r="KTO433" s="45"/>
      <c r="KTP433" s="45"/>
      <c r="KTQ433" s="45"/>
      <c r="KTR433" s="45"/>
      <c r="KTS433" s="45"/>
      <c r="KTT433" s="45"/>
      <c r="KTU433" s="45"/>
      <c r="KTV433" s="45"/>
      <c r="KTW433" s="45"/>
      <c r="KTX433" s="45"/>
      <c r="KTY433" s="45"/>
      <c r="KTZ433" s="45"/>
      <c r="KUA433" s="45"/>
      <c r="KUB433" s="45"/>
      <c r="KUC433" s="45"/>
      <c r="KUD433" s="45"/>
      <c r="KUE433" s="45"/>
      <c r="KUF433" s="45"/>
      <c r="KUG433" s="45"/>
      <c r="KUH433" s="45"/>
      <c r="KUI433" s="45"/>
      <c r="KUJ433" s="45"/>
      <c r="KUK433" s="45"/>
      <c r="KUL433" s="45"/>
      <c r="KUM433" s="45"/>
      <c r="KUN433" s="45"/>
      <c r="KUO433" s="45"/>
      <c r="KUP433" s="45"/>
      <c r="KUQ433" s="45"/>
      <c r="KUR433" s="45"/>
      <c r="KUS433" s="45"/>
      <c r="KUT433" s="45"/>
      <c r="KUU433" s="45"/>
      <c r="KUV433" s="45"/>
      <c r="KUW433" s="45"/>
      <c r="KUX433" s="45"/>
      <c r="KUY433" s="45"/>
      <c r="KUZ433" s="45"/>
      <c r="KVA433" s="45"/>
      <c r="KVB433" s="45"/>
      <c r="KVC433" s="45"/>
      <c r="KVD433" s="45"/>
      <c r="KVE433" s="45"/>
      <c r="KVF433" s="45"/>
      <c r="KVG433" s="45"/>
      <c r="KVH433" s="45"/>
      <c r="KVI433" s="45"/>
      <c r="KVJ433" s="45"/>
      <c r="KVK433" s="45"/>
      <c r="KVL433" s="45"/>
      <c r="KVM433" s="45"/>
      <c r="KVN433" s="45"/>
      <c r="KVO433" s="45"/>
      <c r="KVP433" s="45"/>
      <c r="KVQ433" s="45"/>
      <c r="KVR433" s="45"/>
      <c r="KVS433" s="45"/>
      <c r="KVT433" s="45"/>
      <c r="KVU433" s="45"/>
      <c r="KVV433" s="45"/>
      <c r="KVW433" s="45"/>
      <c r="KVX433" s="45"/>
      <c r="KVY433" s="45"/>
      <c r="KVZ433" s="45"/>
      <c r="KWA433" s="45"/>
      <c r="KWB433" s="45"/>
      <c r="KWC433" s="45"/>
      <c r="KWD433" s="45"/>
      <c r="KWE433" s="45"/>
      <c r="KWF433" s="45"/>
      <c r="KWG433" s="45"/>
      <c r="KWH433" s="45"/>
      <c r="KWI433" s="45"/>
      <c r="KWJ433" s="45"/>
      <c r="KWK433" s="45"/>
      <c r="KWL433" s="45"/>
      <c r="KWM433" s="45"/>
      <c r="KWN433" s="45"/>
      <c r="KWO433" s="45"/>
      <c r="KWP433" s="45"/>
      <c r="KWQ433" s="45"/>
      <c r="KWR433" s="45"/>
      <c r="KWS433" s="45"/>
      <c r="KWT433" s="45"/>
      <c r="KWU433" s="45"/>
      <c r="KWV433" s="45"/>
      <c r="KWW433" s="45"/>
      <c r="KWX433" s="45"/>
      <c r="KWY433" s="45"/>
      <c r="KWZ433" s="45"/>
      <c r="KXA433" s="45"/>
      <c r="KXB433" s="45"/>
      <c r="KXC433" s="45"/>
      <c r="KXD433" s="45"/>
      <c r="KXE433" s="45"/>
      <c r="KXF433" s="45"/>
      <c r="KXG433" s="45"/>
      <c r="KXH433" s="45"/>
      <c r="KXI433" s="45"/>
      <c r="KXJ433" s="45"/>
      <c r="KXK433" s="45"/>
      <c r="KXL433" s="45"/>
      <c r="KXM433" s="45"/>
      <c r="KXN433" s="45"/>
      <c r="KXO433" s="45"/>
      <c r="KXP433" s="45"/>
      <c r="KXQ433" s="45"/>
      <c r="KXR433" s="45"/>
      <c r="KXS433" s="45"/>
      <c r="KXT433" s="45"/>
      <c r="KXU433" s="45"/>
      <c r="KXV433" s="45"/>
      <c r="KXW433" s="45"/>
      <c r="KXX433" s="45"/>
      <c r="KXY433" s="45"/>
      <c r="KXZ433" s="45"/>
      <c r="KYA433" s="45"/>
      <c r="KYB433" s="45"/>
      <c r="KYC433" s="45"/>
      <c r="KYD433" s="45"/>
      <c r="KYE433" s="45"/>
      <c r="KYF433" s="45"/>
      <c r="KYG433" s="45"/>
      <c r="KYH433" s="45"/>
      <c r="KYI433" s="45"/>
      <c r="KYJ433" s="45"/>
      <c r="KYK433" s="45"/>
      <c r="KYL433" s="45"/>
      <c r="KYM433" s="45"/>
      <c r="KYN433" s="45"/>
      <c r="KYO433" s="45"/>
      <c r="KYP433" s="45"/>
      <c r="KYQ433" s="45"/>
      <c r="KYR433" s="45"/>
      <c r="KYS433" s="45"/>
      <c r="KYT433" s="45"/>
      <c r="KYU433" s="45"/>
      <c r="KYV433" s="45"/>
      <c r="KYW433" s="45"/>
      <c r="KYX433" s="45"/>
      <c r="KYY433" s="45"/>
      <c r="KYZ433" s="45"/>
      <c r="KZA433" s="45"/>
      <c r="KZB433" s="45"/>
      <c r="KZC433" s="45"/>
      <c r="KZD433" s="45"/>
      <c r="KZE433" s="45"/>
      <c r="KZF433" s="45"/>
      <c r="KZG433" s="45"/>
      <c r="KZH433" s="45"/>
      <c r="KZI433" s="45"/>
      <c r="KZJ433" s="45"/>
      <c r="KZK433" s="45"/>
      <c r="KZL433" s="45"/>
      <c r="KZM433" s="45"/>
      <c r="KZN433" s="45"/>
      <c r="KZO433" s="45"/>
      <c r="KZP433" s="45"/>
      <c r="KZQ433" s="45"/>
      <c r="KZR433" s="45"/>
      <c r="KZS433" s="45"/>
      <c r="KZT433" s="45"/>
      <c r="KZU433" s="45"/>
      <c r="KZV433" s="45"/>
      <c r="KZW433" s="45"/>
      <c r="KZX433" s="45"/>
      <c r="KZY433" s="45"/>
      <c r="KZZ433" s="45"/>
      <c r="LAA433" s="45"/>
      <c r="LAB433" s="45"/>
      <c r="LAC433" s="45"/>
      <c r="LAD433" s="45"/>
      <c r="LAE433" s="45"/>
      <c r="LAF433" s="45"/>
      <c r="LAG433" s="45"/>
      <c r="LAH433" s="45"/>
      <c r="LAI433" s="45"/>
      <c r="LAJ433" s="45"/>
      <c r="LAK433" s="45"/>
      <c r="LAL433" s="45"/>
      <c r="LAM433" s="45"/>
      <c r="LAN433" s="45"/>
      <c r="LAO433" s="45"/>
      <c r="LAP433" s="45"/>
      <c r="LAQ433" s="45"/>
      <c r="LAR433" s="45"/>
      <c r="LAS433" s="45"/>
      <c r="LAT433" s="45"/>
      <c r="LAU433" s="45"/>
      <c r="LAV433" s="45"/>
      <c r="LAW433" s="45"/>
      <c r="LAX433" s="45"/>
      <c r="LAY433" s="45"/>
      <c r="LAZ433" s="45"/>
      <c r="LBA433" s="45"/>
      <c r="LBB433" s="45"/>
      <c r="LBC433" s="45"/>
      <c r="LBD433" s="45"/>
      <c r="LBE433" s="45"/>
      <c r="LBF433" s="45"/>
      <c r="LBG433" s="45"/>
      <c r="LBH433" s="45"/>
      <c r="LBI433" s="45"/>
      <c r="LBJ433" s="45"/>
      <c r="LBK433" s="45"/>
      <c r="LBL433" s="45"/>
      <c r="LBM433" s="45"/>
      <c r="LBN433" s="45"/>
      <c r="LBO433" s="45"/>
      <c r="LBP433" s="45"/>
      <c r="LBQ433" s="45"/>
      <c r="LBR433" s="45"/>
      <c r="LBS433" s="45"/>
      <c r="LBT433" s="45"/>
      <c r="LBU433" s="45"/>
      <c r="LBV433" s="45"/>
      <c r="LBW433" s="45"/>
      <c r="LBX433" s="45"/>
      <c r="LBY433" s="45"/>
      <c r="LBZ433" s="45"/>
      <c r="LCA433" s="45"/>
      <c r="LCB433" s="45"/>
      <c r="LCC433" s="45"/>
      <c r="LCD433" s="45"/>
      <c r="LCE433" s="45"/>
      <c r="LCF433" s="45"/>
      <c r="LCG433" s="45"/>
      <c r="LCH433" s="45"/>
      <c r="LCI433" s="45"/>
      <c r="LCJ433" s="45"/>
      <c r="LCK433" s="45"/>
      <c r="LCL433" s="45"/>
      <c r="LCM433" s="45"/>
      <c r="LCN433" s="45"/>
      <c r="LCO433" s="45"/>
      <c r="LCP433" s="45"/>
      <c r="LCQ433" s="45"/>
      <c r="LCR433" s="45"/>
      <c r="LCS433" s="45"/>
      <c r="LCT433" s="45"/>
      <c r="LCU433" s="45"/>
      <c r="LCV433" s="45"/>
      <c r="LCW433" s="45"/>
      <c r="LCX433" s="45"/>
      <c r="LCY433" s="45"/>
      <c r="LCZ433" s="45"/>
      <c r="LDA433" s="45"/>
      <c r="LDB433" s="45"/>
      <c r="LDC433" s="45"/>
      <c r="LDD433" s="45"/>
      <c r="LDE433" s="45"/>
      <c r="LDF433" s="45"/>
      <c r="LDG433" s="45"/>
      <c r="LDH433" s="45"/>
      <c r="LDI433" s="45"/>
      <c r="LDJ433" s="45"/>
      <c r="LDK433" s="45"/>
      <c r="LDL433" s="45"/>
      <c r="LDM433" s="45"/>
      <c r="LDN433" s="45"/>
      <c r="LDO433" s="45"/>
      <c r="LDP433" s="45"/>
      <c r="LDQ433" s="45"/>
      <c r="LDR433" s="45"/>
      <c r="LDS433" s="45"/>
      <c r="LDT433" s="45"/>
      <c r="LDU433" s="45"/>
      <c r="LDV433" s="45"/>
      <c r="LDW433" s="45"/>
      <c r="LDX433" s="45"/>
      <c r="LDY433" s="45"/>
      <c r="LDZ433" s="45"/>
      <c r="LEA433" s="45"/>
      <c r="LEB433" s="45"/>
      <c r="LEC433" s="45"/>
      <c r="LED433" s="45"/>
      <c r="LEE433" s="45"/>
      <c r="LEF433" s="45"/>
      <c r="LEG433" s="45"/>
      <c r="LEH433" s="45"/>
      <c r="LEI433" s="45"/>
      <c r="LEJ433" s="45"/>
      <c r="LEK433" s="45"/>
      <c r="LEL433" s="45"/>
      <c r="LEM433" s="45"/>
      <c r="LEN433" s="45"/>
      <c r="LEO433" s="45"/>
      <c r="LEP433" s="45"/>
      <c r="LEQ433" s="45"/>
      <c r="LER433" s="45"/>
      <c r="LES433" s="45"/>
      <c r="LET433" s="45"/>
      <c r="LEU433" s="45"/>
      <c r="LEV433" s="45"/>
      <c r="LEW433" s="45"/>
      <c r="LEX433" s="45"/>
      <c r="LEY433" s="45"/>
      <c r="LEZ433" s="45"/>
      <c r="LFA433" s="45"/>
      <c r="LFB433" s="45"/>
      <c r="LFC433" s="45"/>
      <c r="LFD433" s="45"/>
      <c r="LFE433" s="45"/>
      <c r="LFF433" s="45"/>
      <c r="LFG433" s="45"/>
      <c r="LFH433" s="45"/>
      <c r="LFI433" s="45"/>
      <c r="LFJ433" s="45"/>
      <c r="LFK433" s="45"/>
      <c r="LFL433" s="45"/>
      <c r="LFM433" s="45"/>
      <c r="LFN433" s="45"/>
      <c r="LFO433" s="45"/>
      <c r="LFP433" s="45"/>
      <c r="LFQ433" s="45"/>
      <c r="LFR433" s="45"/>
      <c r="LFS433" s="45"/>
      <c r="LFT433" s="45"/>
      <c r="LFU433" s="45"/>
      <c r="LFV433" s="45"/>
      <c r="LFW433" s="45"/>
      <c r="LFX433" s="45"/>
      <c r="LFY433" s="45"/>
      <c r="LFZ433" s="45"/>
      <c r="LGA433" s="45"/>
      <c r="LGB433" s="45"/>
      <c r="LGC433" s="45"/>
      <c r="LGD433" s="45"/>
      <c r="LGE433" s="45"/>
      <c r="LGF433" s="45"/>
      <c r="LGG433" s="45"/>
      <c r="LGH433" s="45"/>
      <c r="LGI433" s="45"/>
      <c r="LGJ433" s="45"/>
      <c r="LGK433" s="45"/>
      <c r="LGL433" s="45"/>
      <c r="LGM433" s="45"/>
      <c r="LGN433" s="45"/>
      <c r="LGO433" s="45"/>
      <c r="LGP433" s="45"/>
      <c r="LGQ433" s="45"/>
      <c r="LGR433" s="45"/>
      <c r="LGS433" s="45"/>
      <c r="LGT433" s="45"/>
      <c r="LGU433" s="45"/>
      <c r="LGV433" s="45"/>
      <c r="LGW433" s="45"/>
      <c r="LGX433" s="45"/>
      <c r="LGY433" s="45"/>
      <c r="LGZ433" s="45"/>
      <c r="LHA433" s="45"/>
      <c r="LHB433" s="45"/>
      <c r="LHC433" s="45"/>
      <c r="LHD433" s="45"/>
      <c r="LHE433" s="45"/>
      <c r="LHF433" s="45"/>
      <c r="LHG433" s="45"/>
      <c r="LHH433" s="45"/>
      <c r="LHI433" s="45"/>
      <c r="LHJ433" s="45"/>
      <c r="LHK433" s="45"/>
      <c r="LHL433" s="45"/>
      <c r="LHM433" s="45"/>
      <c r="LHN433" s="45"/>
      <c r="LHO433" s="45"/>
      <c r="LHP433" s="45"/>
      <c r="LHQ433" s="45"/>
      <c r="LHR433" s="45"/>
      <c r="LHS433" s="45"/>
      <c r="LHT433" s="45"/>
      <c r="LHU433" s="45"/>
      <c r="LHV433" s="45"/>
      <c r="LHW433" s="45"/>
      <c r="LHX433" s="45"/>
      <c r="LHY433" s="45"/>
      <c r="LHZ433" s="45"/>
      <c r="LIA433" s="45"/>
      <c r="LIB433" s="45"/>
      <c r="LIC433" s="45"/>
      <c r="LID433" s="45"/>
      <c r="LIE433" s="45"/>
      <c r="LIF433" s="45"/>
      <c r="LIG433" s="45"/>
      <c r="LIH433" s="45"/>
      <c r="LII433" s="45"/>
      <c r="LIJ433" s="45"/>
      <c r="LIK433" s="45"/>
      <c r="LIL433" s="45"/>
      <c r="LIM433" s="45"/>
      <c r="LIN433" s="45"/>
      <c r="LIO433" s="45"/>
      <c r="LIP433" s="45"/>
      <c r="LIQ433" s="45"/>
      <c r="LIR433" s="45"/>
      <c r="LIS433" s="45"/>
      <c r="LIT433" s="45"/>
      <c r="LIU433" s="45"/>
      <c r="LIV433" s="45"/>
      <c r="LIW433" s="45"/>
      <c r="LIX433" s="45"/>
      <c r="LIY433" s="45"/>
      <c r="LIZ433" s="45"/>
      <c r="LJA433" s="45"/>
      <c r="LJB433" s="45"/>
      <c r="LJC433" s="45"/>
      <c r="LJD433" s="45"/>
      <c r="LJE433" s="45"/>
      <c r="LJF433" s="45"/>
      <c r="LJG433" s="45"/>
      <c r="LJH433" s="45"/>
      <c r="LJI433" s="45"/>
      <c r="LJJ433" s="45"/>
      <c r="LJK433" s="45"/>
      <c r="LJL433" s="45"/>
      <c r="LJM433" s="45"/>
      <c r="LJN433" s="45"/>
      <c r="LJO433" s="45"/>
      <c r="LJP433" s="45"/>
      <c r="LJQ433" s="45"/>
      <c r="LJR433" s="45"/>
      <c r="LJS433" s="45"/>
      <c r="LJT433" s="45"/>
      <c r="LJU433" s="45"/>
      <c r="LJV433" s="45"/>
      <c r="LJW433" s="45"/>
      <c r="LJX433" s="45"/>
      <c r="LJY433" s="45"/>
      <c r="LJZ433" s="45"/>
      <c r="LKA433" s="45"/>
      <c r="LKB433" s="45"/>
      <c r="LKC433" s="45"/>
      <c r="LKD433" s="45"/>
      <c r="LKE433" s="45"/>
      <c r="LKF433" s="45"/>
      <c r="LKG433" s="45"/>
      <c r="LKH433" s="45"/>
      <c r="LKI433" s="45"/>
      <c r="LKJ433" s="45"/>
      <c r="LKK433" s="45"/>
      <c r="LKL433" s="45"/>
      <c r="LKM433" s="45"/>
      <c r="LKN433" s="45"/>
      <c r="LKO433" s="45"/>
      <c r="LKP433" s="45"/>
      <c r="LKQ433" s="45"/>
      <c r="LKR433" s="45"/>
      <c r="LKS433" s="45"/>
      <c r="LKT433" s="45"/>
      <c r="LKU433" s="45"/>
      <c r="LKV433" s="45"/>
      <c r="LKW433" s="45"/>
      <c r="LKX433" s="45"/>
      <c r="LKY433" s="45"/>
      <c r="LKZ433" s="45"/>
      <c r="LLA433" s="45"/>
      <c r="LLB433" s="45"/>
      <c r="LLC433" s="45"/>
      <c r="LLD433" s="45"/>
      <c r="LLE433" s="45"/>
      <c r="LLF433" s="45"/>
      <c r="LLG433" s="45"/>
      <c r="LLH433" s="45"/>
      <c r="LLI433" s="45"/>
      <c r="LLJ433" s="45"/>
      <c r="LLK433" s="45"/>
      <c r="LLL433" s="45"/>
      <c r="LLM433" s="45"/>
      <c r="LLN433" s="45"/>
      <c r="LLO433" s="45"/>
      <c r="LLP433" s="45"/>
      <c r="LLQ433" s="45"/>
      <c r="LLR433" s="45"/>
      <c r="LLS433" s="45"/>
      <c r="LLT433" s="45"/>
      <c r="LLU433" s="45"/>
      <c r="LLV433" s="45"/>
      <c r="LLW433" s="45"/>
      <c r="LLX433" s="45"/>
      <c r="LLY433" s="45"/>
      <c r="LLZ433" s="45"/>
      <c r="LMA433" s="45"/>
      <c r="LMB433" s="45"/>
      <c r="LMC433" s="45"/>
      <c r="LMD433" s="45"/>
      <c r="LME433" s="45"/>
      <c r="LMF433" s="45"/>
      <c r="LMG433" s="45"/>
      <c r="LMH433" s="45"/>
      <c r="LMI433" s="45"/>
      <c r="LMJ433" s="45"/>
      <c r="LMK433" s="45"/>
      <c r="LML433" s="45"/>
      <c r="LMM433" s="45"/>
      <c r="LMN433" s="45"/>
      <c r="LMO433" s="45"/>
      <c r="LMP433" s="45"/>
      <c r="LMQ433" s="45"/>
      <c r="LMR433" s="45"/>
      <c r="LMS433" s="45"/>
      <c r="LMT433" s="45"/>
      <c r="LMU433" s="45"/>
      <c r="LMV433" s="45"/>
      <c r="LMW433" s="45"/>
      <c r="LMX433" s="45"/>
      <c r="LMY433" s="45"/>
      <c r="LMZ433" s="45"/>
      <c r="LNA433" s="45"/>
      <c r="LNB433" s="45"/>
      <c r="LNC433" s="45"/>
      <c r="LND433" s="45"/>
      <c r="LNE433" s="45"/>
      <c r="LNF433" s="45"/>
      <c r="LNG433" s="45"/>
      <c r="LNH433" s="45"/>
      <c r="LNI433" s="45"/>
      <c r="LNJ433" s="45"/>
      <c r="LNK433" s="45"/>
      <c r="LNL433" s="45"/>
      <c r="LNM433" s="45"/>
      <c r="LNN433" s="45"/>
      <c r="LNO433" s="45"/>
      <c r="LNP433" s="45"/>
      <c r="LNQ433" s="45"/>
      <c r="LNR433" s="45"/>
      <c r="LNS433" s="45"/>
      <c r="LNT433" s="45"/>
      <c r="LNU433" s="45"/>
      <c r="LNV433" s="45"/>
      <c r="LNW433" s="45"/>
      <c r="LNX433" s="45"/>
      <c r="LNY433" s="45"/>
      <c r="LNZ433" s="45"/>
      <c r="LOA433" s="45"/>
      <c r="LOB433" s="45"/>
      <c r="LOC433" s="45"/>
      <c r="LOD433" s="45"/>
      <c r="LOE433" s="45"/>
      <c r="LOF433" s="45"/>
      <c r="LOG433" s="45"/>
      <c r="LOH433" s="45"/>
      <c r="LOI433" s="45"/>
      <c r="LOJ433" s="45"/>
      <c r="LOK433" s="45"/>
      <c r="LOL433" s="45"/>
      <c r="LOM433" s="45"/>
      <c r="LON433" s="45"/>
      <c r="LOO433" s="45"/>
      <c r="LOP433" s="45"/>
      <c r="LOQ433" s="45"/>
      <c r="LOR433" s="45"/>
      <c r="LOS433" s="45"/>
      <c r="LOT433" s="45"/>
      <c r="LOU433" s="45"/>
      <c r="LOV433" s="45"/>
      <c r="LOW433" s="45"/>
      <c r="LOX433" s="45"/>
      <c r="LOY433" s="45"/>
      <c r="LOZ433" s="45"/>
      <c r="LPA433" s="45"/>
      <c r="LPB433" s="45"/>
      <c r="LPC433" s="45"/>
      <c r="LPD433" s="45"/>
      <c r="LPE433" s="45"/>
      <c r="LPF433" s="45"/>
      <c r="LPG433" s="45"/>
      <c r="LPH433" s="45"/>
      <c r="LPI433" s="45"/>
      <c r="LPJ433" s="45"/>
      <c r="LPK433" s="45"/>
      <c r="LPL433" s="45"/>
      <c r="LPM433" s="45"/>
      <c r="LPN433" s="45"/>
      <c r="LPO433" s="45"/>
      <c r="LPP433" s="45"/>
      <c r="LPQ433" s="45"/>
      <c r="LPR433" s="45"/>
      <c r="LPS433" s="45"/>
      <c r="LPT433" s="45"/>
      <c r="LPU433" s="45"/>
      <c r="LPV433" s="45"/>
      <c r="LPW433" s="45"/>
      <c r="LPX433" s="45"/>
      <c r="LPY433" s="45"/>
      <c r="LPZ433" s="45"/>
      <c r="LQA433" s="45"/>
      <c r="LQB433" s="45"/>
      <c r="LQC433" s="45"/>
      <c r="LQD433" s="45"/>
      <c r="LQE433" s="45"/>
      <c r="LQF433" s="45"/>
      <c r="LQG433" s="45"/>
      <c r="LQH433" s="45"/>
      <c r="LQI433" s="45"/>
      <c r="LQJ433" s="45"/>
      <c r="LQK433" s="45"/>
      <c r="LQL433" s="45"/>
      <c r="LQM433" s="45"/>
      <c r="LQN433" s="45"/>
      <c r="LQO433" s="45"/>
      <c r="LQP433" s="45"/>
      <c r="LQQ433" s="45"/>
      <c r="LQR433" s="45"/>
      <c r="LQS433" s="45"/>
      <c r="LQT433" s="45"/>
      <c r="LQU433" s="45"/>
      <c r="LQV433" s="45"/>
      <c r="LQW433" s="45"/>
      <c r="LQX433" s="45"/>
      <c r="LQY433" s="45"/>
      <c r="LQZ433" s="45"/>
      <c r="LRA433" s="45"/>
      <c r="LRB433" s="45"/>
      <c r="LRC433" s="45"/>
      <c r="LRD433" s="45"/>
      <c r="LRE433" s="45"/>
      <c r="LRF433" s="45"/>
      <c r="LRG433" s="45"/>
      <c r="LRH433" s="45"/>
      <c r="LRI433" s="45"/>
      <c r="LRJ433" s="45"/>
      <c r="LRK433" s="45"/>
      <c r="LRL433" s="45"/>
      <c r="LRM433" s="45"/>
      <c r="LRN433" s="45"/>
      <c r="LRO433" s="45"/>
      <c r="LRP433" s="45"/>
      <c r="LRQ433" s="45"/>
      <c r="LRR433" s="45"/>
      <c r="LRS433" s="45"/>
      <c r="LRT433" s="45"/>
      <c r="LRU433" s="45"/>
      <c r="LRV433" s="45"/>
      <c r="LRW433" s="45"/>
      <c r="LRX433" s="45"/>
      <c r="LRY433" s="45"/>
      <c r="LRZ433" s="45"/>
      <c r="LSA433" s="45"/>
      <c r="LSB433" s="45"/>
      <c r="LSC433" s="45"/>
      <c r="LSD433" s="45"/>
      <c r="LSE433" s="45"/>
      <c r="LSF433" s="45"/>
      <c r="LSG433" s="45"/>
      <c r="LSH433" s="45"/>
      <c r="LSI433" s="45"/>
      <c r="LSJ433" s="45"/>
      <c r="LSK433" s="45"/>
      <c r="LSL433" s="45"/>
      <c r="LSM433" s="45"/>
      <c r="LSN433" s="45"/>
      <c r="LSO433" s="45"/>
      <c r="LSP433" s="45"/>
      <c r="LSQ433" s="45"/>
      <c r="LSR433" s="45"/>
      <c r="LSS433" s="45"/>
      <c r="LST433" s="45"/>
      <c r="LSU433" s="45"/>
      <c r="LSV433" s="45"/>
      <c r="LSW433" s="45"/>
      <c r="LSX433" s="45"/>
      <c r="LSY433" s="45"/>
      <c r="LSZ433" s="45"/>
      <c r="LTA433" s="45"/>
      <c r="LTB433" s="45"/>
      <c r="LTC433" s="45"/>
      <c r="LTD433" s="45"/>
      <c r="LTE433" s="45"/>
      <c r="LTF433" s="45"/>
      <c r="LTG433" s="45"/>
      <c r="LTH433" s="45"/>
      <c r="LTI433" s="45"/>
      <c r="LTJ433" s="45"/>
      <c r="LTK433" s="45"/>
      <c r="LTL433" s="45"/>
      <c r="LTM433" s="45"/>
      <c r="LTN433" s="45"/>
      <c r="LTO433" s="45"/>
      <c r="LTP433" s="45"/>
      <c r="LTQ433" s="45"/>
      <c r="LTR433" s="45"/>
      <c r="LTS433" s="45"/>
      <c r="LTT433" s="45"/>
      <c r="LTU433" s="45"/>
      <c r="LTV433" s="45"/>
      <c r="LTW433" s="45"/>
      <c r="LTX433" s="45"/>
      <c r="LTY433" s="45"/>
      <c r="LTZ433" s="45"/>
      <c r="LUA433" s="45"/>
      <c r="LUB433" s="45"/>
      <c r="LUC433" s="45"/>
      <c r="LUD433" s="45"/>
      <c r="LUE433" s="45"/>
      <c r="LUF433" s="45"/>
      <c r="LUG433" s="45"/>
      <c r="LUH433" s="45"/>
      <c r="LUI433" s="45"/>
      <c r="LUJ433" s="45"/>
      <c r="LUK433" s="45"/>
      <c r="LUL433" s="45"/>
      <c r="LUM433" s="45"/>
      <c r="LUN433" s="45"/>
      <c r="LUO433" s="45"/>
      <c r="LUP433" s="45"/>
      <c r="LUQ433" s="45"/>
      <c r="LUR433" s="45"/>
      <c r="LUS433" s="45"/>
      <c r="LUT433" s="45"/>
      <c r="LUU433" s="45"/>
      <c r="LUV433" s="45"/>
      <c r="LUW433" s="45"/>
      <c r="LUX433" s="45"/>
      <c r="LUY433" s="45"/>
      <c r="LUZ433" s="45"/>
      <c r="LVA433" s="45"/>
      <c r="LVB433" s="45"/>
      <c r="LVC433" s="45"/>
      <c r="LVD433" s="45"/>
      <c r="LVE433" s="45"/>
      <c r="LVF433" s="45"/>
      <c r="LVG433" s="45"/>
      <c r="LVH433" s="45"/>
      <c r="LVI433" s="45"/>
      <c r="LVJ433" s="45"/>
      <c r="LVK433" s="45"/>
      <c r="LVL433" s="45"/>
      <c r="LVM433" s="45"/>
      <c r="LVN433" s="45"/>
      <c r="LVO433" s="45"/>
      <c r="LVP433" s="45"/>
      <c r="LVQ433" s="45"/>
      <c r="LVR433" s="45"/>
      <c r="LVS433" s="45"/>
      <c r="LVT433" s="45"/>
      <c r="LVU433" s="45"/>
      <c r="LVV433" s="45"/>
      <c r="LVW433" s="45"/>
      <c r="LVX433" s="45"/>
      <c r="LVY433" s="45"/>
      <c r="LVZ433" s="45"/>
      <c r="LWA433" s="45"/>
      <c r="LWB433" s="45"/>
      <c r="LWC433" s="45"/>
      <c r="LWD433" s="45"/>
      <c r="LWE433" s="45"/>
      <c r="LWF433" s="45"/>
      <c r="LWG433" s="45"/>
      <c r="LWH433" s="45"/>
      <c r="LWI433" s="45"/>
      <c r="LWJ433" s="45"/>
      <c r="LWK433" s="45"/>
      <c r="LWL433" s="45"/>
      <c r="LWM433" s="45"/>
      <c r="LWN433" s="45"/>
      <c r="LWO433" s="45"/>
      <c r="LWP433" s="45"/>
      <c r="LWQ433" s="45"/>
      <c r="LWR433" s="45"/>
      <c r="LWS433" s="45"/>
      <c r="LWT433" s="45"/>
      <c r="LWU433" s="45"/>
      <c r="LWV433" s="45"/>
      <c r="LWW433" s="45"/>
      <c r="LWX433" s="45"/>
      <c r="LWY433" s="45"/>
      <c r="LWZ433" s="45"/>
      <c r="LXA433" s="45"/>
      <c r="LXB433" s="45"/>
      <c r="LXC433" s="45"/>
      <c r="LXD433" s="45"/>
      <c r="LXE433" s="45"/>
      <c r="LXF433" s="45"/>
      <c r="LXG433" s="45"/>
      <c r="LXH433" s="45"/>
      <c r="LXI433" s="45"/>
      <c r="LXJ433" s="45"/>
      <c r="LXK433" s="45"/>
      <c r="LXL433" s="45"/>
      <c r="LXM433" s="45"/>
      <c r="LXN433" s="45"/>
      <c r="LXO433" s="45"/>
      <c r="LXP433" s="45"/>
      <c r="LXQ433" s="45"/>
      <c r="LXR433" s="45"/>
      <c r="LXS433" s="45"/>
      <c r="LXT433" s="45"/>
      <c r="LXU433" s="45"/>
      <c r="LXV433" s="45"/>
      <c r="LXW433" s="45"/>
      <c r="LXX433" s="45"/>
      <c r="LXY433" s="45"/>
      <c r="LXZ433" s="45"/>
      <c r="LYA433" s="45"/>
      <c r="LYB433" s="45"/>
      <c r="LYC433" s="45"/>
      <c r="LYD433" s="45"/>
      <c r="LYE433" s="45"/>
      <c r="LYF433" s="45"/>
      <c r="LYG433" s="45"/>
      <c r="LYH433" s="45"/>
      <c r="LYI433" s="45"/>
      <c r="LYJ433" s="45"/>
      <c r="LYK433" s="45"/>
      <c r="LYL433" s="45"/>
      <c r="LYM433" s="45"/>
      <c r="LYN433" s="45"/>
      <c r="LYO433" s="45"/>
      <c r="LYP433" s="45"/>
      <c r="LYQ433" s="45"/>
      <c r="LYR433" s="45"/>
      <c r="LYS433" s="45"/>
      <c r="LYT433" s="45"/>
      <c r="LYU433" s="45"/>
      <c r="LYV433" s="45"/>
      <c r="LYW433" s="45"/>
      <c r="LYX433" s="45"/>
      <c r="LYY433" s="45"/>
      <c r="LYZ433" s="45"/>
      <c r="LZA433" s="45"/>
      <c r="LZB433" s="45"/>
      <c r="LZC433" s="45"/>
      <c r="LZD433" s="45"/>
      <c r="LZE433" s="45"/>
      <c r="LZF433" s="45"/>
      <c r="LZG433" s="45"/>
      <c r="LZH433" s="45"/>
      <c r="LZI433" s="45"/>
      <c r="LZJ433" s="45"/>
      <c r="LZK433" s="45"/>
      <c r="LZL433" s="45"/>
      <c r="LZM433" s="45"/>
      <c r="LZN433" s="45"/>
      <c r="LZO433" s="45"/>
      <c r="LZP433" s="45"/>
      <c r="LZQ433" s="45"/>
      <c r="LZR433" s="45"/>
      <c r="LZS433" s="45"/>
      <c r="LZT433" s="45"/>
      <c r="LZU433" s="45"/>
      <c r="LZV433" s="45"/>
      <c r="LZW433" s="45"/>
      <c r="LZX433" s="45"/>
      <c r="LZY433" s="45"/>
      <c r="LZZ433" s="45"/>
      <c r="MAA433" s="45"/>
      <c r="MAB433" s="45"/>
      <c r="MAC433" s="45"/>
      <c r="MAD433" s="45"/>
      <c r="MAE433" s="45"/>
      <c r="MAF433" s="45"/>
      <c r="MAG433" s="45"/>
      <c r="MAH433" s="45"/>
      <c r="MAI433" s="45"/>
      <c r="MAJ433" s="45"/>
      <c r="MAK433" s="45"/>
      <c r="MAL433" s="45"/>
      <c r="MAM433" s="45"/>
      <c r="MAN433" s="45"/>
      <c r="MAO433" s="45"/>
      <c r="MAP433" s="45"/>
      <c r="MAQ433" s="45"/>
      <c r="MAR433" s="45"/>
      <c r="MAS433" s="45"/>
      <c r="MAT433" s="45"/>
      <c r="MAU433" s="45"/>
      <c r="MAV433" s="45"/>
      <c r="MAW433" s="45"/>
      <c r="MAX433" s="45"/>
      <c r="MAY433" s="45"/>
      <c r="MAZ433" s="45"/>
      <c r="MBA433" s="45"/>
      <c r="MBB433" s="45"/>
      <c r="MBC433" s="45"/>
      <c r="MBD433" s="45"/>
      <c r="MBE433" s="45"/>
      <c r="MBF433" s="45"/>
      <c r="MBG433" s="45"/>
      <c r="MBH433" s="45"/>
      <c r="MBI433" s="45"/>
      <c r="MBJ433" s="45"/>
      <c r="MBK433" s="45"/>
      <c r="MBL433" s="45"/>
      <c r="MBM433" s="45"/>
      <c r="MBN433" s="45"/>
      <c r="MBO433" s="45"/>
      <c r="MBP433" s="45"/>
      <c r="MBQ433" s="45"/>
      <c r="MBR433" s="45"/>
      <c r="MBS433" s="45"/>
      <c r="MBT433" s="45"/>
      <c r="MBU433" s="45"/>
      <c r="MBV433" s="45"/>
      <c r="MBW433" s="45"/>
      <c r="MBX433" s="45"/>
      <c r="MBY433" s="45"/>
      <c r="MBZ433" s="45"/>
      <c r="MCA433" s="45"/>
      <c r="MCB433" s="45"/>
      <c r="MCC433" s="45"/>
      <c r="MCD433" s="45"/>
      <c r="MCE433" s="45"/>
      <c r="MCF433" s="45"/>
      <c r="MCG433" s="45"/>
      <c r="MCH433" s="45"/>
      <c r="MCI433" s="45"/>
      <c r="MCJ433" s="45"/>
      <c r="MCK433" s="45"/>
      <c r="MCL433" s="45"/>
      <c r="MCM433" s="45"/>
      <c r="MCN433" s="45"/>
      <c r="MCO433" s="45"/>
      <c r="MCP433" s="45"/>
      <c r="MCQ433" s="45"/>
      <c r="MCR433" s="45"/>
      <c r="MCS433" s="45"/>
      <c r="MCT433" s="45"/>
      <c r="MCU433" s="45"/>
      <c r="MCV433" s="45"/>
      <c r="MCW433" s="45"/>
      <c r="MCX433" s="45"/>
      <c r="MCY433" s="45"/>
      <c r="MCZ433" s="45"/>
      <c r="MDA433" s="45"/>
      <c r="MDB433" s="45"/>
      <c r="MDC433" s="45"/>
      <c r="MDD433" s="45"/>
      <c r="MDE433" s="45"/>
      <c r="MDF433" s="45"/>
      <c r="MDG433" s="45"/>
      <c r="MDH433" s="45"/>
      <c r="MDI433" s="45"/>
      <c r="MDJ433" s="45"/>
      <c r="MDK433" s="45"/>
      <c r="MDL433" s="45"/>
      <c r="MDM433" s="45"/>
      <c r="MDN433" s="45"/>
      <c r="MDO433" s="45"/>
      <c r="MDP433" s="45"/>
      <c r="MDQ433" s="45"/>
      <c r="MDR433" s="45"/>
      <c r="MDS433" s="45"/>
      <c r="MDT433" s="45"/>
      <c r="MDU433" s="45"/>
      <c r="MDV433" s="45"/>
      <c r="MDW433" s="45"/>
      <c r="MDX433" s="45"/>
      <c r="MDY433" s="45"/>
      <c r="MDZ433" s="45"/>
      <c r="MEA433" s="45"/>
      <c r="MEB433" s="45"/>
      <c r="MEC433" s="45"/>
      <c r="MED433" s="45"/>
      <c r="MEE433" s="45"/>
      <c r="MEF433" s="45"/>
      <c r="MEG433" s="45"/>
      <c r="MEH433" s="45"/>
      <c r="MEI433" s="45"/>
      <c r="MEJ433" s="45"/>
      <c r="MEK433" s="45"/>
      <c r="MEL433" s="45"/>
      <c r="MEM433" s="45"/>
      <c r="MEN433" s="45"/>
      <c r="MEO433" s="45"/>
      <c r="MEP433" s="45"/>
      <c r="MEQ433" s="45"/>
      <c r="MER433" s="45"/>
      <c r="MES433" s="45"/>
      <c r="MET433" s="45"/>
      <c r="MEU433" s="45"/>
      <c r="MEV433" s="45"/>
      <c r="MEW433" s="45"/>
      <c r="MEX433" s="45"/>
      <c r="MEY433" s="45"/>
      <c r="MEZ433" s="45"/>
      <c r="MFA433" s="45"/>
      <c r="MFB433" s="45"/>
      <c r="MFC433" s="45"/>
      <c r="MFD433" s="45"/>
      <c r="MFE433" s="45"/>
      <c r="MFF433" s="45"/>
      <c r="MFG433" s="45"/>
      <c r="MFH433" s="45"/>
      <c r="MFI433" s="45"/>
      <c r="MFJ433" s="45"/>
      <c r="MFK433" s="45"/>
      <c r="MFL433" s="45"/>
      <c r="MFM433" s="45"/>
      <c r="MFN433" s="45"/>
      <c r="MFO433" s="45"/>
      <c r="MFP433" s="45"/>
      <c r="MFQ433" s="45"/>
      <c r="MFR433" s="45"/>
      <c r="MFS433" s="45"/>
      <c r="MFT433" s="45"/>
      <c r="MFU433" s="45"/>
      <c r="MFV433" s="45"/>
      <c r="MFW433" s="45"/>
      <c r="MFX433" s="45"/>
      <c r="MFY433" s="45"/>
      <c r="MFZ433" s="45"/>
      <c r="MGA433" s="45"/>
      <c r="MGB433" s="45"/>
      <c r="MGC433" s="45"/>
      <c r="MGD433" s="45"/>
      <c r="MGE433" s="45"/>
      <c r="MGF433" s="45"/>
      <c r="MGG433" s="45"/>
      <c r="MGH433" s="45"/>
      <c r="MGI433" s="45"/>
      <c r="MGJ433" s="45"/>
      <c r="MGK433" s="45"/>
      <c r="MGL433" s="45"/>
      <c r="MGM433" s="45"/>
      <c r="MGN433" s="45"/>
      <c r="MGO433" s="45"/>
      <c r="MGP433" s="45"/>
      <c r="MGQ433" s="45"/>
      <c r="MGR433" s="45"/>
      <c r="MGS433" s="45"/>
      <c r="MGT433" s="45"/>
      <c r="MGU433" s="45"/>
      <c r="MGV433" s="45"/>
      <c r="MGW433" s="45"/>
      <c r="MGX433" s="45"/>
      <c r="MGY433" s="45"/>
      <c r="MGZ433" s="45"/>
      <c r="MHA433" s="45"/>
      <c r="MHB433" s="45"/>
      <c r="MHC433" s="45"/>
      <c r="MHD433" s="45"/>
      <c r="MHE433" s="45"/>
      <c r="MHF433" s="45"/>
      <c r="MHG433" s="45"/>
      <c r="MHH433" s="45"/>
      <c r="MHI433" s="45"/>
      <c r="MHJ433" s="45"/>
      <c r="MHK433" s="45"/>
      <c r="MHL433" s="45"/>
      <c r="MHM433" s="45"/>
      <c r="MHN433" s="45"/>
      <c r="MHO433" s="45"/>
      <c r="MHP433" s="45"/>
      <c r="MHQ433" s="45"/>
      <c r="MHR433" s="45"/>
      <c r="MHS433" s="45"/>
      <c r="MHT433" s="45"/>
      <c r="MHU433" s="45"/>
      <c r="MHV433" s="45"/>
      <c r="MHW433" s="45"/>
      <c r="MHX433" s="45"/>
      <c r="MHY433" s="45"/>
      <c r="MHZ433" s="45"/>
      <c r="MIA433" s="45"/>
      <c r="MIB433" s="45"/>
      <c r="MIC433" s="45"/>
      <c r="MID433" s="45"/>
      <c r="MIE433" s="45"/>
      <c r="MIF433" s="45"/>
      <c r="MIG433" s="45"/>
      <c r="MIH433" s="45"/>
      <c r="MII433" s="45"/>
      <c r="MIJ433" s="45"/>
      <c r="MIK433" s="45"/>
      <c r="MIL433" s="45"/>
      <c r="MIM433" s="45"/>
      <c r="MIN433" s="45"/>
      <c r="MIO433" s="45"/>
      <c r="MIP433" s="45"/>
      <c r="MIQ433" s="45"/>
      <c r="MIR433" s="45"/>
      <c r="MIS433" s="45"/>
      <c r="MIT433" s="45"/>
      <c r="MIU433" s="45"/>
      <c r="MIV433" s="45"/>
      <c r="MIW433" s="45"/>
      <c r="MIX433" s="45"/>
      <c r="MIY433" s="45"/>
      <c r="MIZ433" s="45"/>
      <c r="MJA433" s="45"/>
      <c r="MJB433" s="45"/>
      <c r="MJC433" s="45"/>
      <c r="MJD433" s="45"/>
      <c r="MJE433" s="45"/>
      <c r="MJF433" s="45"/>
      <c r="MJG433" s="45"/>
      <c r="MJH433" s="45"/>
      <c r="MJI433" s="45"/>
      <c r="MJJ433" s="45"/>
      <c r="MJK433" s="45"/>
      <c r="MJL433" s="45"/>
      <c r="MJM433" s="45"/>
      <c r="MJN433" s="45"/>
      <c r="MJO433" s="45"/>
      <c r="MJP433" s="45"/>
      <c r="MJQ433" s="45"/>
      <c r="MJR433" s="45"/>
      <c r="MJS433" s="45"/>
      <c r="MJT433" s="45"/>
      <c r="MJU433" s="45"/>
      <c r="MJV433" s="45"/>
      <c r="MJW433" s="45"/>
      <c r="MJX433" s="45"/>
      <c r="MJY433" s="45"/>
      <c r="MJZ433" s="45"/>
      <c r="MKA433" s="45"/>
      <c r="MKB433" s="45"/>
      <c r="MKC433" s="45"/>
      <c r="MKD433" s="45"/>
      <c r="MKE433" s="45"/>
      <c r="MKF433" s="45"/>
      <c r="MKG433" s="45"/>
      <c r="MKH433" s="45"/>
      <c r="MKI433" s="45"/>
      <c r="MKJ433" s="45"/>
      <c r="MKK433" s="45"/>
      <c r="MKL433" s="45"/>
      <c r="MKM433" s="45"/>
      <c r="MKN433" s="45"/>
      <c r="MKO433" s="45"/>
      <c r="MKP433" s="45"/>
      <c r="MKQ433" s="45"/>
      <c r="MKR433" s="45"/>
      <c r="MKS433" s="45"/>
      <c r="MKT433" s="45"/>
      <c r="MKU433" s="45"/>
      <c r="MKV433" s="45"/>
      <c r="MKW433" s="45"/>
      <c r="MKX433" s="45"/>
      <c r="MKY433" s="45"/>
      <c r="MKZ433" s="45"/>
      <c r="MLA433" s="45"/>
      <c r="MLB433" s="45"/>
      <c r="MLC433" s="45"/>
      <c r="MLD433" s="45"/>
      <c r="MLE433" s="45"/>
      <c r="MLF433" s="45"/>
      <c r="MLG433" s="45"/>
      <c r="MLH433" s="45"/>
      <c r="MLI433" s="45"/>
      <c r="MLJ433" s="45"/>
      <c r="MLK433" s="45"/>
      <c r="MLL433" s="45"/>
      <c r="MLM433" s="45"/>
      <c r="MLN433" s="45"/>
      <c r="MLO433" s="45"/>
      <c r="MLP433" s="45"/>
      <c r="MLQ433" s="45"/>
      <c r="MLR433" s="45"/>
      <c r="MLS433" s="45"/>
      <c r="MLT433" s="45"/>
      <c r="MLU433" s="45"/>
      <c r="MLV433" s="45"/>
      <c r="MLW433" s="45"/>
      <c r="MLX433" s="45"/>
      <c r="MLY433" s="45"/>
      <c r="MLZ433" s="45"/>
      <c r="MMA433" s="45"/>
      <c r="MMB433" s="45"/>
      <c r="MMC433" s="45"/>
      <c r="MMD433" s="45"/>
      <c r="MME433" s="45"/>
      <c r="MMF433" s="45"/>
      <c r="MMG433" s="45"/>
      <c r="MMH433" s="45"/>
      <c r="MMI433" s="45"/>
      <c r="MMJ433" s="45"/>
      <c r="MMK433" s="45"/>
      <c r="MML433" s="45"/>
      <c r="MMM433" s="45"/>
      <c r="MMN433" s="45"/>
      <c r="MMO433" s="45"/>
      <c r="MMP433" s="45"/>
      <c r="MMQ433" s="45"/>
      <c r="MMR433" s="45"/>
      <c r="MMS433" s="45"/>
      <c r="MMT433" s="45"/>
      <c r="MMU433" s="45"/>
      <c r="MMV433" s="45"/>
      <c r="MMW433" s="45"/>
      <c r="MMX433" s="45"/>
      <c r="MMY433" s="45"/>
      <c r="MMZ433" s="45"/>
      <c r="MNA433" s="45"/>
      <c r="MNB433" s="45"/>
      <c r="MNC433" s="45"/>
      <c r="MND433" s="45"/>
      <c r="MNE433" s="45"/>
      <c r="MNF433" s="45"/>
      <c r="MNG433" s="45"/>
      <c r="MNH433" s="45"/>
      <c r="MNI433" s="45"/>
      <c r="MNJ433" s="45"/>
      <c r="MNK433" s="45"/>
      <c r="MNL433" s="45"/>
      <c r="MNM433" s="45"/>
      <c r="MNN433" s="45"/>
      <c r="MNO433" s="45"/>
      <c r="MNP433" s="45"/>
      <c r="MNQ433" s="45"/>
      <c r="MNR433" s="45"/>
      <c r="MNS433" s="45"/>
      <c r="MNT433" s="45"/>
      <c r="MNU433" s="45"/>
      <c r="MNV433" s="45"/>
      <c r="MNW433" s="45"/>
      <c r="MNX433" s="45"/>
      <c r="MNY433" s="45"/>
      <c r="MNZ433" s="45"/>
      <c r="MOA433" s="45"/>
      <c r="MOB433" s="45"/>
      <c r="MOC433" s="45"/>
      <c r="MOD433" s="45"/>
      <c r="MOE433" s="45"/>
      <c r="MOF433" s="45"/>
      <c r="MOG433" s="45"/>
      <c r="MOH433" s="45"/>
      <c r="MOI433" s="45"/>
      <c r="MOJ433" s="45"/>
      <c r="MOK433" s="45"/>
      <c r="MOL433" s="45"/>
      <c r="MOM433" s="45"/>
      <c r="MON433" s="45"/>
      <c r="MOO433" s="45"/>
      <c r="MOP433" s="45"/>
      <c r="MOQ433" s="45"/>
      <c r="MOR433" s="45"/>
      <c r="MOS433" s="45"/>
      <c r="MOT433" s="45"/>
      <c r="MOU433" s="45"/>
      <c r="MOV433" s="45"/>
      <c r="MOW433" s="45"/>
      <c r="MOX433" s="45"/>
      <c r="MOY433" s="45"/>
      <c r="MOZ433" s="45"/>
      <c r="MPA433" s="45"/>
      <c r="MPB433" s="45"/>
      <c r="MPC433" s="45"/>
      <c r="MPD433" s="45"/>
      <c r="MPE433" s="45"/>
      <c r="MPF433" s="45"/>
      <c r="MPG433" s="45"/>
      <c r="MPH433" s="45"/>
      <c r="MPI433" s="45"/>
      <c r="MPJ433" s="45"/>
      <c r="MPK433" s="45"/>
      <c r="MPL433" s="45"/>
      <c r="MPM433" s="45"/>
      <c r="MPN433" s="45"/>
      <c r="MPO433" s="45"/>
      <c r="MPP433" s="45"/>
      <c r="MPQ433" s="45"/>
      <c r="MPR433" s="45"/>
      <c r="MPS433" s="45"/>
      <c r="MPT433" s="45"/>
      <c r="MPU433" s="45"/>
      <c r="MPV433" s="45"/>
      <c r="MPW433" s="45"/>
      <c r="MPX433" s="45"/>
      <c r="MPY433" s="45"/>
      <c r="MPZ433" s="45"/>
      <c r="MQA433" s="45"/>
      <c r="MQB433" s="45"/>
      <c r="MQC433" s="45"/>
      <c r="MQD433" s="45"/>
      <c r="MQE433" s="45"/>
      <c r="MQF433" s="45"/>
      <c r="MQG433" s="45"/>
      <c r="MQH433" s="45"/>
      <c r="MQI433" s="45"/>
      <c r="MQJ433" s="45"/>
      <c r="MQK433" s="45"/>
      <c r="MQL433" s="45"/>
      <c r="MQM433" s="45"/>
      <c r="MQN433" s="45"/>
      <c r="MQO433" s="45"/>
      <c r="MQP433" s="45"/>
      <c r="MQQ433" s="45"/>
      <c r="MQR433" s="45"/>
      <c r="MQS433" s="45"/>
      <c r="MQT433" s="45"/>
      <c r="MQU433" s="45"/>
      <c r="MQV433" s="45"/>
      <c r="MQW433" s="45"/>
      <c r="MQX433" s="45"/>
      <c r="MQY433" s="45"/>
      <c r="MQZ433" s="45"/>
      <c r="MRA433" s="45"/>
      <c r="MRB433" s="45"/>
      <c r="MRC433" s="45"/>
      <c r="MRD433" s="45"/>
      <c r="MRE433" s="45"/>
      <c r="MRF433" s="45"/>
      <c r="MRG433" s="45"/>
      <c r="MRH433" s="45"/>
      <c r="MRI433" s="45"/>
      <c r="MRJ433" s="45"/>
      <c r="MRK433" s="45"/>
      <c r="MRL433" s="45"/>
      <c r="MRM433" s="45"/>
      <c r="MRN433" s="45"/>
      <c r="MRO433" s="45"/>
      <c r="MRP433" s="45"/>
      <c r="MRQ433" s="45"/>
      <c r="MRR433" s="45"/>
      <c r="MRS433" s="45"/>
      <c r="MRT433" s="45"/>
      <c r="MRU433" s="45"/>
      <c r="MRV433" s="45"/>
      <c r="MRW433" s="45"/>
      <c r="MRX433" s="45"/>
      <c r="MRY433" s="45"/>
      <c r="MRZ433" s="45"/>
      <c r="MSA433" s="45"/>
      <c r="MSB433" s="45"/>
      <c r="MSC433" s="45"/>
      <c r="MSD433" s="45"/>
      <c r="MSE433" s="45"/>
      <c r="MSF433" s="45"/>
      <c r="MSG433" s="45"/>
      <c r="MSH433" s="45"/>
      <c r="MSI433" s="45"/>
      <c r="MSJ433" s="45"/>
      <c r="MSK433" s="45"/>
      <c r="MSL433" s="45"/>
      <c r="MSM433" s="45"/>
      <c r="MSN433" s="45"/>
      <c r="MSO433" s="45"/>
      <c r="MSP433" s="45"/>
      <c r="MSQ433" s="45"/>
      <c r="MSR433" s="45"/>
      <c r="MSS433" s="45"/>
      <c r="MST433" s="45"/>
      <c r="MSU433" s="45"/>
      <c r="MSV433" s="45"/>
      <c r="MSW433" s="45"/>
      <c r="MSX433" s="45"/>
      <c r="MSY433" s="45"/>
      <c r="MSZ433" s="45"/>
      <c r="MTA433" s="45"/>
      <c r="MTB433" s="45"/>
      <c r="MTC433" s="45"/>
      <c r="MTD433" s="45"/>
      <c r="MTE433" s="45"/>
      <c r="MTF433" s="45"/>
      <c r="MTG433" s="45"/>
      <c r="MTH433" s="45"/>
      <c r="MTI433" s="45"/>
      <c r="MTJ433" s="45"/>
      <c r="MTK433" s="45"/>
      <c r="MTL433" s="45"/>
      <c r="MTM433" s="45"/>
      <c r="MTN433" s="45"/>
      <c r="MTO433" s="45"/>
      <c r="MTP433" s="45"/>
      <c r="MTQ433" s="45"/>
      <c r="MTR433" s="45"/>
      <c r="MTS433" s="45"/>
      <c r="MTT433" s="45"/>
      <c r="MTU433" s="45"/>
      <c r="MTV433" s="45"/>
      <c r="MTW433" s="45"/>
      <c r="MTX433" s="45"/>
      <c r="MTY433" s="45"/>
      <c r="MTZ433" s="45"/>
      <c r="MUA433" s="45"/>
      <c r="MUB433" s="45"/>
      <c r="MUC433" s="45"/>
      <c r="MUD433" s="45"/>
      <c r="MUE433" s="45"/>
      <c r="MUF433" s="45"/>
      <c r="MUG433" s="45"/>
      <c r="MUH433" s="45"/>
      <c r="MUI433" s="45"/>
      <c r="MUJ433" s="45"/>
      <c r="MUK433" s="45"/>
      <c r="MUL433" s="45"/>
      <c r="MUM433" s="45"/>
      <c r="MUN433" s="45"/>
      <c r="MUO433" s="45"/>
      <c r="MUP433" s="45"/>
      <c r="MUQ433" s="45"/>
      <c r="MUR433" s="45"/>
      <c r="MUS433" s="45"/>
      <c r="MUT433" s="45"/>
      <c r="MUU433" s="45"/>
      <c r="MUV433" s="45"/>
      <c r="MUW433" s="45"/>
      <c r="MUX433" s="45"/>
      <c r="MUY433" s="45"/>
      <c r="MUZ433" s="45"/>
      <c r="MVA433" s="45"/>
      <c r="MVB433" s="45"/>
      <c r="MVC433" s="45"/>
      <c r="MVD433" s="45"/>
      <c r="MVE433" s="45"/>
      <c r="MVF433" s="45"/>
      <c r="MVG433" s="45"/>
      <c r="MVH433" s="45"/>
      <c r="MVI433" s="45"/>
      <c r="MVJ433" s="45"/>
      <c r="MVK433" s="45"/>
      <c r="MVL433" s="45"/>
      <c r="MVM433" s="45"/>
      <c r="MVN433" s="45"/>
      <c r="MVO433" s="45"/>
      <c r="MVP433" s="45"/>
      <c r="MVQ433" s="45"/>
      <c r="MVR433" s="45"/>
      <c r="MVS433" s="45"/>
      <c r="MVT433" s="45"/>
      <c r="MVU433" s="45"/>
      <c r="MVV433" s="45"/>
      <c r="MVW433" s="45"/>
      <c r="MVX433" s="45"/>
      <c r="MVY433" s="45"/>
      <c r="MVZ433" s="45"/>
      <c r="MWA433" s="45"/>
      <c r="MWB433" s="45"/>
      <c r="MWC433" s="45"/>
      <c r="MWD433" s="45"/>
      <c r="MWE433" s="45"/>
      <c r="MWF433" s="45"/>
      <c r="MWG433" s="45"/>
      <c r="MWH433" s="45"/>
      <c r="MWI433" s="45"/>
      <c r="MWJ433" s="45"/>
      <c r="MWK433" s="45"/>
      <c r="MWL433" s="45"/>
      <c r="MWM433" s="45"/>
      <c r="MWN433" s="45"/>
      <c r="MWO433" s="45"/>
      <c r="MWP433" s="45"/>
      <c r="MWQ433" s="45"/>
      <c r="MWR433" s="45"/>
      <c r="MWS433" s="45"/>
      <c r="MWT433" s="45"/>
      <c r="MWU433" s="45"/>
      <c r="MWV433" s="45"/>
      <c r="MWW433" s="45"/>
      <c r="MWX433" s="45"/>
      <c r="MWY433" s="45"/>
      <c r="MWZ433" s="45"/>
      <c r="MXA433" s="45"/>
      <c r="MXB433" s="45"/>
      <c r="MXC433" s="45"/>
      <c r="MXD433" s="45"/>
      <c r="MXE433" s="45"/>
      <c r="MXF433" s="45"/>
      <c r="MXG433" s="45"/>
      <c r="MXH433" s="45"/>
      <c r="MXI433" s="45"/>
      <c r="MXJ433" s="45"/>
      <c r="MXK433" s="45"/>
      <c r="MXL433" s="45"/>
      <c r="MXM433" s="45"/>
      <c r="MXN433" s="45"/>
      <c r="MXO433" s="45"/>
      <c r="MXP433" s="45"/>
      <c r="MXQ433" s="45"/>
      <c r="MXR433" s="45"/>
      <c r="MXS433" s="45"/>
      <c r="MXT433" s="45"/>
      <c r="MXU433" s="45"/>
      <c r="MXV433" s="45"/>
      <c r="MXW433" s="45"/>
      <c r="MXX433" s="45"/>
      <c r="MXY433" s="45"/>
      <c r="MXZ433" s="45"/>
      <c r="MYA433" s="45"/>
      <c r="MYB433" s="45"/>
      <c r="MYC433" s="45"/>
      <c r="MYD433" s="45"/>
      <c r="MYE433" s="45"/>
      <c r="MYF433" s="45"/>
      <c r="MYG433" s="45"/>
      <c r="MYH433" s="45"/>
      <c r="MYI433" s="45"/>
      <c r="MYJ433" s="45"/>
      <c r="MYK433" s="45"/>
      <c r="MYL433" s="45"/>
      <c r="MYM433" s="45"/>
      <c r="MYN433" s="45"/>
      <c r="MYO433" s="45"/>
      <c r="MYP433" s="45"/>
      <c r="MYQ433" s="45"/>
      <c r="MYR433" s="45"/>
      <c r="MYS433" s="45"/>
      <c r="MYT433" s="45"/>
      <c r="MYU433" s="45"/>
      <c r="MYV433" s="45"/>
      <c r="MYW433" s="45"/>
      <c r="MYX433" s="45"/>
      <c r="MYY433" s="45"/>
      <c r="MYZ433" s="45"/>
      <c r="MZA433" s="45"/>
      <c r="MZB433" s="45"/>
      <c r="MZC433" s="45"/>
      <c r="MZD433" s="45"/>
      <c r="MZE433" s="45"/>
      <c r="MZF433" s="45"/>
      <c r="MZG433" s="45"/>
      <c r="MZH433" s="45"/>
      <c r="MZI433" s="45"/>
      <c r="MZJ433" s="45"/>
      <c r="MZK433" s="45"/>
      <c r="MZL433" s="45"/>
      <c r="MZM433" s="45"/>
      <c r="MZN433" s="45"/>
      <c r="MZO433" s="45"/>
      <c r="MZP433" s="45"/>
      <c r="MZQ433" s="45"/>
      <c r="MZR433" s="45"/>
      <c r="MZS433" s="45"/>
      <c r="MZT433" s="45"/>
      <c r="MZU433" s="45"/>
      <c r="MZV433" s="45"/>
      <c r="MZW433" s="45"/>
      <c r="MZX433" s="45"/>
      <c r="MZY433" s="45"/>
      <c r="MZZ433" s="45"/>
      <c r="NAA433" s="45"/>
      <c r="NAB433" s="45"/>
      <c r="NAC433" s="45"/>
      <c r="NAD433" s="45"/>
      <c r="NAE433" s="45"/>
      <c r="NAF433" s="45"/>
      <c r="NAG433" s="45"/>
      <c r="NAH433" s="45"/>
      <c r="NAI433" s="45"/>
      <c r="NAJ433" s="45"/>
      <c r="NAK433" s="45"/>
      <c r="NAL433" s="45"/>
      <c r="NAM433" s="45"/>
      <c r="NAN433" s="45"/>
      <c r="NAO433" s="45"/>
      <c r="NAP433" s="45"/>
      <c r="NAQ433" s="45"/>
      <c r="NAR433" s="45"/>
      <c r="NAS433" s="45"/>
      <c r="NAT433" s="45"/>
      <c r="NAU433" s="45"/>
      <c r="NAV433" s="45"/>
      <c r="NAW433" s="45"/>
      <c r="NAX433" s="45"/>
      <c r="NAY433" s="45"/>
      <c r="NAZ433" s="45"/>
      <c r="NBA433" s="45"/>
      <c r="NBB433" s="45"/>
      <c r="NBC433" s="45"/>
      <c r="NBD433" s="45"/>
      <c r="NBE433" s="45"/>
      <c r="NBF433" s="45"/>
      <c r="NBG433" s="45"/>
      <c r="NBH433" s="45"/>
      <c r="NBI433" s="45"/>
      <c r="NBJ433" s="45"/>
      <c r="NBK433" s="45"/>
      <c r="NBL433" s="45"/>
      <c r="NBM433" s="45"/>
      <c r="NBN433" s="45"/>
      <c r="NBO433" s="45"/>
      <c r="NBP433" s="45"/>
      <c r="NBQ433" s="45"/>
      <c r="NBR433" s="45"/>
      <c r="NBS433" s="45"/>
      <c r="NBT433" s="45"/>
      <c r="NBU433" s="45"/>
      <c r="NBV433" s="45"/>
      <c r="NBW433" s="45"/>
      <c r="NBX433" s="45"/>
      <c r="NBY433" s="45"/>
      <c r="NBZ433" s="45"/>
      <c r="NCA433" s="45"/>
      <c r="NCB433" s="45"/>
      <c r="NCC433" s="45"/>
      <c r="NCD433" s="45"/>
      <c r="NCE433" s="45"/>
      <c r="NCF433" s="45"/>
      <c r="NCG433" s="45"/>
      <c r="NCH433" s="45"/>
      <c r="NCI433" s="45"/>
      <c r="NCJ433" s="45"/>
      <c r="NCK433" s="45"/>
      <c r="NCL433" s="45"/>
      <c r="NCM433" s="45"/>
      <c r="NCN433" s="45"/>
      <c r="NCO433" s="45"/>
      <c r="NCP433" s="45"/>
      <c r="NCQ433" s="45"/>
      <c r="NCR433" s="45"/>
      <c r="NCS433" s="45"/>
      <c r="NCT433" s="45"/>
      <c r="NCU433" s="45"/>
      <c r="NCV433" s="45"/>
      <c r="NCW433" s="45"/>
      <c r="NCX433" s="45"/>
      <c r="NCY433" s="45"/>
      <c r="NCZ433" s="45"/>
      <c r="NDA433" s="45"/>
      <c r="NDB433" s="45"/>
      <c r="NDC433" s="45"/>
      <c r="NDD433" s="45"/>
      <c r="NDE433" s="45"/>
      <c r="NDF433" s="45"/>
      <c r="NDG433" s="45"/>
      <c r="NDH433" s="45"/>
      <c r="NDI433" s="45"/>
      <c r="NDJ433" s="45"/>
      <c r="NDK433" s="45"/>
      <c r="NDL433" s="45"/>
      <c r="NDM433" s="45"/>
      <c r="NDN433" s="45"/>
      <c r="NDO433" s="45"/>
      <c r="NDP433" s="45"/>
      <c r="NDQ433" s="45"/>
      <c r="NDR433" s="45"/>
      <c r="NDS433" s="45"/>
      <c r="NDT433" s="45"/>
      <c r="NDU433" s="45"/>
      <c r="NDV433" s="45"/>
      <c r="NDW433" s="45"/>
      <c r="NDX433" s="45"/>
      <c r="NDY433" s="45"/>
      <c r="NDZ433" s="45"/>
      <c r="NEA433" s="45"/>
      <c r="NEB433" s="45"/>
      <c r="NEC433" s="45"/>
      <c r="NED433" s="45"/>
      <c r="NEE433" s="45"/>
      <c r="NEF433" s="45"/>
      <c r="NEG433" s="45"/>
      <c r="NEH433" s="45"/>
      <c r="NEI433" s="45"/>
      <c r="NEJ433" s="45"/>
      <c r="NEK433" s="45"/>
      <c r="NEL433" s="45"/>
      <c r="NEM433" s="45"/>
      <c r="NEN433" s="45"/>
      <c r="NEO433" s="45"/>
      <c r="NEP433" s="45"/>
      <c r="NEQ433" s="45"/>
      <c r="NER433" s="45"/>
      <c r="NES433" s="45"/>
      <c r="NET433" s="45"/>
      <c r="NEU433" s="45"/>
      <c r="NEV433" s="45"/>
      <c r="NEW433" s="45"/>
      <c r="NEX433" s="45"/>
      <c r="NEY433" s="45"/>
      <c r="NEZ433" s="45"/>
      <c r="NFA433" s="45"/>
      <c r="NFB433" s="45"/>
      <c r="NFC433" s="45"/>
      <c r="NFD433" s="45"/>
      <c r="NFE433" s="45"/>
      <c r="NFF433" s="45"/>
      <c r="NFG433" s="45"/>
      <c r="NFH433" s="45"/>
      <c r="NFI433" s="45"/>
      <c r="NFJ433" s="45"/>
      <c r="NFK433" s="45"/>
      <c r="NFL433" s="45"/>
      <c r="NFM433" s="45"/>
      <c r="NFN433" s="45"/>
      <c r="NFO433" s="45"/>
      <c r="NFP433" s="45"/>
      <c r="NFQ433" s="45"/>
      <c r="NFR433" s="45"/>
      <c r="NFS433" s="45"/>
      <c r="NFT433" s="45"/>
      <c r="NFU433" s="45"/>
      <c r="NFV433" s="45"/>
      <c r="NFW433" s="45"/>
      <c r="NFX433" s="45"/>
      <c r="NFY433" s="45"/>
      <c r="NFZ433" s="45"/>
      <c r="NGA433" s="45"/>
      <c r="NGB433" s="45"/>
      <c r="NGC433" s="45"/>
      <c r="NGD433" s="45"/>
      <c r="NGE433" s="45"/>
      <c r="NGF433" s="45"/>
      <c r="NGG433" s="45"/>
      <c r="NGH433" s="45"/>
      <c r="NGI433" s="45"/>
      <c r="NGJ433" s="45"/>
      <c r="NGK433" s="45"/>
      <c r="NGL433" s="45"/>
      <c r="NGM433" s="45"/>
      <c r="NGN433" s="45"/>
      <c r="NGO433" s="45"/>
      <c r="NGP433" s="45"/>
      <c r="NGQ433" s="45"/>
      <c r="NGR433" s="45"/>
      <c r="NGS433" s="45"/>
      <c r="NGT433" s="45"/>
      <c r="NGU433" s="45"/>
      <c r="NGV433" s="45"/>
      <c r="NGW433" s="45"/>
      <c r="NGX433" s="45"/>
      <c r="NGY433" s="45"/>
      <c r="NGZ433" s="45"/>
      <c r="NHA433" s="45"/>
      <c r="NHB433" s="45"/>
      <c r="NHC433" s="45"/>
      <c r="NHD433" s="45"/>
      <c r="NHE433" s="45"/>
      <c r="NHF433" s="45"/>
      <c r="NHG433" s="45"/>
      <c r="NHH433" s="45"/>
      <c r="NHI433" s="45"/>
      <c r="NHJ433" s="45"/>
      <c r="NHK433" s="45"/>
      <c r="NHL433" s="45"/>
      <c r="NHM433" s="45"/>
      <c r="NHN433" s="45"/>
      <c r="NHO433" s="45"/>
      <c r="NHP433" s="45"/>
      <c r="NHQ433" s="45"/>
      <c r="NHR433" s="45"/>
      <c r="NHS433" s="45"/>
      <c r="NHT433" s="45"/>
      <c r="NHU433" s="45"/>
      <c r="NHV433" s="45"/>
      <c r="NHW433" s="45"/>
      <c r="NHX433" s="45"/>
      <c r="NHY433" s="45"/>
      <c r="NHZ433" s="45"/>
      <c r="NIA433" s="45"/>
      <c r="NIB433" s="45"/>
      <c r="NIC433" s="45"/>
      <c r="NID433" s="45"/>
      <c r="NIE433" s="45"/>
      <c r="NIF433" s="45"/>
      <c r="NIG433" s="45"/>
      <c r="NIH433" s="45"/>
      <c r="NII433" s="45"/>
      <c r="NIJ433" s="45"/>
      <c r="NIK433" s="45"/>
      <c r="NIL433" s="45"/>
      <c r="NIM433" s="45"/>
      <c r="NIN433" s="45"/>
      <c r="NIO433" s="45"/>
      <c r="NIP433" s="45"/>
      <c r="NIQ433" s="45"/>
      <c r="NIR433" s="45"/>
      <c r="NIS433" s="45"/>
      <c r="NIT433" s="45"/>
      <c r="NIU433" s="45"/>
      <c r="NIV433" s="45"/>
      <c r="NIW433" s="45"/>
      <c r="NIX433" s="45"/>
      <c r="NIY433" s="45"/>
      <c r="NIZ433" s="45"/>
      <c r="NJA433" s="45"/>
      <c r="NJB433" s="45"/>
      <c r="NJC433" s="45"/>
      <c r="NJD433" s="45"/>
      <c r="NJE433" s="45"/>
      <c r="NJF433" s="45"/>
      <c r="NJG433" s="45"/>
      <c r="NJH433" s="45"/>
      <c r="NJI433" s="45"/>
      <c r="NJJ433" s="45"/>
      <c r="NJK433" s="45"/>
      <c r="NJL433" s="45"/>
      <c r="NJM433" s="45"/>
      <c r="NJN433" s="45"/>
      <c r="NJO433" s="45"/>
      <c r="NJP433" s="45"/>
      <c r="NJQ433" s="45"/>
      <c r="NJR433" s="45"/>
      <c r="NJS433" s="45"/>
      <c r="NJT433" s="45"/>
      <c r="NJU433" s="45"/>
      <c r="NJV433" s="45"/>
      <c r="NJW433" s="45"/>
      <c r="NJX433" s="45"/>
      <c r="NJY433" s="45"/>
      <c r="NJZ433" s="45"/>
      <c r="NKA433" s="45"/>
      <c r="NKB433" s="45"/>
      <c r="NKC433" s="45"/>
      <c r="NKD433" s="45"/>
      <c r="NKE433" s="45"/>
      <c r="NKF433" s="45"/>
      <c r="NKG433" s="45"/>
      <c r="NKH433" s="45"/>
      <c r="NKI433" s="45"/>
      <c r="NKJ433" s="45"/>
      <c r="NKK433" s="45"/>
      <c r="NKL433" s="45"/>
      <c r="NKM433" s="45"/>
      <c r="NKN433" s="45"/>
      <c r="NKO433" s="45"/>
      <c r="NKP433" s="45"/>
      <c r="NKQ433" s="45"/>
      <c r="NKR433" s="45"/>
      <c r="NKS433" s="45"/>
      <c r="NKT433" s="45"/>
      <c r="NKU433" s="45"/>
      <c r="NKV433" s="45"/>
      <c r="NKW433" s="45"/>
      <c r="NKX433" s="45"/>
      <c r="NKY433" s="45"/>
      <c r="NKZ433" s="45"/>
      <c r="NLA433" s="45"/>
      <c r="NLB433" s="45"/>
      <c r="NLC433" s="45"/>
      <c r="NLD433" s="45"/>
      <c r="NLE433" s="45"/>
      <c r="NLF433" s="45"/>
      <c r="NLG433" s="45"/>
      <c r="NLH433" s="45"/>
      <c r="NLI433" s="45"/>
      <c r="NLJ433" s="45"/>
      <c r="NLK433" s="45"/>
      <c r="NLL433" s="45"/>
      <c r="NLM433" s="45"/>
      <c r="NLN433" s="45"/>
      <c r="NLO433" s="45"/>
      <c r="NLP433" s="45"/>
      <c r="NLQ433" s="45"/>
      <c r="NLR433" s="45"/>
      <c r="NLS433" s="45"/>
      <c r="NLT433" s="45"/>
      <c r="NLU433" s="45"/>
      <c r="NLV433" s="45"/>
      <c r="NLW433" s="45"/>
      <c r="NLX433" s="45"/>
      <c r="NLY433" s="45"/>
      <c r="NLZ433" s="45"/>
      <c r="NMA433" s="45"/>
      <c r="NMB433" s="45"/>
      <c r="NMC433" s="45"/>
      <c r="NMD433" s="45"/>
      <c r="NME433" s="45"/>
      <c r="NMF433" s="45"/>
      <c r="NMG433" s="45"/>
      <c r="NMH433" s="45"/>
      <c r="NMI433" s="45"/>
      <c r="NMJ433" s="45"/>
      <c r="NMK433" s="45"/>
      <c r="NML433" s="45"/>
      <c r="NMM433" s="45"/>
      <c r="NMN433" s="45"/>
      <c r="NMO433" s="45"/>
      <c r="NMP433" s="45"/>
      <c r="NMQ433" s="45"/>
      <c r="NMR433" s="45"/>
      <c r="NMS433" s="45"/>
      <c r="NMT433" s="45"/>
      <c r="NMU433" s="45"/>
      <c r="NMV433" s="45"/>
      <c r="NMW433" s="45"/>
      <c r="NMX433" s="45"/>
      <c r="NMY433" s="45"/>
      <c r="NMZ433" s="45"/>
      <c r="NNA433" s="45"/>
      <c r="NNB433" s="45"/>
      <c r="NNC433" s="45"/>
      <c r="NND433" s="45"/>
      <c r="NNE433" s="45"/>
      <c r="NNF433" s="45"/>
      <c r="NNG433" s="45"/>
      <c r="NNH433" s="45"/>
      <c r="NNI433" s="45"/>
      <c r="NNJ433" s="45"/>
      <c r="NNK433" s="45"/>
      <c r="NNL433" s="45"/>
      <c r="NNM433" s="45"/>
      <c r="NNN433" s="45"/>
      <c r="NNO433" s="45"/>
      <c r="NNP433" s="45"/>
      <c r="NNQ433" s="45"/>
      <c r="NNR433" s="45"/>
      <c r="NNS433" s="45"/>
      <c r="NNT433" s="45"/>
      <c r="NNU433" s="45"/>
      <c r="NNV433" s="45"/>
      <c r="NNW433" s="45"/>
      <c r="NNX433" s="45"/>
      <c r="NNY433" s="45"/>
      <c r="NNZ433" s="45"/>
      <c r="NOA433" s="45"/>
      <c r="NOB433" s="45"/>
      <c r="NOC433" s="45"/>
      <c r="NOD433" s="45"/>
      <c r="NOE433" s="45"/>
      <c r="NOF433" s="45"/>
      <c r="NOG433" s="45"/>
      <c r="NOH433" s="45"/>
      <c r="NOI433" s="45"/>
      <c r="NOJ433" s="45"/>
      <c r="NOK433" s="45"/>
      <c r="NOL433" s="45"/>
      <c r="NOM433" s="45"/>
      <c r="NON433" s="45"/>
      <c r="NOO433" s="45"/>
      <c r="NOP433" s="45"/>
      <c r="NOQ433" s="45"/>
      <c r="NOR433" s="45"/>
      <c r="NOS433" s="45"/>
      <c r="NOT433" s="45"/>
      <c r="NOU433" s="45"/>
      <c r="NOV433" s="45"/>
      <c r="NOW433" s="45"/>
      <c r="NOX433" s="45"/>
      <c r="NOY433" s="45"/>
      <c r="NOZ433" s="45"/>
      <c r="NPA433" s="45"/>
      <c r="NPB433" s="45"/>
      <c r="NPC433" s="45"/>
      <c r="NPD433" s="45"/>
      <c r="NPE433" s="45"/>
      <c r="NPF433" s="45"/>
      <c r="NPG433" s="45"/>
      <c r="NPH433" s="45"/>
      <c r="NPI433" s="45"/>
      <c r="NPJ433" s="45"/>
      <c r="NPK433" s="45"/>
      <c r="NPL433" s="45"/>
      <c r="NPM433" s="45"/>
      <c r="NPN433" s="45"/>
      <c r="NPO433" s="45"/>
      <c r="NPP433" s="45"/>
      <c r="NPQ433" s="45"/>
      <c r="NPR433" s="45"/>
      <c r="NPS433" s="45"/>
      <c r="NPT433" s="45"/>
      <c r="NPU433" s="45"/>
      <c r="NPV433" s="45"/>
      <c r="NPW433" s="45"/>
      <c r="NPX433" s="45"/>
      <c r="NPY433" s="45"/>
      <c r="NPZ433" s="45"/>
      <c r="NQA433" s="45"/>
      <c r="NQB433" s="45"/>
      <c r="NQC433" s="45"/>
      <c r="NQD433" s="45"/>
      <c r="NQE433" s="45"/>
      <c r="NQF433" s="45"/>
      <c r="NQG433" s="45"/>
      <c r="NQH433" s="45"/>
      <c r="NQI433" s="45"/>
      <c r="NQJ433" s="45"/>
      <c r="NQK433" s="45"/>
      <c r="NQL433" s="45"/>
      <c r="NQM433" s="45"/>
      <c r="NQN433" s="45"/>
      <c r="NQO433" s="45"/>
      <c r="NQP433" s="45"/>
      <c r="NQQ433" s="45"/>
      <c r="NQR433" s="45"/>
      <c r="NQS433" s="45"/>
      <c r="NQT433" s="45"/>
      <c r="NQU433" s="45"/>
      <c r="NQV433" s="45"/>
      <c r="NQW433" s="45"/>
      <c r="NQX433" s="45"/>
      <c r="NQY433" s="45"/>
      <c r="NQZ433" s="45"/>
      <c r="NRA433" s="45"/>
      <c r="NRB433" s="45"/>
      <c r="NRC433" s="45"/>
      <c r="NRD433" s="45"/>
      <c r="NRE433" s="45"/>
      <c r="NRF433" s="45"/>
      <c r="NRG433" s="45"/>
      <c r="NRH433" s="45"/>
      <c r="NRI433" s="45"/>
      <c r="NRJ433" s="45"/>
      <c r="NRK433" s="45"/>
      <c r="NRL433" s="45"/>
      <c r="NRM433" s="45"/>
      <c r="NRN433" s="45"/>
      <c r="NRO433" s="45"/>
      <c r="NRP433" s="45"/>
      <c r="NRQ433" s="45"/>
      <c r="NRR433" s="45"/>
      <c r="NRS433" s="45"/>
      <c r="NRT433" s="45"/>
      <c r="NRU433" s="45"/>
      <c r="NRV433" s="45"/>
      <c r="NRW433" s="45"/>
      <c r="NRX433" s="45"/>
      <c r="NRY433" s="45"/>
      <c r="NRZ433" s="45"/>
      <c r="NSA433" s="45"/>
      <c r="NSB433" s="45"/>
      <c r="NSC433" s="45"/>
      <c r="NSD433" s="45"/>
      <c r="NSE433" s="45"/>
      <c r="NSF433" s="45"/>
      <c r="NSG433" s="45"/>
      <c r="NSH433" s="45"/>
      <c r="NSI433" s="45"/>
      <c r="NSJ433" s="45"/>
      <c r="NSK433" s="45"/>
      <c r="NSL433" s="45"/>
      <c r="NSM433" s="45"/>
      <c r="NSN433" s="45"/>
      <c r="NSO433" s="45"/>
      <c r="NSP433" s="45"/>
      <c r="NSQ433" s="45"/>
      <c r="NSR433" s="45"/>
      <c r="NSS433" s="45"/>
      <c r="NST433" s="45"/>
      <c r="NSU433" s="45"/>
      <c r="NSV433" s="45"/>
      <c r="NSW433" s="45"/>
      <c r="NSX433" s="45"/>
      <c r="NSY433" s="45"/>
      <c r="NSZ433" s="45"/>
      <c r="NTA433" s="45"/>
      <c r="NTB433" s="45"/>
      <c r="NTC433" s="45"/>
      <c r="NTD433" s="45"/>
      <c r="NTE433" s="45"/>
      <c r="NTF433" s="45"/>
      <c r="NTG433" s="45"/>
      <c r="NTH433" s="45"/>
      <c r="NTI433" s="45"/>
      <c r="NTJ433" s="45"/>
      <c r="NTK433" s="45"/>
      <c r="NTL433" s="45"/>
      <c r="NTM433" s="45"/>
      <c r="NTN433" s="45"/>
      <c r="NTO433" s="45"/>
      <c r="NTP433" s="45"/>
      <c r="NTQ433" s="45"/>
      <c r="NTR433" s="45"/>
      <c r="NTS433" s="45"/>
      <c r="NTT433" s="45"/>
      <c r="NTU433" s="45"/>
      <c r="NTV433" s="45"/>
      <c r="NTW433" s="45"/>
      <c r="NTX433" s="45"/>
      <c r="NTY433" s="45"/>
      <c r="NTZ433" s="45"/>
      <c r="NUA433" s="45"/>
      <c r="NUB433" s="45"/>
      <c r="NUC433" s="45"/>
      <c r="NUD433" s="45"/>
      <c r="NUE433" s="45"/>
      <c r="NUF433" s="45"/>
      <c r="NUG433" s="45"/>
      <c r="NUH433" s="45"/>
      <c r="NUI433" s="45"/>
      <c r="NUJ433" s="45"/>
      <c r="NUK433" s="45"/>
      <c r="NUL433" s="45"/>
      <c r="NUM433" s="45"/>
      <c r="NUN433" s="45"/>
      <c r="NUO433" s="45"/>
      <c r="NUP433" s="45"/>
      <c r="NUQ433" s="45"/>
      <c r="NUR433" s="45"/>
      <c r="NUS433" s="45"/>
      <c r="NUT433" s="45"/>
      <c r="NUU433" s="45"/>
      <c r="NUV433" s="45"/>
      <c r="NUW433" s="45"/>
      <c r="NUX433" s="45"/>
      <c r="NUY433" s="45"/>
      <c r="NUZ433" s="45"/>
      <c r="NVA433" s="45"/>
      <c r="NVB433" s="45"/>
      <c r="NVC433" s="45"/>
      <c r="NVD433" s="45"/>
      <c r="NVE433" s="45"/>
      <c r="NVF433" s="45"/>
      <c r="NVG433" s="45"/>
      <c r="NVH433" s="45"/>
      <c r="NVI433" s="45"/>
      <c r="NVJ433" s="45"/>
      <c r="NVK433" s="45"/>
      <c r="NVL433" s="45"/>
      <c r="NVM433" s="45"/>
      <c r="NVN433" s="45"/>
      <c r="NVO433" s="45"/>
      <c r="NVP433" s="45"/>
      <c r="NVQ433" s="45"/>
      <c r="NVR433" s="45"/>
      <c r="NVS433" s="45"/>
      <c r="NVT433" s="45"/>
      <c r="NVU433" s="45"/>
      <c r="NVV433" s="45"/>
      <c r="NVW433" s="45"/>
      <c r="NVX433" s="45"/>
      <c r="NVY433" s="45"/>
      <c r="NVZ433" s="45"/>
      <c r="NWA433" s="45"/>
      <c r="NWB433" s="45"/>
      <c r="NWC433" s="45"/>
      <c r="NWD433" s="45"/>
      <c r="NWE433" s="45"/>
      <c r="NWF433" s="45"/>
      <c r="NWG433" s="45"/>
      <c r="NWH433" s="45"/>
      <c r="NWI433" s="45"/>
      <c r="NWJ433" s="45"/>
      <c r="NWK433" s="45"/>
      <c r="NWL433" s="45"/>
      <c r="NWM433" s="45"/>
      <c r="NWN433" s="45"/>
      <c r="NWO433" s="45"/>
      <c r="NWP433" s="45"/>
      <c r="NWQ433" s="45"/>
      <c r="NWR433" s="45"/>
      <c r="NWS433" s="45"/>
      <c r="NWT433" s="45"/>
      <c r="NWU433" s="45"/>
      <c r="NWV433" s="45"/>
      <c r="NWW433" s="45"/>
      <c r="NWX433" s="45"/>
      <c r="NWY433" s="45"/>
      <c r="NWZ433" s="45"/>
      <c r="NXA433" s="45"/>
      <c r="NXB433" s="45"/>
      <c r="NXC433" s="45"/>
      <c r="NXD433" s="45"/>
      <c r="NXE433" s="45"/>
      <c r="NXF433" s="45"/>
      <c r="NXG433" s="45"/>
      <c r="NXH433" s="45"/>
      <c r="NXI433" s="45"/>
      <c r="NXJ433" s="45"/>
      <c r="NXK433" s="45"/>
      <c r="NXL433" s="45"/>
      <c r="NXM433" s="45"/>
      <c r="NXN433" s="45"/>
      <c r="NXO433" s="45"/>
      <c r="NXP433" s="45"/>
      <c r="NXQ433" s="45"/>
      <c r="NXR433" s="45"/>
      <c r="NXS433" s="45"/>
      <c r="NXT433" s="45"/>
      <c r="NXU433" s="45"/>
      <c r="NXV433" s="45"/>
      <c r="NXW433" s="45"/>
      <c r="NXX433" s="45"/>
      <c r="NXY433" s="45"/>
      <c r="NXZ433" s="45"/>
      <c r="NYA433" s="45"/>
      <c r="NYB433" s="45"/>
      <c r="NYC433" s="45"/>
      <c r="NYD433" s="45"/>
      <c r="NYE433" s="45"/>
      <c r="NYF433" s="45"/>
      <c r="NYG433" s="45"/>
      <c r="NYH433" s="45"/>
      <c r="NYI433" s="45"/>
      <c r="NYJ433" s="45"/>
      <c r="NYK433" s="45"/>
      <c r="NYL433" s="45"/>
      <c r="NYM433" s="45"/>
      <c r="NYN433" s="45"/>
      <c r="NYO433" s="45"/>
      <c r="NYP433" s="45"/>
      <c r="NYQ433" s="45"/>
      <c r="NYR433" s="45"/>
      <c r="NYS433" s="45"/>
      <c r="NYT433" s="45"/>
      <c r="NYU433" s="45"/>
      <c r="NYV433" s="45"/>
      <c r="NYW433" s="45"/>
      <c r="NYX433" s="45"/>
      <c r="NYY433" s="45"/>
      <c r="NYZ433" s="45"/>
      <c r="NZA433" s="45"/>
      <c r="NZB433" s="45"/>
      <c r="NZC433" s="45"/>
      <c r="NZD433" s="45"/>
      <c r="NZE433" s="45"/>
      <c r="NZF433" s="45"/>
      <c r="NZG433" s="45"/>
      <c r="NZH433" s="45"/>
      <c r="NZI433" s="45"/>
      <c r="NZJ433" s="45"/>
      <c r="NZK433" s="45"/>
      <c r="NZL433" s="45"/>
      <c r="NZM433" s="45"/>
      <c r="NZN433" s="45"/>
      <c r="NZO433" s="45"/>
      <c r="NZP433" s="45"/>
      <c r="NZQ433" s="45"/>
      <c r="NZR433" s="45"/>
      <c r="NZS433" s="45"/>
      <c r="NZT433" s="45"/>
      <c r="NZU433" s="45"/>
      <c r="NZV433" s="45"/>
      <c r="NZW433" s="45"/>
      <c r="NZX433" s="45"/>
      <c r="NZY433" s="45"/>
      <c r="NZZ433" s="45"/>
      <c r="OAA433" s="45"/>
      <c r="OAB433" s="45"/>
      <c r="OAC433" s="45"/>
      <c r="OAD433" s="45"/>
      <c r="OAE433" s="45"/>
      <c r="OAF433" s="45"/>
      <c r="OAG433" s="45"/>
      <c r="OAH433" s="45"/>
      <c r="OAI433" s="45"/>
      <c r="OAJ433" s="45"/>
      <c r="OAK433" s="45"/>
      <c r="OAL433" s="45"/>
      <c r="OAM433" s="45"/>
      <c r="OAN433" s="45"/>
      <c r="OAO433" s="45"/>
      <c r="OAP433" s="45"/>
      <c r="OAQ433" s="45"/>
      <c r="OAR433" s="45"/>
      <c r="OAS433" s="45"/>
      <c r="OAT433" s="45"/>
      <c r="OAU433" s="45"/>
      <c r="OAV433" s="45"/>
      <c r="OAW433" s="45"/>
      <c r="OAX433" s="45"/>
      <c r="OAY433" s="45"/>
      <c r="OAZ433" s="45"/>
      <c r="OBA433" s="45"/>
      <c r="OBB433" s="45"/>
      <c r="OBC433" s="45"/>
      <c r="OBD433" s="45"/>
      <c r="OBE433" s="45"/>
      <c r="OBF433" s="45"/>
      <c r="OBG433" s="45"/>
      <c r="OBH433" s="45"/>
      <c r="OBI433" s="45"/>
      <c r="OBJ433" s="45"/>
      <c r="OBK433" s="45"/>
      <c r="OBL433" s="45"/>
      <c r="OBM433" s="45"/>
      <c r="OBN433" s="45"/>
      <c r="OBO433" s="45"/>
      <c r="OBP433" s="45"/>
      <c r="OBQ433" s="45"/>
      <c r="OBR433" s="45"/>
      <c r="OBS433" s="45"/>
      <c r="OBT433" s="45"/>
      <c r="OBU433" s="45"/>
      <c r="OBV433" s="45"/>
      <c r="OBW433" s="45"/>
      <c r="OBX433" s="45"/>
      <c r="OBY433" s="45"/>
      <c r="OBZ433" s="45"/>
      <c r="OCA433" s="45"/>
      <c r="OCB433" s="45"/>
      <c r="OCC433" s="45"/>
      <c r="OCD433" s="45"/>
      <c r="OCE433" s="45"/>
      <c r="OCF433" s="45"/>
      <c r="OCG433" s="45"/>
      <c r="OCH433" s="45"/>
      <c r="OCI433" s="45"/>
      <c r="OCJ433" s="45"/>
      <c r="OCK433" s="45"/>
      <c r="OCL433" s="45"/>
      <c r="OCM433" s="45"/>
      <c r="OCN433" s="45"/>
      <c r="OCO433" s="45"/>
      <c r="OCP433" s="45"/>
      <c r="OCQ433" s="45"/>
      <c r="OCR433" s="45"/>
      <c r="OCS433" s="45"/>
      <c r="OCT433" s="45"/>
      <c r="OCU433" s="45"/>
      <c r="OCV433" s="45"/>
      <c r="OCW433" s="45"/>
      <c r="OCX433" s="45"/>
      <c r="OCY433" s="45"/>
      <c r="OCZ433" s="45"/>
      <c r="ODA433" s="45"/>
      <c r="ODB433" s="45"/>
      <c r="ODC433" s="45"/>
      <c r="ODD433" s="45"/>
      <c r="ODE433" s="45"/>
      <c r="ODF433" s="45"/>
      <c r="ODG433" s="45"/>
      <c r="ODH433" s="45"/>
      <c r="ODI433" s="45"/>
      <c r="ODJ433" s="45"/>
      <c r="ODK433" s="45"/>
      <c r="ODL433" s="45"/>
      <c r="ODM433" s="45"/>
      <c r="ODN433" s="45"/>
      <c r="ODO433" s="45"/>
      <c r="ODP433" s="45"/>
      <c r="ODQ433" s="45"/>
      <c r="ODR433" s="45"/>
      <c r="ODS433" s="45"/>
      <c r="ODT433" s="45"/>
      <c r="ODU433" s="45"/>
      <c r="ODV433" s="45"/>
      <c r="ODW433" s="45"/>
      <c r="ODX433" s="45"/>
      <c r="ODY433" s="45"/>
      <c r="ODZ433" s="45"/>
      <c r="OEA433" s="45"/>
      <c r="OEB433" s="45"/>
      <c r="OEC433" s="45"/>
      <c r="OED433" s="45"/>
      <c r="OEE433" s="45"/>
      <c r="OEF433" s="45"/>
      <c r="OEG433" s="45"/>
      <c r="OEH433" s="45"/>
      <c r="OEI433" s="45"/>
      <c r="OEJ433" s="45"/>
      <c r="OEK433" s="45"/>
      <c r="OEL433" s="45"/>
      <c r="OEM433" s="45"/>
      <c r="OEN433" s="45"/>
      <c r="OEO433" s="45"/>
      <c r="OEP433" s="45"/>
      <c r="OEQ433" s="45"/>
      <c r="OER433" s="45"/>
      <c r="OES433" s="45"/>
      <c r="OET433" s="45"/>
      <c r="OEU433" s="45"/>
      <c r="OEV433" s="45"/>
      <c r="OEW433" s="45"/>
      <c r="OEX433" s="45"/>
      <c r="OEY433" s="45"/>
      <c r="OEZ433" s="45"/>
      <c r="OFA433" s="45"/>
      <c r="OFB433" s="45"/>
      <c r="OFC433" s="45"/>
      <c r="OFD433" s="45"/>
      <c r="OFE433" s="45"/>
      <c r="OFF433" s="45"/>
      <c r="OFG433" s="45"/>
      <c r="OFH433" s="45"/>
      <c r="OFI433" s="45"/>
      <c r="OFJ433" s="45"/>
      <c r="OFK433" s="45"/>
      <c r="OFL433" s="45"/>
      <c r="OFM433" s="45"/>
      <c r="OFN433" s="45"/>
      <c r="OFO433" s="45"/>
      <c r="OFP433" s="45"/>
      <c r="OFQ433" s="45"/>
      <c r="OFR433" s="45"/>
      <c r="OFS433" s="45"/>
      <c r="OFT433" s="45"/>
      <c r="OFU433" s="45"/>
      <c r="OFV433" s="45"/>
      <c r="OFW433" s="45"/>
      <c r="OFX433" s="45"/>
      <c r="OFY433" s="45"/>
      <c r="OFZ433" s="45"/>
      <c r="OGA433" s="45"/>
      <c r="OGB433" s="45"/>
      <c r="OGC433" s="45"/>
      <c r="OGD433" s="45"/>
      <c r="OGE433" s="45"/>
      <c r="OGF433" s="45"/>
      <c r="OGG433" s="45"/>
      <c r="OGH433" s="45"/>
      <c r="OGI433" s="45"/>
      <c r="OGJ433" s="45"/>
      <c r="OGK433" s="45"/>
      <c r="OGL433" s="45"/>
      <c r="OGM433" s="45"/>
      <c r="OGN433" s="45"/>
      <c r="OGO433" s="45"/>
      <c r="OGP433" s="45"/>
      <c r="OGQ433" s="45"/>
      <c r="OGR433" s="45"/>
      <c r="OGS433" s="45"/>
      <c r="OGT433" s="45"/>
      <c r="OGU433" s="45"/>
      <c r="OGV433" s="45"/>
      <c r="OGW433" s="45"/>
      <c r="OGX433" s="45"/>
      <c r="OGY433" s="45"/>
      <c r="OGZ433" s="45"/>
      <c r="OHA433" s="45"/>
      <c r="OHB433" s="45"/>
      <c r="OHC433" s="45"/>
      <c r="OHD433" s="45"/>
      <c r="OHE433" s="45"/>
      <c r="OHF433" s="45"/>
      <c r="OHG433" s="45"/>
      <c r="OHH433" s="45"/>
      <c r="OHI433" s="45"/>
      <c r="OHJ433" s="45"/>
      <c r="OHK433" s="45"/>
      <c r="OHL433" s="45"/>
      <c r="OHM433" s="45"/>
      <c r="OHN433" s="45"/>
      <c r="OHO433" s="45"/>
      <c r="OHP433" s="45"/>
      <c r="OHQ433" s="45"/>
      <c r="OHR433" s="45"/>
      <c r="OHS433" s="45"/>
      <c r="OHT433" s="45"/>
      <c r="OHU433" s="45"/>
      <c r="OHV433" s="45"/>
      <c r="OHW433" s="45"/>
      <c r="OHX433" s="45"/>
      <c r="OHY433" s="45"/>
      <c r="OHZ433" s="45"/>
      <c r="OIA433" s="45"/>
      <c r="OIB433" s="45"/>
      <c r="OIC433" s="45"/>
      <c r="OID433" s="45"/>
      <c r="OIE433" s="45"/>
      <c r="OIF433" s="45"/>
      <c r="OIG433" s="45"/>
      <c r="OIH433" s="45"/>
      <c r="OII433" s="45"/>
      <c r="OIJ433" s="45"/>
      <c r="OIK433" s="45"/>
      <c r="OIL433" s="45"/>
      <c r="OIM433" s="45"/>
      <c r="OIN433" s="45"/>
      <c r="OIO433" s="45"/>
      <c r="OIP433" s="45"/>
      <c r="OIQ433" s="45"/>
      <c r="OIR433" s="45"/>
      <c r="OIS433" s="45"/>
      <c r="OIT433" s="45"/>
      <c r="OIU433" s="45"/>
      <c r="OIV433" s="45"/>
      <c r="OIW433" s="45"/>
      <c r="OIX433" s="45"/>
      <c r="OIY433" s="45"/>
      <c r="OIZ433" s="45"/>
      <c r="OJA433" s="45"/>
      <c r="OJB433" s="45"/>
      <c r="OJC433" s="45"/>
      <c r="OJD433" s="45"/>
      <c r="OJE433" s="45"/>
      <c r="OJF433" s="45"/>
      <c r="OJG433" s="45"/>
      <c r="OJH433" s="45"/>
      <c r="OJI433" s="45"/>
      <c r="OJJ433" s="45"/>
      <c r="OJK433" s="45"/>
      <c r="OJL433" s="45"/>
      <c r="OJM433" s="45"/>
      <c r="OJN433" s="45"/>
      <c r="OJO433" s="45"/>
      <c r="OJP433" s="45"/>
      <c r="OJQ433" s="45"/>
      <c r="OJR433" s="45"/>
      <c r="OJS433" s="45"/>
      <c r="OJT433" s="45"/>
      <c r="OJU433" s="45"/>
      <c r="OJV433" s="45"/>
      <c r="OJW433" s="45"/>
      <c r="OJX433" s="45"/>
      <c r="OJY433" s="45"/>
      <c r="OJZ433" s="45"/>
      <c r="OKA433" s="45"/>
      <c r="OKB433" s="45"/>
      <c r="OKC433" s="45"/>
      <c r="OKD433" s="45"/>
      <c r="OKE433" s="45"/>
      <c r="OKF433" s="45"/>
      <c r="OKG433" s="45"/>
      <c r="OKH433" s="45"/>
      <c r="OKI433" s="45"/>
      <c r="OKJ433" s="45"/>
      <c r="OKK433" s="45"/>
      <c r="OKL433" s="45"/>
      <c r="OKM433" s="45"/>
      <c r="OKN433" s="45"/>
      <c r="OKO433" s="45"/>
      <c r="OKP433" s="45"/>
      <c r="OKQ433" s="45"/>
      <c r="OKR433" s="45"/>
      <c r="OKS433" s="45"/>
      <c r="OKT433" s="45"/>
      <c r="OKU433" s="45"/>
      <c r="OKV433" s="45"/>
      <c r="OKW433" s="45"/>
      <c r="OKX433" s="45"/>
      <c r="OKY433" s="45"/>
      <c r="OKZ433" s="45"/>
      <c r="OLA433" s="45"/>
      <c r="OLB433" s="45"/>
      <c r="OLC433" s="45"/>
      <c r="OLD433" s="45"/>
      <c r="OLE433" s="45"/>
      <c r="OLF433" s="45"/>
      <c r="OLG433" s="45"/>
      <c r="OLH433" s="45"/>
      <c r="OLI433" s="45"/>
      <c r="OLJ433" s="45"/>
      <c r="OLK433" s="45"/>
      <c r="OLL433" s="45"/>
      <c r="OLM433" s="45"/>
      <c r="OLN433" s="45"/>
      <c r="OLO433" s="45"/>
      <c r="OLP433" s="45"/>
      <c r="OLQ433" s="45"/>
      <c r="OLR433" s="45"/>
      <c r="OLS433" s="45"/>
      <c r="OLT433" s="45"/>
      <c r="OLU433" s="45"/>
      <c r="OLV433" s="45"/>
      <c r="OLW433" s="45"/>
      <c r="OLX433" s="45"/>
      <c r="OLY433" s="45"/>
      <c r="OLZ433" s="45"/>
      <c r="OMA433" s="45"/>
      <c r="OMB433" s="45"/>
      <c r="OMC433" s="45"/>
      <c r="OMD433" s="45"/>
      <c r="OME433" s="45"/>
      <c r="OMF433" s="45"/>
      <c r="OMG433" s="45"/>
      <c r="OMH433" s="45"/>
      <c r="OMI433" s="45"/>
      <c r="OMJ433" s="45"/>
      <c r="OMK433" s="45"/>
      <c r="OML433" s="45"/>
      <c r="OMM433" s="45"/>
      <c r="OMN433" s="45"/>
      <c r="OMO433" s="45"/>
      <c r="OMP433" s="45"/>
      <c r="OMQ433" s="45"/>
      <c r="OMR433" s="45"/>
      <c r="OMS433" s="45"/>
      <c r="OMT433" s="45"/>
      <c r="OMU433" s="45"/>
      <c r="OMV433" s="45"/>
      <c r="OMW433" s="45"/>
      <c r="OMX433" s="45"/>
      <c r="OMY433" s="45"/>
      <c r="OMZ433" s="45"/>
      <c r="ONA433" s="45"/>
      <c r="ONB433" s="45"/>
      <c r="ONC433" s="45"/>
      <c r="OND433" s="45"/>
      <c r="ONE433" s="45"/>
      <c r="ONF433" s="45"/>
      <c r="ONG433" s="45"/>
      <c r="ONH433" s="45"/>
      <c r="ONI433" s="45"/>
      <c r="ONJ433" s="45"/>
      <c r="ONK433" s="45"/>
      <c r="ONL433" s="45"/>
      <c r="ONM433" s="45"/>
      <c r="ONN433" s="45"/>
      <c r="ONO433" s="45"/>
      <c r="ONP433" s="45"/>
      <c r="ONQ433" s="45"/>
      <c r="ONR433" s="45"/>
      <c r="ONS433" s="45"/>
      <c r="ONT433" s="45"/>
      <c r="ONU433" s="45"/>
      <c r="ONV433" s="45"/>
      <c r="ONW433" s="45"/>
      <c r="ONX433" s="45"/>
      <c r="ONY433" s="45"/>
      <c r="ONZ433" s="45"/>
      <c r="OOA433" s="45"/>
      <c r="OOB433" s="45"/>
      <c r="OOC433" s="45"/>
      <c r="OOD433" s="45"/>
      <c r="OOE433" s="45"/>
      <c r="OOF433" s="45"/>
      <c r="OOG433" s="45"/>
      <c r="OOH433" s="45"/>
      <c r="OOI433" s="45"/>
      <c r="OOJ433" s="45"/>
      <c r="OOK433" s="45"/>
      <c r="OOL433" s="45"/>
      <c r="OOM433" s="45"/>
      <c r="OON433" s="45"/>
      <c r="OOO433" s="45"/>
      <c r="OOP433" s="45"/>
      <c r="OOQ433" s="45"/>
      <c r="OOR433" s="45"/>
      <c r="OOS433" s="45"/>
      <c r="OOT433" s="45"/>
      <c r="OOU433" s="45"/>
      <c r="OOV433" s="45"/>
      <c r="OOW433" s="45"/>
      <c r="OOX433" s="45"/>
      <c r="OOY433" s="45"/>
      <c r="OOZ433" s="45"/>
      <c r="OPA433" s="45"/>
      <c r="OPB433" s="45"/>
      <c r="OPC433" s="45"/>
      <c r="OPD433" s="45"/>
      <c r="OPE433" s="45"/>
      <c r="OPF433" s="45"/>
      <c r="OPG433" s="45"/>
      <c r="OPH433" s="45"/>
      <c r="OPI433" s="45"/>
      <c r="OPJ433" s="45"/>
      <c r="OPK433" s="45"/>
      <c r="OPL433" s="45"/>
      <c r="OPM433" s="45"/>
      <c r="OPN433" s="45"/>
      <c r="OPO433" s="45"/>
      <c r="OPP433" s="45"/>
      <c r="OPQ433" s="45"/>
      <c r="OPR433" s="45"/>
      <c r="OPS433" s="45"/>
      <c r="OPT433" s="45"/>
      <c r="OPU433" s="45"/>
      <c r="OPV433" s="45"/>
      <c r="OPW433" s="45"/>
      <c r="OPX433" s="45"/>
      <c r="OPY433" s="45"/>
      <c r="OPZ433" s="45"/>
      <c r="OQA433" s="45"/>
      <c r="OQB433" s="45"/>
      <c r="OQC433" s="45"/>
      <c r="OQD433" s="45"/>
      <c r="OQE433" s="45"/>
      <c r="OQF433" s="45"/>
      <c r="OQG433" s="45"/>
      <c r="OQH433" s="45"/>
      <c r="OQI433" s="45"/>
      <c r="OQJ433" s="45"/>
      <c r="OQK433" s="45"/>
      <c r="OQL433" s="45"/>
      <c r="OQM433" s="45"/>
      <c r="OQN433" s="45"/>
      <c r="OQO433" s="45"/>
      <c r="OQP433" s="45"/>
      <c r="OQQ433" s="45"/>
      <c r="OQR433" s="45"/>
      <c r="OQS433" s="45"/>
      <c r="OQT433" s="45"/>
      <c r="OQU433" s="45"/>
      <c r="OQV433" s="45"/>
      <c r="OQW433" s="45"/>
      <c r="OQX433" s="45"/>
      <c r="OQY433" s="45"/>
      <c r="OQZ433" s="45"/>
      <c r="ORA433" s="45"/>
      <c r="ORB433" s="45"/>
      <c r="ORC433" s="45"/>
      <c r="ORD433" s="45"/>
      <c r="ORE433" s="45"/>
      <c r="ORF433" s="45"/>
      <c r="ORG433" s="45"/>
      <c r="ORH433" s="45"/>
      <c r="ORI433" s="45"/>
      <c r="ORJ433" s="45"/>
      <c r="ORK433" s="45"/>
      <c r="ORL433" s="45"/>
      <c r="ORM433" s="45"/>
      <c r="ORN433" s="45"/>
      <c r="ORO433" s="45"/>
      <c r="ORP433" s="45"/>
      <c r="ORQ433" s="45"/>
      <c r="ORR433" s="45"/>
      <c r="ORS433" s="45"/>
      <c r="ORT433" s="45"/>
      <c r="ORU433" s="45"/>
      <c r="ORV433" s="45"/>
      <c r="ORW433" s="45"/>
      <c r="ORX433" s="45"/>
      <c r="ORY433" s="45"/>
      <c r="ORZ433" s="45"/>
      <c r="OSA433" s="45"/>
      <c r="OSB433" s="45"/>
      <c r="OSC433" s="45"/>
      <c r="OSD433" s="45"/>
      <c r="OSE433" s="45"/>
      <c r="OSF433" s="45"/>
      <c r="OSG433" s="45"/>
      <c r="OSH433" s="45"/>
      <c r="OSI433" s="45"/>
      <c r="OSJ433" s="45"/>
      <c r="OSK433" s="45"/>
      <c r="OSL433" s="45"/>
      <c r="OSM433" s="45"/>
      <c r="OSN433" s="45"/>
      <c r="OSO433" s="45"/>
      <c r="OSP433" s="45"/>
      <c r="OSQ433" s="45"/>
      <c r="OSR433" s="45"/>
      <c r="OSS433" s="45"/>
      <c r="OST433" s="45"/>
      <c r="OSU433" s="45"/>
      <c r="OSV433" s="45"/>
      <c r="OSW433" s="45"/>
      <c r="OSX433" s="45"/>
      <c r="OSY433" s="45"/>
      <c r="OSZ433" s="45"/>
      <c r="OTA433" s="45"/>
      <c r="OTB433" s="45"/>
      <c r="OTC433" s="45"/>
      <c r="OTD433" s="45"/>
      <c r="OTE433" s="45"/>
      <c r="OTF433" s="45"/>
      <c r="OTG433" s="45"/>
      <c r="OTH433" s="45"/>
      <c r="OTI433" s="45"/>
      <c r="OTJ433" s="45"/>
      <c r="OTK433" s="45"/>
      <c r="OTL433" s="45"/>
      <c r="OTM433" s="45"/>
      <c r="OTN433" s="45"/>
      <c r="OTO433" s="45"/>
      <c r="OTP433" s="45"/>
      <c r="OTQ433" s="45"/>
      <c r="OTR433" s="45"/>
      <c r="OTS433" s="45"/>
      <c r="OTT433" s="45"/>
      <c r="OTU433" s="45"/>
      <c r="OTV433" s="45"/>
      <c r="OTW433" s="45"/>
      <c r="OTX433" s="45"/>
      <c r="OTY433" s="45"/>
      <c r="OTZ433" s="45"/>
      <c r="OUA433" s="45"/>
      <c r="OUB433" s="45"/>
      <c r="OUC433" s="45"/>
      <c r="OUD433" s="45"/>
      <c r="OUE433" s="45"/>
      <c r="OUF433" s="45"/>
      <c r="OUG433" s="45"/>
      <c r="OUH433" s="45"/>
      <c r="OUI433" s="45"/>
      <c r="OUJ433" s="45"/>
      <c r="OUK433" s="45"/>
      <c r="OUL433" s="45"/>
      <c r="OUM433" s="45"/>
      <c r="OUN433" s="45"/>
      <c r="OUO433" s="45"/>
      <c r="OUP433" s="45"/>
      <c r="OUQ433" s="45"/>
      <c r="OUR433" s="45"/>
      <c r="OUS433" s="45"/>
      <c r="OUT433" s="45"/>
      <c r="OUU433" s="45"/>
      <c r="OUV433" s="45"/>
      <c r="OUW433" s="45"/>
      <c r="OUX433" s="45"/>
      <c r="OUY433" s="45"/>
      <c r="OUZ433" s="45"/>
      <c r="OVA433" s="45"/>
      <c r="OVB433" s="45"/>
      <c r="OVC433" s="45"/>
      <c r="OVD433" s="45"/>
      <c r="OVE433" s="45"/>
      <c r="OVF433" s="45"/>
      <c r="OVG433" s="45"/>
      <c r="OVH433" s="45"/>
      <c r="OVI433" s="45"/>
      <c r="OVJ433" s="45"/>
      <c r="OVK433" s="45"/>
      <c r="OVL433" s="45"/>
      <c r="OVM433" s="45"/>
      <c r="OVN433" s="45"/>
      <c r="OVO433" s="45"/>
      <c r="OVP433" s="45"/>
      <c r="OVQ433" s="45"/>
      <c r="OVR433" s="45"/>
      <c r="OVS433" s="45"/>
      <c r="OVT433" s="45"/>
      <c r="OVU433" s="45"/>
      <c r="OVV433" s="45"/>
      <c r="OVW433" s="45"/>
      <c r="OVX433" s="45"/>
      <c r="OVY433" s="45"/>
      <c r="OVZ433" s="45"/>
      <c r="OWA433" s="45"/>
      <c r="OWB433" s="45"/>
      <c r="OWC433" s="45"/>
      <c r="OWD433" s="45"/>
      <c r="OWE433" s="45"/>
      <c r="OWF433" s="45"/>
      <c r="OWG433" s="45"/>
      <c r="OWH433" s="45"/>
      <c r="OWI433" s="45"/>
      <c r="OWJ433" s="45"/>
      <c r="OWK433" s="45"/>
      <c r="OWL433" s="45"/>
      <c r="OWM433" s="45"/>
      <c r="OWN433" s="45"/>
      <c r="OWO433" s="45"/>
      <c r="OWP433" s="45"/>
      <c r="OWQ433" s="45"/>
      <c r="OWR433" s="45"/>
      <c r="OWS433" s="45"/>
      <c r="OWT433" s="45"/>
      <c r="OWU433" s="45"/>
      <c r="OWV433" s="45"/>
      <c r="OWW433" s="45"/>
      <c r="OWX433" s="45"/>
      <c r="OWY433" s="45"/>
      <c r="OWZ433" s="45"/>
      <c r="OXA433" s="45"/>
      <c r="OXB433" s="45"/>
      <c r="OXC433" s="45"/>
      <c r="OXD433" s="45"/>
      <c r="OXE433" s="45"/>
      <c r="OXF433" s="45"/>
      <c r="OXG433" s="45"/>
      <c r="OXH433" s="45"/>
      <c r="OXI433" s="45"/>
      <c r="OXJ433" s="45"/>
      <c r="OXK433" s="45"/>
      <c r="OXL433" s="45"/>
      <c r="OXM433" s="45"/>
      <c r="OXN433" s="45"/>
      <c r="OXO433" s="45"/>
      <c r="OXP433" s="45"/>
      <c r="OXQ433" s="45"/>
      <c r="OXR433" s="45"/>
      <c r="OXS433" s="45"/>
      <c r="OXT433" s="45"/>
      <c r="OXU433" s="45"/>
      <c r="OXV433" s="45"/>
      <c r="OXW433" s="45"/>
      <c r="OXX433" s="45"/>
      <c r="OXY433" s="45"/>
      <c r="OXZ433" s="45"/>
      <c r="OYA433" s="45"/>
      <c r="OYB433" s="45"/>
      <c r="OYC433" s="45"/>
      <c r="OYD433" s="45"/>
      <c r="OYE433" s="45"/>
      <c r="OYF433" s="45"/>
      <c r="OYG433" s="45"/>
      <c r="OYH433" s="45"/>
      <c r="OYI433" s="45"/>
      <c r="OYJ433" s="45"/>
      <c r="OYK433" s="45"/>
      <c r="OYL433" s="45"/>
      <c r="OYM433" s="45"/>
      <c r="OYN433" s="45"/>
      <c r="OYO433" s="45"/>
      <c r="OYP433" s="45"/>
      <c r="OYQ433" s="45"/>
      <c r="OYR433" s="45"/>
      <c r="OYS433" s="45"/>
      <c r="OYT433" s="45"/>
      <c r="OYU433" s="45"/>
      <c r="OYV433" s="45"/>
      <c r="OYW433" s="45"/>
      <c r="OYX433" s="45"/>
      <c r="OYY433" s="45"/>
      <c r="OYZ433" s="45"/>
      <c r="OZA433" s="45"/>
      <c r="OZB433" s="45"/>
      <c r="OZC433" s="45"/>
      <c r="OZD433" s="45"/>
      <c r="OZE433" s="45"/>
      <c r="OZF433" s="45"/>
      <c r="OZG433" s="45"/>
      <c r="OZH433" s="45"/>
      <c r="OZI433" s="45"/>
      <c r="OZJ433" s="45"/>
      <c r="OZK433" s="45"/>
      <c r="OZL433" s="45"/>
      <c r="OZM433" s="45"/>
      <c r="OZN433" s="45"/>
      <c r="OZO433" s="45"/>
      <c r="OZP433" s="45"/>
      <c r="OZQ433" s="45"/>
      <c r="OZR433" s="45"/>
      <c r="OZS433" s="45"/>
      <c r="OZT433" s="45"/>
      <c r="OZU433" s="45"/>
      <c r="OZV433" s="45"/>
      <c r="OZW433" s="45"/>
      <c r="OZX433" s="45"/>
      <c r="OZY433" s="45"/>
      <c r="OZZ433" s="45"/>
      <c r="PAA433" s="45"/>
      <c r="PAB433" s="45"/>
      <c r="PAC433" s="45"/>
      <c r="PAD433" s="45"/>
      <c r="PAE433" s="45"/>
      <c r="PAF433" s="45"/>
      <c r="PAG433" s="45"/>
      <c r="PAH433" s="45"/>
      <c r="PAI433" s="45"/>
      <c r="PAJ433" s="45"/>
      <c r="PAK433" s="45"/>
      <c r="PAL433" s="45"/>
      <c r="PAM433" s="45"/>
      <c r="PAN433" s="45"/>
      <c r="PAO433" s="45"/>
      <c r="PAP433" s="45"/>
      <c r="PAQ433" s="45"/>
      <c r="PAR433" s="45"/>
      <c r="PAS433" s="45"/>
      <c r="PAT433" s="45"/>
      <c r="PAU433" s="45"/>
      <c r="PAV433" s="45"/>
      <c r="PAW433" s="45"/>
      <c r="PAX433" s="45"/>
      <c r="PAY433" s="45"/>
      <c r="PAZ433" s="45"/>
      <c r="PBA433" s="45"/>
      <c r="PBB433" s="45"/>
      <c r="PBC433" s="45"/>
      <c r="PBD433" s="45"/>
      <c r="PBE433" s="45"/>
      <c r="PBF433" s="45"/>
      <c r="PBG433" s="45"/>
      <c r="PBH433" s="45"/>
      <c r="PBI433" s="45"/>
      <c r="PBJ433" s="45"/>
      <c r="PBK433" s="45"/>
      <c r="PBL433" s="45"/>
      <c r="PBM433" s="45"/>
      <c r="PBN433" s="45"/>
      <c r="PBO433" s="45"/>
      <c r="PBP433" s="45"/>
      <c r="PBQ433" s="45"/>
      <c r="PBR433" s="45"/>
      <c r="PBS433" s="45"/>
      <c r="PBT433" s="45"/>
      <c r="PBU433" s="45"/>
      <c r="PBV433" s="45"/>
      <c r="PBW433" s="45"/>
      <c r="PBX433" s="45"/>
      <c r="PBY433" s="45"/>
      <c r="PBZ433" s="45"/>
      <c r="PCA433" s="45"/>
      <c r="PCB433" s="45"/>
      <c r="PCC433" s="45"/>
      <c r="PCD433" s="45"/>
      <c r="PCE433" s="45"/>
      <c r="PCF433" s="45"/>
      <c r="PCG433" s="45"/>
      <c r="PCH433" s="45"/>
      <c r="PCI433" s="45"/>
      <c r="PCJ433" s="45"/>
      <c r="PCK433" s="45"/>
      <c r="PCL433" s="45"/>
      <c r="PCM433" s="45"/>
      <c r="PCN433" s="45"/>
      <c r="PCO433" s="45"/>
      <c r="PCP433" s="45"/>
      <c r="PCQ433" s="45"/>
      <c r="PCR433" s="45"/>
      <c r="PCS433" s="45"/>
      <c r="PCT433" s="45"/>
      <c r="PCU433" s="45"/>
      <c r="PCV433" s="45"/>
      <c r="PCW433" s="45"/>
      <c r="PCX433" s="45"/>
      <c r="PCY433" s="45"/>
      <c r="PCZ433" s="45"/>
      <c r="PDA433" s="45"/>
      <c r="PDB433" s="45"/>
      <c r="PDC433" s="45"/>
      <c r="PDD433" s="45"/>
      <c r="PDE433" s="45"/>
      <c r="PDF433" s="45"/>
      <c r="PDG433" s="45"/>
      <c r="PDH433" s="45"/>
      <c r="PDI433" s="45"/>
      <c r="PDJ433" s="45"/>
      <c r="PDK433" s="45"/>
      <c r="PDL433" s="45"/>
      <c r="PDM433" s="45"/>
      <c r="PDN433" s="45"/>
      <c r="PDO433" s="45"/>
      <c r="PDP433" s="45"/>
      <c r="PDQ433" s="45"/>
      <c r="PDR433" s="45"/>
      <c r="PDS433" s="45"/>
      <c r="PDT433" s="45"/>
      <c r="PDU433" s="45"/>
      <c r="PDV433" s="45"/>
      <c r="PDW433" s="45"/>
      <c r="PDX433" s="45"/>
      <c r="PDY433" s="45"/>
      <c r="PDZ433" s="45"/>
      <c r="PEA433" s="45"/>
      <c r="PEB433" s="45"/>
      <c r="PEC433" s="45"/>
      <c r="PED433" s="45"/>
      <c r="PEE433" s="45"/>
      <c r="PEF433" s="45"/>
      <c r="PEG433" s="45"/>
      <c r="PEH433" s="45"/>
      <c r="PEI433" s="45"/>
      <c r="PEJ433" s="45"/>
      <c r="PEK433" s="45"/>
      <c r="PEL433" s="45"/>
      <c r="PEM433" s="45"/>
      <c r="PEN433" s="45"/>
      <c r="PEO433" s="45"/>
      <c r="PEP433" s="45"/>
      <c r="PEQ433" s="45"/>
      <c r="PER433" s="45"/>
      <c r="PES433" s="45"/>
      <c r="PET433" s="45"/>
      <c r="PEU433" s="45"/>
      <c r="PEV433" s="45"/>
      <c r="PEW433" s="45"/>
      <c r="PEX433" s="45"/>
      <c r="PEY433" s="45"/>
      <c r="PEZ433" s="45"/>
      <c r="PFA433" s="45"/>
      <c r="PFB433" s="45"/>
      <c r="PFC433" s="45"/>
      <c r="PFD433" s="45"/>
      <c r="PFE433" s="45"/>
      <c r="PFF433" s="45"/>
      <c r="PFG433" s="45"/>
      <c r="PFH433" s="45"/>
      <c r="PFI433" s="45"/>
      <c r="PFJ433" s="45"/>
      <c r="PFK433" s="45"/>
      <c r="PFL433" s="45"/>
      <c r="PFM433" s="45"/>
      <c r="PFN433" s="45"/>
      <c r="PFO433" s="45"/>
      <c r="PFP433" s="45"/>
      <c r="PFQ433" s="45"/>
      <c r="PFR433" s="45"/>
      <c r="PFS433" s="45"/>
      <c r="PFT433" s="45"/>
      <c r="PFU433" s="45"/>
      <c r="PFV433" s="45"/>
      <c r="PFW433" s="45"/>
      <c r="PFX433" s="45"/>
      <c r="PFY433" s="45"/>
      <c r="PFZ433" s="45"/>
      <c r="PGA433" s="45"/>
      <c r="PGB433" s="45"/>
      <c r="PGC433" s="45"/>
      <c r="PGD433" s="45"/>
      <c r="PGE433" s="45"/>
      <c r="PGF433" s="45"/>
      <c r="PGG433" s="45"/>
      <c r="PGH433" s="45"/>
      <c r="PGI433" s="45"/>
      <c r="PGJ433" s="45"/>
      <c r="PGK433" s="45"/>
      <c r="PGL433" s="45"/>
      <c r="PGM433" s="45"/>
      <c r="PGN433" s="45"/>
      <c r="PGO433" s="45"/>
      <c r="PGP433" s="45"/>
      <c r="PGQ433" s="45"/>
      <c r="PGR433" s="45"/>
      <c r="PGS433" s="45"/>
      <c r="PGT433" s="45"/>
      <c r="PGU433" s="45"/>
      <c r="PGV433" s="45"/>
      <c r="PGW433" s="45"/>
      <c r="PGX433" s="45"/>
      <c r="PGY433" s="45"/>
      <c r="PGZ433" s="45"/>
      <c r="PHA433" s="45"/>
      <c r="PHB433" s="45"/>
      <c r="PHC433" s="45"/>
      <c r="PHD433" s="45"/>
      <c r="PHE433" s="45"/>
      <c r="PHF433" s="45"/>
      <c r="PHG433" s="45"/>
      <c r="PHH433" s="45"/>
      <c r="PHI433" s="45"/>
      <c r="PHJ433" s="45"/>
      <c r="PHK433" s="45"/>
      <c r="PHL433" s="45"/>
      <c r="PHM433" s="45"/>
      <c r="PHN433" s="45"/>
      <c r="PHO433" s="45"/>
      <c r="PHP433" s="45"/>
      <c r="PHQ433" s="45"/>
      <c r="PHR433" s="45"/>
      <c r="PHS433" s="45"/>
      <c r="PHT433" s="45"/>
      <c r="PHU433" s="45"/>
      <c r="PHV433" s="45"/>
      <c r="PHW433" s="45"/>
      <c r="PHX433" s="45"/>
      <c r="PHY433" s="45"/>
      <c r="PHZ433" s="45"/>
      <c r="PIA433" s="45"/>
      <c r="PIB433" s="45"/>
      <c r="PIC433" s="45"/>
      <c r="PID433" s="45"/>
      <c r="PIE433" s="45"/>
      <c r="PIF433" s="45"/>
      <c r="PIG433" s="45"/>
      <c r="PIH433" s="45"/>
      <c r="PII433" s="45"/>
      <c r="PIJ433" s="45"/>
      <c r="PIK433" s="45"/>
      <c r="PIL433" s="45"/>
      <c r="PIM433" s="45"/>
      <c r="PIN433" s="45"/>
      <c r="PIO433" s="45"/>
      <c r="PIP433" s="45"/>
      <c r="PIQ433" s="45"/>
      <c r="PIR433" s="45"/>
      <c r="PIS433" s="45"/>
      <c r="PIT433" s="45"/>
      <c r="PIU433" s="45"/>
      <c r="PIV433" s="45"/>
      <c r="PIW433" s="45"/>
      <c r="PIX433" s="45"/>
      <c r="PIY433" s="45"/>
      <c r="PIZ433" s="45"/>
      <c r="PJA433" s="45"/>
      <c r="PJB433" s="45"/>
      <c r="PJC433" s="45"/>
      <c r="PJD433" s="45"/>
      <c r="PJE433" s="45"/>
      <c r="PJF433" s="45"/>
      <c r="PJG433" s="45"/>
      <c r="PJH433" s="45"/>
      <c r="PJI433" s="45"/>
      <c r="PJJ433" s="45"/>
      <c r="PJK433" s="45"/>
      <c r="PJL433" s="45"/>
      <c r="PJM433" s="45"/>
      <c r="PJN433" s="45"/>
      <c r="PJO433" s="45"/>
      <c r="PJP433" s="45"/>
      <c r="PJQ433" s="45"/>
      <c r="PJR433" s="45"/>
      <c r="PJS433" s="45"/>
      <c r="PJT433" s="45"/>
      <c r="PJU433" s="45"/>
      <c r="PJV433" s="45"/>
      <c r="PJW433" s="45"/>
      <c r="PJX433" s="45"/>
      <c r="PJY433" s="45"/>
      <c r="PJZ433" s="45"/>
      <c r="PKA433" s="45"/>
      <c r="PKB433" s="45"/>
      <c r="PKC433" s="45"/>
      <c r="PKD433" s="45"/>
      <c r="PKE433" s="45"/>
      <c r="PKF433" s="45"/>
      <c r="PKG433" s="45"/>
      <c r="PKH433" s="45"/>
      <c r="PKI433" s="45"/>
      <c r="PKJ433" s="45"/>
      <c r="PKK433" s="45"/>
      <c r="PKL433" s="45"/>
      <c r="PKM433" s="45"/>
      <c r="PKN433" s="45"/>
      <c r="PKO433" s="45"/>
      <c r="PKP433" s="45"/>
      <c r="PKQ433" s="45"/>
      <c r="PKR433" s="45"/>
      <c r="PKS433" s="45"/>
      <c r="PKT433" s="45"/>
      <c r="PKU433" s="45"/>
      <c r="PKV433" s="45"/>
      <c r="PKW433" s="45"/>
      <c r="PKX433" s="45"/>
      <c r="PKY433" s="45"/>
      <c r="PKZ433" s="45"/>
      <c r="PLA433" s="45"/>
      <c r="PLB433" s="45"/>
      <c r="PLC433" s="45"/>
      <c r="PLD433" s="45"/>
      <c r="PLE433" s="45"/>
      <c r="PLF433" s="45"/>
      <c r="PLG433" s="45"/>
      <c r="PLH433" s="45"/>
      <c r="PLI433" s="45"/>
      <c r="PLJ433" s="45"/>
      <c r="PLK433" s="45"/>
      <c r="PLL433" s="45"/>
      <c r="PLM433" s="45"/>
      <c r="PLN433" s="45"/>
      <c r="PLO433" s="45"/>
      <c r="PLP433" s="45"/>
      <c r="PLQ433" s="45"/>
      <c r="PLR433" s="45"/>
      <c r="PLS433" s="45"/>
      <c r="PLT433" s="45"/>
      <c r="PLU433" s="45"/>
      <c r="PLV433" s="45"/>
      <c r="PLW433" s="45"/>
      <c r="PLX433" s="45"/>
      <c r="PLY433" s="45"/>
      <c r="PLZ433" s="45"/>
      <c r="PMA433" s="45"/>
      <c r="PMB433" s="45"/>
      <c r="PMC433" s="45"/>
      <c r="PMD433" s="45"/>
      <c r="PME433" s="45"/>
      <c r="PMF433" s="45"/>
      <c r="PMG433" s="45"/>
      <c r="PMH433" s="45"/>
      <c r="PMI433" s="45"/>
      <c r="PMJ433" s="45"/>
      <c r="PMK433" s="45"/>
      <c r="PML433" s="45"/>
      <c r="PMM433" s="45"/>
      <c r="PMN433" s="45"/>
      <c r="PMO433" s="45"/>
      <c r="PMP433" s="45"/>
      <c r="PMQ433" s="45"/>
      <c r="PMR433" s="45"/>
      <c r="PMS433" s="45"/>
      <c r="PMT433" s="45"/>
      <c r="PMU433" s="45"/>
      <c r="PMV433" s="45"/>
      <c r="PMW433" s="45"/>
      <c r="PMX433" s="45"/>
      <c r="PMY433" s="45"/>
      <c r="PMZ433" s="45"/>
      <c r="PNA433" s="45"/>
      <c r="PNB433" s="45"/>
      <c r="PNC433" s="45"/>
      <c r="PND433" s="45"/>
      <c r="PNE433" s="45"/>
      <c r="PNF433" s="45"/>
      <c r="PNG433" s="45"/>
      <c r="PNH433" s="45"/>
      <c r="PNI433" s="45"/>
      <c r="PNJ433" s="45"/>
      <c r="PNK433" s="45"/>
      <c r="PNL433" s="45"/>
      <c r="PNM433" s="45"/>
      <c r="PNN433" s="45"/>
      <c r="PNO433" s="45"/>
      <c r="PNP433" s="45"/>
      <c r="PNQ433" s="45"/>
      <c r="PNR433" s="45"/>
      <c r="PNS433" s="45"/>
      <c r="PNT433" s="45"/>
      <c r="PNU433" s="45"/>
      <c r="PNV433" s="45"/>
      <c r="PNW433" s="45"/>
      <c r="PNX433" s="45"/>
      <c r="PNY433" s="45"/>
      <c r="PNZ433" s="45"/>
      <c r="POA433" s="45"/>
      <c r="POB433" s="45"/>
      <c r="POC433" s="45"/>
      <c r="POD433" s="45"/>
      <c r="POE433" s="45"/>
      <c r="POF433" s="45"/>
      <c r="POG433" s="45"/>
      <c r="POH433" s="45"/>
      <c r="POI433" s="45"/>
      <c r="POJ433" s="45"/>
      <c r="POK433" s="45"/>
      <c r="POL433" s="45"/>
      <c r="POM433" s="45"/>
      <c r="PON433" s="45"/>
      <c r="POO433" s="45"/>
      <c r="POP433" s="45"/>
      <c r="POQ433" s="45"/>
      <c r="POR433" s="45"/>
      <c r="POS433" s="45"/>
      <c r="POT433" s="45"/>
      <c r="POU433" s="45"/>
      <c r="POV433" s="45"/>
      <c r="POW433" s="45"/>
      <c r="POX433" s="45"/>
      <c r="POY433" s="45"/>
      <c r="POZ433" s="45"/>
      <c r="PPA433" s="45"/>
      <c r="PPB433" s="45"/>
      <c r="PPC433" s="45"/>
      <c r="PPD433" s="45"/>
      <c r="PPE433" s="45"/>
      <c r="PPF433" s="45"/>
      <c r="PPG433" s="45"/>
      <c r="PPH433" s="45"/>
      <c r="PPI433" s="45"/>
      <c r="PPJ433" s="45"/>
      <c r="PPK433" s="45"/>
      <c r="PPL433" s="45"/>
      <c r="PPM433" s="45"/>
      <c r="PPN433" s="45"/>
      <c r="PPO433" s="45"/>
      <c r="PPP433" s="45"/>
      <c r="PPQ433" s="45"/>
      <c r="PPR433" s="45"/>
      <c r="PPS433" s="45"/>
      <c r="PPT433" s="45"/>
      <c r="PPU433" s="45"/>
      <c r="PPV433" s="45"/>
      <c r="PPW433" s="45"/>
      <c r="PPX433" s="45"/>
      <c r="PPY433" s="45"/>
      <c r="PPZ433" s="45"/>
      <c r="PQA433" s="45"/>
      <c r="PQB433" s="45"/>
      <c r="PQC433" s="45"/>
      <c r="PQD433" s="45"/>
      <c r="PQE433" s="45"/>
      <c r="PQF433" s="45"/>
      <c r="PQG433" s="45"/>
      <c r="PQH433" s="45"/>
      <c r="PQI433" s="45"/>
      <c r="PQJ433" s="45"/>
      <c r="PQK433" s="45"/>
      <c r="PQL433" s="45"/>
      <c r="PQM433" s="45"/>
      <c r="PQN433" s="45"/>
      <c r="PQO433" s="45"/>
      <c r="PQP433" s="45"/>
      <c r="PQQ433" s="45"/>
      <c r="PQR433" s="45"/>
      <c r="PQS433" s="45"/>
      <c r="PQT433" s="45"/>
      <c r="PQU433" s="45"/>
      <c r="PQV433" s="45"/>
      <c r="PQW433" s="45"/>
      <c r="PQX433" s="45"/>
      <c r="PQY433" s="45"/>
      <c r="PQZ433" s="45"/>
      <c r="PRA433" s="45"/>
      <c r="PRB433" s="45"/>
      <c r="PRC433" s="45"/>
      <c r="PRD433" s="45"/>
      <c r="PRE433" s="45"/>
      <c r="PRF433" s="45"/>
      <c r="PRG433" s="45"/>
      <c r="PRH433" s="45"/>
      <c r="PRI433" s="45"/>
      <c r="PRJ433" s="45"/>
      <c r="PRK433" s="45"/>
      <c r="PRL433" s="45"/>
      <c r="PRM433" s="45"/>
      <c r="PRN433" s="45"/>
      <c r="PRO433" s="45"/>
      <c r="PRP433" s="45"/>
      <c r="PRQ433" s="45"/>
      <c r="PRR433" s="45"/>
      <c r="PRS433" s="45"/>
      <c r="PRT433" s="45"/>
      <c r="PRU433" s="45"/>
      <c r="PRV433" s="45"/>
      <c r="PRW433" s="45"/>
      <c r="PRX433" s="45"/>
      <c r="PRY433" s="45"/>
      <c r="PRZ433" s="45"/>
      <c r="PSA433" s="45"/>
      <c r="PSB433" s="45"/>
      <c r="PSC433" s="45"/>
      <c r="PSD433" s="45"/>
      <c r="PSE433" s="45"/>
      <c r="PSF433" s="45"/>
      <c r="PSG433" s="45"/>
      <c r="PSH433" s="45"/>
      <c r="PSI433" s="45"/>
      <c r="PSJ433" s="45"/>
      <c r="PSK433" s="45"/>
      <c r="PSL433" s="45"/>
      <c r="PSM433" s="45"/>
      <c r="PSN433" s="45"/>
      <c r="PSO433" s="45"/>
      <c r="PSP433" s="45"/>
      <c r="PSQ433" s="45"/>
      <c r="PSR433" s="45"/>
      <c r="PSS433" s="45"/>
      <c r="PST433" s="45"/>
      <c r="PSU433" s="45"/>
      <c r="PSV433" s="45"/>
      <c r="PSW433" s="45"/>
      <c r="PSX433" s="45"/>
      <c r="PSY433" s="45"/>
      <c r="PSZ433" s="45"/>
      <c r="PTA433" s="45"/>
      <c r="PTB433" s="45"/>
      <c r="PTC433" s="45"/>
      <c r="PTD433" s="45"/>
      <c r="PTE433" s="45"/>
      <c r="PTF433" s="45"/>
      <c r="PTG433" s="45"/>
      <c r="PTH433" s="45"/>
      <c r="PTI433" s="45"/>
      <c r="PTJ433" s="45"/>
      <c r="PTK433" s="45"/>
      <c r="PTL433" s="45"/>
      <c r="PTM433" s="45"/>
      <c r="PTN433" s="45"/>
      <c r="PTO433" s="45"/>
      <c r="PTP433" s="45"/>
      <c r="PTQ433" s="45"/>
      <c r="PTR433" s="45"/>
      <c r="PTS433" s="45"/>
      <c r="PTT433" s="45"/>
      <c r="PTU433" s="45"/>
      <c r="PTV433" s="45"/>
      <c r="PTW433" s="45"/>
      <c r="PTX433" s="45"/>
      <c r="PTY433" s="45"/>
      <c r="PTZ433" s="45"/>
      <c r="PUA433" s="45"/>
      <c r="PUB433" s="45"/>
      <c r="PUC433" s="45"/>
      <c r="PUD433" s="45"/>
      <c r="PUE433" s="45"/>
      <c r="PUF433" s="45"/>
      <c r="PUG433" s="45"/>
      <c r="PUH433" s="45"/>
      <c r="PUI433" s="45"/>
      <c r="PUJ433" s="45"/>
      <c r="PUK433" s="45"/>
      <c r="PUL433" s="45"/>
      <c r="PUM433" s="45"/>
      <c r="PUN433" s="45"/>
      <c r="PUO433" s="45"/>
      <c r="PUP433" s="45"/>
      <c r="PUQ433" s="45"/>
      <c r="PUR433" s="45"/>
      <c r="PUS433" s="45"/>
      <c r="PUT433" s="45"/>
      <c r="PUU433" s="45"/>
      <c r="PUV433" s="45"/>
      <c r="PUW433" s="45"/>
      <c r="PUX433" s="45"/>
      <c r="PUY433" s="45"/>
      <c r="PUZ433" s="45"/>
      <c r="PVA433" s="45"/>
      <c r="PVB433" s="45"/>
      <c r="PVC433" s="45"/>
      <c r="PVD433" s="45"/>
      <c r="PVE433" s="45"/>
      <c r="PVF433" s="45"/>
      <c r="PVG433" s="45"/>
      <c r="PVH433" s="45"/>
      <c r="PVI433" s="45"/>
      <c r="PVJ433" s="45"/>
      <c r="PVK433" s="45"/>
      <c r="PVL433" s="45"/>
      <c r="PVM433" s="45"/>
      <c r="PVN433" s="45"/>
      <c r="PVO433" s="45"/>
      <c r="PVP433" s="45"/>
      <c r="PVQ433" s="45"/>
      <c r="PVR433" s="45"/>
      <c r="PVS433" s="45"/>
      <c r="PVT433" s="45"/>
      <c r="PVU433" s="45"/>
      <c r="PVV433" s="45"/>
      <c r="PVW433" s="45"/>
      <c r="PVX433" s="45"/>
      <c r="PVY433" s="45"/>
      <c r="PVZ433" s="45"/>
      <c r="PWA433" s="45"/>
      <c r="PWB433" s="45"/>
      <c r="PWC433" s="45"/>
      <c r="PWD433" s="45"/>
      <c r="PWE433" s="45"/>
      <c r="PWF433" s="45"/>
      <c r="PWG433" s="45"/>
      <c r="PWH433" s="45"/>
      <c r="PWI433" s="45"/>
      <c r="PWJ433" s="45"/>
      <c r="PWK433" s="45"/>
      <c r="PWL433" s="45"/>
      <c r="PWM433" s="45"/>
      <c r="PWN433" s="45"/>
      <c r="PWO433" s="45"/>
      <c r="PWP433" s="45"/>
      <c r="PWQ433" s="45"/>
      <c r="PWR433" s="45"/>
      <c r="PWS433" s="45"/>
      <c r="PWT433" s="45"/>
      <c r="PWU433" s="45"/>
      <c r="PWV433" s="45"/>
      <c r="PWW433" s="45"/>
      <c r="PWX433" s="45"/>
      <c r="PWY433" s="45"/>
      <c r="PWZ433" s="45"/>
      <c r="PXA433" s="45"/>
      <c r="PXB433" s="45"/>
      <c r="PXC433" s="45"/>
      <c r="PXD433" s="45"/>
      <c r="PXE433" s="45"/>
      <c r="PXF433" s="45"/>
      <c r="PXG433" s="45"/>
      <c r="PXH433" s="45"/>
      <c r="PXI433" s="45"/>
      <c r="PXJ433" s="45"/>
      <c r="PXK433" s="45"/>
      <c r="PXL433" s="45"/>
      <c r="PXM433" s="45"/>
      <c r="PXN433" s="45"/>
      <c r="PXO433" s="45"/>
      <c r="PXP433" s="45"/>
      <c r="PXQ433" s="45"/>
      <c r="PXR433" s="45"/>
      <c r="PXS433" s="45"/>
      <c r="PXT433" s="45"/>
      <c r="PXU433" s="45"/>
      <c r="PXV433" s="45"/>
      <c r="PXW433" s="45"/>
      <c r="PXX433" s="45"/>
      <c r="PXY433" s="45"/>
      <c r="PXZ433" s="45"/>
      <c r="PYA433" s="45"/>
      <c r="PYB433" s="45"/>
      <c r="PYC433" s="45"/>
      <c r="PYD433" s="45"/>
      <c r="PYE433" s="45"/>
      <c r="PYF433" s="45"/>
      <c r="PYG433" s="45"/>
      <c r="PYH433" s="45"/>
      <c r="PYI433" s="45"/>
      <c r="PYJ433" s="45"/>
      <c r="PYK433" s="45"/>
      <c r="PYL433" s="45"/>
      <c r="PYM433" s="45"/>
      <c r="PYN433" s="45"/>
      <c r="PYO433" s="45"/>
      <c r="PYP433" s="45"/>
      <c r="PYQ433" s="45"/>
      <c r="PYR433" s="45"/>
      <c r="PYS433" s="45"/>
      <c r="PYT433" s="45"/>
      <c r="PYU433" s="45"/>
      <c r="PYV433" s="45"/>
      <c r="PYW433" s="45"/>
      <c r="PYX433" s="45"/>
      <c r="PYY433" s="45"/>
      <c r="PYZ433" s="45"/>
      <c r="PZA433" s="45"/>
      <c r="PZB433" s="45"/>
      <c r="PZC433" s="45"/>
      <c r="PZD433" s="45"/>
      <c r="PZE433" s="45"/>
      <c r="PZF433" s="45"/>
      <c r="PZG433" s="45"/>
      <c r="PZH433" s="45"/>
      <c r="PZI433" s="45"/>
      <c r="PZJ433" s="45"/>
      <c r="PZK433" s="45"/>
      <c r="PZL433" s="45"/>
      <c r="PZM433" s="45"/>
      <c r="PZN433" s="45"/>
      <c r="PZO433" s="45"/>
      <c r="PZP433" s="45"/>
      <c r="PZQ433" s="45"/>
      <c r="PZR433" s="45"/>
      <c r="PZS433" s="45"/>
      <c r="PZT433" s="45"/>
      <c r="PZU433" s="45"/>
      <c r="PZV433" s="45"/>
      <c r="PZW433" s="45"/>
      <c r="PZX433" s="45"/>
      <c r="PZY433" s="45"/>
      <c r="PZZ433" s="45"/>
      <c r="QAA433" s="45"/>
      <c r="QAB433" s="45"/>
      <c r="QAC433" s="45"/>
      <c r="QAD433" s="45"/>
      <c r="QAE433" s="45"/>
      <c r="QAF433" s="45"/>
      <c r="QAG433" s="45"/>
      <c r="QAH433" s="45"/>
      <c r="QAI433" s="45"/>
      <c r="QAJ433" s="45"/>
      <c r="QAK433" s="45"/>
      <c r="QAL433" s="45"/>
      <c r="QAM433" s="45"/>
      <c r="QAN433" s="45"/>
      <c r="QAO433" s="45"/>
      <c r="QAP433" s="45"/>
      <c r="QAQ433" s="45"/>
      <c r="QAR433" s="45"/>
      <c r="QAS433" s="45"/>
      <c r="QAT433" s="45"/>
      <c r="QAU433" s="45"/>
      <c r="QAV433" s="45"/>
      <c r="QAW433" s="45"/>
      <c r="QAX433" s="45"/>
      <c r="QAY433" s="45"/>
      <c r="QAZ433" s="45"/>
      <c r="QBA433" s="45"/>
      <c r="QBB433" s="45"/>
      <c r="QBC433" s="45"/>
      <c r="QBD433" s="45"/>
      <c r="QBE433" s="45"/>
      <c r="QBF433" s="45"/>
      <c r="QBG433" s="45"/>
      <c r="QBH433" s="45"/>
      <c r="QBI433" s="45"/>
      <c r="QBJ433" s="45"/>
      <c r="QBK433" s="45"/>
      <c r="QBL433" s="45"/>
      <c r="QBM433" s="45"/>
      <c r="QBN433" s="45"/>
      <c r="QBO433" s="45"/>
      <c r="QBP433" s="45"/>
      <c r="QBQ433" s="45"/>
      <c r="QBR433" s="45"/>
      <c r="QBS433" s="45"/>
      <c r="QBT433" s="45"/>
      <c r="QBU433" s="45"/>
      <c r="QBV433" s="45"/>
      <c r="QBW433" s="45"/>
      <c r="QBX433" s="45"/>
      <c r="QBY433" s="45"/>
      <c r="QBZ433" s="45"/>
      <c r="QCA433" s="45"/>
      <c r="QCB433" s="45"/>
      <c r="QCC433" s="45"/>
      <c r="QCD433" s="45"/>
      <c r="QCE433" s="45"/>
      <c r="QCF433" s="45"/>
      <c r="QCG433" s="45"/>
      <c r="QCH433" s="45"/>
      <c r="QCI433" s="45"/>
      <c r="QCJ433" s="45"/>
      <c r="QCK433" s="45"/>
      <c r="QCL433" s="45"/>
      <c r="QCM433" s="45"/>
      <c r="QCN433" s="45"/>
      <c r="QCO433" s="45"/>
      <c r="QCP433" s="45"/>
      <c r="QCQ433" s="45"/>
      <c r="QCR433" s="45"/>
      <c r="QCS433" s="45"/>
      <c r="QCT433" s="45"/>
      <c r="QCU433" s="45"/>
      <c r="QCV433" s="45"/>
      <c r="QCW433" s="45"/>
      <c r="QCX433" s="45"/>
      <c r="QCY433" s="45"/>
      <c r="QCZ433" s="45"/>
      <c r="QDA433" s="45"/>
      <c r="QDB433" s="45"/>
      <c r="QDC433" s="45"/>
      <c r="QDD433" s="45"/>
      <c r="QDE433" s="45"/>
      <c r="QDF433" s="45"/>
      <c r="QDG433" s="45"/>
      <c r="QDH433" s="45"/>
      <c r="QDI433" s="45"/>
      <c r="QDJ433" s="45"/>
      <c r="QDK433" s="45"/>
      <c r="QDL433" s="45"/>
      <c r="QDM433" s="45"/>
      <c r="QDN433" s="45"/>
      <c r="QDO433" s="45"/>
      <c r="QDP433" s="45"/>
      <c r="QDQ433" s="45"/>
      <c r="QDR433" s="45"/>
      <c r="QDS433" s="45"/>
      <c r="QDT433" s="45"/>
      <c r="QDU433" s="45"/>
      <c r="QDV433" s="45"/>
      <c r="QDW433" s="45"/>
      <c r="QDX433" s="45"/>
      <c r="QDY433" s="45"/>
      <c r="QDZ433" s="45"/>
      <c r="QEA433" s="45"/>
      <c r="QEB433" s="45"/>
      <c r="QEC433" s="45"/>
      <c r="QED433" s="45"/>
      <c r="QEE433" s="45"/>
      <c r="QEF433" s="45"/>
      <c r="QEG433" s="45"/>
      <c r="QEH433" s="45"/>
      <c r="QEI433" s="45"/>
      <c r="QEJ433" s="45"/>
      <c r="QEK433" s="45"/>
      <c r="QEL433" s="45"/>
      <c r="QEM433" s="45"/>
      <c r="QEN433" s="45"/>
      <c r="QEO433" s="45"/>
      <c r="QEP433" s="45"/>
      <c r="QEQ433" s="45"/>
      <c r="QER433" s="45"/>
      <c r="QES433" s="45"/>
      <c r="QET433" s="45"/>
      <c r="QEU433" s="45"/>
      <c r="QEV433" s="45"/>
      <c r="QEW433" s="45"/>
      <c r="QEX433" s="45"/>
      <c r="QEY433" s="45"/>
      <c r="QEZ433" s="45"/>
      <c r="QFA433" s="45"/>
      <c r="QFB433" s="45"/>
      <c r="QFC433" s="45"/>
      <c r="QFD433" s="45"/>
      <c r="QFE433" s="45"/>
      <c r="QFF433" s="45"/>
      <c r="QFG433" s="45"/>
      <c r="QFH433" s="45"/>
      <c r="QFI433" s="45"/>
      <c r="QFJ433" s="45"/>
      <c r="QFK433" s="45"/>
      <c r="QFL433" s="45"/>
      <c r="QFM433" s="45"/>
      <c r="QFN433" s="45"/>
      <c r="QFO433" s="45"/>
      <c r="QFP433" s="45"/>
      <c r="QFQ433" s="45"/>
      <c r="QFR433" s="45"/>
      <c r="QFS433" s="45"/>
      <c r="QFT433" s="45"/>
      <c r="QFU433" s="45"/>
      <c r="QFV433" s="45"/>
      <c r="QFW433" s="45"/>
      <c r="QFX433" s="45"/>
      <c r="QFY433" s="45"/>
      <c r="QFZ433" s="45"/>
      <c r="QGA433" s="45"/>
      <c r="QGB433" s="45"/>
      <c r="QGC433" s="45"/>
      <c r="QGD433" s="45"/>
      <c r="QGE433" s="45"/>
      <c r="QGF433" s="45"/>
      <c r="QGG433" s="45"/>
      <c r="QGH433" s="45"/>
      <c r="QGI433" s="45"/>
      <c r="QGJ433" s="45"/>
      <c r="QGK433" s="45"/>
      <c r="QGL433" s="45"/>
      <c r="QGM433" s="45"/>
      <c r="QGN433" s="45"/>
      <c r="QGO433" s="45"/>
      <c r="QGP433" s="45"/>
      <c r="QGQ433" s="45"/>
      <c r="QGR433" s="45"/>
      <c r="QGS433" s="45"/>
      <c r="QGT433" s="45"/>
      <c r="QGU433" s="45"/>
      <c r="QGV433" s="45"/>
      <c r="QGW433" s="45"/>
      <c r="QGX433" s="45"/>
      <c r="QGY433" s="45"/>
      <c r="QGZ433" s="45"/>
      <c r="QHA433" s="45"/>
      <c r="QHB433" s="45"/>
      <c r="QHC433" s="45"/>
      <c r="QHD433" s="45"/>
      <c r="QHE433" s="45"/>
      <c r="QHF433" s="45"/>
      <c r="QHG433" s="45"/>
      <c r="QHH433" s="45"/>
      <c r="QHI433" s="45"/>
      <c r="QHJ433" s="45"/>
      <c r="QHK433" s="45"/>
      <c r="QHL433" s="45"/>
      <c r="QHM433" s="45"/>
      <c r="QHN433" s="45"/>
      <c r="QHO433" s="45"/>
      <c r="QHP433" s="45"/>
      <c r="QHQ433" s="45"/>
      <c r="QHR433" s="45"/>
      <c r="QHS433" s="45"/>
      <c r="QHT433" s="45"/>
      <c r="QHU433" s="45"/>
      <c r="QHV433" s="45"/>
      <c r="QHW433" s="45"/>
      <c r="QHX433" s="45"/>
      <c r="QHY433" s="45"/>
      <c r="QHZ433" s="45"/>
      <c r="QIA433" s="45"/>
      <c r="QIB433" s="45"/>
      <c r="QIC433" s="45"/>
      <c r="QID433" s="45"/>
      <c r="QIE433" s="45"/>
      <c r="QIF433" s="45"/>
      <c r="QIG433" s="45"/>
      <c r="QIH433" s="45"/>
      <c r="QII433" s="45"/>
      <c r="QIJ433" s="45"/>
      <c r="QIK433" s="45"/>
      <c r="QIL433" s="45"/>
      <c r="QIM433" s="45"/>
      <c r="QIN433" s="45"/>
      <c r="QIO433" s="45"/>
      <c r="QIP433" s="45"/>
      <c r="QIQ433" s="45"/>
      <c r="QIR433" s="45"/>
      <c r="QIS433" s="45"/>
      <c r="QIT433" s="45"/>
      <c r="QIU433" s="45"/>
      <c r="QIV433" s="45"/>
      <c r="QIW433" s="45"/>
      <c r="QIX433" s="45"/>
      <c r="QIY433" s="45"/>
      <c r="QIZ433" s="45"/>
      <c r="QJA433" s="45"/>
      <c r="QJB433" s="45"/>
      <c r="QJC433" s="45"/>
      <c r="QJD433" s="45"/>
      <c r="QJE433" s="45"/>
      <c r="QJF433" s="45"/>
      <c r="QJG433" s="45"/>
      <c r="QJH433" s="45"/>
      <c r="QJI433" s="45"/>
      <c r="QJJ433" s="45"/>
      <c r="QJK433" s="45"/>
      <c r="QJL433" s="45"/>
      <c r="QJM433" s="45"/>
      <c r="QJN433" s="45"/>
      <c r="QJO433" s="45"/>
      <c r="QJP433" s="45"/>
      <c r="QJQ433" s="45"/>
      <c r="QJR433" s="45"/>
      <c r="QJS433" s="45"/>
      <c r="QJT433" s="45"/>
      <c r="QJU433" s="45"/>
      <c r="QJV433" s="45"/>
      <c r="QJW433" s="45"/>
      <c r="QJX433" s="45"/>
      <c r="QJY433" s="45"/>
      <c r="QJZ433" s="45"/>
      <c r="QKA433" s="45"/>
      <c r="QKB433" s="45"/>
      <c r="QKC433" s="45"/>
      <c r="QKD433" s="45"/>
      <c r="QKE433" s="45"/>
      <c r="QKF433" s="45"/>
      <c r="QKG433" s="45"/>
      <c r="QKH433" s="45"/>
      <c r="QKI433" s="45"/>
      <c r="QKJ433" s="45"/>
      <c r="QKK433" s="45"/>
      <c r="QKL433" s="45"/>
      <c r="QKM433" s="45"/>
      <c r="QKN433" s="45"/>
      <c r="QKO433" s="45"/>
      <c r="QKP433" s="45"/>
      <c r="QKQ433" s="45"/>
      <c r="QKR433" s="45"/>
      <c r="QKS433" s="45"/>
      <c r="QKT433" s="45"/>
      <c r="QKU433" s="45"/>
      <c r="QKV433" s="45"/>
      <c r="QKW433" s="45"/>
      <c r="QKX433" s="45"/>
      <c r="QKY433" s="45"/>
      <c r="QKZ433" s="45"/>
      <c r="QLA433" s="45"/>
      <c r="QLB433" s="45"/>
      <c r="QLC433" s="45"/>
      <c r="QLD433" s="45"/>
      <c r="QLE433" s="45"/>
      <c r="QLF433" s="45"/>
      <c r="QLG433" s="45"/>
      <c r="QLH433" s="45"/>
      <c r="QLI433" s="45"/>
      <c r="QLJ433" s="45"/>
      <c r="QLK433" s="45"/>
      <c r="QLL433" s="45"/>
      <c r="QLM433" s="45"/>
      <c r="QLN433" s="45"/>
      <c r="QLO433" s="45"/>
      <c r="QLP433" s="45"/>
      <c r="QLQ433" s="45"/>
      <c r="QLR433" s="45"/>
      <c r="QLS433" s="45"/>
      <c r="QLT433" s="45"/>
      <c r="QLU433" s="45"/>
      <c r="QLV433" s="45"/>
      <c r="QLW433" s="45"/>
      <c r="QLX433" s="45"/>
      <c r="QLY433" s="45"/>
      <c r="QLZ433" s="45"/>
      <c r="QMA433" s="45"/>
      <c r="QMB433" s="45"/>
      <c r="QMC433" s="45"/>
      <c r="QMD433" s="45"/>
      <c r="QME433" s="45"/>
      <c r="QMF433" s="45"/>
      <c r="QMG433" s="45"/>
      <c r="QMH433" s="45"/>
      <c r="QMI433" s="45"/>
      <c r="QMJ433" s="45"/>
      <c r="QMK433" s="45"/>
      <c r="QML433" s="45"/>
      <c r="QMM433" s="45"/>
      <c r="QMN433" s="45"/>
      <c r="QMO433" s="45"/>
      <c r="QMP433" s="45"/>
      <c r="QMQ433" s="45"/>
      <c r="QMR433" s="45"/>
      <c r="QMS433" s="45"/>
      <c r="QMT433" s="45"/>
      <c r="QMU433" s="45"/>
      <c r="QMV433" s="45"/>
      <c r="QMW433" s="45"/>
      <c r="QMX433" s="45"/>
      <c r="QMY433" s="45"/>
      <c r="QMZ433" s="45"/>
      <c r="QNA433" s="45"/>
      <c r="QNB433" s="45"/>
      <c r="QNC433" s="45"/>
      <c r="QND433" s="45"/>
      <c r="QNE433" s="45"/>
      <c r="QNF433" s="45"/>
      <c r="QNG433" s="45"/>
      <c r="QNH433" s="45"/>
      <c r="QNI433" s="45"/>
      <c r="QNJ433" s="45"/>
      <c r="QNK433" s="45"/>
      <c r="QNL433" s="45"/>
      <c r="QNM433" s="45"/>
      <c r="QNN433" s="45"/>
      <c r="QNO433" s="45"/>
      <c r="QNP433" s="45"/>
      <c r="QNQ433" s="45"/>
      <c r="QNR433" s="45"/>
      <c r="QNS433" s="45"/>
      <c r="QNT433" s="45"/>
      <c r="QNU433" s="45"/>
      <c r="QNV433" s="45"/>
      <c r="QNW433" s="45"/>
      <c r="QNX433" s="45"/>
      <c r="QNY433" s="45"/>
      <c r="QNZ433" s="45"/>
      <c r="QOA433" s="45"/>
      <c r="QOB433" s="45"/>
      <c r="QOC433" s="45"/>
      <c r="QOD433" s="45"/>
      <c r="QOE433" s="45"/>
      <c r="QOF433" s="45"/>
      <c r="QOG433" s="45"/>
      <c r="QOH433" s="45"/>
      <c r="QOI433" s="45"/>
      <c r="QOJ433" s="45"/>
      <c r="QOK433" s="45"/>
      <c r="QOL433" s="45"/>
      <c r="QOM433" s="45"/>
      <c r="QON433" s="45"/>
      <c r="QOO433" s="45"/>
      <c r="QOP433" s="45"/>
      <c r="QOQ433" s="45"/>
      <c r="QOR433" s="45"/>
      <c r="QOS433" s="45"/>
      <c r="QOT433" s="45"/>
      <c r="QOU433" s="45"/>
      <c r="QOV433" s="45"/>
      <c r="QOW433" s="45"/>
      <c r="QOX433" s="45"/>
      <c r="QOY433" s="45"/>
      <c r="QOZ433" s="45"/>
      <c r="QPA433" s="45"/>
      <c r="QPB433" s="45"/>
      <c r="QPC433" s="45"/>
      <c r="QPD433" s="45"/>
      <c r="QPE433" s="45"/>
      <c r="QPF433" s="45"/>
      <c r="QPG433" s="45"/>
      <c r="QPH433" s="45"/>
      <c r="QPI433" s="45"/>
      <c r="QPJ433" s="45"/>
      <c r="QPK433" s="45"/>
      <c r="QPL433" s="45"/>
      <c r="QPM433" s="45"/>
      <c r="QPN433" s="45"/>
      <c r="QPO433" s="45"/>
      <c r="QPP433" s="45"/>
      <c r="QPQ433" s="45"/>
      <c r="QPR433" s="45"/>
      <c r="QPS433" s="45"/>
      <c r="QPT433" s="45"/>
      <c r="QPU433" s="45"/>
      <c r="QPV433" s="45"/>
      <c r="QPW433" s="45"/>
      <c r="QPX433" s="45"/>
      <c r="QPY433" s="45"/>
      <c r="QPZ433" s="45"/>
      <c r="QQA433" s="45"/>
      <c r="QQB433" s="45"/>
      <c r="QQC433" s="45"/>
      <c r="QQD433" s="45"/>
      <c r="QQE433" s="45"/>
      <c r="QQF433" s="45"/>
      <c r="QQG433" s="45"/>
      <c r="QQH433" s="45"/>
      <c r="QQI433" s="45"/>
      <c r="QQJ433" s="45"/>
      <c r="QQK433" s="45"/>
      <c r="QQL433" s="45"/>
      <c r="QQM433" s="45"/>
      <c r="QQN433" s="45"/>
      <c r="QQO433" s="45"/>
      <c r="QQP433" s="45"/>
      <c r="QQQ433" s="45"/>
      <c r="QQR433" s="45"/>
      <c r="QQS433" s="45"/>
      <c r="QQT433" s="45"/>
      <c r="QQU433" s="45"/>
      <c r="QQV433" s="45"/>
      <c r="QQW433" s="45"/>
      <c r="QQX433" s="45"/>
      <c r="QQY433" s="45"/>
      <c r="QQZ433" s="45"/>
      <c r="QRA433" s="45"/>
      <c r="QRB433" s="45"/>
      <c r="QRC433" s="45"/>
      <c r="QRD433" s="45"/>
      <c r="QRE433" s="45"/>
      <c r="QRF433" s="45"/>
      <c r="QRG433" s="45"/>
      <c r="QRH433" s="45"/>
      <c r="QRI433" s="45"/>
      <c r="QRJ433" s="45"/>
      <c r="QRK433" s="45"/>
      <c r="QRL433" s="45"/>
      <c r="QRM433" s="45"/>
      <c r="QRN433" s="45"/>
      <c r="QRO433" s="45"/>
      <c r="QRP433" s="45"/>
      <c r="QRQ433" s="45"/>
      <c r="QRR433" s="45"/>
      <c r="QRS433" s="45"/>
      <c r="QRT433" s="45"/>
      <c r="QRU433" s="45"/>
      <c r="QRV433" s="45"/>
      <c r="QRW433" s="45"/>
      <c r="QRX433" s="45"/>
      <c r="QRY433" s="45"/>
      <c r="QRZ433" s="45"/>
      <c r="QSA433" s="45"/>
      <c r="QSB433" s="45"/>
      <c r="QSC433" s="45"/>
      <c r="QSD433" s="45"/>
      <c r="QSE433" s="45"/>
      <c r="QSF433" s="45"/>
      <c r="QSG433" s="45"/>
      <c r="QSH433" s="45"/>
      <c r="QSI433" s="45"/>
      <c r="QSJ433" s="45"/>
      <c r="QSK433" s="45"/>
      <c r="QSL433" s="45"/>
      <c r="QSM433" s="45"/>
      <c r="QSN433" s="45"/>
      <c r="QSO433" s="45"/>
      <c r="QSP433" s="45"/>
      <c r="QSQ433" s="45"/>
      <c r="QSR433" s="45"/>
      <c r="QSS433" s="45"/>
      <c r="QST433" s="45"/>
      <c r="QSU433" s="45"/>
      <c r="QSV433" s="45"/>
      <c r="QSW433" s="45"/>
      <c r="QSX433" s="45"/>
      <c r="QSY433" s="45"/>
      <c r="QSZ433" s="45"/>
      <c r="QTA433" s="45"/>
      <c r="QTB433" s="45"/>
      <c r="QTC433" s="45"/>
      <c r="QTD433" s="45"/>
      <c r="QTE433" s="45"/>
      <c r="QTF433" s="45"/>
      <c r="QTG433" s="45"/>
      <c r="QTH433" s="45"/>
      <c r="QTI433" s="45"/>
      <c r="QTJ433" s="45"/>
      <c r="QTK433" s="45"/>
      <c r="QTL433" s="45"/>
      <c r="QTM433" s="45"/>
      <c r="QTN433" s="45"/>
      <c r="QTO433" s="45"/>
      <c r="QTP433" s="45"/>
      <c r="QTQ433" s="45"/>
      <c r="QTR433" s="45"/>
      <c r="QTS433" s="45"/>
      <c r="QTT433" s="45"/>
      <c r="QTU433" s="45"/>
      <c r="QTV433" s="45"/>
      <c r="QTW433" s="45"/>
      <c r="QTX433" s="45"/>
      <c r="QTY433" s="45"/>
      <c r="QTZ433" s="45"/>
      <c r="QUA433" s="45"/>
      <c r="QUB433" s="45"/>
      <c r="QUC433" s="45"/>
      <c r="QUD433" s="45"/>
      <c r="QUE433" s="45"/>
      <c r="QUF433" s="45"/>
      <c r="QUG433" s="45"/>
      <c r="QUH433" s="45"/>
      <c r="QUI433" s="45"/>
      <c r="QUJ433" s="45"/>
      <c r="QUK433" s="45"/>
      <c r="QUL433" s="45"/>
      <c r="QUM433" s="45"/>
      <c r="QUN433" s="45"/>
      <c r="QUO433" s="45"/>
      <c r="QUP433" s="45"/>
      <c r="QUQ433" s="45"/>
      <c r="QUR433" s="45"/>
      <c r="QUS433" s="45"/>
      <c r="QUT433" s="45"/>
      <c r="QUU433" s="45"/>
      <c r="QUV433" s="45"/>
      <c r="QUW433" s="45"/>
      <c r="QUX433" s="45"/>
      <c r="QUY433" s="45"/>
      <c r="QUZ433" s="45"/>
      <c r="QVA433" s="45"/>
      <c r="QVB433" s="45"/>
      <c r="QVC433" s="45"/>
      <c r="QVD433" s="45"/>
      <c r="QVE433" s="45"/>
      <c r="QVF433" s="45"/>
      <c r="QVG433" s="45"/>
      <c r="QVH433" s="45"/>
      <c r="QVI433" s="45"/>
      <c r="QVJ433" s="45"/>
      <c r="QVK433" s="45"/>
      <c r="QVL433" s="45"/>
      <c r="QVM433" s="45"/>
      <c r="QVN433" s="45"/>
      <c r="QVO433" s="45"/>
      <c r="QVP433" s="45"/>
      <c r="QVQ433" s="45"/>
      <c r="QVR433" s="45"/>
      <c r="QVS433" s="45"/>
      <c r="QVT433" s="45"/>
      <c r="QVU433" s="45"/>
      <c r="QVV433" s="45"/>
      <c r="QVW433" s="45"/>
      <c r="QVX433" s="45"/>
      <c r="QVY433" s="45"/>
      <c r="QVZ433" s="45"/>
      <c r="QWA433" s="45"/>
      <c r="QWB433" s="45"/>
      <c r="QWC433" s="45"/>
      <c r="QWD433" s="45"/>
      <c r="QWE433" s="45"/>
      <c r="QWF433" s="45"/>
      <c r="QWG433" s="45"/>
      <c r="QWH433" s="45"/>
      <c r="QWI433" s="45"/>
      <c r="QWJ433" s="45"/>
      <c r="QWK433" s="45"/>
      <c r="QWL433" s="45"/>
      <c r="QWM433" s="45"/>
      <c r="QWN433" s="45"/>
      <c r="QWO433" s="45"/>
      <c r="QWP433" s="45"/>
      <c r="QWQ433" s="45"/>
      <c r="QWR433" s="45"/>
      <c r="QWS433" s="45"/>
      <c r="QWT433" s="45"/>
      <c r="QWU433" s="45"/>
      <c r="QWV433" s="45"/>
      <c r="QWW433" s="45"/>
      <c r="QWX433" s="45"/>
      <c r="QWY433" s="45"/>
      <c r="QWZ433" s="45"/>
      <c r="QXA433" s="45"/>
      <c r="QXB433" s="45"/>
      <c r="QXC433" s="45"/>
      <c r="QXD433" s="45"/>
      <c r="QXE433" s="45"/>
      <c r="QXF433" s="45"/>
      <c r="QXG433" s="45"/>
      <c r="QXH433" s="45"/>
      <c r="QXI433" s="45"/>
      <c r="QXJ433" s="45"/>
      <c r="QXK433" s="45"/>
      <c r="QXL433" s="45"/>
      <c r="QXM433" s="45"/>
      <c r="QXN433" s="45"/>
      <c r="QXO433" s="45"/>
      <c r="QXP433" s="45"/>
      <c r="QXQ433" s="45"/>
      <c r="QXR433" s="45"/>
      <c r="QXS433" s="45"/>
      <c r="QXT433" s="45"/>
      <c r="QXU433" s="45"/>
      <c r="QXV433" s="45"/>
      <c r="QXW433" s="45"/>
      <c r="QXX433" s="45"/>
      <c r="QXY433" s="45"/>
      <c r="QXZ433" s="45"/>
      <c r="QYA433" s="45"/>
      <c r="QYB433" s="45"/>
      <c r="QYC433" s="45"/>
      <c r="QYD433" s="45"/>
      <c r="QYE433" s="45"/>
      <c r="QYF433" s="45"/>
      <c r="QYG433" s="45"/>
      <c r="QYH433" s="45"/>
      <c r="QYI433" s="45"/>
      <c r="QYJ433" s="45"/>
      <c r="QYK433" s="45"/>
      <c r="QYL433" s="45"/>
      <c r="QYM433" s="45"/>
      <c r="QYN433" s="45"/>
      <c r="QYO433" s="45"/>
      <c r="QYP433" s="45"/>
      <c r="QYQ433" s="45"/>
      <c r="QYR433" s="45"/>
      <c r="QYS433" s="45"/>
      <c r="QYT433" s="45"/>
      <c r="QYU433" s="45"/>
      <c r="QYV433" s="45"/>
      <c r="QYW433" s="45"/>
      <c r="QYX433" s="45"/>
      <c r="QYY433" s="45"/>
      <c r="QYZ433" s="45"/>
      <c r="QZA433" s="45"/>
      <c r="QZB433" s="45"/>
      <c r="QZC433" s="45"/>
      <c r="QZD433" s="45"/>
      <c r="QZE433" s="45"/>
      <c r="QZF433" s="45"/>
      <c r="QZG433" s="45"/>
      <c r="QZH433" s="45"/>
      <c r="QZI433" s="45"/>
      <c r="QZJ433" s="45"/>
      <c r="QZK433" s="45"/>
      <c r="QZL433" s="45"/>
      <c r="QZM433" s="45"/>
      <c r="QZN433" s="45"/>
      <c r="QZO433" s="45"/>
      <c r="QZP433" s="45"/>
      <c r="QZQ433" s="45"/>
      <c r="QZR433" s="45"/>
      <c r="QZS433" s="45"/>
      <c r="QZT433" s="45"/>
      <c r="QZU433" s="45"/>
      <c r="QZV433" s="45"/>
      <c r="QZW433" s="45"/>
      <c r="QZX433" s="45"/>
      <c r="QZY433" s="45"/>
      <c r="QZZ433" s="45"/>
      <c r="RAA433" s="45"/>
      <c r="RAB433" s="45"/>
      <c r="RAC433" s="45"/>
      <c r="RAD433" s="45"/>
      <c r="RAE433" s="45"/>
      <c r="RAF433" s="45"/>
      <c r="RAG433" s="45"/>
      <c r="RAH433" s="45"/>
      <c r="RAI433" s="45"/>
      <c r="RAJ433" s="45"/>
      <c r="RAK433" s="45"/>
      <c r="RAL433" s="45"/>
      <c r="RAM433" s="45"/>
      <c r="RAN433" s="45"/>
      <c r="RAO433" s="45"/>
      <c r="RAP433" s="45"/>
      <c r="RAQ433" s="45"/>
      <c r="RAR433" s="45"/>
      <c r="RAS433" s="45"/>
      <c r="RAT433" s="45"/>
      <c r="RAU433" s="45"/>
      <c r="RAV433" s="45"/>
      <c r="RAW433" s="45"/>
      <c r="RAX433" s="45"/>
      <c r="RAY433" s="45"/>
      <c r="RAZ433" s="45"/>
      <c r="RBA433" s="45"/>
      <c r="RBB433" s="45"/>
      <c r="RBC433" s="45"/>
      <c r="RBD433" s="45"/>
      <c r="RBE433" s="45"/>
      <c r="RBF433" s="45"/>
      <c r="RBG433" s="45"/>
      <c r="RBH433" s="45"/>
      <c r="RBI433" s="45"/>
      <c r="RBJ433" s="45"/>
      <c r="RBK433" s="45"/>
      <c r="RBL433" s="45"/>
      <c r="RBM433" s="45"/>
      <c r="RBN433" s="45"/>
      <c r="RBO433" s="45"/>
      <c r="RBP433" s="45"/>
      <c r="RBQ433" s="45"/>
      <c r="RBR433" s="45"/>
      <c r="RBS433" s="45"/>
      <c r="RBT433" s="45"/>
      <c r="RBU433" s="45"/>
      <c r="RBV433" s="45"/>
      <c r="RBW433" s="45"/>
      <c r="RBX433" s="45"/>
      <c r="RBY433" s="45"/>
      <c r="RBZ433" s="45"/>
      <c r="RCA433" s="45"/>
      <c r="RCB433" s="45"/>
      <c r="RCC433" s="45"/>
      <c r="RCD433" s="45"/>
      <c r="RCE433" s="45"/>
      <c r="RCF433" s="45"/>
      <c r="RCG433" s="45"/>
      <c r="RCH433" s="45"/>
      <c r="RCI433" s="45"/>
      <c r="RCJ433" s="45"/>
      <c r="RCK433" s="45"/>
      <c r="RCL433" s="45"/>
      <c r="RCM433" s="45"/>
      <c r="RCN433" s="45"/>
      <c r="RCO433" s="45"/>
      <c r="RCP433" s="45"/>
      <c r="RCQ433" s="45"/>
      <c r="RCR433" s="45"/>
      <c r="RCS433" s="45"/>
      <c r="RCT433" s="45"/>
      <c r="RCU433" s="45"/>
      <c r="RCV433" s="45"/>
      <c r="RCW433" s="45"/>
      <c r="RCX433" s="45"/>
      <c r="RCY433" s="45"/>
      <c r="RCZ433" s="45"/>
      <c r="RDA433" s="45"/>
      <c r="RDB433" s="45"/>
      <c r="RDC433" s="45"/>
      <c r="RDD433" s="45"/>
      <c r="RDE433" s="45"/>
      <c r="RDF433" s="45"/>
      <c r="RDG433" s="45"/>
      <c r="RDH433" s="45"/>
      <c r="RDI433" s="45"/>
      <c r="RDJ433" s="45"/>
      <c r="RDK433" s="45"/>
      <c r="RDL433" s="45"/>
      <c r="RDM433" s="45"/>
      <c r="RDN433" s="45"/>
      <c r="RDO433" s="45"/>
      <c r="RDP433" s="45"/>
      <c r="RDQ433" s="45"/>
      <c r="RDR433" s="45"/>
      <c r="RDS433" s="45"/>
      <c r="RDT433" s="45"/>
      <c r="RDU433" s="45"/>
      <c r="RDV433" s="45"/>
      <c r="RDW433" s="45"/>
      <c r="RDX433" s="45"/>
      <c r="RDY433" s="45"/>
      <c r="RDZ433" s="45"/>
      <c r="REA433" s="45"/>
      <c r="REB433" s="45"/>
      <c r="REC433" s="45"/>
      <c r="RED433" s="45"/>
      <c r="REE433" s="45"/>
      <c r="REF433" s="45"/>
      <c r="REG433" s="45"/>
      <c r="REH433" s="45"/>
      <c r="REI433" s="45"/>
      <c r="REJ433" s="45"/>
      <c r="REK433" s="45"/>
      <c r="REL433" s="45"/>
      <c r="REM433" s="45"/>
      <c r="REN433" s="45"/>
      <c r="REO433" s="45"/>
      <c r="REP433" s="45"/>
      <c r="REQ433" s="45"/>
      <c r="RER433" s="45"/>
      <c r="RES433" s="45"/>
      <c r="RET433" s="45"/>
      <c r="REU433" s="45"/>
      <c r="REV433" s="45"/>
      <c r="REW433" s="45"/>
      <c r="REX433" s="45"/>
      <c r="REY433" s="45"/>
      <c r="REZ433" s="45"/>
      <c r="RFA433" s="45"/>
      <c r="RFB433" s="45"/>
      <c r="RFC433" s="45"/>
      <c r="RFD433" s="45"/>
      <c r="RFE433" s="45"/>
      <c r="RFF433" s="45"/>
      <c r="RFG433" s="45"/>
      <c r="RFH433" s="45"/>
      <c r="RFI433" s="45"/>
      <c r="RFJ433" s="45"/>
      <c r="RFK433" s="45"/>
      <c r="RFL433" s="45"/>
      <c r="RFM433" s="45"/>
      <c r="RFN433" s="45"/>
      <c r="RFO433" s="45"/>
      <c r="RFP433" s="45"/>
      <c r="RFQ433" s="45"/>
      <c r="RFR433" s="45"/>
      <c r="RFS433" s="45"/>
      <c r="RFT433" s="45"/>
      <c r="RFU433" s="45"/>
      <c r="RFV433" s="45"/>
      <c r="RFW433" s="45"/>
      <c r="RFX433" s="45"/>
      <c r="RFY433" s="45"/>
      <c r="RFZ433" s="45"/>
      <c r="RGA433" s="45"/>
      <c r="RGB433" s="45"/>
      <c r="RGC433" s="45"/>
      <c r="RGD433" s="45"/>
      <c r="RGE433" s="45"/>
      <c r="RGF433" s="45"/>
      <c r="RGG433" s="45"/>
      <c r="RGH433" s="45"/>
      <c r="RGI433" s="45"/>
      <c r="RGJ433" s="45"/>
      <c r="RGK433" s="45"/>
      <c r="RGL433" s="45"/>
      <c r="RGM433" s="45"/>
      <c r="RGN433" s="45"/>
      <c r="RGO433" s="45"/>
      <c r="RGP433" s="45"/>
      <c r="RGQ433" s="45"/>
      <c r="RGR433" s="45"/>
      <c r="RGS433" s="45"/>
      <c r="RGT433" s="45"/>
      <c r="RGU433" s="45"/>
      <c r="RGV433" s="45"/>
      <c r="RGW433" s="45"/>
      <c r="RGX433" s="45"/>
      <c r="RGY433" s="45"/>
      <c r="RGZ433" s="45"/>
      <c r="RHA433" s="45"/>
      <c r="RHB433" s="45"/>
      <c r="RHC433" s="45"/>
      <c r="RHD433" s="45"/>
      <c r="RHE433" s="45"/>
      <c r="RHF433" s="45"/>
      <c r="RHG433" s="45"/>
      <c r="RHH433" s="45"/>
      <c r="RHI433" s="45"/>
      <c r="RHJ433" s="45"/>
      <c r="RHK433" s="45"/>
      <c r="RHL433" s="45"/>
      <c r="RHM433" s="45"/>
      <c r="RHN433" s="45"/>
      <c r="RHO433" s="45"/>
      <c r="RHP433" s="45"/>
      <c r="RHQ433" s="45"/>
      <c r="RHR433" s="45"/>
      <c r="RHS433" s="45"/>
      <c r="RHT433" s="45"/>
      <c r="RHU433" s="45"/>
      <c r="RHV433" s="45"/>
      <c r="RHW433" s="45"/>
      <c r="RHX433" s="45"/>
      <c r="RHY433" s="45"/>
      <c r="RHZ433" s="45"/>
      <c r="RIA433" s="45"/>
      <c r="RIB433" s="45"/>
      <c r="RIC433" s="45"/>
      <c r="RID433" s="45"/>
      <c r="RIE433" s="45"/>
      <c r="RIF433" s="45"/>
      <c r="RIG433" s="45"/>
      <c r="RIH433" s="45"/>
      <c r="RII433" s="45"/>
      <c r="RIJ433" s="45"/>
      <c r="RIK433" s="45"/>
      <c r="RIL433" s="45"/>
      <c r="RIM433" s="45"/>
      <c r="RIN433" s="45"/>
      <c r="RIO433" s="45"/>
      <c r="RIP433" s="45"/>
      <c r="RIQ433" s="45"/>
      <c r="RIR433" s="45"/>
      <c r="RIS433" s="45"/>
      <c r="RIT433" s="45"/>
      <c r="RIU433" s="45"/>
      <c r="RIV433" s="45"/>
      <c r="RIW433" s="45"/>
      <c r="RIX433" s="45"/>
      <c r="RIY433" s="45"/>
      <c r="RIZ433" s="45"/>
      <c r="RJA433" s="45"/>
      <c r="RJB433" s="45"/>
      <c r="RJC433" s="45"/>
      <c r="RJD433" s="45"/>
      <c r="RJE433" s="45"/>
      <c r="RJF433" s="45"/>
      <c r="RJG433" s="45"/>
      <c r="RJH433" s="45"/>
      <c r="RJI433" s="45"/>
      <c r="RJJ433" s="45"/>
      <c r="RJK433" s="45"/>
      <c r="RJL433" s="45"/>
      <c r="RJM433" s="45"/>
      <c r="RJN433" s="45"/>
      <c r="RJO433" s="45"/>
      <c r="RJP433" s="45"/>
      <c r="RJQ433" s="45"/>
      <c r="RJR433" s="45"/>
      <c r="RJS433" s="45"/>
      <c r="RJT433" s="45"/>
      <c r="RJU433" s="45"/>
      <c r="RJV433" s="45"/>
      <c r="RJW433" s="45"/>
      <c r="RJX433" s="45"/>
      <c r="RJY433" s="45"/>
      <c r="RJZ433" s="45"/>
      <c r="RKA433" s="45"/>
      <c r="RKB433" s="45"/>
      <c r="RKC433" s="45"/>
      <c r="RKD433" s="45"/>
      <c r="RKE433" s="45"/>
      <c r="RKF433" s="45"/>
      <c r="RKG433" s="45"/>
      <c r="RKH433" s="45"/>
      <c r="RKI433" s="45"/>
      <c r="RKJ433" s="45"/>
      <c r="RKK433" s="45"/>
      <c r="RKL433" s="45"/>
      <c r="RKM433" s="45"/>
      <c r="RKN433" s="45"/>
      <c r="RKO433" s="45"/>
      <c r="RKP433" s="45"/>
      <c r="RKQ433" s="45"/>
      <c r="RKR433" s="45"/>
      <c r="RKS433" s="45"/>
      <c r="RKT433" s="45"/>
      <c r="RKU433" s="45"/>
      <c r="RKV433" s="45"/>
      <c r="RKW433" s="45"/>
      <c r="RKX433" s="45"/>
      <c r="RKY433" s="45"/>
      <c r="RKZ433" s="45"/>
      <c r="RLA433" s="45"/>
      <c r="RLB433" s="45"/>
      <c r="RLC433" s="45"/>
      <c r="RLD433" s="45"/>
      <c r="RLE433" s="45"/>
      <c r="RLF433" s="45"/>
      <c r="RLG433" s="45"/>
      <c r="RLH433" s="45"/>
      <c r="RLI433" s="45"/>
      <c r="RLJ433" s="45"/>
      <c r="RLK433" s="45"/>
      <c r="RLL433" s="45"/>
      <c r="RLM433" s="45"/>
      <c r="RLN433" s="45"/>
      <c r="RLO433" s="45"/>
      <c r="RLP433" s="45"/>
      <c r="RLQ433" s="45"/>
      <c r="RLR433" s="45"/>
      <c r="RLS433" s="45"/>
      <c r="RLT433" s="45"/>
      <c r="RLU433" s="45"/>
      <c r="RLV433" s="45"/>
      <c r="RLW433" s="45"/>
      <c r="RLX433" s="45"/>
      <c r="RLY433" s="45"/>
      <c r="RLZ433" s="45"/>
      <c r="RMA433" s="45"/>
      <c r="RMB433" s="45"/>
      <c r="RMC433" s="45"/>
      <c r="RMD433" s="45"/>
      <c r="RME433" s="45"/>
      <c r="RMF433" s="45"/>
      <c r="RMG433" s="45"/>
      <c r="RMH433" s="45"/>
      <c r="RMI433" s="45"/>
      <c r="RMJ433" s="45"/>
      <c r="RMK433" s="45"/>
      <c r="RML433" s="45"/>
      <c r="RMM433" s="45"/>
      <c r="RMN433" s="45"/>
      <c r="RMO433" s="45"/>
      <c r="RMP433" s="45"/>
      <c r="RMQ433" s="45"/>
      <c r="RMR433" s="45"/>
      <c r="RMS433" s="45"/>
      <c r="RMT433" s="45"/>
      <c r="RMU433" s="45"/>
      <c r="RMV433" s="45"/>
      <c r="RMW433" s="45"/>
      <c r="RMX433" s="45"/>
      <c r="RMY433" s="45"/>
      <c r="RMZ433" s="45"/>
      <c r="RNA433" s="45"/>
      <c r="RNB433" s="45"/>
      <c r="RNC433" s="45"/>
      <c r="RND433" s="45"/>
      <c r="RNE433" s="45"/>
      <c r="RNF433" s="45"/>
      <c r="RNG433" s="45"/>
      <c r="RNH433" s="45"/>
      <c r="RNI433" s="45"/>
      <c r="RNJ433" s="45"/>
      <c r="RNK433" s="45"/>
      <c r="RNL433" s="45"/>
      <c r="RNM433" s="45"/>
      <c r="RNN433" s="45"/>
      <c r="RNO433" s="45"/>
      <c r="RNP433" s="45"/>
      <c r="RNQ433" s="45"/>
      <c r="RNR433" s="45"/>
      <c r="RNS433" s="45"/>
      <c r="RNT433" s="45"/>
      <c r="RNU433" s="45"/>
      <c r="RNV433" s="45"/>
      <c r="RNW433" s="45"/>
      <c r="RNX433" s="45"/>
      <c r="RNY433" s="45"/>
      <c r="RNZ433" s="45"/>
      <c r="ROA433" s="45"/>
      <c r="ROB433" s="45"/>
      <c r="ROC433" s="45"/>
      <c r="ROD433" s="45"/>
      <c r="ROE433" s="45"/>
      <c r="ROF433" s="45"/>
      <c r="ROG433" s="45"/>
      <c r="ROH433" s="45"/>
      <c r="ROI433" s="45"/>
      <c r="ROJ433" s="45"/>
      <c r="ROK433" s="45"/>
      <c r="ROL433" s="45"/>
      <c r="ROM433" s="45"/>
      <c r="RON433" s="45"/>
      <c r="ROO433" s="45"/>
      <c r="ROP433" s="45"/>
      <c r="ROQ433" s="45"/>
      <c r="ROR433" s="45"/>
      <c r="ROS433" s="45"/>
      <c r="ROT433" s="45"/>
      <c r="ROU433" s="45"/>
      <c r="ROV433" s="45"/>
      <c r="ROW433" s="45"/>
      <c r="ROX433" s="45"/>
      <c r="ROY433" s="45"/>
      <c r="ROZ433" s="45"/>
      <c r="RPA433" s="45"/>
      <c r="RPB433" s="45"/>
      <c r="RPC433" s="45"/>
      <c r="RPD433" s="45"/>
      <c r="RPE433" s="45"/>
      <c r="RPF433" s="45"/>
      <c r="RPG433" s="45"/>
      <c r="RPH433" s="45"/>
      <c r="RPI433" s="45"/>
      <c r="RPJ433" s="45"/>
      <c r="RPK433" s="45"/>
      <c r="RPL433" s="45"/>
      <c r="RPM433" s="45"/>
      <c r="RPN433" s="45"/>
      <c r="RPO433" s="45"/>
      <c r="RPP433" s="45"/>
      <c r="RPQ433" s="45"/>
      <c r="RPR433" s="45"/>
      <c r="RPS433" s="45"/>
      <c r="RPT433" s="45"/>
      <c r="RPU433" s="45"/>
      <c r="RPV433" s="45"/>
      <c r="RPW433" s="45"/>
      <c r="RPX433" s="45"/>
      <c r="RPY433" s="45"/>
      <c r="RPZ433" s="45"/>
      <c r="RQA433" s="45"/>
      <c r="RQB433" s="45"/>
      <c r="RQC433" s="45"/>
      <c r="RQD433" s="45"/>
      <c r="RQE433" s="45"/>
      <c r="RQF433" s="45"/>
      <c r="RQG433" s="45"/>
      <c r="RQH433" s="45"/>
      <c r="RQI433" s="45"/>
      <c r="RQJ433" s="45"/>
      <c r="RQK433" s="45"/>
      <c r="RQL433" s="45"/>
      <c r="RQM433" s="45"/>
      <c r="RQN433" s="45"/>
      <c r="RQO433" s="45"/>
      <c r="RQP433" s="45"/>
      <c r="RQQ433" s="45"/>
      <c r="RQR433" s="45"/>
      <c r="RQS433" s="45"/>
      <c r="RQT433" s="45"/>
      <c r="RQU433" s="45"/>
      <c r="RQV433" s="45"/>
      <c r="RQW433" s="45"/>
      <c r="RQX433" s="45"/>
      <c r="RQY433" s="45"/>
      <c r="RQZ433" s="45"/>
      <c r="RRA433" s="45"/>
      <c r="RRB433" s="45"/>
      <c r="RRC433" s="45"/>
      <c r="RRD433" s="45"/>
      <c r="RRE433" s="45"/>
      <c r="RRF433" s="45"/>
      <c r="RRG433" s="45"/>
      <c r="RRH433" s="45"/>
      <c r="RRI433" s="45"/>
      <c r="RRJ433" s="45"/>
      <c r="RRK433" s="45"/>
      <c r="RRL433" s="45"/>
      <c r="RRM433" s="45"/>
      <c r="RRN433" s="45"/>
      <c r="RRO433" s="45"/>
      <c r="RRP433" s="45"/>
      <c r="RRQ433" s="45"/>
      <c r="RRR433" s="45"/>
      <c r="RRS433" s="45"/>
      <c r="RRT433" s="45"/>
      <c r="RRU433" s="45"/>
      <c r="RRV433" s="45"/>
      <c r="RRW433" s="45"/>
      <c r="RRX433" s="45"/>
      <c r="RRY433" s="45"/>
      <c r="RRZ433" s="45"/>
      <c r="RSA433" s="45"/>
      <c r="RSB433" s="45"/>
      <c r="RSC433" s="45"/>
      <c r="RSD433" s="45"/>
      <c r="RSE433" s="45"/>
      <c r="RSF433" s="45"/>
      <c r="RSG433" s="45"/>
      <c r="RSH433" s="45"/>
      <c r="RSI433" s="45"/>
      <c r="RSJ433" s="45"/>
      <c r="RSK433" s="45"/>
      <c r="RSL433" s="45"/>
      <c r="RSM433" s="45"/>
      <c r="RSN433" s="45"/>
      <c r="RSO433" s="45"/>
      <c r="RSP433" s="45"/>
      <c r="RSQ433" s="45"/>
      <c r="RSR433" s="45"/>
      <c r="RSS433" s="45"/>
      <c r="RST433" s="45"/>
      <c r="RSU433" s="45"/>
      <c r="RSV433" s="45"/>
      <c r="RSW433" s="45"/>
      <c r="RSX433" s="45"/>
      <c r="RSY433" s="45"/>
      <c r="RSZ433" s="45"/>
      <c r="RTA433" s="45"/>
      <c r="RTB433" s="45"/>
      <c r="RTC433" s="45"/>
      <c r="RTD433" s="45"/>
      <c r="RTE433" s="45"/>
      <c r="RTF433" s="45"/>
      <c r="RTG433" s="45"/>
      <c r="RTH433" s="45"/>
      <c r="RTI433" s="45"/>
      <c r="RTJ433" s="45"/>
      <c r="RTK433" s="45"/>
      <c r="RTL433" s="45"/>
      <c r="RTM433" s="45"/>
      <c r="RTN433" s="45"/>
      <c r="RTO433" s="45"/>
      <c r="RTP433" s="45"/>
      <c r="RTQ433" s="45"/>
      <c r="RTR433" s="45"/>
      <c r="RTS433" s="45"/>
      <c r="RTT433" s="45"/>
      <c r="RTU433" s="45"/>
      <c r="RTV433" s="45"/>
      <c r="RTW433" s="45"/>
      <c r="RTX433" s="45"/>
      <c r="RTY433" s="45"/>
      <c r="RTZ433" s="45"/>
      <c r="RUA433" s="45"/>
      <c r="RUB433" s="45"/>
      <c r="RUC433" s="45"/>
      <c r="RUD433" s="45"/>
      <c r="RUE433" s="45"/>
      <c r="RUF433" s="45"/>
      <c r="RUG433" s="45"/>
      <c r="RUH433" s="45"/>
      <c r="RUI433" s="45"/>
      <c r="RUJ433" s="45"/>
      <c r="RUK433" s="45"/>
      <c r="RUL433" s="45"/>
      <c r="RUM433" s="45"/>
      <c r="RUN433" s="45"/>
      <c r="RUO433" s="45"/>
      <c r="RUP433" s="45"/>
      <c r="RUQ433" s="45"/>
      <c r="RUR433" s="45"/>
      <c r="RUS433" s="45"/>
      <c r="RUT433" s="45"/>
      <c r="RUU433" s="45"/>
      <c r="RUV433" s="45"/>
      <c r="RUW433" s="45"/>
      <c r="RUX433" s="45"/>
      <c r="RUY433" s="45"/>
      <c r="RUZ433" s="45"/>
      <c r="RVA433" s="45"/>
      <c r="RVB433" s="45"/>
      <c r="RVC433" s="45"/>
      <c r="RVD433" s="45"/>
      <c r="RVE433" s="45"/>
      <c r="RVF433" s="45"/>
      <c r="RVG433" s="45"/>
      <c r="RVH433" s="45"/>
      <c r="RVI433" s="45"/>
      <c r="RVJ433" s="45"/>
      <c r="RVK433" s="45"/>
      <c r="RVL433" s="45"/>
      <c r="RVM433" s="45"/>
      <c r="RVN433" s="45"/>
      <c r="RVO433" s="45"/>
      <c r="RVP433" s="45"/>
      <c r="RVQ433" s="45"/>
      <c r="RVR433" s="45"/>
      <c r="RVS433" s="45"/>
      <c r="RVT433" s="45"/>
      <c r="RVU433" s="45"/>
      <c r="RVV433" s="45"/>
      <c r="RVW433" s="45"/>
      <c r="RVX433" s="45"/>
      <c r="RVY433" s="45"/>
      <c r="RVZ433" s="45"/>
      <c r="RWA433" s="45"/>
      <c r="RWB433" s="45"/>
      <c r="RWC433" s="45"/>
      <c r="RWD433" s="45"/>
      <c r="RWE433" s="45"/>
      <c r="RWF433" s="45"/>
      <c r="RWG433" s="45"/>
      <c r="RWH433" s="45"/>
      <c r="RWI433" s="45"/>
      <c r="RWJ433" s="45"/>
      <c r="RWK433" s="45"/>
      <c r="RWL433" s="45"/>
      <c r="RWM433" s="45"/>
      <c r="RWN433" s="45"/>
      <c r="RWO433" s="45"/>
      <c r="RWP433" s="45"/>
      <c r="RWQ433" s="45"/>
      <c r="RWR433" s="45"/>
      <c r="RWS433" s="45"/>
      <c r="RWT433" s="45"/>
      <c r="RWU433" s="45"/>
      <c r="RWV433" s="45"/>
      <c r="RWW433" s="45"/>
      <c r="RWX433" s="45"/>
      <c r="RWY433" s="45"/>
      <c r="RWZ433" s="45"/>
      <c r="RXA433" s="45"/>
      <c r="RXB433" s="45"/>
      <c r="RXC433" s="45"/>
      <c r="RXD433" s="45"/>
      <c r="RXE433" s="45"/>
      <c r="RXF433" s="45"/>
      <c r="RXG433" s="45"/>
      <c r="RXH433" s="45"/>
      <c r="RXI433" s="45"/>
      <c r="RXJ433" s="45"/>
      <c r="RXK433" s="45"/>
      <c r="RXL433" s="45"/>
      <c r="RXM433" s="45"/>
      <c r="RXN433" s="45"/>
      <c r="RXO433" s="45"/>
      <c r="RXP433" s="45"/>
      <c r="RXQ433" s="45"/>
      <c r="RXR433" s="45"/>
      <c r="RXS433" s="45"/>
      <c r="RXT433" s="45"/>
      <c r="RXU433" s="45"/>
      <c r="RXV433" s="45"/>
      <c r="RXW433" s="45"/>
      <c r="RXX433" s="45"/>
      <c r="RXY433" s="45"/>
      <c r="RXZ433" s="45"/>
      <c r="RYA433" s="45"/>
      <c r="RYB433" s="45"/>
      <c r="RYC433" s="45"/>
      <c r="RYD433" s="45"/>
      <c r="RYE433" s="45"/>
      <c r="RYF433" s="45"/>
      <c r="RYG433" s="45"/>
      <c r="RYH433" s="45"/>
      <c r="RYI433" s="45"/>
      <c r="RYJ433" s="45"/>
      <c r="RYK433" s="45"/>
      <c r="RYL433" s="45"/>
      <c r="RYM433" s="45"/>
      <c r="RYN433" s="45"/>
      <c r="RYO433" s="45"/>
      <c r="RYP433" s="45"/>
      <c r="RYQ433" s="45"/>
      <c r="RYR433" s="45"/>
      <c r="RYS433" s="45"/>
      <c r="RYT433" s="45"/>
      <c r="RYU433" s="45"/>
      <c r="RYV433" s="45"/>
      <c r="RYW433" s="45"/>
      <c r="RYX433" s="45"/>
      <c r="RYY433" s="45"/>
      <c r="RYZ433" s="45"/>
      <c r="RZA433" s="45"/>
      <c r="RZB433" s="45"/>
      <c r="RZC433" s="45"/>
      <c r="RZD433" s="45"/>
      <c r="RZE433" s="45"/>
      <c r="RZF433" s="45"/>
      <c r="RZG433" s="45"/>
      <c r="RZH433" s="45"/>
      <c r="RZI433" s="45"/>
      <c r="RZJ433" s="45"/>
      <c r="RZK433" s="45"/>
      <c r="RZL433" s="45"/>
      <c r="RZM433" s="45"/>
      <c r="RZN433" s="45"/>
      <c r="RZO433" s="45"/>
      <c r="RZP433" s="45"/>
      <c r="RZQ433" s="45"/>
      <c r="RZR433" s="45"/>
      <c r="RZS433" s="45"/>
      <c r="RZT433" s="45"/>
      <c r="RZU433" s="45"/>
      <c r="RZV433" s="45"/>
      <c r="RZW433" s="45"/>
      <c r="RZX433" s="45"/>
      <c r="RZY433" s="45"/>
      <c r="RZZ433" s="45"/>
      <c r="SAA433" s="45"/>
      <c r="SAB433" s="45"/>
      <c r="SAC433" s="45"/>
      <c r="SAD433" s="45"/>
      <c r="SAE433" s="45"/>
      <c r="SAF433" s="45"/>
      <c r="SAG433" s="45"/>
      <c r="SAH433" s="45"/>
      <c r="SAI433" s="45"/>
      <c r="SAJ433" s="45"/>
      <c r="SAK433" s="45"/>
      <c r="SAL433" s="45"/>
      <c r="SAM433" s="45"/>
      <c r="SAN433" s="45"/>
      <c r="SAO433" s="45"/>
      <c r="SAP433" s="45"/>
      <c r="SAQ433" s="45"/>
      <c r="SAR433" s="45"/>
      <c r="SAS433" s="45"/>
      <c r="SAT433" s="45"/>
      <c r="SAU433" s="45"/>
      <c r="SAV433" s="45"/>
      <c r="SAW433" s="45"/>
      <c r="SAX433" s="45"/>
      <c r="SAY433" s="45"/>
      <c r="SAZ433" s="45"/>
      <c r="SBA433" s="45"/>
      <c r="SBB433" s="45"/>
      <c r="SBC433" s="45"/>
      <c r="SBD433" s="45"/>
      <c r="SBE433" s="45"/>
      <c r="SBF433" s="45"/>
      <c r="SBG433" s="45"/>
      <c r="SBH433" s="45"/>
      <c r="SBI433" s="45"/>
      <c r="SBJ433" s="45"/>
      <c r="SBK433" s="45"/>
      <c r="SBL433" s="45"/>
      <c r="SBM433" s="45"/>
      <c r="SBN433" s="45"/>
      <c r="SBO433" s="45"/>
      <c r="SBP433" s="45"/>
      <c r="SBQ433" s="45"/>
      <c r="SBR433" s="45"/>
      <c r="SBS433" s="45"/>
      <c r="SBT433" s="45"/>
      <c r="SBU433" s="45"/>
      <c r="SBV433" s="45"/>
      <c r="SBW433" s="45"/>
      <c r="SBX433" s="45"/>
      <c r="SBY433" s="45"/>
      <c r="SBZ433" s="45"/>
      <c r="SCA433" s="45"/>
      <c r="SCB433" s="45"/>
      <c r="SCC433" s="45"/>
      <c r="SCD433" s="45"/>
      <c r="SCE433" s="45"/>
      <c r="SCF433" s="45"/>
      <c r="SCG433" s="45"/>
      <c r="SCH433" s="45"/>
      <c r="SCI433" s="45"/>
      <c r="SCJ433" s="45"/>
      <c r="SCK433" s="45"/>
      <c r="SCL433" s="45"/>
      <c r="SCM433" s="45"/>
      <c r="SCN433" s="45"/>
      <c r="SCO433" s="45"/>
      <c r="SCP433" s="45"/>
      <c r="SCQ433" s="45"/>
      <c r="SCR433" s="45"/>
      <c r="SCS433" s="45"/>
      <c r="SCT433" s="45"/>
      <c r="SCU433" s="45"/>
      <c r="SCV433" s="45"/>
      <c r="SCW433" s="45"/>
      <c r="SCX433" s="45"/>
      <c r="SCY433" s="45"/>
      <c r="SCZ433" s="45"/>
      <c r="SDA433" s="45"/>
      <c r="SDB433" s="45"/>
      <c r="SDC433" s="45"/>
      <c r="SDD433" s="45"/>
      <c r="SDE433" s="45"/>
      <c r="SDF433" s="45"/>
      <c r="SDG433" s="45"/>
      <c r="SDH433" s="45"/>
      <c r="SDI433" s="45"/>
      <c r="SDJ433" s="45"/>
      <c r="SDK433" s="45"/>
      <c r="SDL433" s="45"/>
      <c r="SDM433" s="45"/>
      <c r="SDN433" s="45"/>
      <c r="SDO433" s="45"/>
      <c r="SDP433" s="45"/>
      <c r="SDQ433" s="45"/>
      <c r="SDR433" s="45"/>
      <c r="SDS433" s="45"/>
      <c r="SDT433" s="45"/>
      <c r="SDU433" s="45"/>
      <c r="SDV433" s="45"/>
      <c r="SDW433" s="45"/>
      <c r="SDX433" s="45"/>
      <c r="SDY433" s="45"/>
      <c r="SDZ433" s="45"/>
      <c r="SEA433" s="45"/>
      <c r="SEB433" s="45"/>
      <c r="SEC433" s="45"/>
      <c r="SED433" s="45"/>
      <c r="SEE433" s="45"/>
      <c r="SEF433" s="45"/>
      <c r="SEG433" s="45"/>
      <c r="SEH433" s="45"/>
      <c r="SEI433" s="45"/>
      <c r="SEJ433" s="45"/>
      <c r="SEK433" s="45"/>
      <c r="SEL433" s="45"/>
      <c r="SEM433" s="45"/>
      <c r="SEN433" s="45"/>
      <c r="SEO433" s="45"/>
      <c r="SEP433" s="45"/>
      <c r="SEQ433" s="45"/>
      <c r="SER433" s="45"/>
      <c r="SES433" s="45"/>
      <c r="SET433" s="45"/>
      <c r="SEU433" s="45"/>
      <c r="SEV433" s="45"/>
      <c r="SEW433" s="45"/>
      <c r="SEX433" s="45"/>
      <c r="SEY433" s="45"/>
      <c r="SEZ433" s="45"/>
      <c r="SFA433" s="45"/>
      <c r="SFB433" s="45"/>
      <c r="SFC433" s="45"/>
      <c r="SFD433" s="45"/>
      <c r="SFE433" s="45"/>
      <c r="SFF433" s="45"/>
      <c r="SFG433" s="45"/>
      <c r="SFH433" s="45"/>
      <c r="SFI433" s="45"/>
      <c r="SFJ433" s="45"/>
      <c r="SFK433" s="45"/>
      <c r="SFL433" s="45"/>
      <c r="SFM433" s="45"/>
      <c r="SFN433" s="45"/>
      <c r="SFO433" s="45"/>
      <c r="SFP433" s="45"/>
      <c r="SFQ433" s="45"/>
      <c r="SFR433" s="45"/>
      <c r="SFS433" s="45"/>
      <c r="SFT433" s="45"/>
      <c r="SFU433" s="45"/>
      <c r="SFV433" s="45"/>
      <c r="SFW433" s="45"/>
      <c r="SFX433" s="45"/>
      <c r="SFY433" s="45"/>
      <c r="SFZ433" s="45"/>
      <c r="SGA433" s="45"/>
      <c r="SGB433" s="45"/>
      <c r="SGC433" s="45"/>
      <c r="SGD433" s="45"/>
      <c r="SGE433" s="45"/>
      <c r="SGF433" s="45"/>
      <c r="SGG433" s="45"/>
      <c r="SGH433" s="45"/>
      <c r="SGI433" s="45"/>
      <c r="SGJ433" s="45"/>
      <c r="SGK433" s="45"/>
      <c r="SGL433" s="45"/>
      <c r="SGM433" s="45"/>
      <c r="SGN433" s="45"/>
      <c r="SGO433" s="45"/>
      <c r="SGP433" s="45"/>
      <c r="SGQ433" s="45"/>
      <c r="SGR433" s="45"/>
      <c r="SGS433" s="45"/>
      <c r="SGT433" s="45"/>
      <c r="SGU433" s="45"/>
      <c r="SGV433" s="45"/>
      <c r="SGW433" s="45"/>
      <c r="SGX433" s="45"/>
      <c r="SGY433" s="45"/>
      <c r="SGZ433" s="45"/>
      <c r="SHA433" s="45"/>
      <c r="SHB433" s="45"/>
      <c r="SHC433" s="45"/>
      <c r="SHD433" s="45"/>
      <c r="SHE433" s="45"/>
      <c r="SHF433" s="45"/>
      <c r="SHG433" s="45"/>
      <c r="SHH433" s="45"/>
      <c r="SHI433" s="45"/>
      <c r="SHJ433" s="45"/>
      <c r="SHK433" s="45"/>
      <c r="SHL433" s="45"/>
      <c r="SHM433" s="45"/>
      <c r="SHN433" s="45"/>
      <c r="SHO433" s="45"/>
      <c r="SHP433" s="45"/>
      <c r="SHQ433" s="45"/>
      <c r="SHR433" s="45"/>
      <c r="SHS433" s="45"/>
      <c r="SHT433" s="45"/>
      <c r="SHU433" s="45"/>
      <c r="SHV433" s="45"/>
      <c r="SHW433" s="45"/>
      <c r="SHX433" s="45"/>
      <c r="SHY433" s="45"/>
      <c r="SHZ433" s="45"/>
      <c r="SIA433" s="45"/>
      <c r="SIB433" s="45"/>
      <c r="SIC433" s="45"/>
      <c r="SID433" s="45"/>
      <c r="SIE433" s="45"/>
      <c r="SIF433" s="45"/>
      <c r="SIG433" s="45"/>
      <c r="SIH433" s="45"/>
      <c r="SII433" s="45"/>
      <c r="SIJ433" s="45"/>
      <c r="SIK433" s="45"/>
      <c r="SIL433" s="45"/>
      <c r="SIM433" s="45"/>
      <c r="SIN433" s="45"/>
      <c r="SIO433" s="45"/>
      <c r="SIP433" s="45"/>
      <c r="SIQ433" s="45"/>
      <c r="SIR433" s="45"/>
      <c r="SIS433" s="45"/>
      <c r="SIT433" s="45"/>
      <c r="SIU433" s="45"/>
      <c r="SIV433" s="45"/>
      <c r="SIW433" s="45"/>
      <c r="SIX433" s="45"/>
      <c r="SIY433" s="45"/>
      <c r="SIZ433" s="45"/>
      <c r="SJA433" s="45"/>
      <c r="SJB433" s="45"/>
      <c r="SJC433" s="45"/>
      <c r="SJD433" s="45"/>
      <c r="SJE433" s="45"/>
      <c r="SJF433" s="45"/>
      <c r="SJG433" s="45"/>
      <c r="SJH433" s="45"/>
      <c r="SJI433" s="45"/>
      <c r="SJJ433" s="45"/>
      <c r="SJK433" s="45"/>
      <c r="SJL433" s="45"/>
      <c r="SJM433" s="45"/>
      <c r="SJN433" s="45"/>
      <c r="SJO433" s="45"/>
      <c r="SJP433" s="45"/>
      <c r="SJQ433" s="45"/>
      <c r="SJR433" s="45"/>
      <c r="SJS433" s="45"/>
      <c r="SJT433" s="45"/>
      <c r="SJU433" s="45"/>
      <c r="SJV433" s="45"/>
      <c r="SJW433" s="45"/>
      <c r="SJX433" s="45"/>
      <c r="SJY433" s="45"/>
      <c r="SJZ433" s="45"/>
      <c r="SKA433" s="45"/>
      <c r="SKB433" s="45"/>
      <c r="SKC433" s="45"/>
      <c r="SKD433" s="45"/>
      <c r="SKE433" s="45"/>
      <c r="SKF433" s="45"/>
      <c r="SKG433" s="45"/>
      <c r="SKH433" s="45"/>
      <c r="SKI433" s="45"/>
      <c r="SKJ433" s="45"/>
      <c r="SKK433" s="45"/>
      <c r="SKL433" s="45"/>
      <c r="SKM433" s="45"/>
      <c r="SKN433" s="45"/>
      <c r="SKO433" s="45"/>
      <c r="SKP433" s="45"/>
      <c r="SKQ433" s="45"/>
      <c r="SKR433" s="45"/>
      <c r="SKS433" s="45"/>
      <c r="SKT433" s="45"/>
      <c r="SKU433" s="45"/>
      <c r="SKV433" s="45"/>
      <c r="SKW433" s="45"/>
      <c r="SKX433" s="45"/>
      <c r="SKY433" s="45"/>
      <c r="SKZ433" s="45"/>
      <c r="SLA433" s="45"/>
      <c r="SLB433" s="45"/>
      <c r="SLC433" s="45"/>
      <c r="SLD433" s="45"/>
      <c r="SLE433" s="45"/>
      <c r="SLF433" s="45"/>
      <c r="SLG433" s="45"/>
      <c r="SLH433" s="45"/>
      <c r="SLI433" s="45"/>
      <c r="SLJ433" s="45"/>
      <c r="SLK433" s="45"/>
      <c r="SLL433" s="45"/>
      <c r="SLM433" s="45"/>
      <c r="SLN433" s="45"/>
      <c r="SLO433" s="45"/>
      <c r="SLP433" s="45"/>
      <c r="SLQ433" s="45"/>
      <c r="SLR433" s="45"/>
      <c r="SLS433" s="45"/>
      <c r="SLT433" s="45"/>
      <c r="SLU433" s="45"/>
      <c r="SLV433" s="45"/>
      <c r="SLW433" s="45"/>
      <c r="SLX433" s="45"/>
      <c r="SLY433" s="45"/>
      <c r="SLZ433" s="45"/>
      <c r="SMA433" s="45"/>
      <c r="SMB433" s="45"/>
      <c r="SMC433" s="45"/>
      <c r="SMD433" s="45"/>
      <c r="SME433" s="45"/>
      <c r="SMF433" s="45"/>
      <c r="SMG433" s="45"/>
      <c r="SMH433" s="45"/>
      <c r="SMI433" s="45"/>
      <c r="SMJ433" s="45"/>
      <c r="SMK433" s="45"/>
      <c r="SML433" s="45"/>
      <c r="SMM433" s="45"/>
      <c r="SMN433" s="45"/>
      <c r="SMO433" s="45"/>
      <c r="SMP433" s="45"/>
      <c r="SMQ433" s="45"/>
      <c r="SMR433" s="45"/>
      <c r="SMS433" s="45"/>
      <c r="SMT433" s="45"/>
      <c r="SMU433" s="45"/>
      <c r="SMV433" s="45"/>
      <c r="SMW433" s="45"/>
      <c r="SMX433" s="45"/>
      <c r="SMY433" s="45"/>
      <c r="SMZ433" s="45"/>
      <c r="SNA433" s="45"/>
      <c r="SNB433" s="45"/>
      <c r="SNC433" s="45"/>
      <c r="SND433" s="45"/>
      <c r="SNE433" s="45"/>
      <c r="SNF433" s="45"/>
      <c r="SNG433" s="45"/>
      <c r="SNH433" s="45"/>
      <c r="SNI433" s="45"/>
      <c r="SNJ433" s="45"/>
      <c r="SNK433" s="45"/>
      <c r="SNL433" s="45"/>
      <c r="SNM433" s="45"/>
      <c r="SNN433" s="45"/>
      <c r="SNO433" s="45"/>
      <c r="SNP433" s="45"/>
      <c r="SNQ433" s="45"/>
      <c r="SNR433" s="45"/>
      <c r="SNS433" s="45"/>
      <c r="SNT433" s="45"/>
      <c r="SNU433" s="45"/>
      <c r="SNV433" s="45"/>
      <c r="SNW433" s="45"/>
      <c r="SNX433" s="45"/>
      <c r="SNY433" s="45"/>
      <c r="SNZ433" s="45"/>
      <c r="SOA433" s="45"/>
      <c r="SOB433" s="45"/>
      <c r="SOC433" s="45"/>
      <c r="SOD433" s="45"/>
      <c r="SOE433" s="45"/>
      <c r="SOF433" s="45"/>
      <c r="SOG433" s="45"/>
      <c r="SOH433" s="45"/>
      <c r="SOI433" s="45"/>
      <c r="SOJ433" s="45"/>
      <c r="SOK433" s="45"/>
      <c r="SOL433" s="45"/>
      <c r="SOM433" s="45"/>
      <c r="SON433" s="45"/>
      <c r="SOO433" s="45"/>
      <c r="SOP433" s="45"/>
      <c r="SOQ433" s="45"/>
      <c r="SOR433" s="45"/>
      <c r="SOS433" s="45"/>
      <c r="SOT433" s="45"/>
      <c r="SOU433" s="45"/>
      <c r="SOV433" s="45"/>
      <c r="SOW433" s="45"/>
      <c r="SOX433" s="45"/>
      <c r="SOY433" s="45"/>
      <c r="SOZ433" s="45"/>
      <c r="SPA433" s="45"/>
      <c r="SPB433" s="45"/>
      <c r="SPC433" s="45"/>
      <c r="SPD433" s="45"/>
      <c r="SPE433" s="45"/>
      <c r="SPF433" s="45"/>
      <c r="SPG433" s="45"/>
      <c r="SPH433" s="45"/>
      <c r="SPI433" s="45"/>
      <c r="SPJ433" s="45"/>
      <c r="SPK433" s="45"/>
      <c r="SPL433" s="45"/>
      <c r="SPM433" s="45"/>
      <c r="SPN433" s="45"/>
      <c r="SPO433" s="45"/>
      <c r="SPP433" s="45"/>
      <c r="SPQ433" s="45"/>
      <c r="SPR433" s="45"/>
      <c r="SPS433" s="45"/>
      <c r="SPT433" s="45"/>
      <c r="SPU433" s="45"/>
      <c r="SPV433" s="45"/>
      <c r="SPW433" s="45"/>
      <c r="SPX433" s="45"/>
      <c r="SPY433" s="45"/>
      <c r="SPZ433" s="45"/>
      <c r="SQA433" s="45"/>
      <c r="SQB433" s="45"/>
      <c r="SQC433" s="45"/>
      <c r="SQD433" s="45"/>
      <c r="SQE433" s="45"/>
      <c r="SQF433" s="45"/>
      <c r="SQG433" s="45"/>
      <c r="SQH433" s="45"/>
      <c r="SQI433" s="45"/>
      <c r="SQJ433" s="45"/>
      <c r="SQK433" s="45"/>
      <c r="SQL433" s="45"/>
      <c r="SQM433" s="45"/>
      <c r="SQN433" s="45"/>
      <c r="SQO433" s="45"/>
      <c r="SQP433" s="45"/>
      <c r="SQQ433" s="45"/>
      <c r="SQR433" s="45"/>
      <c r="SQS433" s="45"/>
      <c r="SQT433" s="45"/>
      <c r="SQU433" s="45"/>
      <c r="SQV433" s="45"/>
      <c r="SQW433" s="45"/>
      <c r="SQX433" s="45"/>
      <c r="SQY433" s="45"/>
      <c r="SQZ433" s="45"/>
      <c r="SRA433" s="45"/>
      <c r="SRB433" s="45"/>
      <c r="SRC433" s="45"/>
      <c r="SRD433" s="45"/>
      <c r="SRE433" s="45"/>
      <c r="SRF433" s="45"/>
      <c r="SRG433" s="45"/>
      <c r="SRH433" s="45"/>
      <c r="SRI433" s="45"/>
      <c r="SRJ433" s="45"/>
      <c r="SRK433" s="45"/>
      <c r="SRL433" s="45"/>
      <c r="SRM433" s="45"/>
      <c r="SRN433" s="45"/>
      <c r="SRO433" s="45"/>
      <c r="SRP433" s="45"/>
      <c r="SRQ433" s="45"/>
      <c r="SRR433" s="45"/>
      <c r="SRS433" s="45"/>
      <c r="SRT433" s="45"/>
      <c r="SRU433" s="45"/>
      <c r="SRV433" s="45"/>
      <c r="SRW433" s="45"/>
      <c r="SRX433" s="45"/>
      <c r="SRY433" s="45"/>
      <c r="SRZ433" s="45"/>
      <c r="SSA433" s="45"/>
      <c r="SSB433" s="45"/>
      <c r="SSC433" s="45"/>
      <c r="SSD433" s="45"/>
      <c r="SSE433" s="45"/>
      <c r="SSF433" s="45"/>
      <c r="SSG433" s="45"/>
      <c r="SSH433" s="45"/>
      <c r="SSI433" s="45"/>
      <c r="SSJ433" s="45"/>
      <c r="SSK433" s="45"/>
      <c r="SSL433" s="45"/>
      <c r="SSM433" s="45"/>
      <c r="SSN433" s="45"/>
      <c r="SSO433" s="45"/>
      <c r="SSP433" s="45"/>
      <c r="SSQ433" s="45"/>
      <c r="SSR433" s="45"/>
      <c r="SSS433" s="45"/>
      <c r="SST433" s="45"/>
      <c r="SSU433" s="45"/>
      <c r="SSV433" s="45"/>
      <c r="SSW433" s="45"/>
      <c r="SSX433" s="45"/>
      <c r="SSY433" s="45"/>
      <c r="SSZ433" s="45"/>
      <c r="STA433" s="45"/>
      <c r="STB433" s="45"/>
      <c r="STC433" s="45"/>
      <c r="STD433" s="45"/>
      <c r="STE433" s="45"/>
      <c r="STF433" s="45"/>
      <c r="STG433" s="45"/>
      <c r="STH433" s="45"/>
      <c r="STI433" s="45"/>
      <c r="STJ433" s="45"/>
      <c r="STK433" s="45"/>
      <c r="STL433" s="45"/>
      <c r="STM433" s="45"/>
      <c r="STN433" s="45"/>
      <c r="STO433" s="45"/>
      <c r="STP433" s="45"/>
      <c r="STQ433" s="45"/>
      <c r="STR433" s="45"/>
      <c r="STS433" s="45"/>
      <c r="STT433" s="45"/>
      <c r="STU433" s="45"/>
      <c r="STV433" s="45"/>
      <c r="STW433" s="45"/>
      <c r="STX433" s="45"/>
      <c r="STY433" s="45"/>
      <c r="STZ433" s="45"/>
      <c r="SUA433" s="45"/>
      <c r="SUB433" s="45"/>
      <c r="SUC433" s="45"/>
      <c r="SUD433" s="45"/>
      <c r="SUE433" s="45"/>
      <c r="SUF433" s="45"/>
      <c r="SUG433" s="45"/>
      <c r="SUH433" s="45"/>
      <c r="SUI433" s="45"/>
      <c r="SUJ433" s="45"/>
      <c r="SUK433" s="45"/>
      <c r="SUL433" s="45"/>
      <c r="SUM433" s="45"/>
      <c r="SUN433" s="45"/>
      <c r="SUO433" s="45"/>
      <c r="SUP433" s="45"/>
      <c r="SUQ433" s="45"/>
      <c r="SUR433" s="45"/>
      <c r="SUS433" s="45"/>
      <c r="SUT433" s="45"/>
      <c r="SUU433" s="45"/>
      <c r="SUV433" s="45"/>
      <c r="SUW433" s="45"/>
      <c r="SUX433" s="45"/>
      <c r="SUY433" s="45"/>
      <c r="SUZ433" s="45"/>
      <c r="SVA433" s="45"/>
      <c r="SVB433" s="45"/>
      <c r="SVC433" s="45"/>
      <c r="SVD433" s="45"/>
      <c r="SVE433" s="45"/>
      <c r="SVF433" s="45"/>
      <c r="SVG433" s="45"/>
      <c r="SVH433" s="45"/>
      <c r="SVI433" s="45"/>
      <c r="SVJ433" s="45"/>
      <c r="SVK433" s="45"/>
      <c r="SVL433" s="45"/>
      <c r="SVM433" s="45"/>
      <c r="SVN433" s="45"/>
      <c r="SVO433" s="45"/>
      <c r="SVP433" s="45"/>
      <c r="SVQ433" s="45"/>
      <c r="SVR433" s="45"/>
      <c r="SVS433" s="45"/>
      <c r="SVT433" s="45"/>
      <c r="SVU433" s="45"/>
      <c r="SVV433" s="45"/>
      <c r="SVW433" s="45"/>
      <c r="SVX433" s="45"/>
      <c r="SVY433" s="45"/>
      <c r="SVZ433" s="45"/>
      <c r="SWA433" s="45"/>
      <c r="SWB433" s="45"/>
      <c r="SWC433" s="45"/>
      <c r="SWD433" s="45"/>
      <c r="SWE433" s="45"/>
      <c r="SWF433" s="45"/>
      <c r="SWG433" s="45"/>
      <c r="SWH433" s="45"/>
      <c r="SWI433" s="45"/>
      <c r="SWJ433" s="45"/>
      <c r="SWK433" s="45"/>
      <c r="SWL433" s="45"/>
      <c r="SWM433" s="45"/>
      <c r="SWN433" s="45"/>
      <c r="SWO433" s="45"/>
      <c r="SWP433" s="45"/>
      <c r="SWQ433" s="45"/>
      <c r="SWR433" s="45"/>
      <c r="SWS433" s="45"/>
      <c r="SWT433" s="45"/>
      <c r="SWU433" s="45"/>
      <c r="SWV433" s="45"/>
      <c r="SWW433" s="45"/>
      <c r="SWX433" s="45"/>
      <c r="SWY433" s="45"/>
      <c r="SWZ433" s="45"/>
      <c r="SXA433" s="45"/>
      <c r="SXB433" s="45"/>
      <c r="SXC433" s="45"/>
      <c r="SXD433" s="45"/>
      <c r="SXE433" s="45"/>
      <c r="SXF433" s="45"/>
      <c r="SXG433" s="45"/>
      <c r="SXH433" s="45"/>
      <c r="SXI433" s="45"/>
      <c r="SXJ433" s="45"/>
      <c r="SXK433" s="45"/>
      <c r="SXL433" s="45"/>
      <c r="SXM433" s="45"/>
      <c r="SXN433" s="45"/>
      <c r="SXO433" s="45"/>
      <c r="SXP433" s="45"/>
      <c r="SXQ433" s="45"/>
      <c r="SXR433" s="45"/>
      <c r="SXS433" s="45"/>
      <c r="SXT433" s="45"/>
      <c r="SXU433" s="45"/>
      <c r="SXV433" s="45"/>
      <c r="SXW433" s="45"/>
      <c r="SXX433" s="45"/>
      <c r="SXY433" s="45"/>
      <c r="SXZ433" s="45"/>
      <c r="SYA433" s="45"/>
      <c r="SYB433" s="45"/>
      <c r="SYC433" s="45"/>
      <c r="SYD433" s="45"/>
      <c r="SYE433" s="45"/>
      <c r="SYF433" s="45"/>
      <c r="SYG433" s="45"/>
      <c r="SYH433" s="45"/>
      <c r="SYI433" s="45"/>
      <c r="SYJ433" s="45"/>
      <c r="SYK433" s="45"/>
      <c r="SYL433" s="45"/>
      <c r="SYM433" s="45"/>
      <c r="SYN433" s="45"/>
      <c r="SYO433" s="45"/>
      <c r="SYP433" s="45"/>
      <c r="SYQ433" s="45"/>
      <c r="SYR433" s="45"/>
      <c r="SYS433" s="45"/>
      <c r="SYT433" s="45"/>
      <c r="SYU433" s="45"/>
      <c r="SYV433" s="45"/>
      <c r="SYW433" s="45"/>
      <c r="SYX433" s="45"/>
      <c r="SYY433" s="45"/>
      <c r="SYZ433" s="45"/>
      <c r="SZA433" s="45"/>
      <c r="SZB433" s="45"/>
      <c r="SZC433" s="45"/>
      <c r="SZD433" s="45"/>
      <c r="SZE433" s="45"/>
      <c r="SZF433" s="45"/>
      <c r="SZG433" s="45"/>
      <c r="SZH433" s="45"/>
      <c r="SZI433" s="45"/>
      <c r="SZJ433" s="45"/>
      <c r="SZK433" s="45"/>
      <c r="SZL433" s="45"/>
      <c r="SZM433" s="45"/>
      <c r="SZN433" s="45"/>
      <c r="SZO433" s="45"/>
      <c r="SZP433" s="45"/>
      <c r="SZQ433" s="45"/>
      <c r="SZR433" s="45"/>
      <c r="SZS433" s="45"/>
      <c r="SZT433" s="45"/>
      <c r="SZU433" s="45"/>
      <c r="SZV433" s="45"/>
      <c r="SZW433" s="45"/>
      <c r="SZX433" s="45"/>
      <c r="SZY433" s="45"/>
      <c r="SZZ433" s="45"/>
      <c r="TAA433" s="45"/>
      <c r="TAB433" s="45"/>
      <c r="TAC433" s="45"/>
      <c r="TAD433" s="45"/>
      <c r="TAE433" s="45"/>
      <c r="TAF433" s="45"/>
      <c r="TAG433" s="45"/>
      <c r="TAH433" s="45"/>
      <c r="TAI433" s="45"/>
      <c r="TAJ433" s="45"/>
      <c r="TAK433" s="45"/>
      <c r="TAL433" s="45"/>
      <c r="TAM433" s="45"/>
      <c r="TAN433" s="45"/>
      <c r="TAO433" s="45"/>
      <c r="TAP433" s="45"/>
      <c r="TAQ433" s="45"/>
      <c r="TAR433" s="45"/>
      <c r="TAS433" s="45"/>
      <c r="TAT433" s="45"/>
      <c r="TAU433" s="45"/>
      <c r="TAV433" s="45"/>
      <c r="TAW433" s="45"/>
      <c r="TAX433" s="45"/>
      <c r="TAY433" s="45"/>
      <c r="TAZ433" s="45"/>
      <c r="TBA433" s="45"/>
      <c r="TBB433" s="45"/>
      <c r="TBC433" s="45"/>
      <c r="TBD433" s="45"/>
      <c r="TBE433" s="45"/>
      <c r="TBF433" s="45"/>
      <c r="TBG433" s="45"/>
      <c r="TBH433" s="45"/>
      <c r="TBI433" s="45"/>
      <c r="TBJ433" s="45"/>
      <c r="TBK433" s="45"/>
      <c r="TBL433" s="45"/>
      <c r="TBM433" s="45"/>
      <c r="TBN433" s="45"/>
      <c r="TBO433" s="45"/>
      <c r="TBP433" s="45"/>
      <c r="TBQ433" s="45"/>
      <c r="TBR433" s="45"/>
      <c r="TBS433" s="45"/>
      <c r="TBT433" s="45"/>
      <c r="TBU433" s="45"/>
      <c r="TBV433" s="45"/>
      <c r="TBW433" s="45"/>
      <c r="TBX433" s="45"/>
      <c r="TBY433" s="45"/>
      <c r="TBZ433" s="45"/>
      <c r="TCA433" s="45"/>
      <c r="TCB433" s="45"/>
      <c r="TCC433" s="45"/>
      <c r="TCD433" s="45"/>
      <c r="TCE433" s="45"/>
      <c r="TCF433" s="45"/>
      <c r="TCG433" s="45"/>
      <c r="TCH433" s="45"/>
      <c r="TCI433" s="45"/>
      <c r="TCJ433" s="45"/>
      <c r="TCK433" s="45"/>
      <c r="TCL433" s="45"/>
      <c r="TCM433" s="45"/>
      <c r="TCN433" s="45"/>
      <c r="TCO433" s="45"/>
      <c r="TCP433" s="45"/>
      <c r="TCQ433" s="45"/>
      <c r="TCR433" s="45"/>
      <c r="TCS433" s="45"/>
      <c r="TCT433" s="45"/>
      <c r="TCU433" s="45"/>
      <c r="TCV433" s="45"/>
      <c r="TCW433" s="45"/>
      <c r="TCX433" s="45"/>
      <c r="TCY433" s="45"/>
      <c r="TCZ433" s="45"/>
      <c r="TDA433" s="45"/>
      <c r="TDB433" s="45"/>
      <c r="TDC433" s="45"/>
      <c r="TDD433" s="45"/>
      <c r="TDE433" s="45"/>
      <c r="TDF433" s="45"/>
      <c r="TDG433" s="45"/>
      <c r="TDH433" s="45"/>
      <c r="TDI433" s="45"/>
      <c r="TDJ433" s="45"/>
      <c r="TDK433" s="45"/>
      <c r="TDL433" s="45"/>
      <c r="TDM433" s="45"/>
      <c r="TDN433" s="45"/>
      <c r="TDO433" s="45"/>
      <c r="TDP433" s="45"/>
      <c r="TDQ433" s="45"/>
      <c r="TDR433" s="45"/>
      <c r="TDS433" s="45"/>
      <c r="TDT433" s="45"/>
      <c r="TDU433" s="45"/>
      <c r="TDV433" s="45"/>
      <c r="TDW433" s="45"/>
      <c r="TDX433" s="45"/>
      <c r="TDY433" s="45"/>
      <c r="TDZ433" s="45"/>
      <c r="TEA433" s="45"/>
      <c r="TEB433" s="45"/>
      <c r="TEC433" s="45"/>
      <c r="TED433" s="45"/>
      <c r="TEE433" s="45"/>
      <c r="TEF433" s="45"/>
      <c r="TEG433" s="45"/>
      <c r="TEH433" s="45"/>
      <c r="TEI433" s="45"/>
      <c r="TEJ433" s="45"/>
      <c r="TEK433" s="45"/>
      <c r="TEL433" s="45"/>
      <c r="TEM433" s="45"/>
      <c r="TEN433" s="45"/>
      <c r="TEO433" s="45"/>
      <c r="TEP433" s="45"/>
      <c r="TEQ433" s="45"/>
      <c r="TER433" s="45"/>
      <c r="TES433" s="45"/>
      <c r="TET433" s="45"/>
      <c r="TEU433" s="45"/>
      <c r="TEV433" s="45"/>
      <c r="TEW433" s="45"/>
      <c r="TEX433" s="45"/>
      <c r="TEY433" s="45"/>
      <c r="TEZ433" s="45"/>
      <c r="TFA433" s="45"/>
      <c r="TFB433" s="45"/>
      <c r="TFC433" s="45"/>
      <c r="TFD433" s="45"/>
      <c r="TFE433" s="45"/>
      <c r="TFF433" s="45"/>
      <c r="TFG433" s="45"/>
      <c r="TFH433" s="45"/>
      <c r="TFI433" s="45"/>
      <c r="TFJ433" s="45"/>
      <c r="TFK433" s="45"/>
      <c r="TFL433" s="45"/>
      <c r="TFM433" s="45"/>
      <c r="TFN433" s="45"/>
      <c r="TFO433" s="45"/>
      <c r="TFP433" s="45"/>
      <c r="TFQ433" s="45"/>
      <c r="TFR433" s="45"/>
      <c r="TFS433" s="45"/>
      <c r="TFT433" s="45"/>
      <c r="TFU433" s="45"/>
      <c r="TFV433" s="45"/>
      <c r="TFW433" s="45"/>
      <c r="TFX433" s="45"/>
      <c r="TFY433" s="45"/>
      <c r="TFZ433" s="45"/>
      <c r="TGA433" s="45"/>
      <c r="TGB433" s="45"/>
      <c r="TGC433" s="45"/>
      <c r="TGD433" s="45"/>
      <c r="TGE433" s="45"/>
      <c r="TGF433" s="45"/>
      <c r="TGG433" s="45"/>
      <c r="TGH433" s="45"/>
      <c r="TGI433" s="45"/>
      <c r="TGJ433" s="45"/>
      <c r="TGK433" s="45"/>
      <c r="TGL433" s="45"/>
      <c r="TGM433" s="45"/>
      <c r="TGN433" s="45"/>
      <c r="TGO433" s="45"/>
      <c r="TGP433" s="45"/>
      <c r="TGQ433" s="45"/>
      <c r="TGR433" s="45"/>
      <c r="TGS433" s="45"/>
      <c r="TGT433" s="45"/>
      <c r="TGU433" s="45"/>
      <c r="TGV433" s="45"/>
      <c r="TGW433" s="45"/>
      <c r="TGX433" s="45"/>
      <c r="TGY433" s="45"/>
      <c r="TGZ433" s="45"/>
      <c r="THA433" s="45"/>
      <c r="THB433" s="45"/>
      <c r="THC433" s="45"/>
      <c r="THD433" s="45"/>
      <c r="THE433" s="45"/>
      <c r="THF433" s="45"/>
      <c r="THG433" s="45"/>
      <c r="THH433" s="45"/>
      <c r="THI433" s="45"/>
      <c r="THJ433" s="45"/>
      <c r="THK433" s="45"/>
      <c r="THL433" s="45"/>
      <c r="THM433" s="45"/>
      <c r="THN433" s="45"/>
      <c r="THO433" s="45"/>
      <c r="THP433" s="45"/>
      <c r="THQ433" s="45"/>
      <c r="THR433" s="45"/>
      <c r="THS433" s="45"/>
      <c r="THT433" s="45"/>
      <c r="THU433" s="45"/>
      <c r="THV433" s="45"/>
      <c r="THW433" s="45"/>
      <c r="THX433" s="45"/>
      <c r="THY433" s="45"/>
      <c r="THZ433" s="45"/>
      <c r="TIA433" s="45"/>
      <c r="TIB433" s="45"/>
      <c r="TIC433" s="45"/>
      <c r="TID433" s="45"/>
      <c r="TIE433" s="45"/>
      <c r="TIF433" s="45"/>
      <c r="TIG433" s="45"/>
      <c r="TIH433" s="45"/>
      <c r="TII433" s="45"/>
      <c r="TIJ433" s="45"/>
      <c r="TIK433" s="45"/>
      <c r="TIL433" s="45"/>
      <c r="TIM433" s="45"/>
      <c r="TIN433" s="45"/>
      <c r="TIO433" s="45"/>
      <c r="TIP433" s="45"/>
      <c r="TIQ433" s="45"/>
      <c r="TIR433" s="45"/>
      <c r="TIS433" s="45"/>
      <c r="TIT433" s="45"/>
      <c r="TIU433" s="45"/>
      <c r="TIV433" s="45"/>
      <c r="TIW433" s="45"/>
      <c r="TIX433" s="45"/>
      <c r="TIY433" s="45"/>
      <c r="TIZ433" s="45"/>
      <c r="TJA433" s="45"/>
      <c r="TJB433" s="45"/>
      <c r="TJC433" s="45"/>
      <c r="TJD433" s="45"/>
      <c r="TJE433" s="45"/>
      <c r="TJF433" s="45"/>
      <c r="TJG433" s="45"/>
      <c r="TJH433" s="45"/>
      <c r="TJI433" s="45"/>
      <c r="TJJ433" s="45"/>
      <c r="TJK433" s="45"/>
      <c r="TJL433" s="45"/>
      <c r="TJM433" s="45"/>
      <c r="TJN433" s="45"/>
      <c r="TJO433" s="45"/>
      <c r="TJP433" s="45"/>
      <c r="TJQ433" s="45"/>
      <c r="TJR433" s="45"/>
      <c r="TJS433" s="45"/>
      <c r="TJT433" s="45"/>
      <c r="TJU433" s="45"/>
      <c r="TJV433" s="45"/>
      <c r="TJW433" s="45"/>
      <c r="TJX433" s="45"/>
      <c r="TJY433" s="45"/>
      <c r="TJZ433" s="45"/>
      <c r="TKA433" s="45"/>
      <c r="TKB433" s="45"/>
      <c r="TKC433" s="45"/>
      <c r="TKD433" s="45"/>
      <c r="TKE433" s="45"/>
      <c r="TKF433" s="45"/>
      <c r="TKG433" s="45"/>
      <c r="TKH433" s="45"/>
      <c r="TKI433" s="45"/>
      <c r="TKJ433" s="45"/>
      <c r="TKK433" s="45"/>
      <c r="TKL433" s="45"/>
      <c r="TKM433" s="45"/>
      <c r="TKN433" s="45"/>
      <c r="TKO433" s="45"/>
      <c r="TKP433" s="45"/>
      <c r="TKQ433" s="45"/>
      <c r="TKR433" s="45"/>
      <c r="TKS433" s="45"/>
      <c r="TKT433" s="45"/>
      <c r="TKU433" s="45"/>
      <c r="TKV433" s="45"/>
      <c r="TKW433" s="45"/>
      <c r="TKX433" s="45"/>
      <c r="TKY433" s="45"/>
      <c r="TKZ433" s="45"/>
      <c r="TLA433" s="45"/>
      <c r="TLB433" s="45"/>
      <c r="TLC433" s="45"/>
      <c r="TLD433" s="45"/>
      <c r="TLE433" s="45"/>
      <c r="TLF433" s="45"/>
      <c r="TLG433" s="45"/>
      <c r="TLH433" s="45"/>
      <c r="TLI433" s="45"/>
      <c r="TLJ433" s="45"/>
      <c r="TLK433" s="45"/>
      <c r="TLL433" s="45"/>
      <c r="TLM433" s="45"/>
      <c r="TLN433" s="45"/>
      <c r="TLO433" s="45"/>
      <c r="TLP433" s="45"/>
      <c r="TLQ433" s="45"/>
      <c r="TLR433" s="45"/>
      <c r="TLS433" s="45"/>
      <c r="TLT433" s="45"/>
      <c r="TLU433" s="45"/>
      <c r="TLV433" s="45"/>
      <c r="TLW433" s="45"/>
      <c r="TLX433" s="45"/>
      <c r="TLY433" s="45"/>
      <c r="TLZ433" s="45"/>
      <c r="TMA433" s="45"/>
      <c r="TMB433" s="45"/>
      <c r="TMC433" s="45"/>
      <c r="TMD433" s="45"/>
      <c r="TME433" s="45"/>
      <c r="TMF433" s="45"/>
      <c r="TMG433" s="45"/>
      <c r="TMH433" s="45"/>
      <c r="TMI433" s="45"/>
      <c r="TMJ433" s="45"/>
      <c r="TMK433" s="45"/>
      <c r="TML433" s="45"/>
      <c r="TMM433" s="45"/>
      <c r="TMN433" s="45"/>
      <c r="TMO433" s="45"/>
      <c r="TMP433" s="45"/>
      <c r="TMQ433" s="45"/>
      <c r="TMR433" s="45"/>
      <c r="TMS433" s="45"/>
      <c r="TMT433" s="45"/>
      <c r="TMU433" s="45"/>
      <c r="TMV433" s="45"/>
      <c r="TMW433" s="45"/>
      <c r="TMX433" s="45"/>
      <c r="TMY433" s="45"/>
      <c r="TMZ433" s="45"/>
      <c r="TNA433" s="45"/>
      <c r="TNB433" s="45"/>
      <c r="TNC433" s="45"/>
      <c r="TND433" s="45"/>
      <c r="TNE433" s="45"/>
      <c r="TNF433" s="45"/>
      <c r="TNG433" s="45"/>
      <c r="TNH433" s="45"/>
      <c r="TNI433" s="45"/>
      <c r="TNJ433" s="45"/>
      <c r="TNK433" s="45"/>
      <c r="TNL433" s="45"/>
      <c r="TNM433" s="45"/>
      <c r="TNN433" s="45"/>
      <c r="TNO433" s="45"/>
      <c r="TNP433" s="45"/>
      <c r="TNQ433" s="45"/>
      <c r="TNR433" s="45"/>
      <c r="TNS433" s="45"/>
      <c r="TNT433" s="45"/>
      <c r="TNU433" s="45"/>
      <c r="TNV433" s="45"/>
      <c r="TNW433" s="45"/>
      <c r="TNX433" s="45"/>
      <c r="TNY433" s="45"/>
      <c r="TNZ433" s="45"/>
      <c r="TOA433" s="45"/>
      <c r="TOB433" s="45"/>
      <c r="TOC433" s="45"/>
      <c r="TOD433" s="45"/>
      <c r="TOE433" s="45"/>
      <c r="TOF433" s="45"/>
      <c r="TOG433" s="45"/>
      <c r="TOH433" s="45"/>
      <c r="TOI433" s="45"/>
      <c r="TOJ433" s="45"/>
      <c r="TOK433" s="45"/>
      <c r="TOL433" s="45"/>
      <c r="TOM433" s="45"/>
      <c r="TON433" s="45"/>
      <c r="TOO433" s="45"/>
      <c r="TOP433" s="45"/>
      <c r="TOQ433" s="45"/>
      <c r="TOR433" s="45"/>
      <c r="TOS433" s="45"/>
      <c r="TOT433" s="45"/>
      <c r="TOU433" s="45"/>
      <c r="TOV433" s="45"/>
      <c r="TOW433" s="45"/>
      <c r="TOX433" s="45"/>
      <c r="TOY433" s="45"/>
      <c r="TOZ433" s="45"/>
      <c r="TPA433" s="45"/>
      <c r="TPB433" s="45"/>
      <c r="TPC433" s="45"/>
      <c r="TPD433" s="45"/>
      <c r="TPE433" s="45"/>
      <c r="TPF433" s="45"/>
      <c r="TPG433" s="45"/>
      <c r="TPH433" s="45"/>
      <c r="TPI433" s="45"/>
      <c r="TPJ433" s="45"/>
      <c r="TPK433" s="45"/>
      <c r="TPL433" s="45"/>
      <c r="TPM433" s="45"/>
      <c r="TPN433" s="45"/>
      <c r="TPO433" s="45"/>
      <c r="TPP433" s="45"/>
      <c r="TPQ433" s="45"/>
      <c r="TPR433" s="45"/>
      <c r="TPS433" s="45"/>
      <c r="TPT433" s="45"/>
      <c r="TPU433" s="45"/>
      <c r="TPV433" s="45"/>
      <c r="TPW433" s="45"/>
      <c r="TPX433" s="45"/>
      <c r="TPY433" s="45"/>
      <c r="TPZ433" s="45"/>
      <c r="TQA433" s="45"/>
      <c r="TQB433" s="45"/>
      <c r="TQC433" s="45"/>
      <c r="TQD433" s="45"/>
      <c r="TQE433" s="45"/>
      <c r="TQF433" s="45"/>
      <c r="TQG433" s="45"/>
      <c r="TQH433" s="45"/>
      <c r="TQI433" s="45"/>
      <c r="TQJ433" s="45"/>
      <c r="TQK433" s="45"/>
      <c r="TQL433" s="45"/>
      <c r="TQM433" s="45"/>
      <c r="TQN433" s="45"/>
      <c r="TQO433" s="45"/>
      <c r="TQP433" s="45"/>
      <c r="TQQ433" s="45"/>
      <c r="TQR433" s="45"/>
      <c r="TQS433" s="45"/>
      <c r="TQT433" s="45"/>
      <c r="TQU433" s="45"/>
      <c r="TQV433" s="45"/>
      <c r="TQW433" s="45"/>
      <c r="TQX433" s="45"/>
      <c r="TQY433" s="45"/>
      <c r="TQZ433" s="45"/>
      <c r="TRA433" s="45"/>
      <c r="TRB433" s="45"/>
      <c r="TRC433" s="45"/>
      <c r="TRD433" s="45"/>
      <c r="TRE433" s="45"/>
      <c r="TRF433" s="45"/>
      <c r="TRG433" s="45"/>
      <c r="TRH433" s="45"/>
      <c r="TRI433" s="45"/>
      <c r="TRJ433" s="45"/>
      <c r="TRK433" s="45"/>
      <c r="TRL433" s="45"/>
      <c r="TRM433" s="45"/>
      <c r="TRN433" s="45"/>
      <c r="TRO433" s="45"/>
      <c r="TRP433" s="45"/>
      <c r="TRQ433" s="45"/>
      <c r="TRR433" s="45"/>
      <c r="TRS433" s="45"/>
      <c r="TRT433" s="45"/>
      <c r="TRU433" s="45"/>
      <c r="TRV433" s="45"/>
      <c r="TRW433" s="45"/>
      <c r="TRX433" s="45"/>
      <c r="TRY433" s="45"/>
      <c r="TRZ433" s="45"/>
      <c r="TSA433" s="45"/>
      <c r="TSB433" s="45"/>
      <c r="TSC433" s="45"/>
      <c r="TSD433" s="45"/>
      <c r="TSE433" s="45"/>
      <c r="TSF433" s="45"/>
      <c r="TSG433" s="45"/>
      <c r="TSH433" s="45"/>
      <c r="TSI433" s="45"/>
      <c r="TSJ433" s="45"/>
      <c r="TSK433" s="45"/>
      <c r="TSL433" s="45"/>
      <c r="TSM433" s="45"/>
      <c r="TSN433" s="45"/>
      <c r="TSO433" s="45"/>
      <c r="TSP433" s="45"/>
      <c r="TSQ433" s="45"/>
      <c r="TSR433" s="45"/>
      <c r="TSS433" s="45"/>
      <c r="TST433" s="45"/>
      <c r="TSU433" s="45"/>
      <c r="TSV433" s="45"/>
      <c r="TSW433" s="45"/>
      <c r="TSX433" s="45"/>
      <c r="TSY433" s="45"/>
      <c r="TSZ433" s="45"/>
      <c r="TTA433" s="45"/>
      <c r="TTB433" s="45"/>
      <c r="TTC433" s="45"/>
      <c r="TTD433" s="45"/>
      <c r="TTE433" s="45"/>
      <c r="TTF433" s="45"/>
      <c r="TTG433" s="45"/>
      <c r="TTH433" s="45"/>
      <c r="TTI433" s="45"/>
      <c r="TTJ433" s="45"/>
      <c r="TTK433" s="45"/>
      <c r="TTL433" s="45"/>
      <c r="TTM433" s="45"/>
      <c r="TTN433" s="45"/>
      <c r="TTO433" s="45"/>
      <c r="TTP433" s="45"/>
      <c r="TTQ433" s="45"/>
      <c r="TTR433" s="45"/>
      <c r="TTS433" s="45"/>
      <c r="TTT433" s="45"/>
      <c r="TTU433" s="45"/>
      <c r="TTV433" s="45"/>
      <c r="TTW433" s="45"/>
      <c r="TTX433" s="45"/>
      <c r="TTY433" s="45"/>
      <c r="TTZ433" s="45"/>
      <c r="TUA433" s="45"/>
      <c r="TUB433" s="45"/>
      <c r="TUC433" s="45"/>
      <c r="TUD433" s="45"/>
      <c r="TUE433" s="45"/>
      <c r="TUF433" s="45"/>
      <c r="TUG433" s="45"/>
      <c r="TUH433" s="45"/>
      <c r="TUI433" s="45"/>
      <c r="TUJ433" s="45"/>
      <c r="TUK433" s="45"/>
      <c r="TUL433" s="45"/>
      <c r="TUM433" s="45"/>
      <c r="TUN433" s="45"/>
      <c r="TUO433" s="45"/>
      <c r="TUP433" s="45"/>
      <c r="TUQ433" s="45"/>
      <c r="TUR433" s="45"/>
      <c r="TUS433" s="45"/>
      <c r="TUT433" s="45"/>
      <c r="TUU433" s="45"/>
      <c r="TUV433" s="45"/>
      <c r="TUW433" s="45"/>
      <c r="TUX433" s="45"/>
      <c r="TUY433" s="45"/>
      <c r="TUZ433" s="45"/>
      <c r="TVA433" s="45"/>
      <c r="TVB433" s="45"/>
      <c r="TVC433" s="45"/>
      <c r="TVD433" s="45"/>
      <c r="TVE433" s="45"/>
      <c r="TVF433" s="45"/>
      <c r="TVG433" s="45"/>
      <c r="TVH433" s="45"/>
      <c r="TVI433" s="45"/>
      <c r="TVJ433" s="45"/>
      <c r="TVK433" s="45"/>
      <c r="TVL433" s="45"/>
      <c r="TVM433" s="45"/>
      <c r="TVN433" s="45"/>
      <c r="TVO433" s="45"/>
      <c r="TVP433" s="45"/>
      <c r="TVQ433" s="45"/>
      <c r="TVR433" s="45"/>
      <c r="TVS433" s="45"/>
      <c r="TVT433" s="45"/>
      <c r="TVU433" s="45"/>
      <c r="TVV433" s="45"/>
      <c r="TVW433" s="45"/>
      <c r="TVX433" s="45"/>
      <c r="TVY433" s="45"/>
      <c r="TVZ433" s="45"/>
      <c r="TWA433" s="45"/>
      <c r="TWB433" s="45"/>
      <c r="TWC433" s="45"/>
      <c r="TWD433" s="45"/>
      <c r="TWE433" s="45"/>
      <c r="TWF433" s="45"/>
      <c r="TWG433" s="45"/>
      <c r="TWH433" s="45"/>
      <c r="TWI433" s="45"/>
      <c r="TWJ433" s="45"/>
      <c r="TWK433" s="45"/>
      <c r="TWL433" s="45"/>
      <c r="TWM433" s="45"/>
      <c r="TWN433" s="45"/>
      <c r="TWO433" s="45"/>
      <c r="TWP433" s="45"/>
      <c r="TWQ433" s="45"/>
      <c r="TWR433" s="45"/>
      <c r="TWS433" s="45"/>
      <c r="TWT433" s="45"/>
      <c r="TWU433" s="45"/>
      <c r="TWV433" s="45"/>
      <c r="TWW433" s="45"/>
      <c r="TWX433" s="45"/>
      <c r="TWY433" s="45"/>
      <c r="TWZ433" s="45"/>
      <c r="TXA433" s="45"/>
      <c r="TXB433" s="45"/>
      <c r="TXC433" s="45"/>
      <c r="TXD433" s="45"/>
      <c r="TXE433" s="45"/>
      <c r="TXF433" s="45"/>
      <c r="TXG433" s="45"/>
      <c r="TXH433" s="45"/>
      <c r="TXI433" s="45"/>
      <c r="TXJ433" s="45"/>
      <c r="TXK433" s="45"/>
      <c r="TXL433" s="45"/>
      <c r="TXM433" s="45"/>
      <c r="TXN433" s="45"/>
      <c r="TXO433" s="45"/>
      <c r="TXP433" s="45"/>
      <c r="TXQ433" s="45"/>
      <c r="TXR433" s="45"/>
      <c r="TXS433" s="45"/>
      <c r="TXT433" s="45"/>
      <c r="TXU433" s="45"/>
      <c r="TXV433" s="45"/>
      <c r="TXW433" s="45"/>
      <c r="TXX433" s="45"/>
      <c r="TXY433" s="45"/>
      <c r="TXZ433" s="45"/>
      <c r="TYA433" s="45"/>
      <c r="TYB433" s="45"/>
      <c r="TYC433" s="45"/>
      <c r="TYD433" s="45"/>
      <c r="TYE433" s="45"/>
      <c r="TYF433" s="45"/>
      <c r="TYG433" s="45"/>
      <c r="TYH433" s="45"/>
      <c r="TYI433" s="45"/>
      <c r="TYJ433" s="45"/>
      <c r="TYK433" s="45"/>
      <c r="TYL433" s="45"/>
      <c r="TYM433" s="45"/>
      <c r="TYN433" s="45"/>
      <c r="TYO433" s="45"/>
      <c r="TYP433" s="45"/>
      <c r="TYQ433" s="45"/>
      <c r="TYR433" s="45"/>
      <c r="TYS433" s="45"/>
      <c r="TYT433" s="45"/>
      <c r="TYU433" s="45"/>
      <c r="TYV433" s="45"/>
      <c r="TYW433" s="45"/>
      <c r="TYX433" s="45"/>
      <c r="TYY433" s="45"/>
      <c r="TYZ433" s="45"/>
      <c r="TZA433" s="45"/>
      <c r="TZB433" s="45"/>
      <c r="TZC433" s="45"/>
      <c r="TZD433" s="45"/>
      <c r="TZE433" s="45"/>
      <c r="TZF433" s="45"/>
      <c r="TZG433" s="45"/>
      <c r="TZH433" s="45"/>
      <c r="TZI433" s="45"/>
      <c r="TZJ433" s="45"/>
      <c r="TZK433" s="45"/>
      <c r="TZL433" s="45"/>
      <c r="TZM433" s="45"/>
      <c r="TZN433" s="45"/>
      <c r="TZO433" s="45"/>
      <c r="TZP433" s="45"/>
      <c r="TZQ433" s="45"/>
      <c r="TZR433" s="45"/>
      <c r="TZS433" s="45"/>
      <c r="TZT433" s="45"/>
      <c r="TZU433" s="45"/>
      <c r="TZV433" s="45"/>
      <c r="TZW433" s="45"/>
      <c r="TZX433" s="45"/>
      <c r="TZY433" s="45"/>
      <c r="TZZ433" s="45"/>
      <c r="UAA433" s="45"/>
      <c r="UAB433" s="45"/>
      <c r="UAC433" s="45"/>
      <c r="UAD433" s="45"/>
      <c r="UAE433" s="45"/>
      <c r="UAF433" s="45"/>
      <c r="UAG433" s="45"/>
      <c r="UAH433" s="45"/>
      <c r="UAI433" s="45"/>
      <c r="UAJ433" s="45"/>
      <c r="UAK433" s="45"/>
      <c r="UAL433" s="45"/>
      <c r="UAM433" s="45"/>
      <c r="UAN433" s="45"/>
      <c r="UAO433" s="45"/>
      <c r="UAP433" s="45"/>
      <c r="UAQ433" s="45"/>
      <c r="UAR433" s="45"/>
      <c r="UAS433" s="45"/>
      <c r="UAT433" s="45"/>
      <c r="UAU433" s="45"/>
      <c r="UAV433" s="45"/>
      <c r="UAW433" s="45"/>
      <c r="UAX433" s="45"/>
      <c r="UAY433" s="45"/>
      <c r="UAZ433" s="45"/>
      <c r="UBA433" s="45"/>
      <c r="UBB433" s="45"/>
      <c r="UBC433" s="45"/>
      <c r="UBD433" s="45"/>
      <c r="UBE433" s="45"/>
      <c r="UBF433" s="45"/>
      <c r="UBG433" s="45"/>
      <c r="UBH433" s="45"/>
      <c r="UBI433" s="45"/>
      <c r="UBJ433" s="45"/>
      <c r="UBK433" s="45"/>
      <c r="UBL433" s="45"/>
      <c r="UBM433" s="45"/>
      <c r="UBN433" s="45"/>
      <c r="UBO433" s="45"/>
      <c r="UBP433" s="45"/>
      <c r="UBQ433" s="45"/>
      <c r="UBR433" s="45"/>
      <c r="UBS433" s="45"/>
      <c r="UBT433" s="45"/>
      <c r="UBU433" s="45"/>
      <c r="UBV433" s="45"/>
      <c r="UBW433" s="45"/>
      <c r="UBX433" s="45"/>
      <c r="UBY433" s="45"/>
      <c r="UBZ433" s="45"/>
      <c r="UCA433" s="45"/>
      <c r="UCB433" s="45"/>
      <c r="UCC433" s="45"/>
      <c r="UCD433" s="45"/>
      <c r="UCE433" s="45"/>
      <c r="UCF433" s="45"/>
      <c r="UCG433" s="45"/>
      <c r="UCH433" s="45"/>
      <c r="UCI433" s="45"/>
      <c r="UCJ433" s="45"/>
      <c r="UCK433" s="45"/>
      <c r="UCL433" s="45"/>
      <c r="UCM433" s="45"/>
      <c r="UCN433" s="45"/>
      <c r="UCO433" s="45"/>
      <c r="UCP433" s="45"/>
      <c r="UCQ433" s="45"/>
      <c r="UCR433" s="45"/>
      <c r="UCS433" s="45"/>
      <c r="UCT433" s="45"/>
      <c r="UCU433" s="45"/>
      <c r="UCV433" s="45"/>
      <c r="UCW433" s="45"/>
      <c r="UCX433" s="45"/>
      <c r="UCY433" s="45"/>
      <c r="UCZ433" s="45"/>
      <c r="UDA433" s="45"/>
      <c r="UDB433" s="45"/>
      <c r="UDC433" s="45"/>
      <c r="UDD433" s="45"/>
      <c r="UDE433" s="45"/>
      <c r="UDF433" s="45"/>
      <c r="UDG433" s="45"/>
      <c r="UDH433" s="45"/>
      <c r="UDI433" s="45"/>
      <c r="UDJ433" s="45"/>
      <c r="UDK433" s="45"/>
      <c r="UDL433" s="45"/>
      <c r="UDM433" s="45"/>
      <c r="UDN433" s="45"/>
      <c r="UDO433" s="45"/>
      <c r="UDP433" s="45"/>
      <c r="UDQ433" s="45"/>
      <c r="UDR433" s="45"/>
      <c r="UDS433" s="45"/>
      <c r="UDT433" s="45"/>
      <c r="UDU433" s="45"/>
      <c r="UDV433" s="45"/>
      <c r="UDW433" s="45"/>
      <c r="UDX433" s="45"/>
      <c r="UDY433" s="45"/>
      <c r="UDZ433" s="45"/>
      <c r="UEA433" s="45"/>
      <c r="UEB433" s="45"/>
      <c r="UEC433" s="45"/>
      <c r="UED433" s="45"/>
      <c r="UEE433" s="45"/>
      <c r="UEF433" s="45"/>
      <c r="UEG433" s="45"/>
      <c r="UEH433" s="45"/>
      <c r="UEI433" s="45"/>
      <c r="UEJ433" s="45"/>
      <c r="UEK433" s="45"/>
      <c r="UEL433" s="45"/>
      <c r="UEM433" s="45"/>
      <c r="UEN433" s="45"/>
      <c r="UEO433" s="45"/>
      <c r="UEP433" s="45"/>
      <c r="UEQ433" s="45"/>
      <c r="UER433" s="45"/>
      <c r="UES433" s="45"/>
      <c r="UET433" s="45"/>
      <c r="UEU433" s="45"/>
      <c r="UEV433" s="45"/>
      <c r="UEW433" s="45"/>
      <c r="UEX433" s="45"/>
      <c r="UEY433" s="45"/>
      <c r="UEZ433" s="45"/>
      <c r="UFA433" s="45"/>
      <c r="UFB433" s="45"/>
      <c r="UFC433" s="45"/>
      <c r="UFD433" s="45"/>
      <c r="UFE433" s="45"/>
      <c r="UFF433" s="45"/>
      <c r="UFG433" s="45"/>
      <c r="UFH433" s="45"/>
      <c r="UFI433" s="45"/>
      <c r="UFJ433" s="45"/>
      <c r="UFK433" s="45"/>
      <c r="UFL433" s="45"/>
      <c r="UFM433" s="45"/>
      <c r="UFN433" s="45"/>
      <c r="UFO433" s="45"/>
      <c r="UFP433" s="45"/>
      <c r="UFQ433" s="45"/>
      <c r="UFR433" s="45"/>
      <c r="UFS433" s="45"/>
      <c r="UFT433" s="45"/>
      <c r="UFU433" s="45"/>
      <c r="UFV433" s="45"/>
      <c r="UFW433" s="45"/>
      <c r="UFX433" s="45"/>
      <c r="UFY433" s="45"/>
      <c r="UFZ433" s="45"/>
      <c r="UGA433" s="45"/>
      <c r="UGB433" s="45"/>
      <c r="UGC433" s="45"/>
      <c r="UGD433" s="45"/>
      <c r="UGE433" s="45"/>
      <c r="UGF433" s="45"/>
      <c r="UGG433" s="45"/>
      <c r="UGH433" s="45"/>
      <c r="UGI433" s="45"/>
      <c r="UGJ433" s="45"/>
      <c r="UGK433" s="45"/>
      <c r="UGL433" s="45"/>
      <c r="UGM433" s="45"/>
      <c r="UGN433" s="45"/>
      <c r="UGO433" s="45"/>
      <c r="UGP433" s="45"/>
      <c r="UGQ433" s="45"/>
      <c r="UGR433" s="45"/>
      <c r="UGS433" s="45"/>
      <c r="UGT433" s="45"/>
      <c r="UGU433" s="45"/>
      <c r="UGV433" s="45"/>
      <c r="UGW433" s="45"/>
      <c r="UGX433" s="45"/>
      <c r="UGY433" s="45"/>
      <c r="UGZ433" s="45"/>
      <c r="UHA433" s="45"/>
      <c r="UHB433" s="45"/>
      <c r="UHC433" s="45"/>
      <c r="UHD433" s="45"/>
      <c r="UHE433" s="45"/>
      <c r="UHF433" s="45"/>
      <c r="UHG433" s="45"/>
      <c r="UHH433" s="45"/>
      <c r="UHI433" s="45"/>
      <c r="UHJ433" s="45"/>
      <c r="UHK433" s="45"/>
      <c r="UHL433" s="45"/>
      <c r="UHM433" s="45"/>
      <c r="UHN433" s="45"/>
      <c r="UHO433" s="45"/>
      <c r="UHP433" s="45"/>
      <c r="UHQ433" s="45"/>
      <c r="UHR433" s="45"/>
      <c r="UHS433" s="45"/>
      <c r="UHT433" s="45"/>
      <c r="UHU433" s="45"/>
      <c r="UHV433" s="45"/>
      <c r="UHW433" s="45"/>
      <c r="UHX433" s="45"/>
      <c r="UHY433" s="45"/>
      <c r="UHZ433" s="45"/>
      <c r="UIA433" s="45"/>
      <c r="UIB433" s="45"/>
      <c r="UIC433" s="45"/>
      <c r="UID433" s="45"/>
      <c r="UIE433" s="45"/>
      <c r="UIF433" s="45"/>
      <c r="UIG433" s="45"/>
      <c r="UIH433" s="45"/>
      <c r="UII433" s="45"/>
      <c r="UIJ433" s="45"/>
      <c r="UIK433" s="45"/>
      <c r="UIL433" s="45"/>
      <c r="UIM433" s="45"/>
      <c r="UIN433" s="45"/>
      <c r="UIO433" s="45"/>
      <c r="UIP433" s="45"/>
      <c r="UIQ433" s="45"/>
      <c r="UIR433" s="45"/>
      <c r="UIS433" s="45"/>
      <c r="UIT433" s="45"/>
      <c r="UIU433" s="45"/>
      <c r="UIV433" s="45"/>
      <c r="UIW433" s="45"/>
      <c r="UIX433" s="45"/>
      <c r="UIY433" s="45"/>
      <c r="UIZ433" s="45"/>
      <c r="UJA433" s="45"/>
      <c r="UJB433" s="45"/>
      <c r="UJC433" s="45"/>
      <c r="UJD433" s="45"/>
      <c r="UJE433" s="45"/>
      <c r="UJF433" s="45"/>
      <c r="UJG433" s="45"/>
      <c r="UJH433" s="45"/>
      <c r="UJI433" s="45"/>
      <c r="UJJ433" s="45"/>
      <c r="UJK433" s="45"/>
      <c r="UJL433" s="45"/>
      <c r="UJM433" s="45"/>
      <c r="UJN433" s="45"/>
      <c r="UJO433" s="45"/>
      <c r="UJP433" s="45"/>
      <c r="UJQ433" s="45"/>
      <c r="UJR433" s="45"/>
      <c r="UJS433" s="45"/>
      <c r="UJT433" s="45"/>
      <c r="UJU433" s="45"/>
      <c r="UJV433" s="45"/>
      <c r="UJW433" s="45"/>
      <c r="UJX433" s="45"/>
      <c r="UJY433" s="45"/>
      <c r="UJZ433" s="45"/>
      <c r="UKA433" s="45"/>
      <c r="UKB433" s="45"/>
      <c r="UKC433" s="45"/>
      <c r="UKD433" s="45"/>
      <c r="UKE433" s="45"/>
      <c r="UKF433" s="45"/>
      <c r="UKG433" s="45"/>
      <c r="UKH433" s="45"/>
      <c r="UKI433" s="45"/>
      <c r="UKJ433" s="45"/>
      <c r="UKK433" s="45"/>
      <c r="UKL433" s="45"/>
      <c r="UKM433" s="45"/>
      <c r="UKN433" s="45"/>
      <c r="UKO433" s="45"/>
      <c r="UKP433" s="45"/>
      <c r="UKQ433" s="45"/>
      <c r="UKR433" s="45"/>
      <c r="UKS433" s="45"/>
      <c r="UKT433" s="45"/>
      <c r="UKU433" s="45"/>
      <c r="UKV433" s="45"/>
      <c r="UKW433" s="45"/>
      <c r="UKX433" s="45"/>
      <c r="UKY433" s="45"/>
      <c r="UKZ433" s="45"/>
      <c r="ULA433" s="45"/>
      <c r="ULB433" s="45"/>
      <c r="ULC433" s="45"/>
      <c r="ULD433" s="45"/>
      <c r="ULE433" s="45"/>
      <c r="ULF433" s="45"/>
      <c r="ULG433" s="45"/>
      <c r="ULH433" s="45"/>
      <c r="ULI433" s="45"/>
      <c r="ULJ433" s="45"/>
      <c r="ULK433" s="45"/>
      <c r="ULL433" s="45"/>
      <c r="ULM433" s="45"/>
      <c r="ULN433" s="45"/>
      <c r="ULO433" s="45"/>
      <c r="ULP433" s="45"/>
      <c r="ULQ433" s="45"/>
      <c r="ULR433" s="45"/>
      <c r="ULS433" s="45"/>
      <c r="ULT433" s="45"/>
      <c r="ULU433" s="45"/>
      <c r="ULV433" s="45"/>
      <c r="ULW433" s="45"/>
      <c r="ULX433" s="45"/>
      <c r="ULY433" s="45"/>
      <c r="ULZ433" s="45"/>
      <c r="UMA433" s="45"/>
      <c r="UMB433" s="45"/>
      <c r="UMC433" s="45"/>
      <c r="UMD433" s="45"/>
      <c r="UME433" s="45"/>
      <c r="UMF433" s="45"/>
      <c r="UMG433" s="45"/>
      <c r="UMH433" s="45"/>
      <c r="UMI433" s="45"/>
      <c r="UMJ433" s="45"/>
      <c r="UMK433" s="45"/>
      <c r="UML433" s="45"/>
      <c r="UMM433" s="45"/>
      <c r="UMN433" s="45"/>
      <c r="UMO433" s="45"/>
      <c r="UMP433" s="45"/>
      <c r="UMQ433" s="45"/>
      <c r="UMR433" s="45"/>
      <c r="UMS433" s="45"/>
      <c r="UMT433" s="45"/>
      <c r="UMU433" s="45"/>
      <c r="UMV433" s="45"/>
      <c r="UMW433" s="45"/>
      <c r="UMX433" s="45"/>
      <c r="UMY433" s="45"/>
      <c r="UMZ433" s="45"/>
      <c r="UNA433" s="45"/>
      <c r="UNB433" s="45"/>
      <c r="UNC433" s="45"/>
      <c r="UND433" s="45"/>
      <c r="UNE433" s="45"/>
      <c r="UNF433" s="45"/>
      <c r="UNG433" s="45"/>
      <c r="UNH433" s="45"/>
      <c r="UNI433" s="45"/>
      <c r="UNJ433" s="45"/>
      <c r="UNK433" s="45"/>
      <c r="UNL433" s="45"/>
      <c r="UNM433" s="45"/>
      <c r="UNN433" s="45"/>
      <c r="UNO433" s="45"/>
      <c r="UNP433" s="45"/>
      <c r="UNQ433" s="45"/>
      <c r="UNR433" s="45"/>
      <c r="UNS433" s="45"/>
      <c r="UNT433" s="45"/>
      <c r="UNU433" s="45"/>
      <c r="UNV433" s="45"/>
      <c r="UNW433" s="45"/>
      <c r="UNX433" s="45"/>
      <c r="UNY433" s="45"/>
      <c r="UNZ433" s="45"/>
      <c r="UOA433" s="45"/>
      <c r="UOB433" s="45"/>
      <c r="UOC433" s="45"/>
      <c r="UOD433" s="45"/>
      <c r="UOE433" s="45"/>
      <c r="UOF433" s="45"/>
      <c r="UOG433" s="45"/>
      <c r="UOH433" s="45"/>
      <c r="UOI433" s="45"/>
      <c r="UOJ433" s="45"/>
      <c r="UOK433" s="45"/>
      <c r="UOL433" s="45"/>
      <c r="UOM433" s="45"/>
      <c r="UON433" s="45"/>
      <c r="UOO433" s="45"/>
      <c r="UOP433" s="45"/>
      <c r="UOQ433" s="45"/>
      <c r="UOR433" s="45"/>
      <c r="UOS433" s="45"/>
      <c r="UOT433" s="45"/>
      <c r="UOU433" s="45"/>
      <c r="UOV433" s="45"/>
      <c r="UOW433" s="45"/>
      <c r="UOX433" s="45"/>
      <c r="UOY433" s="45"/>
      <c r="UOZ433" s="45"/>
      <c r="UPA433" s="45"/>
      <c r="UPB433" s="45"/>
      <c r="UPC433" s="45"/>
      <c r="UPD433" s="45"/>
      <c r="UPE433" s="45"/>
      <c r="UPF433" s="45"/>
      <c r="UPG433" s="45"/>
      <c r="UPH433" s="45"/>
      <c r="UPI433" s="45"/>
      <c r="UPJ433" s="45"/>
      <c r="UPK433" s="45"/>
      <c r="UPL433" s="45"/>
      <c r="UPM433" s="45"/>
      <c r="UPN433" s="45"/>
      <c r="UPO433" s="45"/>
      <c r="UPP433" s="45"/>
      <c r="UPQ433" s="45"/>
      <c r="UPR433" s="45"/>
      <c r="UPS433" s="45"/>
      <c r="UPT433" s="45"/>
      <c r="UPU433" s="45"/>
      <c r="UPV433" s="45"/>
      <c r="UPW433" s="45"/>
      <c r="UPX433" s="45"/>
      <c r="UPY433" s="45"/>
      <c r="UPZ433" s="45"/>
      <c r="UQA433" s="45"/>
      <c r="UQB433" s="45"/>
      <c r="UQC433" s="45"/>
      <c r="UQD433" s="45"/>
      <c r="UQE433" s="45"/>
      <c r="UQF433" s="45"/>
      <c r="UQG433" s="45"/>
      <c r="UQH433" s="45"/>
      <c r="UQI433" s="45"/>
      <c r="UQJ433" s="45"/>
      <c r="UQK433" s="45"/>
      <c r="UQL433" s="45"/>
      <c r="UQM433" s="45"/>
      <c r="UQN433" s="45"/>
      <c r="UQO433" s="45"/>
      <c r="UQP433" s="45"/>
      <c r="UQQ433" s="45"/>
      <c r="UQR433" s="45"/>
      <c r="UQS433" s="45"/>
      <c r="UQT433" s="45"/>
      <c r="UQU433" s="45"/>
      <c r="UQV433" s="45"/>
      <c r="UQW433" s="45"/>
      <c r="UQX433" s="45"/>
      <c r="UQY433" s="45"/>
      <c r="UQZ433" s="45"/>
      <c r="URA433" s="45"/>
      <c r="URB433" s="45"/>
      <c r="URC433" s="45"/>
      <c r="URD433" s="45"/>
      <c r="URE433" s="45"/>
      <c r="URF433" s="45"/>
      <c r="URG433" s="45"/>
      <c r="URH433" s="45"/>
      <c r="URI433" s="45"/>
      <c r="URJ433" s="45"/>
      <c r="URK433" s="45"/>
      <c r="URL433" s="45"/>
      <c r="URM433" s="45"/>
      <c r="URN433" s="45"/>
      <c r="URO433" s="45"/>
      <c r="URP433" s="45"/>
      <c r="URQ433" s="45"/>
      <c r="URR433" s="45"/>
      <c r="URS433" s="45"/>
      <c r="URT433" s="45"/>
      <c r="URU433" s="45"/>
      <c r="URV433" s="45"/>
      <c r="URW433" s="45"/>
      <c r="URX433" s="45"/>
      <c r="URY433" s="45"/>
      <c r="URZ433" s="45"/>
      <c r="USA433" s="45"/>
      <c r="USB433" s="45"/>
      <c r="USC433" s="45"/>
      <c r="USD433" s="45"/>
      <c r="USE433" s="45"/>
      <c r="USF433" s="45"/>
      <c r="USG433" s="45"/>
      <c r="USH433" s="45"/>
      <c r="USI433" s="45"/>
      <c r="USJ433" s="45"/>
      <c r="USK433" s="45"/>
      <c r="USL433" s="45"/>
      <c r="USM433" s="45"/>
      <c r="USN433" s="45"/>
      <c r="USO433" s="45"/>
      <c r="USP433" s="45"/>
      <c r="USQ433" s="45"/>
      <c r="USR433" s="45"/>
      <c r="USS433" s="45"/>
      <c r="UST433" s="45"/>
      <c r="USU433" s="45"/>
      <c r="USV433" s="45"/>
      <c r="USW433" s="45"/>
      <c r="USX433" s="45"/>
      <c r="USY433" s="45"/>
      <c r="USZ433" s="45"/>
      <c r="UTA433" s="45"/>
      <c r="UTB433" s="45"/>
      <c r="UTC433" s="45"/>
      <c r="UTD433" s="45"/>
      <c r="UTE433" s="45"/>
      <c r="UTF433" s="45"/>
      <c r="UTG433" s="45"/>
      <c r="UTH433" s="45"/>
      <c r="UTI433" s="45"/>
      <c r="UTJ433" s="45"/>
      <c r="UTK433" s="45"/>
      <c r="UTL433" s="45"/>
      <c r="UTM433" s="45"/>
      <c r="UTN433" s="45"/>
      <c r="UTO433" s="45"/>
      <c r="UTP433" s="45"/>
      <c r="UTQ433" s="45"/>
      <c r="UTR433" s="45"/>
      <c r="UTS433" s="45"/>
      <c r="UTT433" s="45"/>
      <c r="UTU433" s="45"/>
      <c r="UTV433" s="45"/>
      <c r="UTW433" s="45"/>
      <c r="UTX433" s="45"/>
      <c r="UTY433" s="45"/>
      <c r="UTZ433" s="45"/>
      <c r="UUA433" s="45"/>
      <c r="UUB433" s="45"/>
      <c r="UUC433" s="45"/>
      <c r="UUD433" s="45"/>
      <c r="UUE433" s="45"/>
      <c r="UUF433" s="45"/>
      <c r="UUG433" s="45"/>
      <c r="UUH433" s="45"/>
      <c r="UUI433" s="45"/>
      <c r="UUJ433" s="45"/>
      <c r="UUK433" s="45"/>
      <c r="UUL433" s="45"/>
      <c r="UUM433" s="45"/>
      <c r="UUN433" s="45"/>
      <c r="UUO433" s="45"/>
      <c r="UUP433" s="45"/>
      <c r="UUQ433" s="45"/>
      <c r="UUR433" s="45"/>
      <c r="UUS433" s="45"/>
      <c r="UUT433" s="45"/>
      <c r="UUU433" s="45"/>
      <c r="UUV433" s="45"/>
      <c r="UUW433" s="45"/>
      <c r="UUX433" s="45"/>
      <c r="UUY433" s="45"/>
      <c r="UUZ433" s="45"/>
      <c r="UVA433" s="45"/>
      <c r="UVB433" s="45"/>
      <c r="UVC433" s="45"/>
      <c r="UVD433" s="45"/>
      <c r="UVE433" s="45"/>
      <c r="UVF433" s="45"/>
      <c r="UVG433" s="45"/>
      <c r="UVH433" s="45"/>
      <c r="UVI433" s="45"/>
      <c r="UVJ433" s="45"/>
      <c r="UVK433" s="45"/>
      <c r="UVL433" s="45"/>
      <c r="UVM433" s="45"/>
      <c r="UVN433" s="45"/>
      <c r="UVO433" s="45"/>
      <c r="UVP433" s="45"/>
      <c r="UVQ433" s="45"/>
      <c r="UVR433" s="45"/>
      <c r="UVS433" s="45"/>
      <c r="UVT433" s="45"/>
      <c r="UVU433" s="45"/>
      <c r="UVV433" s="45"/>
      <c r="UVW433" s="45"/>
      <c r="UVX433" s="45"/>
      <c r="UVY433" s="45"/>
      <c r="UVZ433" s="45"/>
      <c r="UWA433" s="45"/>
      <c r="UWB433" s="45"/>
      <c r="UWC433" s="45"/>
      <c r="UWD433" s="45"/>
      <c r="UWE433" s="45"/>
      <c r="UWF433" s="45"/>
      <c r="UWG433" s="45"/>
      <c r="UWH433" s="45"/>
      <c r="UWI433" s="45"/>
      <c r="UWJ433" s="45"/>
      <c r="UWK433" s="45"/>
      <c r="UWL433" s="45"/>
      <c r="UWM433" s="45"/>
      <c r="UWN433" s="45"/>
      <c r="UWO433" s="45"/>
      <c r="UWP433" s="45"/>
      <c r="UWQ433" s="45"/>
      <c r="UWR433" s="45"/>
      <c r="UWS433" s="45"/>
      <c r="UWT433" s="45"/>
      <c r="UWU433" s="45"/>
      <c r="UWV433" s="45"/>
      <c r="UWW433" s="45"/>
      <c r="UWX433" s="45"/>
      <c r="UWY433" s="45"/>
      <c r="UWZ433" s="45"/>
      <c r="UXA433" s="45"/>
      <c r="UXB433" s="45"/>
      <c r="UXC433" s="45"/>
      <c r="UXD433" s="45"/>
      <c r="UXE433" s="45"/>
      <c r="UXF433" s="45"/>
      <c r="UXG433" s="45"/>
      <c r="UXH433" s="45"/>
      <c r="UXI433" s="45"/>
      <c r="UXJ433" s="45"/>
      <c r="UXK433" s="45"/>
      <c r="UXL433" s="45"/>
      <c r="UXM433" s="45"/>
      <c r="UXN433" s="45"/>
      <c r="UXO433" s="45"/>
      <c r="UXP433" s="45"/>
      <c r="UXQ433" s="45"/>
      <c r="UXR433" s="45"/>
      <c r="UXS433" s="45"/>
      <c r="UXT433" s="45"/>
      <c r="UXU433" s="45"/>
      <c r="UXV433" s="45"/>
      <c r="UXW433" s="45"/>
      <c r="UXX433" s="45"/>
      <c r="UXY433" s="45"/>
      <c r="UXZ433" s="45"/>
      <c r="UYA433" s="45"/>
      <c r="UYB433" s="45"/>
      <c r="UYC433" s="45"/>
      <c r="UYD433" s="45"/>
      <c r="UYE433" s="45"/>
      <c r="UYF433" s="45"/>
      <c r="UYG433" s="45"/>
      <c r="UYH433" s="45"/>
      <c r="UYI433" s="45"/>
      <c r="UYJ433" s="45"/>
      <c r="UYK433" s="45"/>
      <c r="UYL433" s="45"/>
      <c r="UYM433" s="45"/>
      <c r="UYN433" s="45"/>
      <c r="UYO433" s="45"/>
      <c r="UYP433" s="45"/>
      <c r="UYQ433" s="45"/>
      <c r="UYR433" s="45"/>
      <c r="UYS433" s="45"/>
      <c r="UYT433" s="45"/>
      <c r="UYU433" s="45"/>
      <c r="UYV433" s="45"/>
      <c r="UYW433" s="45"/>
      <c r="UYX433" s="45"/>
      <c r="UYY433" s="45"/>
      <c r="UYZ433" s="45"/>
      <c r="UZA433" s="45"/>
      <c r="UZB433" s="45"/>
      <c r="UZC433" s="45"/>
      <c r="UZD433" s="45"/>
      <c r="UZE433" s="45"/>
      <c r="UZF433" s="45"/>
      <c r="UZG433" s="45"/>
      <c r="UZH433" s="45"/>
      <c r="UZI433" s="45"/>
      <c r="UZJ433" s="45"/>
      <c r="UZK433" s="45"/>
      <c r="UZL433" s="45"/>
      <c r="UZM433" s="45"/>
      <c r="UZN433" s="45"/>
      <c r="UZO433" s="45"/>
      <c r="UZP433" s="45"/>
      <c r="UZQ433" s="45"/>
      <c r="UZR433" s="45"/>
      <c r="UZS433" s="45"/>
      <c r="UZT433" s="45"/>
      <c r="UZU433" s="45"/>
      <c r="UZV433" s="45"/>
      <c r="UZW433" s="45"/>
      <c r="UZX433" s="45"/>
      <c r="UZY433" s="45"/>
      <c r="UZZ433" s="45"/>
      <c r="VAA433" s="45"/>
      <c r="VAB433" s="45"/>
      <c r="VAC433" s="45"/>
      <c r="VAD433" s="45"/>
      <c r="VAE433" s="45"/>
      <c r="VAF433" s="45"/>
      <c r="VAG433" s="45"/>
      <c r="VAH433" s="45"/>
      <c r="VAI433" s="45"/>
      <c r="VAJ433" s="45"/>
      <c r="VAK433" s="45"/>
      <c r="VAL433" s="45"/>
      <c r="VAM433" s="45"/>
      <c r="VAN433" s="45"/>
      <c r="VAO433" s="45"/>
      <c r="VAP433" s="45"/>
      <c r="VAQ433" s="45"/>
      <c r="VAR433" s="45"/>
      <c r="VAS433" s="45"/>
      <c r="VAT433" s="45"/>
      <c r="VAU433" s="45"/>
      <c r="VAV433" s="45"/>
      <c r="VAW433" s="45"/>
      <c r="VAX433" s="45"/>
      <c r="VAY433" s="45"/>
      <c r="VAZ433" s="45"/>
      <c r="VBA433" s="45"/>
      <c r="VBB433" s="45"/>
      <c r="VBC433" s="45"/>
      <c r="VBD433" s="45"/>
      <c r="VBE433" s="45"/>
      <c r="VBF433" s="45"/>
      <c r="VBG433" s="45"/>
      <c r="VBH433" s="45"/>
      <c r="VBI433" s="45"/>
      <c r="VBJ433" s="45"/>
      <c r="VBK433" s="45"/>
      <c r="VBL433" s="45"/>
      <c r="VBM433" s="45"/>
      <c r="VBN433" s="45"/>
      <c r="VBO433" s="45"/>
      <c r="VBP433" s="45"/>
      <c r="VBQ433" s="45"/>
      <c r="VBR433" s="45"/>
      <c r="VBS433" s="45"/>
      <c r="VBT433" s="45"/>
      <c r="VBU433" s="45"/>
      <c r="VBV433" s="45"/>
      <c r="VBW433" s="45"/>
      <c r="VBX433" s="45"/>
      <c r="VBY433" s="45"/>
      <c r="VBZ433" s="45"/>
      <c r="VCA433" s="45"/>
      <c r="VCB433" s="45"/>
      <c r="VCC433" s="45"/>
      <c r="VCD433" s="45"/>
      <c r="VCE433" s="45"/>
      <c r="VCF433" s="45"/>
      <c r="VCG433" s="45"/>
      <c r="VCH433" s="45"/>
      <c r="VCI433" s="45"/>
      <c r="VCJ433" s="45"/>
      <c r="VCK433" s="45"/>
      <c r="VCL433" s="45"/>
      <c r="VCM433" s="45"/>
      <c r="VCN433" s="45"/>
      <c r="VCO433" s="45"/>
      <c r="VCP433" s="45"/>
      <c r="VCQ433" s="45"/>
      <c r="VCR433" s="45"/>
      <c r="VCS433" s="45"/>
      <c r="VCT433" s="45"/>
      <c r="VCU433" s="45"/>
      <c r="VCV433" s="45"/>
      <c r="VCW433" s="45"/>
      <c r="VCX433" s="45"/>
      <c r="VCY433" s="45"/>
      <c r="VCZ433" s="45"/>
      <c r="VDA433" s="45"/>
      <c r="VDB433" s="45"/>
      <c r="VDC433" s="45"/>
      <c r="VDD433" s="45"/>
      <c r="VDE433" s="45"/>
      <c r="VDF433" s="45"/>
      <c r="VDG433" s="45"/>
      <c r="VDH433" s="45"/>
      <c r="VDI433" s="45"/>
      <c r="VDJ433" s="45"/>
      <c r="VDK433" s="45"/>
      <c r="VDL433" s="45"/>
      <c r="VDM433" s="45"/>
      <c r="VDN433" s="45"/>
      <c r="VDO433" s="45"/>
      <c r="VDP433" s="45"/>
      <c r="VDQ433" s="45"/>
      <c r="VDR433" s="45"/>
      <c r="VDS433" s="45"/>
      <c r="VDT433" s="45"/>
      <c r="VDU433" s="45"/>
      <c r="VDV433" s="45"/>
      <c r="VDW433" s="45"/>
      <c r="VDX433" s="45"/>
      <c r="VDY433" s="45"/>
      <c r="VDZ433" s="45"/>
      <c r="VEA433" s="45"/>
      <c r="VEB433" s="45"/>
      <c r="VEC433" s="45"/>
      <c r="VED433" s="45"/>
      <c r="VEE433" s="45"/>
      <c r="VEF433" s="45"/>
      <c r="VEG433" s="45"/>
      <c r="VEH433" s="45"/>
      <c r="VEI433" s="45"/>
      <c r="VEJ433" s="45"/>
      <c r="VEK433" s="45"/>
      <c r="VEL433" s="45"/>
      <c r="VEM433" s="45"/>
      <c r="VEN433" s="45"/>
      <c r="VEO433" s="45"/>
      <c r="VEP433" s="45"/>
      <c r="VEQ433" s="45"/>
      <c r="VER433" s="45"/>
      <c r="VES433" s="45"/>
      <c r="VET433" s="45"/>
      <c r="VEU433" s="45"/>
      <c r="VEV433" s="45"/>
      <c r="VEW433" s="45"/>
      <c r="VEX433" s="45"/>
      <c r="VEY433" s="45"/>
      <c r="VEZ433" s="45"/>
      <c r="VFA433" s="45"/>
      <c r="VFB433" s="45"/>
      <c r="VFC433" s="45"/>
      <c r="VFD433" s="45"/>
      <c r="VFE433" s="45"/>
      <c r="VFF433" s="45"/>
      <c r="VFG433" s="45"/>
      <c r="VFH433" s="45"/>
      <c r="VFI433" s="45"/>
      <c r="VFJ433" s="45"/>
      <c r="VFK433" s="45"/>
      <c r="VFL433" s="45"/>
      <c r="VFM433" s="45"/>
      <c r="VFN433" s="45"/>
      <c r="VFO433" s="45"/>
      <c r="VFP433" s="45"/>
      <c r="VFQ433" s="45"/>
      <c r="VFR433" s="45"/>
      <c r="VFS433" s="45"/>
      <c r="VFT433" s="45"/>
      <c r="VFU433" s="45"/>
      <c r="VFV433" s="45"/>
      <c r="VFW433" s="45"/>
      <c r="VFX433" s="45"/>
      <c r="VFY433" s="45"/>
      <c r="VFZ433" s="45"/>
      <c r="VGA433" s="45"/>
      <c r="VGB433" s="45"/>
      <c r="VGC433" s="45"/>
      <c r="VGD433" s="45"/>
      <c r="VGE433" s="45"/>
      <c r="VGF433" s="45"/>
      <c r="VGG433" s="45"/>
      <c r="VGH433" s="45"/>
      <c r="VGI433" s="45"/>
      <c r="VGJ433" s="45"/>
      <c r="VGK433" s="45"/>
      <c r="VGL433" s="45"/>
      <c r="VGM433" s="45"/>
      <c r="VGN433" s="45"/>
      <c r="VGO433" s="45"/>
      <c r="VGP433" s="45"/>
      <c r="VGQ433" s="45"/>
      <c r="VGR433" s="45"/>
      <c r="VGS433" s="45"/>
      <c r="VGT433" s="45"/>
      <c r="VGU433" s="45"/>
      <c r="VGV433" s="45"/>
      <c r="VGW433" s="45"/>
      <c r="VGX433" s="45"/>
      <c r="VGY433" s="45"/>
      <c r="VGZ433" s="45"/>
      <c r="VHA433" s="45"/>
      <c r="VHB433" s="45"/>
      <c r="VHC433" s="45"/>
      <c r="VHD433" s="45"/>
      <c r="VHE433" s="45"/>
      <c r="VHF433" s="45"/>
      <c r="VHG433" s="45"/>
      <c r="VHH433" s="45"/>
      <c r="VHI433" s="45"/>
      <c r="VHJ433" s="45"/>
      <c r="VHK433" s="45"/>
      <c r="VHL433" s="45"/>
      <c r="VHM433" s="45"/>
      <c r="VHN433" s="45"/>
      <c r="VHO433" s="45"/>
      <c r="VHP433" s="45"/>
      <c r="VHQ433" s="45"/>
      <c r="VHR433" s="45"/>
      <c r="VHS433" s="45"/>
      <c r="VHT433" s="45"/>
      <c r="VHU433" s="45"/>
      <c r="VHV433" s="45"/>
      <c r="VHW433" s="45"/>
      <c r="VHX433" s="45"/>
      <c r="VHY433" s="45"/>
      <c r="VHZ433" s="45"/>
      <c r="VIA433" s="45"/>
      <c r="VIB433" s="45"/>
      <c r="VIC433" s="45"/>
      <c r="VID433" s="45"/>
      <c r="VIE433" s="45"/>
      <c r="VIF433" s="45"/>
      <c r="VIG433" s="45"/>
      <c r="VIH433" s="45"/>
      <c r="VII433" s="45"/>
      <c r="VIJ433" s="45"/>
      <c r="VIK433" s="45"/>
      <c r="VIL433" s="45"/>
      <c r="VIM433" s="45"/>
      <c r="VIN433" s="45"/>
      <c r="VIO433" s="45"/>
      <c r="VIP433" s="45"/>
      <c r="VIQ433" s="45"/>
      <c r="VIR433" s="45"/>
      <c r="VIS433" s="45"/>
      <c r="VIT433" s="45"/>
      <c r="VIU433" s="45"/>
      <c r="VIV433" s="45"/>
      <c r="VIW433" s="45"/>
      <c r="VIX433" s="45"/>
      <c r="VIY433" s="45"/>
      <c r="VIZ433" s="45"/>
      <c r="VJA433" s="45"/>
      <c r="VJB433" s="45"/>
      <c r="VJC433" s="45"/>
      <c r="VJD433" s="45"/>
      <c r="VJE433" s="45"/>
      <c r="VJF433" s="45"/>
      <c r="VJG433" s="45"/>
      <c r="VJH433" s="45"/>
      <c r="VJI433" s="45"/>
      <c r="VJJ433" s="45"/>
      <c r="VJK433" s="45"/>
      <c r="VJL433" s="45"/>
      <c r="VJM433" s="45"/>
      <c r="VJN433" s="45"/>
      <c r="VJO433" s="45"/>
      <c r="VJP433" s="45"/>
      <c r="VJQ433" s="45"/>
      <c r="VJR433" s="45"/>
      <c r="VJS433" s="45"/>
      <c r="VJT433" s="45"/>
      <c r="VJU433" s="45"/>
      <c r="VJV433" s="45"/>
      <c r="VJW433" s="45"/>
      <c r="VJX433" s="45"/>
      <c r="VJY433" s="45"/>
      <c r="VJZ433" s="45"/>
      <c r="VKA433" s="45"/>
      <c r="VKB433" s="45"/>
      <c r="VKC433" s="45"/>
      <c r="VKD433" s="45"/>
      <c r="VKE433" s="45"/>
      <c r="VKF433" s="45"/>
      <c r="VKG433" s="45"/>
      <c r="VKH433" s="45"/>
      <c r="VKI433" s="45"/>
      <c r="VKJ433" s="45"/>
      <c r="VKK433" s="45"/>
      <c r="VKL433" s="45"/>
      <c r="VKM433" s="45"/>
      <c r="VKN433" s="45"/>
      <c r="VKO433" s="45"/>
      <c r="VKP433" s="45"/>
      <c r="VKQ433" s="45"/>
      <c r="VKR433" s="45"/>
      <c r="VKS433" s="45"/>
      <c r="VKT433" s="45"/>
      <c r="VKU433" s="45"/>
      <c r="VKV433" s="45"/>
      <c r="VKW433" s="45"/>
      <c r="VKX433" s="45"/>
      <c r="VKY433" s="45"/>
      <c r="VKZ433" s="45"/>
      <c r="VLA433" s="45"/>
      <c r="VLB433" s="45"/>
      <c r="VLC433" s="45"/>
      <c r="VLD433" s="45"/>
      <c r="VLE433" s="45"/>
      <c r="VLF433" s="45"/>
      <c r="VLG433" s="45"/>
      <c r="VLH433" s="45"/>
      <c r="VLI433" s="45"/>
      <c r="VLJ433" s="45"/>
      <c r="VLK433" s="45"/>
      <c r="VLL433" s="45"/>
      <c r="VLM433" s="45"/>
      <c r="VLN433" s="45"/>
      <c r="VLO433" s="45"/>
      <c r="VLP433" s="45"/>
      <c r="VLQ433" s="45"/>
      <c r="VLR433" s="45"/>
      <c r="VLS433" s="45"/>
      <c r="VLT433" s="45"/>
      <c r="VLU433" s="45"/>
      <c r="VLV433" s="45"/>
      <c r="VLW433" s="45"/>
      <c r="VLX433" s="45"/>
      <c r="VLY433" s="45"/>
      <c r="VLZ433" s="45"/>
      <c r="VMA433" s="45"/>
      <c r="VMB433" s="45"/>
      <c r="VMC433" s="45"/>
      <c r="VMD433" s="45"/>
      <c r="VME433" s="45"/>
      <c r="VMF433" s="45"/>
      <c r="VMG433" s="45"/>
      <c r="VMH433" s="45"/>
      <c r="VMI433" s="45"/>
      <c r="VMJ433" s="45"/>
      <c r="VMK433" s="45"/>
      <c r="VML433" s="45"/>
      <c r="VMM433" s="45"/>
      <c r="VMN433" s="45"/>
      <c r="VMO433" s="45"/>
      <c r="VMP433" s="45"/>
      <c r="VMQ433" s="45"/>
      <c r="VMR433" s="45"/>
      <c r="VMS433" s="45"/>
      <c r="VMT433" s="45"/>
      <c r="VMU433" s="45"/>
      <c r="VMV433" s="45"/>
      <c r="VMW433" s="45"/>
      <c r="VMX433" s="45"/>
      <c r="VMY433" s="45"/>
      <c r="VMZ433" s="45"/>
      <c r="VNA433" s="45"/>
      <c r="VNB433" s="45"/>
      <c r="VNC433" s="45"/>
      <c r="VND433" s="45"/>
      <c r="VNE433" s="45"/>
      <c r="VNF433" s="45"/>
      <c r="VNG433" s="45"/>
      <c r="VNH433" s="45"/>
      <c r="VNI433" s="45"/>
      <c r="VNJ433" s="45"/>
      <c r="VNK433" s="45"/>
      <c r="VNL433" s="45"/>
      <c r="VNM433" s="45"/>
      <c r="VNN433" s="45"/>
      <c r="VNO433" s="45"/>
      <c r="VNP433" s="45"/>
      <c r="VNQ433" s="45"/>
      <c r="VNR433" s="45"/>
      <c r="VNS433" s="45"/>
      <c r="VNT433" s="45"/>
      <c r="VNU433" s="45"/>
      <c r="VNV433" s="45"/>
      <c r="VNW433" s="45"/>
      <c r="VNX433" s="45"/>
      <c r="VNY433" s="45"/>
      <c r="VNZ433" s="45"/>
      <c r="VOA433" s="45"/>
      <c r="VOB433" s="45"/>
      <c r="VOC433" s="45"/>
      <c r="VOD433" s="45"/>
      <c r="VOE433" s="45"/>
      <c r="VOF433" s="45"/>
      <c r="VOG433" s="45"/>
      <c r="VOH433" s="45"/>
      <c r="VOI433" s="45"/>
      <c r="VOJ433" s="45"/>
      <c r="VOK433" s="45"/>
      <c r="VOL433" s="45"/>
      <c r="VOM433" s="45"/>
      <c r="VON433" s="45"/>
      <c r="VOO433" s="45"/>
      <c r="VOP433" s="45"/>
      <c r="VOQ433" s="45"/>
      <c r="VOR433" s="45"/>
      <c r="VOS433" s="45"/>
      <c r="VOT433" s="45"/>
      <c r="VOU433" s="45"/>
      <c r="VOV433" s="45"/>
      <c r="VOW433" s="45"/>
      <c r="VOX433" s="45"/>
      <c r="VOY433" s="45"/>
      <c r="VOZ433" s="45"/>
      <c r="VPA433" s="45"/>
      <c r="VPB433" s="45"/>
      <c r="VPC433" s="45"/>
      <c r="VPD433" s="45"/>
      <c r="VPE433" s="45"/>
      <c r="VPF433" s="45"/>
      <c r="VPG433" s="45"/>
      <c r="VPH433" s="45"/>
      <c r="VPI433" s="45"/>
      <c r="VPJ433" s="45"/>
      <c r="VPK433" s="45"/>
      <c r="VPL433" s="45"/>
      <c r="VPM433" s="45"/>
      <c r="VPN433" s="45"/>
      <c r="VPO433" s="45"/>
      <c r="VPP433" s="45"/>
      <c r="VPQ433" s="45"/>
      <c r="VPR433" s="45"/>
      <c r="VPS433" s="45"/>
      <c r="VPT433" s="45"/>
      <c r="VPU433" s="45"/>
      <c r="VPV433" s="45"/>
      <c r="VPW433" s="45"/>
      <c r="VPX433" s="45"/>
      <c r="VPY433" s="45"/>
      <c r="VPZ433" s="45"/>
      <c r="VQA433" s="45"/>
      <c r="VQB433" s="45"/>
      <c r="VQC433" s="45"/>
      <c r="VQD433" s="45"/>
      <c r="VQE433" s="45"/>
      <c r="VQF433" s="45"/>
      <c r="VQG433" s="45"/>
      <c r="VQH433" s="45"/>
      <c r="VQI433" s="45"/>
      <c r="VQJ433" s="45"/>
      <c r="VQK433" s="45"/>
      <c r="VQL433" s="45"/>
      <c r="VQM433" s="45"/>
      <c r="VQN433" s="45"/>
      <c r="VQO433" s="45"/>
      <c r="VQP433" s="45"/>
      <c r="VQQ433" s="45"/>
      <c r="VQR433" s="45"/>
      <c r="VQS433" s="45"/>
      <c r="VQT433" s="45"/>
      <c r="VQU433" s="45"/>
      <c r="VQV433" s="45"/>
      <c r="VQW433" s="45"/>
      <c r="VQX433" s="45"/>
      <c r="VQY433" s="45"/>
      <c r="VQZ433" s="45"/>
      <c r="VRA433" s="45"/>
      <c r="VRB433" s="45"/>
      <c r="VRC433" s="45"/>
      <c r="VRD433" s="45"/>
      <c r="VRE433" s="45"/>
      <c r="VRF433" s="45"/>
      <c r="VRG433" s="45"/>
      <c r="VRH433" s="45"/>
      <c r="VRI433" s="45"/>
      <c r="VRJ433" s="45"/>
      <c r="VRK433" s="45"/>
      <c r="VRL433" s="45"/>
      <c r="VRM433" s="45"/>
      <c r="VRN433" s="45"/>
      <c r="VRO433" s="45"/>
      <c r="VRP433" s="45"/>
      <c r="VRQ433" s="45"/>
      <c r="VRR433" s="45"/>
      <c r="VRS433" s="45"/>
      <c r="VRT433" s="45"/>
      <c r="VRU433" s="45"/>
      <c r="VRV433" s="45"/>
      <c r="VRW433" s="45"/>
      <c r="VRX433" s="45"/>
      <c r="VRY433" s="45"/>
      <c r="VRZ433" s="45"/>
      <c r="VSA433" s="45"/>
      <c r="VSB433" s="45"/>
      <c r="VSC433" s="45"/>
      <c r="VSD433" s="45"/>
      <c r="VSE433" s="45"/>
      <c r="VSF433" s="45"/>
      <c r="VSG433" s="45"/>
      <c r="VSH433" s="45"/>
      <c r="VSI433" s="45"/>
      <c r="VSJ433" s="45"/>
      <c r="VSK433" s="45"/>
      <c r="VSL433" s="45"/>
      <c r="VSM433" s="45"/>
      <c r="VSN433" s="45"/>
      <c r="VSO433" s="45"/>
      <c r="VSP433" s="45"/>
      <c r="VSQ433" s="45"/>
      <c r="VSR433" s="45"/>
      <c r="VSS433" s="45"/>
      <c r="VST433" s="45"/>
      <c r="VSU433" s="45"/>
      <c r="VSV433" s="45"/>
      <c r="VSW433" s="45"/>
      <c r="VSX433" s="45"/>
      <c r="VSY433" s="45"/>
      <c r="VSZ433" s="45"/>
      <c r="VTA433" s="45"/>
      <c r="VTB433" s="45"/>
      <c r="VTC433" s="45"/>
      <c r="VTD433" s="45"/>
      <c r="VTE433" s="45"/>
      <c r="VTF433" s="45"/>
      <c r="VTG433" s="45"/>
      <c r="VTH433" s="45"/>
      <c r="VTI433" s="45"/>
      <c r="VTJ433" s="45"/>
      <c r="VTK433" s="45"/>
      <c r="VTL433" s="45"/>
      <c r="VTM433" s="45"/>
      <c r="VTN433" s="45"/>
      <c r="VTO433" s="45"/>
      <c r="VTP433" s="45"/>
      <c r="VTQ433" s="45"/>
      <c r="VTR433" s="45"/>
      <c r="VTS433" s="45"/>
      <c r="VTT433" s="45"/>
      <c r="VTU433" s="45"/>
      <c r="VTV433" s="45"/>
      <c r="VTW433" s="45"/>
      <c r="VTX433" s="45"/>
      <c r="VTY433" s="45"/>
      <c r="VTZ433" s="45"/>
      <c r="VUA433" s="45"/>
      <c r="VUB433" s="45"/>
      <c r="VUC433" s="45"/>
      <c r="VUD433" s="45"/>
      <c r="VUE433" s="45"/>
      <c r="VUF433" s="45"/>
      <c r="VUG433" s="45"/>
      <c r="VUH433" s="45"/>
      <c r="VUI433" s="45"/>
      <c r="VUJ433" s="45"/>
      <c r="VUK433" s="45"/>
      <c r="VUL433" s="45"/>
      <c r="VUM433" s="45"/>
      <c r="VUN433" s="45"/>
      <c r="VUO433" s="45"/>
      <c r="VUP433" s="45"/>
      <c r="VUQ433" s="45"/>
      <c r="VUR433" s="45"/>
      <c r="VUS433" s="45"/>
      <c r="VUT433" s="45"/>
      <c r="VUU433" s="45"/>
      <c r="VUV433" s="45"/>
      <c r="VUW433" s="45"/>
      <c r="VUX433" s="45"/>
      <c r="VUY433" s="45"/>
      <c r="VUZ433" s="45"/>
      <c r="VVA433" s="45"/>
      <c r="VVB433" s="45"/>
      <c r="VVC433" s="45"/>
      <c r="VVD433" s="45"/>
      <c r="VVE433" s="45"/>
      <c r="VVF433" s="45"/>
      <c r="VVG433" s="45"/>
      <c r="VVH433" s="45"/>
      <c r="VVI433" s="45"/>
      <c r="VVJ433" s="45"/>
      <c r="VVK433" s="45"/>
      <c r="VVL433" s="45"/>
      <c r="VVM433" s="45"/>
      <c r="VVN433" s="45"/>
      <c r="VVO433" s="45"/>
      <c r="VVP433" s="45"/>
      <c r="VVQ433" s="45"/>
      <c r="VVR433" s="45"/>
      <c r="VVS433" s="45"/>
      <c r="VVT433" s="45"/>
      <c r="VVU433" s="45"/>
      <c r="VVV433" s="45"/>
      <c r="VVW433" s="45"/>
      <c r="VVX433" s="45"/>
      <c r="VVY433" s="45"/>
      <c r="VVZ433" s="45"/>
      <c r="VWA433" s="45"/>
      <c r="VWB433" s="45"/>
      <c r="VWC433" s="45"/>
      <c r="VWD433" s="45"/>
      <c r="VWE433" s="45"/>
      <c r="VWF433" s="45"/>
      <c r="VWG433" s="45"/>
      <c r="VWH433" s="45"/>
      <c r="VWI433" s="45"/>
      <c r="VWJ433" s="45"/>
      <c r="VWK433" s="45"/>
      <c r="VWL433" s="45"/>
      <c r="VWM433" s="45"/>
      <c r="VWN433" s="45"/>
      <c r="VWO433" s="45"/>
      <c r="VWP433" s="45"/>
      <c r="VWQ433" s="45"/>
      <c r="VWR433" s="45"/>
      <c r="VWS433" s="45"/>
      <c r="VWT433" s="45"/>
      <c r="VWU433" s="45"/>
      <c r="VWV433" s="45"/>
      <c r="VWW433" s="45"/>
      <c r="VWX433" s="45"/>
      <c r="VWY433" s="45"/>
      <c r="VWZ433" s="45"/>
      <c r="VXA433" s="45"/>
      <c r="VXB433" s="45"/>
      <c r="VXC433" s="45"/>
      <c r="VXD433" s="45"/>
      <c r="VXE433" s="45"/>
      <c r="VXF433" s="45"/>
      <c r="VXG433" s="45"/>
      <c r="VXH433" s="45"/>
      <c r="VXI433" s="45"/>
      <c r="VXJ433" s="45"/>
      <c r="VXK433" s="45"/>
      <c r="VXL433" s="45"/>
      <c r="VXM433" s="45"/>
      <c r="VXN433" s="45"/>
      <c r="VXO433" s="45"/>
      <c r="VXP433" s="45"/>
      <c r="VXQ433" s="45"/>
      <c r="VXR433" s="45"/>
      <c r="VXS433" s="45"/>
      <c r="VXT433" s="45"/>
      <c r="VXU433" s="45"/>
      <c r="VXV433" s="45"/>
      <c r="VXW433" s="45"/>
      <c r="VXX433" s="45"/>
      <c r="VXY433" s="45"/>
      <c r="VXZ433" s="45"/>
      <c r="VYA433" s="45"/>
      <c r="VYB433" s="45"/>
      <c r="VYC433" s="45"/>
      <c r="VYD433" s="45"/>
      <c r="VYE433" s="45"/>
      <c r="VYF433" s="45"/>
      <c r="VYG433" s="45"/>
      <c r="VYH433" s="45"/>
      <c r="VYI433" s="45"/>
      <c r="VYJ433" s="45"/>
      <c r="VYK433" s="45"/>
      <c r="VYL433" s="45"/>
      <c r="VYM433" s="45"/>
      <c r="VYN433" s="45"/>
      <c r="VYO433" s="45"/>
      <c r="VYP433" s="45"/>
      <c r="VYQ433" s="45"/>
      <c r="VYR433" s="45"/>
      <c r="VYS433" s="45"/>
      <c r="VYT433" s="45"/>
      <c r="VYU433" s="45"/>
      <c r="VYV433" s="45"/>
      <c r="VYW433" s="45"/>
      <c r="VYX433" s="45"/>
      <c r="VYY433" s="45"/>
      <c r="VYZ433" s="45"/>
      <c r="VZA433" s="45"/>
      <c r="VZB433" s="45"/>
      <c r="VZC433" s="45"/>
      <c r="VZD433" s="45"/>
      <c r="VZE433" s="45"/>
      <c r="VZF433" s="45"/>
      <c r="VZG433" s="45"/>
      <c r="VZH433" s="45"/>
      <c r="VZI433" s="45"/>
      <c r="VZJ433" s="45"/>
      <c r="VZK433" s="45"/>
      <c r="VZL433" s="45"/>
      <c r="VZM433" s="45"/>
      <c r="VZN433" s="45"/>
      <c r="VZO433" s="45"/>
      <c r="VZP433" s="45"/>
      <c r="VZQ433" s="45"/>
      <c r="VZR433" s="45"/>
      <c r="VZS433" s="45"/>
      <c r="VZT433" s="45"/>
      <c r="VZU433" s="45"/>
      <c r="VZV433" s="45"/>
      <c r="VZW433" s="45"/>
      <c r="VZX433" s="45"/>
      <c r="VZY433" s="45"/>
      <c r="VZZ433" s="45"/>
      <c r="WAA433" s="45"/>
      <c r="WAB433" s="45"/>
      <c r="WAC433" s="45"/>
      <c r="WAD433" s="45"/>
      <c r="WAE433" s="45"/>
      <c r="WAF433" s="45"/>
      <c r="WAG433" s="45"/>
      <c r="WAH433" s="45"/>
      <c r="WAI433" s="45"/>
      <c r="WAJ433" s="45"/>
      <c r="WAK433" s="45"/>
      <c r="WAL433" s="45"/>
      <c r="WAM433" s="45"/>
      <c r="WAN433" s="45"/>
      <c r="WAO433" s="45"/>
      <c r="WAP433" s="45"/>
      <c r="WAQ433" s="45"/>
      <c r="WAR433" s="45"/>
      <c r="WAS433" s="45"/>
      <c r="WAT433" s="45"/>
      <c r="WAU433" s="45"/>
      <c r="WAV433" s="45"/>
      <c r="WAW433" s="45"/>
      <c r="WAX433" s="45"/>
      <c r="WAY433" s="45"/>
      <c r="WAZ433" s="45"/>
      <c r="WBA433" s="45"/>
      <c r="WBB433" s="45"/>
      <c r="WBC433" s="45"/>
      <c r="WBD433" s="45"/>
      <c r="WBE433" s="45"/>
      <c r="WBF433" s="45"/>
      <c r="WBG433" s="45"/>
      <c r="WBH433" s="45"/>
      <c r="WBI433" s="45"/>
      <c r="WBJ433" s="45"/>
      <c r="WBK433" s="45"/>
      <c r="WBL433" s="45"/>
      <c r="WBM433" s="45"/>
      <c r="WBN433" s="45"/>
      <c r="WBO433" s="45"/>
      <c r="WBP433" s="45"/>
      <c r="WBQ433" s="45"/>
      <c r="WBR433" s="45"/>
      <c r="WBS433" s="45"/>
      <c r="WBT433" s="45"/>
      <c r="WBU433" s="45"/>
      <c r="WBV433" s="45"/>
      <c r="WBW433" s="45"/>
      <c r="WBX433" s="45"/>
      <c r="WBY433" s="45"/>
      <c r="WBZ433" s="45"/>
      <c r="WCA433" s="45"/>
      <c r="WCB433" s="45"/>
      <c r="WCC433" s="45"/>
      <c r="WCD433" s="45"/>
      <c r="WCE433" s="45"/>
      <c r="WCF433" s="45"/>
      <c r="WCG433" s="45"/>
      <c r="WCH433" s="45"/>
      <c r="WCI433" s="45"/>
      <c r="WCJ433" s="45"/>
      <c r="WCK433" s="45"/>
      <c r="WCL433" s="45"/>
      <c r="WCM433" s="45"/>
      <c r="WCN433" s="45"/>
      <c r="WCO433" s="45"/>
      <c r="WCP433" s="45"/>
      <c r="WCQ433" s="45"/>
      <c r="WCR433" s="45"/>
      <c r="WCS433" s="45"/>
      <c r="WCT433" s="45"/>
      <c r="WCU433" s="45"/>
      <c r="WCV433" s="45"/>
      <c r="WCW433" s="45"/>
      <c r="WCX433" s="45"/>
      <c r="WCY433" s="45"/>
      <c r="WCZ433" s="45"/>
      <c r="WDA433" s="45"/>
      <c r="WDB433" s="45"/>
      <c r="WDC433" s="45"/>
      <c r="WDD433" s="45"/>
      <c r="WDE433" s="45"/>
      <c r="WDF433" s="45"/>
      <c r="WDG433" s="45"/>
      <c r="WDH433" s="45"/>
      <c r="WDI433" s="45"/>
      <c r="WDJ433" s="45"/>
      <c r="WDK433" s="45"/>
      <c r="WDL433" s="45"/>
      <c r="WDM433" s="45"/>
      <c r="WDN433" s="45"/>
      <c r="WDO433" s="45"/>
      <c r="WDP433" s="45"/>
      <c r="WDQ433" s="45"/>
      <c r="WDR433" s="45"/>
      <c r="WDS433" s="45"/>
      <c r="WDT433" s="45"/>
      <c r="WDU433" s="45"/>
      <c r="WDV433" s="45"/>
      <c r="WDW433" s="45"/>
      <c r="WDX433" s="45"/>
      <c r="WDY433" s="45"/>
      <c r="WDZ433" s="45"/>
      <c r="WEA433" s="45"/>
      <c r="WEB433" s="45"/>
      <c r="WEC433" s="45"/>
      <c r="WED433" s="45"/>
      <c r="WEE433" s="45"/>
      <c r="WEF433" s="45"/>
      <c r="WEG433" s="45"/>
      <c r="WEH433" s="45"/>
      <c r="WEI433" s="45"/>
      <c r="WEJ433" s="45"/>
      <c r="WEK433" s="45"/>
      <c r="WEL433" s="45"/>
      <c r="WEM433" s="45"/>
      <c r="WEN433" s="45"/>
      <c r="WEO433" s="45"/>
      <c r="WEP433" s="45"/>
      <c r="WEQ433" s="45"/>
      <c r="WER433" s="45"/>
      <c r="WES433" s="45"/>
      <c r="WET433" s="45"/>
      <c r="WEU433" s="45"/>
      <c r="WEV433" s="45"/>
      <c r="WEW433" s="45"/>
      <c r="WEX433" s="45"/>
      <c r="WEY433" s="45"/>
      <c r="WEZ433" s="45"/>
      <c r="WFA433" s="45"/>
      <c r="WFB433" s="45"/>
      <c r="WFC433" s="45"/>
      <c r="WFD433" s="45"/>
      <c r="WFE433" s="45"/>
      <c r="WFF433" s="45"/>
      <c r="WFG433" s="45"/>
      <c r="WFH433" s="45"/>
      <c r="WFI433" s="45"/>
      <c r="WFJ433" s="45"/>
      <c r="WFK433" s="45"/>
      <c r="WFL433" s="45"/>
      <c r="WFM433" s="45"/>
      <c r="WFN433" s="45"/>
      <c r="WFO433" s="45"/>
      <c r="WFP433" s="45"/>
      <c r="WFQ433" s="45"/>
      <c r="WFR433" s="45"/>
      <c r="WFS433" s="45"/>
      <c r="WFT433" s="45"/>
      <c r="WFU433" s="45"/>
      <c r="WFV433" s="45"/>
      <c r="WFW433" s="45"/>
      <c r="WFX433" s="45"/>
      <c r="WFY433" s="45"/>
      <c r="WFZ433" s="45"/>
      <c r="WGA433" s="45"/>
      <c r="WGB433" s="45"/>
      <c r="WGC433" s="45"/>
      <c r="WGD433" s="45"/>
      <c r="WGE433" s="45"/>
      <c r="WGF433" s="45"/>
      <c r="WGG433" s="45"/>
      <c r="WGH433" s="45"/>
      <c r="WGI433" s="45"/>
      <c r="WGJ433" s="45"/>
      <c r="WGK433" s="45"/>
      <c r="WGL433" s="45"/>
      <c r="WGM433" s="45"/>
      <c r="WGN433" s="45"/>
      <c r="WGO433" s="45"/>
      <c r="WGP433" s="45"/>
      <c r="WGQ433" s="45"/>
      <c r="WGR433" s="45"/>
      <c r="WGS433" s="45"/>
      <c r="WGT433" s="45"/>
      <c r="WGU433" s="45"/>
      <c r="WGV433" s="45"/>
      <c r="WGW433" s="45"/>
      <c r="WGX433" s="45"/>
      <c r="WGY433" s="45"/>
      <c r="WGZ433" s="45"/>
      <c r="WHA433" s="45"/>
      <c r="WHB433" s="45"/>
      <c r="WHC433" s="45"/>
      <c r="WHD433" s="45"/>
      <c r="WHE433" s="45"/>
      <c r="WHF433" s="45"/>
      <c r="WHG433" s="45"/>
      <c r="WHH433" s="45"/>
      <c r="WHI433" s="45"/>
      <c r="WHJ433" s="45"/>
      <c r="WHK433" s="45"/>
      <c r="WHL433" s="45"/>
      <c r="WHM433" s="45"/>
      <c r="WHN433" s="45"/>
      <c r="WHO433" s="45"/>
      <c r="WHP433" s="45"/>
      <c r="WHQ433" s="45"/>
      <c r="WHR433" s="45"/>
      <c r="WHS433" s="45"/>
      <c r="WHT433" s="45"/>
      <c r="WHU433" s="45"/>
      <c r="WHV433" s="45"/>
      <c r="WHW433" s="45"/>
      <c r="WHX433" s="45"/>
      <c r="WHY433" s="45"/>
      <c r="WHZ433" s="45"/>
      <c r="WIA433" s="45"/>
      <c r="WIB433" s="45"/>
      <c r="WIC433" s="45"/>
      <c r="WID433" s="45"/>
      <c r="WIE433" s="45"/>
      <c r="WIF433" s="45"/>
      <c r="WIG433" s="45"/>
      <c r="WIH433" s="45"/>
      <c r="WII433" s="45"/>
      <c r="WIJ433" s="45"/>
      <c r="WIK433" s="45"/>
      <c r="WIL433" s="45"/>
      <c r="WIM433" s="45"/>
      <c r="WIN433" s="45"/>
      <c r="WIO433" s="45"/>
      <c r="WIP433" s="45"/>
      <c r="WIQ433" s="45"/>
      <c r="WIR433" s="45"/>
      <c r="WIS433" s="45"/>
      <c r="WIT433" s="45"/>
      <c r="WIU433" s="45"/>
      <c r="WIV433" s="45"/>
      <c r="WIW433" s="45"/>
      <c r="WIX433" s="45"/>
      <c r="WIY433" s="45"/>
      <c r="WIZ433" s="45"/>
      <c r="WJA433" s="45"/>
      <c r="WJB433" s="45"/>
      <c r="WJC433" s="45"/>
      <c r="WJD433" s="45"/>
      <c r="WJE433" s="45"/>
      <c r="WJF433" s="45"/>
      <c r="WJG433" s="45"/>
      <c r="WJH433" s="45"/>
      <c r="WJI433" s="45"/>
      <c r="WJJ433" s="45"/>
      <c r="WJK433" s="45"/>
      <c r="WJL433" s="45"/>
      <c r="WJM433" s="45"/>
      <c r="WJN433" s="45"/>
      <c r="WJO433" s="45"/>
      <c r="WJP433" s="45"/>
      <c r="WJQ433" s="45"/>
      <c r="WJR433" s="45"/>
      <c r="WJS433" s="45"/>
      <c r="WJT433" s="45"/>
      <c r="WJU433" s="45"/>
      <c r="WJV433" s="45"/>
      <c r="WJW433" s="45"/>
      <c r="WJX433" s="45"/>
      <c r="WJY433" s="45"/>
      <c r="WJZ433" s="45"/>
      <c r="WKA433" s="45"/>
      <c r="WKB433" s="45"/>
      <c r="WKC433" s="45"/>
      <c r="WKD433" s="45"/>
      <c r="WKE433" s="45"/>
      <c r="WKF433" s="45"/>
      <c r="WKG433" s="45"/>
      <c r="WKH433" s="45"/>
      <c r="WKI433" s="45"/>
      <c r="WKJ433" s="45"/>
      <c r="WKK433" s="45"/>
      <c r="WKL433" s="45"/>
      <c r="WKM433" s="45"/>
      <c r="WKN433" s="45"/>
      <c r="WKO433" s="45"/>
      <c r="WKP433" s="45"/>
      <c r="WKQ433" s="45"/>
      <c r="WKR433" s="45"/>
      <c r="WKS433" s="45"/>
      <c r="WKT433" s="45"/>
      <c r="WKU433" s="45"/>
      <c r="WKV433" s="45"/>
      <c r="WKW433" s="45"/>
      <c r="WKX433" s="45"/>
      <c r="WKY433" s="45"/>
      <c r="WKZ433" s="45"/>
      <c r="WLA433" s="45"/>
      <c r="WLB433" s="45"/>
      <c r="WLC433" s="45"/>
      <c r="WLD433" s="45"/>
      <c r="WLE433" s="45"/>
      <c r="WLF433" s="45"/>
      <c r="WLG433" s="45"/>
      <c r="WLH433" s="45"/>
      <c r="WLI433" s="45"/>
      <c r="WLJ433" s="45"/>
      <c r="WLK433" s="45"/>
      <c r="WLL433" s="45"/>
      <c r="WLM433" s="45"/>
      <c r="WLN433" s="45"/>
      <c r="WLO433" s="45"/>
      <c r="WLP433" s="45"/>
      <c r="WLQ433" s="45"/>
      <c r="WLR433" s="45"/>
      <c r="WLS433" s="45"/>
      <c r="WLT433" s="45"/>
      <c r="WLU433" s="45"/>
      <c r="WLV433" s="45"/>
      <c r="WLW433" s="45"/>
      <c r="WLX433" s="45"/>
      <c r="WLY433" s="45"/>
      <c r="WLZ433" s="45"/>
      <c r="WMA433" s="45"/>
      <c r="WMB433" s="45"/>
      <c r="WMC433" s="45"/>
      <c r="WMD433" s="45"/>
      <c r="WME433" s="45"/>
      <c r="WMF433" s="45"/>
      <c r="WMG433" s="45"/>
      <c r="WMH433" s="45"/>
      <c r="WMI433" s="45"/>
      <c r="WMJ433" s="45"/>
      <c r="WMK433" s="45"/>
      <c r="WML433" s="45"/>
      <c r="WMM433" s="45"/>
      <c r="WMN433" s="45"/>
      <c r="WMO433" s="45"/>
      <c r="WMP433" s="45"/>
      <c r="WMQ433" s="45"/>
      <c r="WMR433" s="45"/>
      <c r="WMS433" s="45"/>
      <c r="WMT433" s="45"/>
      <c r="WMU433" s="45"/>
      <c r="WMV433" s="45"/>
      <c r="WMW433" s="45"/>
      <c r="WMX433" s="45"/>
      <c r="WMY433" s="45"/>
      <c r="WMZ433" s="45"/>
      <c r="WNA433" s="45"/>
      <c r="WNB433" s="45"/>
      <c r="WNC433" s="45"/>
      <c r="WND433" s="45"/>
      <c r="WNE433" s="45"/>
      <c r="WNF433" s="45"/>
      <c r="WNG433" s="45"/>
      <c r="WNH433" s="45"/>
      <c r="WNI433" s="45"/>
      <c r="WNJ433" s="45"/>
      <c r="WNK433" s="45"/>
      <c r="WNL433" s="45"/>
      <c r="WNM433" s="45"/>
      <c r="WNN433" s="45"/>
      <c r="WNO433" s="45"/>
      <c r="WNP433" s="45"/>
      <c r="WNQ433" s="45"/>
      <c r="WNR433" s="45"/>
      <c r="WNS433" s="45"/>
      <c r="WNT433" s="45"/>
      <c r="WNU433" s="45"/>
      <c r="WNV433" s="45"/>
      <c r="WNW433" s="45"/>
      <c r="WNX433" s="45"/>
      <c r="WNY433" s="45"/>
      <c r="WNZ433" s="45"/>
      <c r="WOA433" s="45"/>
      <c r="WOB433" s="45"/>
      <c r="WOC433" s="45"/>
      <c r="WOD433" s="45"/>
      <c r="WOE433" s="45"/>
      <c r="WOF433" s="45"/>
      <c r="WOG433" s="45"/>
      <c r="WOH433" s="45"/>
      <c r="WOI433" s="45"/>
      <c r="WOJ433" s="45"/>
      <c r="WOK433" s="45"/>
      <c r="WOL433" s="45"/>
      <c r="WOM433" s="45"/>
      <c r="WON433" s="45"/>
      <c r="WOO433" s="45"/>
      <c r="WOP433" s="45"/>
      <c r="WOQ433" s="45"/>
      <c r="WOR433" s="45"/>
      <c r="WOS433" s="45"/>
      <c r="WOT433" s="45"/>
      <c r="WOU433" s="45"/>
      <c r="WOV433" s="45"/>
      <c r="WOW433" s="45"/>
      <c r="WOX433" s="45"/>
      <c r="WOY433" s="45"/>
      <c r="WOZ433" s="45"/>
      <c r="WPA433" s="45"/>
      <c r="WPB433" s="45"/>
      <c r="WPC433" s="45"/>
      <c r="WPD433" s="45"/>
      <c r="WPE433" s="45"/>
      <c r="WPF433" s="45"/>
      <c r="WPG433" s="45"/>
      <c r="WPH433" s="45"/>
      <c r="WPI433" s="45"/>
      <c r="WPJ433" s="45"/>
      <c r="WPK433" s="45"/>
      <c r="WPL433" s="45"/>
      <c r="WPM433" s="45"/>
      <c r="WPN433" s="45"/>
      <c r="WPO433" s="45"/>
      <c r="WPP433" s="45"/>
      <c r="WPQ433" s="45"/>
      <c r="WPR433" s="45"/>
      <c r="WPS433" s="45"/>
      <c r="WPT433" s="45"/>
      <c r="WPU433" s="45"/>
      <c r="WPV433" s="45"/>
      <c r="WPW433" s="45"/>
      <c r="WPX433" s="45"/>
      <c r="WPY433" s="45"/>
      <c r="WPZ433" s="45"/>
      <c r="WQA433" s="45"/>
      <c r="WQB433" s="45"/>
      <c r="WQC433" s="45"/>
      <c r="WQD433" s="45"/>
      <c r="WQE433" s="45"/>
      <c r="WQF433" s="45"/>
      <c r="WQG433" s="45"/>
      <c r="WQH433" s="45"/>
      <c r="WQI433" s="45"/>
      <c r="WQJ433" s="45"/>
      <c r="WQK433" s="45"/>
      <c r="WQL433" s="45"/>
      <c r="WQM433" s="45"/>
      <c r="WQN433" s="45"/>
      <c r="WQO433" s="45"/>
      <c r="WQP433" s="45"/>
      <c r="WQQ433" s="45"/>
      <c r="WQR433" s="45"/>
      <c r="WQS433" s="45"/>
      <c r="WQT433" s="45"/>
      <c r="WQU433" s="45"/>
      <c r="WQV433" s="45"/>
      <c r="WQW433" s="45"/>
      <c r="WQX433" s="45"/>
      <c r="WQY433" s="45"/>
      <c r="WQZ433" s="45"/>
      <c r="WRA433" s="45"/>
      <c r="WRB433" s="45"/>
      <c r="WRC433" s="45"/>
      <c r="WRD433" s="45"/>
      <c r="WRE433" s="45"/>
      <c r="WRF433" s="45"/>
      <c r="WRG433" s="45"/>
      <c r="WRH433" s="45"/>
      <c r="WRI433" s="45"/>
      <c r="WRJ433" s="45"/>
      <c r="WRK433" s="45"/>
      <c r="WRL433" s="45"/>
      <c r="WRM433" s="45"/>
      <c r="WRN433" s="45"/>
      <c r="WRO433" s="45"/>
      <c r="WRP433" s="45"/>
      <c r="WRQ433" s="45"/>
      <c r="WRR433" s="45"/>
      <c r="WRS433" s="45"/>
      <c r="WRT433" s="45"/>
      <c r="WRU433" s="45"/>
      <c r="WRV433" s="45"/>
      <c r="WRW433" s="45"/>
      <c r="WRX433" s="45"/>
      <c r="WRY433" s="45"/>
      <c r="WRZ433" s="45"/>
      <c r="WSA433" s="45"/>
      <c r="WSB433" s="45"/>
      <c r="WSC433" s="45"/>
      <c r="WSD433" s="45"/>
      <c r="WSE433" s="45"/>
      <c r="WSF433" s="45"/>
      <c r="WSG433" s="45"/>
      <c r="WSH433" s="45"/>
      <c r="WSI433" s="45"/>
      <c r="WSJ433" s="45"/>
      <c r="WSK433" s="45"/>
      <c r="WSL433" s="45"/>
      <c r="WSM433" s="45"/>
      <c r="WSN433" s="45"/>
      <c r="WSO433" s="45"/>
      <c r="WSP433" s="45"/>
      <c r="WSQ433" s="45"/>
      <c r="WSR433" s="45"/>
      <c r="WSS433" s="45"/>
      <c r="WST433" s="45"/>
      <c r="WSU433" s="45"/>
      <c r="WSV433" s="45"/>
      <c r="WSW433" s="45"/>
      <c r="WSX433" s="45"/>
      <c r="WSY433" s="45"/>
      <c r="WSZ433" s="45"/>
      <c r="WTA433" s="45"/>
      <c r="WTB433" s="45"/>
      <c r="WTC433" s="45"/>
      <c r="WTD433" s="45"/>
      <c r="WTE433" s="45"/>
      <c r="WTF433" s="45"/>
      <c r="WTG433" s="45"/>
      <c r="WTH433" s="45"/>
      <c r="WTI433" s="45"/>
      <c r="WTJ433" s="45"/>
      <c r="WTK433" s="45"/>
      <c r="WTL433" s="45"/>
      <c r="WTM433" s="45"/>
      <c r="WTN433" s="45"/>
      <c r="WTO433" s="45"/>
      <c r="WTP433" s="45"/>
      <c r="WTQ433" s="45"/>
      <c r="WTR433" s="45"/>
      <c r="WTS433" s="45"/>
      <c r="WTT433" s="45"/>
      <c r="WTU433" s="45"/>
      <c r="WTV433" s="45"/>
      <c r="WTW433" s="45"/>
      <c r="WTX433" s="45"/>
      <c r="WTY433" s="45"/>
      <c r="WTZ433" s="45"/>
      <c r="WUA433" s="45"/>
      <c r="WUB433" s="45"/>
      <c r="WUC433" s="45"/>
      <c r="WUD433" s="45"/>
      <c r="WUE433" s="45"/>
      <c r="WUF433" s="45"/>
      <c r="WUG433" s="45"/>
      <c r="WUH433" s="45"/>
      <c r="WUI433" s="45"/>
      <c r="WUJ433" s="45"/>
      <c r="WUK433" s="45"/>
      <c r="WUL433" s="45"/>
      <c r="WUM433" s="45"/>
      <c r="WUN433" s="45"/>
      <c r="WUO433" s="45"/>
      <c r="WUP433" s="45"/>
      <c r="WUQ433" s="45"/>
      <c r="WUR433" s="45"/>
      <c r="WUS433" s="45"/>
      <c r="WUT433" s="45"/>
      <c r="WUU433" s="45"/>
      <c r="WUV433" s="45"/>
      <c r="WUW433" s="45"/>
      <c r="WUX433" s="45"/>
      <c r="WUY433" s="45"/>
      <c r="WUZ433" s="45"/>
      <c r="WVA433" s="45"/>
      <c r="WVB433" s="45"/>
      <c r="WVC433" s="45"/>
      <c r="WVD433" s="45"/>
      <c r="WVE433" s="45"/>
      <c r="WVF433" s="45"/>
      <c r="WVG433" s="45"/>
      <c r="WVH433" s="45"/>
      <c r="WVI433" s="45"/>
      <c r="WVJ433" s="45"/>
      <c r="WVK433" s="45"/>
      <c r="WVL433" s="45"/>
      <c r="WVM433" s="45"/>
      <c r="WVN433" s="45"/>
      <c r="WVO433" s="45"/>
      <c r="WVP433" s="45"/>
      <c r="WVQ433" s="45"/>
      <c r="WVR433" s="45"/>
      <c r="WVS433" s="45"/>
      <c r="WVT433" s="45"/>
      <c r="WVU433" s="45"/>
      <c r="WVV433" s="45"/>
      <c r="WVW433" s="45"/>
      <c r="WVX433" s="45"/>
      <c r="WVY433" s="45"/>
      <c r="WVZ433" s="45"/>
      <c r="WWA433" s="45"/>
      <c r="WWB433" s="45"/>
      <c r="WWC433" s="45"/>
      <c r="WWD433" s="45"/>
      <c r="WWE433" s="45"/>
      <c r="WWF433" s="45"/>
      <c r="WWG433" s="45"/>
      <c r="WWH433" s="45"/>
      <c r="WWI433" s="45"/>
      <c r="WWJ433" s="45"/>
      <c r="WWK433" s="45"/>
      <c r="WWL433" s="45"/>
      <c r="WWM433" s="45"/>
      <c r="WWN433" s="45"/>
      <c r="WWO433" s="45"/>
      <c r="WWP433" s="45"/>
      <c r="WWQ433" s="45"/>
      <c r="WWR433" s="45"/>
      <c r="WWS433" s="45"/>
      <c r="WWT433" s="45"/>
      <c r="WWU433" s="45"/>
      <c r="WWV433" s="45"/>
      <c r="WWW433" s="45"/>
      <c r="WWX433" s="45"/>
      <c r="WWY433" s="45"/>
      <c r="WWZ433" s="45"/>
      <c r="WXA433" s="45"/>
      <c r="WXB433" s="45"/>
      <c r="WXC433" s="45"/>
      <c r="WXD433" s="45"/>
      <c r="WXE433" s="45"/>
      <c r="WXF433" s="45"/>
      <c r="WXG433" s="45"/>
      <c r="WXH433" s="45"/>
      <c r="WXI433" s="45"/>
      <c r="WXJ433" s="45"/>
      <c r="WXK433" s="45"/>
      <c r="WXL433" s="45"/>
      <c r="WXM433" s="45"/>
      <c r="WXN433" s="45"/>
      <c r="WXO433" s="45"/>
      <c r="WXP433" s="45"/>
      <c r="WXQ433" s="45"/>
      <c r="WXR433" s="45"/>
      <c r="WXS433" s="45"/>
      <c r="WXT433" s="45"/>
      <c r="WXU433" s="45"/>
      <c r="WXV433" s="45"/>
      <c r="WXW433" s="45"/>
      <c r="WXX433" s="45"/>
      <c r="WXY433" s="45"/>
      <c r="WXZ433" s="45"/>
      <c r="WYA433" s="45"/>
      <c r="WYB433" s="45"/>
      <c r="WYC433" s="45"/>
      <c r="WYD433" s="45"/>
      <c r="WYE433" s="45"/>
      <c r="WYF433" s="45"/>
      <c r="WYG433" s="45"/>
      <c r="WYH433" s="45"/>
      <c r="WYI433" s="45"/>
      <c r="WYJ433" s="45"/>
      <c r="WYK433" s="45"/>
      <c r="WYL433" s="45"/>
      <c r="WYM433" s="45"/>
      <c r="WYN433" s="45"/>
      <c r="WYO433" s="45"/>
      <c r="WYP433" s="45"/>
      <c r="WYQ433" s="45"/>
      <c r="WYR433" s="45"/>
      <c r="WYS433" s="45"/>
      <c r="WYT433" s="45"/>
      <c r="WYU433" s="45"/>
      <c r="WYV433" s="45"/>
      <c r="WYW433" s="45"/>
      <c r="WYX433" s="45"/>
      <c r="WYY433" s="45"/>
      <c r="WYZ433" s="45"/>
      <c r="WZA433" s="45"/>
      <c r="WZB433" s="45"/>
      <c r="WZC433" s="45"/>
      <c r="WZD433" s="45"/>
      <c r="WZE433" s="45"/>
      <c r="WZF433" s="45"/>
      <c r="WZG433" s="45"/>
      <c r="WZH433" s="45"/>
      <c r="WZI433" s="45"/>
      <c r="WZJ433" s="45"/>
      <c r="WZK433" s="45"/>
      <c r="WZL433" s="45"/>
      <c r="WZM433" s="45"/>
      <c r="WZN433" s="45"/>
      <c r="WZO433" s="45"/>
      <c r="WZP433" s="45"/>
      <c r="WZQ433" s="45"/>
      <c r="WZR433" s="45"/>
      <c r="WZS433" s="45"/>
      <c r="WZT433" s="45"/>
      <c r="WZU433" s="45"/>
      <c r="WZV433" s="45"/>
      <c r="WZW433" s="45"/>
      <c r="WZX433" s="45"/>
      <c r="WZY433" s="45"/>
      <c r="WZZ433" s="45"/>
      <c r="XAA433" s="45"/>
      <c r="XAB433" s="45"/>
      <c r="XAC433" s="45"/>
      <c r="XAD433" s="45"/>
      <c r="XAE433" s="45"/>
      <c r="XAF433" s="45"/>
      <c r="XAG433" s="45"/>
      <c r="XAH433" s="45"/>
      <c r="XAI433" s="45"/>
      <c r="XAJ433" s="45"/>
      <c r="XAK433" s="45"/>
      <c r="XAL433" s="45"/>
      <c r="XAM433" s="45"/>
      <c r="XAN433" s="45"/>
      <c r="XAO433" s="45"/>
      <c r="XAP433" s="45"/>
      <c r="XAQ433" s="45"/>
      <c r="XAR433" s="45"/>
      <c r="XAS433" s="45"/>
      <c r="XAT433" s="45"/>
      <c r="XAU433" s="45"/>
      <c r="XAV433" s="45"/>
      <c r="XAW433" s="45"/>
      <c r="XAX433" s="45"/>
      <c r="XAY433" s="45"/>
      <c r="XAZ433" s="45"/>
      <c r="XBA433" s="45"/>
      <c r="XBB433" s="45"/>
      <c r="XBC433" s="45"/>
      <c r="XBD433" s="45"/>
      <c r="XBE433" s="45"/>
      <c r="XBF433" s="45"/>
      <c r="XBG433" s="45"/>
      <c r="XBH433" s="45"/>
      <c r="XBI433" s="45"/>
      <c r="XBJ433" s="45"/>
      <c r="XBK433" s="45"/>
      <c r="XBL433" s="45"/>
      <c r="XBM433" s="45"/>
      <c r="XBN433" s="45"/>
      <c r="XBO433" s="45"/>
      <c r="XBP433" s="45"/>
      <c r="XBQ433" s="45"/>
      <c r="XBR433" s="45"/>
      <c r="XBS433" s="45"/>
      <c r="XBT433" s="45"/>
      <c r="XBU433" s="45"/>
      <c r="XBV433" s="45"/>
      <c r="XBW433" s="45"/>
      <c r="XBX433" s="45"/>
      <c r="XBY433" s="45"/>
      <c r="XBZ433" s="45"/>
      <c r="XCA433" s="45"/>
      <c r="XCB433" s="45"/>
      <c r="XCC433" s="45"/>
      <c r="XCD433" s="45"/>
      <c r="XCE433" s="45"/>
      <c r="XCF433" s="45"/>
      <c r="XCG433" s="45"/>
      <c r="XCH433" s="45"/>
      <c r="XCI433" s="45"/>
      <c r="XCJ433" s="45"/>
      <c r="XCK433" s="45"/>
      <c r="XCL433" s="45"/>
      <c r="XCM433" s="45"/>
      <c r="XCN433" s="45"/>
      <c r="XCO433" s="45"/>
      <c r="XCP433" s="45"/>
      <c r="XCQ433" s="45"/>
      <c r="XCR433" s="45"/>
      <c r="XCS433" s="45"/>
      <c r="XCT433" s="45"/>
      <c r="XCU433" s="45"/>
      <c r="XCV433" s="45"/>
      <c r="XCW433" s="45"/>
      <c r="XCX433" s="45"/>
      <c r="XCY433" s="45"/>
      <c r="XCZ433" s="45"/>
      <c r="XDA433" s="45"/>
      <c r="XDB433" s="45"/>
      <c r="XDC433" s="45"/>
      <c r="XDD433" s="45"/>
      <c r="XDE433" s="45"/>
      <c r="XDF433" s="45"/>
      <c r="XDG433" s="45"/>
      <c r="XDH433" s="45"/>
      <c r="XDI433" s="45"/>
      <c r="XDJ433" s="45"/>
      <c r="XDK433" s="45"/>
      <c r="XDL433" s="45"/>
      <c r="XDM433" s="45"/>
      <c r="XDN433" s="45"/>
      <c r="XDO433" s="45"/>
      <c r="XDP433" s="45"/>
      <c r="XDQ433" s="45"/>
      <c r="XDR433" s="45"/>
      <c r="XDS433" s="45"/>
      <c r="XDT433" s="45"/>
      <c r="XDU433" s="45"/>
      <c r="XDV433" s="45"/>
      <c r="XDW433" s="45"/>
      <c r="XDX433" s="45"/>
      <c r="XDY433" s="45"/>
      <c r="XDZ433" s="45"/>
      <c r="XEA433" s="45"/>
      <c r="XEB433" s="45"/>
      <c r="XEC433" s="45"/>
      <c r="XED433" s="45"/>
      <c r="XEE433" s="45"/>
      <c r="XEF433" s="45"/>
      <c r="XEG433" s="45"/>
      <c r="XEH433" s="45"/>
      <c r="XEI433" s="45"/>
      <c r="XEJ433" s="45"/>
      <c r="XEK433" s="45"/>
      <c r="XEL433" s="45"/>
      <c r="XEM433" s="45"/>
      <c r="XEN433" s="45"/>
      <c r="XEO433" s="45"/>
      <c r="XEP433" s="45"/>
      <c r="XEQ433" s="45"/>
      <c r="XER433" s="45"/>
      <c r="XES433" s="45"/>
      <c r="XET433" s="45"/>
      <c r="XEU433" s="45"/>
      <c r="XEV433" s="45"/>
      <c r="XEW433" s="45"/>
      <c r="XEX433" s="45"/>
      <c r="XEY433" s="45"/>
      <c r="XEZ433" s="45"/>
      <c r="XFA433" s="45"/>
    </row>
    <row r="434" spans="1:16381" s="23" customFormat="1" ht="27" x14ac:dyDescent="0.15">
      <c r="A434" s="21"/>
      <c r="B434" s="53" t="s">
        <v>41</v>
      </c>
      <c r="C434" s="95" t="s">
        <v>112</v>
      </c>
      <c r="D434" s="95" t="s">
        <v>42</v>
      </c>
      <c r="E434" s="95" t="s">
        <v>104</v>
      </c>
      <c r="F434" s="95" t="s">
        <v>105</v>
      </c>
      <c r="G434" s="95" t="s">
        <v>949</v>
      </c>
      <c r="H434" s="219">
        <v>48000000</v>
      </c>
      <c r="I434" s="95" t="s">
        <v>323</v>
      </c>
      <c r="J434" s="91" t="s">
        <v>46</v>
      </c>
      <c r="K434" s="62" t="s">
        <v>950</v>
      </c>
      <c r="L434" s="31">
        <v>50201700</v>
      </c>
      <c r="M434" s="291" t="str">
        <f>G434</f>
        <v>Suministrar café para las diferentes instalaciones de la  Universidad Pedagógica Nacional</v>
      </c>
      <c r="N434" s="33">
        <v>9</v>
      </c>
      <c r="O434" s="33">
        <v>9</v>
      </c>
      <c r="P434" s="34">
        <v>3</v>
      </c>
      <c r="Q434" s="35" t="s">
        <v>49</v>
      </c>
      <c r="R434" s="82" t="s">
        <v>601</v>
      </c>
      <c r="S434" s="143" t="s">
        <v>154</v>
      </c>
      <c r="T434" s="213">
        <f>H434</f>
        <v>48000000</v>
      </c>
      <c r="U434" s="212">
        <f>T434</f>
        <v>48000000</v>
      </c>
      <c r="V434" s="145" t="s">
        <v>51</v>
      </c>
      <c r="W434" s="37" t="s">
        <v>52</v>
      </c>
      <c r="X434" s="38" t="s">
        <v>53</v>
      </c>
      <c r="Y434" s="39" t="s">
        <v>54</v>
      </c>
      <c r="Z434" s="40" t="s">
        <v>41</v>
      </c>
      <c r="AA434" s="36" t="s">
        <v>55</v>
      </c>
      <c r="AB434" s="41" t="s">
        <v>56</v>
      </c>
      <c r="AC434" s="37" t="s">
        <v>51</v>
      </c>
      <c r="AD434" s="37" t="s">
        <v>57</v>
      </c>
      <c r="AE434" s="42" t="s">
        <v>58</v>
      </c>
      <c r="AF434" s="42" t="s">
        <v>59</v>
      </c>
      <c r="AG434" s="42" t="s">
        <v>60</v>
      </c>
      <c r="AH434" s="42" t="s">
        <v>61</v>
      </c>
      <c r="AI434" s="42" t="s">
        <v>61</v>
      </c>
      <c r="AJ434" s="42" t="s">
        <v>61</v>
      </c>
      <c r="AK434" s="45"/>
      <c r="AL434" s="45"/>
      <c r="AM434" s="45"/>
      <c r="AN434" s="45"/>
      <c r="AO434" s="45"/>
      <c r="AP434" s="45"/>
      <c r="AQ434" s="45"/>
      <c r="AR434" s="45"/>
      <c r="AS434" s="45"/>
      <c r="AT434" s="45"/>
      <c r="AU434" s="45"/>
      <c r="AV434" s="45"/>
      <c r="AW434" s="45"/>
      <c r="AX434" s="45"/>
      <c r="AY434" s="45"/>
      <c r="AZ434" s="45"/>
      <c r="BA434" s="45"/>
      <c r="BB434" s="45"/>
      <c r="BC434" s="45"/>
      <c r="BD434" s="45"/>
      <c r="BE434" s="45"/>
      <c r="BF434" s="45"/>
      <c r="BG434" s="45"/>
      <c r="BH434" s="45"/>
      <c r="BI434" s="45"/>
      <c r="BJ434" s="45"/>
      <c r="BK434" s="45"/>
      <c r="BL434" s="45"/>
      <c r="BM434" s="45"/>
      <c r="BN434" s="45"/>
      <c r="BO434" s="45"/>
      <c r="BP434" s="45"/>
      <c r="BQ434" s="45"/>
      <c r="BR434" s="45"/>
      <c r="BS434" s="45"/>
      <c r="BT434" s="45"/>
      <c r="BU434" s="45"/>
      <c r="BV434" s="45"/>
      <c r="BW434" s="45"/>
      <c r="BX434" s="45"/>
      <c r="BY434" s="45"/>
      <c r="BZ434" s="45"/>
      <c r="CA434" s="45"/>
      <c r="CB434" s="45"/>
      <c r="CC434" s="45"/>
      <c r="CD434" s="45"/>
      <c r="CE434" s="45"/>
      <c r="CF434" s="45"/>
      <c r="CG434" s="45"/>
      <c r="CH434" s="45"/>
      <c r="CI434" s="45"/>
      <c r="CJ434" s="45"/>
      <c r="CK434" s="45"/>
      <c r="CL434" s="45"/>
      <c r="CM434" s="45"/>
      <c r="CN434" s="45"/>
      <c r="CO434" s="45"/>
      <c r="CP434" s="45"/>
      <c r="CQ434" s="45"/>
      <c r="CR434" s="45"/>
      <c r="CS434" s="45"/>
      <c r="CT434" s="45"/>
      <c r="CU434" s="45"/>
      <c r="CV434" s="45"/>
      <c r="CW434" s="45"/>
      <c r="CX434" s="45"/>
      <c r="CY434" s="45"/>
      <c r="CZ434" s="45"/>
      <c r="DA434" s="45"/>
      <c r="DB434" s="45"/>
      <c r="DC434" s="45"/>
      <c r="DD434" s="45"/>
      <c r="DE434" s="45"/>
      <c r="DF434" s="45"/>
      <c r="DG434" s="45"/>
      <c r="DH434" s="45"/>
      <c r="DI434" s="45"/>
      <c r="DJ434" s="45"/>
      <c r="DK434" s="45"/>
      <c r="DL434" s="45"/>
      <c r="DM434" s="45"/>
      <c r="DN434" s="45"/>
      <c r="DO434" s="45"/>
      <c r="DP434" s="45"/>
      <c r="DQ434" s="45"/>
      <c r="DR434" s="45"/>
      <c r="DS434" s="45"/>
      <c r="DT434" s="45"/>
      <c r="DU434" s="45"/>
      <c r="DV434" s="45"/>
      <c r="DW434" s="45"/>
      <c r="DX434" s="45"/>
      <c r="DY434" s="45"/>
      <c r="DZ434" s="45"/>
      <c r="EA434" s="45"/>
      <c r="EB434" s="45"/>
      <c r="EC434" s="45"/>
      <c r="ED434" s="45"/>
      <c r="EE434" s="45"/>
      <c r="EF434" s="45"/>
      <c r="EG434" s="45"/>
      <c r="EH434" s="45"/>
      <c r="EI434" s="45"/>
      <c r="EJ434" s="45"/>
      <c r="EK434" s="45"/>
      <c r="EL434" s="45"/>
      <c r="EM434" s="45"/>
      <c r="EN434" s="45"/>
      <c r="EO434" s="45"/>
      <c r="EP434" s="45"/>
      <c r="EQ434" s="45"/>
      <c r="ER434" s="45"/>
      <c r="ES434" s="45"/>
      <c r="ET434" s="45"/>
      <c r="EU434" s="45"/>
      <c r="EV434" s="45"/>
      <c r="EW434" s="45"/>
      <c r="EX434" s="45"/>
      <c r="EY434" s="45"/>
      <c r="EZ434" s="45"/>
      <c r="FA434" s="45"/>
      <c r="FB434" s="45"/>
      <c r="FC434" s="45"/>
      <c r="FD434" s="45"/>
      <c r="FE434" s="45"/>
      <c r="FF434" s="45"/>
      <c r="FG434" s="45"/>
      <c r="FH434" s="45"/>
      <c r="FI434" s="45"/>
      <c r="FJ434" s="45"/>
      <c r="FK434" s="45"/>
      <c r="FL434" s="45"/>
      <c r="FM434" s="45"/>
      <c r="FN434" s="45"/>
      <c r="FO434" s="45"/>
      <c r="FP434" s="45"/>
      <c r="FQ434" s="45"/>
      <c r="FR434" s="45"/>
      <c r="FS434" s="45"/>
      <c r="FT434" s="45"/>
      <c r="FU434" s="45"/>
      <c r="FV434" s="45"/>
      <c r="FW434" s="45"/>
      <c r="FX434" s="45"/>
      <c r="FY434" s="45"/>
      <c r="FZ434" s="45"/>
      <c r="GA434" s="45"/>
      <c r="GB434" s="45"/>
      <c r="GC434" s="45"/>
      <c r="GD434" s="45"/>
      <c r="GE434" s="45"/>
      <c r="GF434" s="45"/>
      <c r="GG434" s="45"/>
      <c r="GH434" s="45"/>
      <c r="GI434" s="45"/>
      <c r="GJ434" s="45"/>
      <c r="GK434" s="45"/>
      <c r="GL434" s="45"/>
      <c r="GM434" s="45"/>
      <c r="GN434" s="45"/>
      <c r="GO434" s="45"/>
      <c r="GP434" s="45"/>
      <c r="GQ434" s="45"/>
      <c r="GR434" s="45"/>
      <c r="GS434" s="45"/>
      <c r="GT434" s="45"/>
      <c r="GU434" s="45"/>
      <c r="GV434" s="45"/>
      <c r="GW434" s="45"/>
      <c r="GX434" s="45"/>
      <c r="GY434" s="45"/>
      <c r="GZ434" s="45"/>
      <c r="HA434" s="45"/>
      <c r="HB434" s="45"/>
      <c r="HC434" s="45"/>
      <c r="HD434" s="45"/>
      <c r="HE434" s="45"/>
      <c r="HF434" s="45"/>
      <c r="HG434" s="45"/>
      <c r="HH434" s="45"/>
      <c r="HI434" s="45"/>
      <c r="HJ434" s="45"/>
      <c r="HK434" s="45"/>
      <c r="HL434" s="45"/>
      <c r="HM434" s="45"/>
      <c r="HN434" s="45"/>
      <c r="HO434" s="45"/>
      <c r="HP434" s="45"/>
      <c r="HQ434" s="45"/>
      <c r="HR434" s="45"/>
      <c r="HS434" s="45"/>
      <c r="HT434" s="45"/>
      <c r="HU434" s="45"/>
      <c r="HV434" s="45"/>
      <c r="HW434" s="45"/>
      <c r="HX434" s="45"/>
      <c r="HY434" s="45"/>
      <c r="HZ434" s="45"/>
      <c r="IA434" s="45"/>
      <c r="IB434" s="45"/>
      <c r="IC434" s="45"/>
      <c r="ID434" s="45"/>
      <c r="IE434" s="45"/>
      <c r="IF434" s="45"/>
      <c r="IG434" s="45"/>
      <c r="IH434" s="45"/>
      <c r="II434" s="45"/>
      <c r="IJ434" s="45"/>
      <c r="IK434" s="45"/>
      <c r="IL434" s="45"/>
      <c r="IM434" s="45"/>
      <c r="IN434" s="45"/>
      <c r="IO434" s="45"/>
      <c r="IP434" s="45"/>
      <c r="IQ434" s="45"/>
      <c r="IR434" s="45"/>
      <c r="IS434" s="45"/>
      <c r="IT434" s="45"/>
      <c r="IU434" s="45"/>
      <c r="IV434" s="45"/>
      <c r="IW434" s="45"/>
      <c r="IX434" s="45"/>
      <c r="IY434" s="45"/>
      <c r="IZ434" s="45"/>
      <c r="JA434" s="45"/>
      <c r="JB434" s="45"/>
      <c r="JC434" s="45"/>
      <c r="JD434" s="45"/>
      <c r="JE434" s="45"/>
      <c r="JF434" s="45"/>
      <c r="JG434" s="45"/>
      <c r="JH434" s="45"/>
      <c r="JI434" s="45"/>
      <c r="JJ434" s="45"/>
      <c r="JK434" s="45"/>
      <c r="JL434" s="45"/>
      <c r="JM434" s="45"/>
      <c r="JN434" s="45"/>
      <c r="JO434" s="45"/>
      <c r="JP434" s="45"/>
      <c r="JQ434" s="45"/>
      <c r="JR434" s="45"/>
      <c r="JS434" s="45"/>
      <c r="JT434" s="45"/>
      <c r="JU434" s="45"/>
      <c r="JV434" s="45"/>
      <c r="JW434" s="45"/>
      <c r="JX434" s="45"/>
      <c r="JY434" s="45"/>
      <c r="JZ434" s="45"/>
      <c r="KA434" s="45"/>
      <c r="KB434" s="45"/>
      <c r="KC434" s="45"/>
      <c r="KD434" s="45"/>
      <c r="KE434" s="45"/>
      <c r="KF434" s="45"/>
      <c r="KG434" s="45"/>
      <c r="KH434" s="45"/>
      <c r="KI434" s="45"/>
      <c r="KJ434" s="45"/>
      <c r="KK434" s="45"/>
      <c r="KL434" s="45"/>
      <c r="KM434" s="45"/>
      <c r="KN434" s="45"/>
      <c r="KO434" s="45"/>
      <c r="KP434" s="45"/>
      <c r="KQ434" s="45"/>
      <c r="KR434" s="45"/>
      <c r="KS434" s="45"/>
      <c r="KT434" s="45"/>
      <c r="KU434" s="45"/>
      <c r="KV434" s="45"/>
      <c r="KW434" s="45"/>
      <c r="KX434" s="45"/>
      <c r="KY434" s="45"/>
      <c r="KZ434" s="45"/>
      <c r="LA434" s="45"/>
      <c r="LB434" s="45"/>
      <c r="LC434" s="45"/>
      <c r="LD434" s="45"/>
      <c r="LE434" s="45"/>
      <c r="LF434" s="45"/>
      <c r="LG434" s="45"/>
      <c r="LH434" s="45"/>
      <c r="LI434" s="45"/>
      <c r="LJ434" s="45"/>
      <c r="LK434" s="45"/>
      <c r="LL434" s="45"/>
      <c r="LM434" s="45"/>
      <c r="LN434" s="45"/>
      <c r="LO434" s="45"/>
      <c r="LP434" s="45"/>
      <c r="LQ434" s="45"/>
      <c r="LR434" s="45"/>
      <c r="LS434" s="45"/>
      <c r="LT434" s="45"/>
      <c r="LU434" s="45"/>
      <c r="LV434" s="45"/>
      <c r="LW434" s="45"/>
      <c r="LX434" s="45"/>
      <c r="LY434" s="45"/>
      <c r="LZ434" s="45"/>
      <c r="MA434" s="45"/>
      <c r="MB434" s="45"/>
      <c r="MC434" s="45"/>
      <c r="MD434" s="45"/>
      <c r="ME434" s="45"/>
      <c r="MF434" s="45"/>
      <c r="MG434" s="45"/>
      <c r="MH434" s="45"/>
      <c r="MI434" s="45"/>
      <c r="MJ434" s="45"/>
      <c r="MK434" s="45"/>
      <c r="ML434" s="45"/>
      <c r="MM434" s="45"/>
      <c r="MN434" s="45"/>
      <c r="MO434" s="45"/>
      <c r="MP434" s="45"/>
      <c r="MQ434" s="45"/>
      <c r="MR434" s="45"/>
      <c r="MS434" s="45"/>
      <c r="MT434" s="45"/>
      <c r="MU434" s="45"/>
      <c r="MV434" s="45"/>
      <c r="MW434" s="45"/>
      <c r="MX434" s="45"/>
      <c r="MY434" s="45"/>
      <c r="MZ434" s="45"/>
      <c r="NA434" s="45"/>
      <c r="NB434" s="45"/>
      <c r="NC434" s="45"/>
      <c r="ND434" s="45"/>
      <c r="NE434" s="45"/>
      <c r="NF434" s="45"/>
      <c r="NG434" s="45"/>
      <c r="NH434" s="45"/>
      <c r="NI434" s="45"/>
      <c r="NJ434" s="45"/>
      <c r="NK434" s="45"/>
      <c r="NL434" s="45"/>
      <c r="NM434" s="45"/>
      <c r="NN434" s="45"/>
      <c r="NO434" s="45"/>
      <c r="NP434" s="45"/>
      <c r="NQ434" s="45"/>
      <c r="NR434" s="45"/>
      <c r="NS434" s="45"/>
      <c r="NT434" s="45"/>
      <c r="NU434" s="45"/>
      <c r="NV434" s="45"/>
      <c r="NW434" s="45"/>
      <c r="NX434" s="45"/>
      <c r="NY434" s="45"/>
      <c r="NZ434" s="45"/>
      <c r="OA434" s="45"/>
      <c r="OB434" s="45"/>
      <c r="OC434" s="45"/>
      <c r="OD434" s="45"/>
      <c r="OE434" s="45"/>
      <c r="OF434" s="45"/>
      <c r="OG434" s="45"/>
      <c r="OH434" s="45"/>
      <c r="OI434" s="45"/>
      <c r="OJ434" s="45"/>
      <c r="OK434" s="45"/>
      <c r="OL434" s="45"/>
      <c r="OM434" s="45"/>
      <c r="ON434" s="45"/>
      <c r="OO434" s="45"/>
      <c r="OP434" s="45"/>
      <c r="OQ434" s="45"/>
      <c r="OR434" s="45"/>
      <c r="OS434" s="45"/>
      <c r="OT434" s="45"/>
      <c r="OU434" s="45"/>
      <c r="OV434" s="45"/>
      <c r="OW434" s="45"/>
      <c r="OX434" s="45"/>
      <c r="OY434" s="45"/>
      <c r="OZ434" s="45"/>
      <c r="PA434" s="45"/>
      <c r="PB434" s="45"/>
      <c r="PC434" s="45"/>
      <c r="PD434" s="45"/>
      <c r="PE434" s="45"/>
      <c r="PF434" s="45"/>
      <c r="PG434" s="45"/>
      <c r="PH434" s="45"/>
      <c r="PI434" s="45"/>
      <c r="PJ434" s="45"/>
      <c r="PK434" s="45"/>
      <c r="PL434" s="45"/>
      <c r="PM434" s="45"/>
      <c r="PN434" s="45"/>
      <c r="PO434" s="45"/>
      <c r="PP434" s="45"/>
      <c r="PQ434" s="45"/>
      <c r="PR434" s="45"/>
      <c r="PS434" s="45"/>
      <c r="PT434" s="45"/>
      <c r="PU434" s="45"/>
      <c r="PV434" s="45"/>
      <c r="PW434" s="45"/>
      <c r="PX434" s="45"/>
      <c r="PY434" s="45"/>
      <c r="PZ434" s="45"/>
      <c r="QA434" s="45"/>
      <c r="QB434" s="45"/>
      <c r="QC434" s="45"/>
      <c r="QD434" s="45"/>
      <c r="QE434" s="45"/>
      <c r="QF434" s="45"/>
      <c r="QG434" s="45"/>
      <c r="QH434" s="45"/>
      <c r="QI434" s="45"/>
      <c r="QJ434" s="45"/>
      <c r="QK434" s="45"/>
      <c r="QL434" s="45"/>
      <c r="QM434" s="45"/>
      <c r="QN434" s="45"/>
      <c r="QO434" s="45"/>
      <c r="QP434" s="45"/>
      <c r="QQ434" s="45"/>
      <c r="QR434" s="45"/>
      <c r="QS434" s="45"/>
      <c r="QT434" s="45"/>
      <c r="QU434" s="45"/>
      <c r="QV434" s="45"/>
      <c r="QW434" s="45"/>
      <c r="QX434" s="45"/>
      <c r="QY434" s="45"/>
      <c r="QZ434" s="45"/>
      <c r="RA434" s="45"/>
      <c r="RB434" s="45"/>
      <c r="RC434" s="45"/>
      <c r="RD434" s="45"/>
      <c r="RE434" s="45"/>
      <c r="RF434" s="45"/>
      <c r="RG434" s="45"/>
      <c r="RH434" s="45"/>
      <c r="RI434" s="45"/>
      <c r="RJ434" s="45"/>
      <c r="RK434" s="45"/>
      <c r="RL434" s="45"/>
      <c r="RM434" s="45"/>
      <c r="RN434" s="45"/>
      <c r="RO434" s="45"/>
      <c r="RP434" s="45"/>
      <c r="RQ434" s="45"/>
      <c r="RR434" s="45"/>
      <c r="RS434" s="45"/>
      <c r="RT434" s="45"/>
      <c r="RU434" s="45"/>
      <c r="RV434" s="45"/>
      <c r="RW434" s="45"/>
      <c r="RX434" s="45"/>
      <c r="RY434" s="45"/>
      <c r="RZ434" s="45"/>
      <c r="SA434" s="45"/>
      <c r="SB434" s="45"/>
      <c r="SC434" s="45"/>
      <c r="SD434" s="45"/>
      <c r="SE434" s="45"/>
      <c r="SF434" s="45"/>
      <c r="SG434" s="45"/>
      <c r="SH434" s="45"/>
      <c r="SI434" s="45"/>
      <c r="SJ434" s="45"/>
      <c r="SK434" s="45"/>
      <c r="SL434" s="45"/>
      <c r="SM434" s="45"/>
      <c r="SN434" s="45"/>
      <c r="SO434" s="45"/>
      <c r="SP434" s="45"/>
      <c r="SQ434" s="45"/>
      <c r="SR434" s="45"/>
      <c r="SS434" s="45"/>
      <c r="ST434" s="45"/>
      <c r="SU434" s="45"/>
      <c r="SV434" s="45"/>
      <c r="SW434" s="45"/>
      <c r="SX434" s="45"/>
      <c r="SY434" s="45"/>
      <c r="SZ434" s="45"/>
      <c r="TA434" s="45"/>
      <c r="TB434" s="45"/>
      <c r="TC434" s="45"/>
      <c r="TD434" s="45"/>
      <c r="TE434" s="45"/>
      <c r="TF434" s="45"/>
      <c r="TG434" s="45"/>
      <c r="TH434" s="45"/>
      <c r="TI434" s="45"/>
      <c r="TJ434" s="45"/>
      <c r="TK434" s="45"/>
      <c r="TL434" s="45"/>
      <c r="TM434" s="45"/>
      <c r="TN434" s="45"/>
      <c r="TO434" s="45"/>
      <c r="TP434" s="45"/>
      <c r="TQ434" s="45"/>
      <c r="TR434" s="45"/>
      <c r="TS434" s="45"/>
      <c r="TT434" s="45"/>
      <c r="TU434" s="45"/>
      <c r="TV434" s="45"/>
      <c r="TW434" s="45"/>
      <c r="TX434" s="45"/>
      <c r="TY434" s="45"/>
      <c r="TZ434" s="45"/>
      <c r="UA434" s="45"/>
      <c r="UB434" s="45"/>
      <c r="UC434" s="45"/>
      <c r="UD434" s="45"/>
      <c r="UE434" s="45"/>
      <c r="UF434" s="45"/>
      <c r="UG434" s="45"/>
      <c r="UH434" s="45"/>
      <c r="UI434" s="45"/>
      <c r="UJ434" s="45"/>
      <c r="UK434" s="45"/>
      <c r="UL434" s="45"/>
      <c r="UM434" s="45"/>
      <c r="UN434" s="45"/>
      <c r="UO434" s="45"/>
      <c r="UP434" s="45"/>
      <c r="UQ434" s="45"/>
      <c r="UR434" s="45"/>
      <c r="US434" s="45"/>
      <c r="UT434" s="45"/>
      <c r="UU434" s="45"/>
      <c r="UV434" s="45"/>
      <c r="UW434" s="45"/>
      <c r="UX434" s="45"/>
      <c r="UY434" s="45"/>
      <c r="UZ434" s="45"/>
      <c r="VA434" s="45"/>
      <c r="VB434" s="45"/>
      <c r="VC434" s="45"/>
      <c r="VD434" s="45"/>
      <c r="VE434" s="45"/>
      <c r="VF434" s="45"/>
      <c r="VG434" s="45"/>
      <c r="VH434" s="45"/>
      <c r="VI434" s="45"/>
      <c r="VJ434" s="45"/>
      <c r="VK434" s="45"/>
      <c r="VL434" s="45"/>
      <c r="VM434" s="45"/>
      <c r="VN434" s="45"/>
      <c r="VO434" s="45"/>
      <c r="VP434" s="45"/>
      <c r="VQ434" s="45"/>
      <c r="VR434" s="45"/>
      <c r="VS434" s="45"/>
      <c r="VT434" s="45"/>
      <c r="VU434" s="45"/>
      <c r="VV434" s="45"/>
      <c r="VW434" s="45"/>
      <c r="VX434" s="45"/>
      <c r="VY434" s="45"/>
      <c r="VZ434" s="45"/>
      <c r="WA434" s="45"/>
      <c r="WB434" s="45"/>
      <c r="WC434" s="45"/>
      <c r="WD434" s="45"/>
      <c r="WE434" s="45"/>
      <c r="WF434" s="45"/>
      <c r="WG434" s="45"/>
      <c r="WH434" s="45"/>
      <c r="WI434" s="45"/>
      <c r="WJ434" s="45"/>
      <c r="WK434" s="45"/>
      <c r="WL434" s="45"/>
      <c r="WM434" s="45"/>
      <c r="WN434" s="45"/>
      <c r="WO434" s="45"/>
      <c r="WP434" s="45"/>
      <c r="WQ434" s="45"/>
      <c r="WR434" s="45"/>
      <c r="WS434" s="45"/>
      <c r="WT434" s="45"/>
      <c r="WU434" s="45"/>
      <c r="WV434" s="45"/>
      <c r="WW434" s="45"/>
      <c r="WX434" s="45"/>
      <c r="WY434" s="45"/>
      <c r="WZ434" s="45"/>
      <c r="XA434" s="45"/>
      <c r="XB434" s="45"/>
      <c r="XC434" s="45"/>
      <c r="XD434" s="45"/>
      <c r="XE434" s="45"/>
      <c r="XF434" s="45"/>
      <c r="XG434" s="45"/>
      <c r="XH434" s="45"/>
      <c r="XI434" s="45"/>
      <c r="XJ434" s="45"/>
      <c r="XK434" s="45"/>
      <c r="XL434" s="45"/>
      <c r="XM434" s="45"/>
      <c r="XN434" s="45"/>
      <c r="XO434" s="45"/>
      <c r="XP434" s="45"/>
      <c r="XQ434" s="45"/>
      <c r="XR434" s="45"/>
      <c r="XS434" s="45"/>
      <c r="XT434" s="45"/>
      <c r="XU434" s="45"/>
      <c r="XV434" s="45"/>
      <c r="XW434" s="45"/>
      <c r="XX434" s="45"/>
      <c r="XY434" s="45"/>
      <c r="XZ434" s="45"/>
      <c r="YA434" s="45"/>
      <c r="YB434" s="45"/>
      <c r="YC434" s="45"/>
      <c r="YD434" s="45"/>
      <c r="YE434" s="45"/>
      <c r="YF434" s="45"/>
      <c r="YG434" s="45"/>
      <c r="YH434" s="45"/>
      <c r="YI434" s="45"/>
      <c r="YJ434" s="45"/>
      <c r="YK434" s="45"/>
      <c r="YL434" s="45"/>
      <c r="YM434" s="45"/>
      <c r="YN434" s="45"/>
      <c r="YO434" s="45"/>
      <c r="YP434" s="45"/>
      <c r="YQ434" s="45"/>
      <c r="YR434" s="45"/>
      <c r="YS434" s="45"/>
      <c r="YT434" s="45"/>
      <c r="YU434" s="45"/>
      <c r="YV434" s="45"/>
      <c r="YW434" s="45"/>
      <c r="YX434" s="45"/>
      <c r="YY434" s="45"/>
      <c r="YZ434" s="45"/>
      <c r="ZA434" s="45"/>
      <c r="ZB434" s="45"/>
      <c r="ZC434" s="45"/>
      <c r="ZD434" s="45"/>
      <c r="ZE434" s="45"/>
      <c r="ZF434" s="45"/>
      <c r="ZG434" s="45"/>
      <c r="ZH434" s="45"/>
      <c r="ZI434" s="45"/>
      <c r="ZJ434" s="45"/>
      <c r="ZK434" s="45"/>
      <c r="ZL434" s="45"/>
      <c r="ZM434" s="45"/>
      <c r="ZN434" s="45"/>
      <c r="ZO434" s="45"/>
      <c r="ZP434" s="45"/>
      <c r="ZQ434" s="45"/>
      <c r="ZR434" s="45"/>
      <c r="ZS434" s="45"/>
      <c r="ZT434" s="45"/>
      <c r="ZU434" s="45"/>
      <c r="ZV434" s="45"/>
      <c r="ZW434" s="45"/>
      <c r="ZX434" s="45"/>
      <c r="ZY434" s="45"/>
      <c r="ZZ434" s="45"/>
      <c r="AAA434" s="45"/>
      <c r="AAB434" s="45"/>
      <c r="AAC434" s="45"/>
      <c r="AAD434" s="45"/>
      <c r="AAE434" s="45"/>
      <c r="AAF434" s="45"/>
      <c r="AAG434" s="45"/>
      <c r="AAH434" s="45"/>
      <c r="AAI434" s="45"/>
      <c r="AAJ434" s="45"/>
      <c r="AAK434" s="45"/>
      <c r="AAL434" s="45"/>
      <c r="AAM434" s="45"/>
      <c r="AAN434" s="45"/>
      <c r="AAO434" s="45"/>
      <c r="AAP434" s="45"/>
      <c r="AAQ434" s="45"/>
      <c r="AAR434" s="45"/>
      <c r="AAS434" s="45"/>
      <c r="AAT434" s="45"/>
      <c r="AAU434" s="45"/>
      <c r="AAV434" s="45"/>
      <c r="AAW434" s="45"/>
      <c r="AAX434" s="45"/>
      <c r="AAY434" s="45"/>
      <c r="AAZ434" s="45"/>
      <c r="ABA434" s="45"/>
      <c r="ABB434" s="45"/>
      <c r="ABC434" s="45"/>
      <c r="ABD434" s="45"/>
      <c r="ABE434" s="45"/>
      <c r="ABF434" s="45"/>
      <c r="ABG434" s="45"/>
      <c r="ABH434" s="45"/>
      <c r="ABI434" s="45"/>
      <c r="ABJ434" s="45"/>
      <c r="ABK434" s="45"/>
      <c r="ABL434" s="45"/>
      <c r="ABM434" s="45"/>
      <c r="ABN434" s="45"/>
      <c r="ABO434" s="45"/>
      <c r="ABP434" s="45"/>
      <c r="ABQ434" s="45"/>
      <c r="ABR434" s="45"/>
      <c r="ABS434" s="45"/>
      <c r="ABT434" s="45"/>
      <c r="ABU434" s="45"/>
      <c r="ABV434" s="45"/>
      <c r="ABW434" s="45"/>
      <c r="ABX434" s="45"/>
      <c r="ABY434" s="45"/>
      <c r="ABZ434" s="45"/>
      <c r="ACA434" s="45"/>
      <c r="ACB434" s="45"/>
      <c r="ACC434" s="45"/>
      <c r="ACD434" s="45"/>
      <c r="ACE434" s="45"/>
      <c r="ACF434" s="45"/>
      <c r="ACG434" s="45"/>
      <c r="ACH434" s="45"/>
      <c r="ACI434" s="45"/>
      <c r="ACJ434" s="45"/>
      <c r="ACK434" s="45"/>
      <c r="ACL434" s="45"/>
      <c r="ACM434" s="45"/>
      <c r="ACN434" s="45"/>
      <c r="ACO434" s="45"/>
      <c r="ACP434" s="45"/>
      <c r="ACQ434" s="45"/>
      <c r="ACR434" s="45"/>
      <c r="ACS434" s="45"/>
      <c r="ACT434" s="45"/>
      <c r="ACU434" s="45"/>
      <c r="ACV434" s="45"/>
      <c r="ACW434" s="45"/>
      <c r="ACX434" s="45"/>
      <c r="ACY434" s="45"/>
      <c r="ACZ434" s="45"/>
      <c r="ADA434" s="45"/>
      <c r="ADB434" s="45"/>
      <c r="ADC434" s="45"/>
      <c r="ADD434" s="45"/>
      <c r="ADE434" s="45"/>
      <c r="ADF434" s="45"/>
      <c r="ADG434" s="45"/>
      <c r="ADH434" s="45"/>
      <c r="ADI434" s="45"/>
      <c r="ADJ434" s="45"/>
      <c r="ADK434" s="45"/>
      <c r="ADL434" s="45"/>
      <c r="ADM434" s="45"/>
      <c r="ADN434" s="45"/>
      <c r="ADO434" s="45"/>
      <c r="ADP434" s="45"/>
      <c r="ADQ434" s="45"/>
      <c r="ADR434" s="45"/>
      <c r="ADS434" s="45"/>
      <c r="ADT434" s="45"/>
      <c r="ADU434" s="45"/>
      <c r="ADV434" s="45"/>
      <c r="ADW434" s="45"/>
      <c r="ADX434" s="45"/>
      <c r="ADY434" s="45"/>
      <c r="ADZ434" s="45"/>
      <c r="AEA434" s="45"/>
      <c r="AEB434" s="45"/>
      <c r="AEC434" s="45"/>
      <c r="AED434" s="45"/>
      <c r="AEE434" s="45"/>
      <c r="AEF434" s="45"/>
      <c r="AEG434" s="45"/>
      <c r="AEH434" s="45"/>
      <c r="AEI434" s="45"/>
      <c r="AEJ434" s="45"/>
      <c r="AEK434" s="45"/>
      <c r="AEL434" s="45"/>
      <c r="AEM434" s="45"/>
      <c r="AEN434" s="45"/>
      <c r="AEO434" s="45"/>
      <c r="AEP434" s="45"/>
      <c r="AEQ434" s="45"/>
      <c r="AER434" s="45"/>
      <c r="AES434" s="45"/>
      <c r="AET434" s="45"/>
      <c r="AEU434" s="45"/>
      <c r="AEV434" s="45"/>
      <c r="AEW434" s="45"/>
      <c r="AEX434" s="45"/>
      <c r="AEY434" s="45"/>
      <c r="AEZ434" s="45"/>
      <c r="AFA434" s="45"/>
      <c r="AFB434" s="45"/>
      <c r="AFC434" s="45"/>
      <c r="AFD434" s="45"/>
      <c r="AFE434" s="45"/>
      <c r="AFF434" s="45"/>
      <c r="AFG434" s="45"/>
      <c r="AFH434" s="45"/>
      <c r="AFI434" s="45"/>
      <c r="AFJ434" s="45"/>
      <c r="AFK434" s="45"/>
      <c r="AFL434" s="45"/>
      <c r="AFM434" s="45"/>
      <c r="AFN434" s="45"/>
      <c r="AFO434" s="45"/>
      <c r="AFP434" s="45"/>
      <c r="AFQ434" s="45"/>
      <c r="AFR434" s="45"/>
      <c r="AFS434" s="45"/>
      <c r="AFT434" s="45"/>
      <c r="AFU434" s="45"/>
      <c r="AFV434" s="45"/>
      <c r="AFW434" s="45"/>
      <c r="AFX434" s="45"/>
      <c r="AFY434" s="45"/>
      <c r="AFZ434" s="45"/>
      <c r="AGA434" s="45"/>
      <c r="AGB434" s="45"/>
      <c r="AGC434" s="45"/>
      <c r="AGD434" s="45"/>
      <c r="AGE434" s="45"/>
      <c r="AGF434" s="45"/>
      <c r="AGG434" s="45"/>
      <c r="AGH434" s="45"/>
      <c r="AGI434" s="45"/>
      <c r="AGJ434" s="45"/>
      <c r="AGK434" s="45"/>
      <c r="AGL434" s="45"/>
      <c r="AGM434" s="45"/>
      <c r="AGN434" s="45"/>
      <c r="AGO434" s="45"/>
      <c r="AGP434" s="45"/>
      <c r="AGQ434" s="45"/>
      <c r="AGR434" s="45"/>
      <c r="AGS434" s="45"/>
      <c r="AGT434" s="45"/>
      <c r="AGU434" s="45"/>
      <c r="AGV434" s="45"/>
      <c r="AGW434" s="45"/>
      <c r="AGX434" s="45"/>
      <c r="AGY434" s="45"/>
      <c r="AGZ434" s="45"/>
      <c r="AHA434" s="45"/>
      <c r="AHB434" s="45"/>
      <c r="AHC434" s="45"/>
      <c r="AHD434" s="45"/>
      <c r="AHE434" s="45"/>
      <c r="AHF434" s="45"/>
      <c r="AHG434" s="45"/>
      <c r="AHH434" s="45"/>
      <c r="AHI434" s="45"/>
      <c r="AHJ434" s="45"/>
      <c r="AHK434" s="45"/>
      <c r="AHL434" s="45"/>
      <c r="AHM434" s="45"/>
      <c r="AHN434" s="45"/>
      <c r="AHO434" s="45"/>
      <c r="AHP434" s="45"/>
      <c r="AHQ434" s="45"/>
      <c r="AHR434" s="45"/>
      <c r="AHS434" s="45"/>
      <c r="AHT434" s="45"/>
      <c r="AHU434" s="45"/>
      <c r="AHV434" s="45"/>
      <c r="AHW434" s="45"/>
      <c r="AHX434" s="45"/>
      <c r="AHY434" s="45"/>
      <c r="AHZ434" s="45"/>
      <c r="AIA434" s="45"/>
      <c r="AIB434" s="45"/>
      <c r="AIC434" s="45"/>
      <c r="AID434" s="45"/>
      <c r="AIE434" s="45"/>
      <c r="AIF434" s="45"/>
      <c r="AIG434" s="45"/>
      <c r="AIH434" s="45"/>
      <c r="AII434" s="45"/>
      <c r="AIJ434" s="45"/>
      <c r="AIK434" s="45"/>
      <c r="AIL434" s="45"/>
      <c r="AIM434" s="45"/>
      <c r="AIN434" s="45"/>
      <c r="AIO434" s="45"/>
      <c r="AIP434" s="45"/>
      <c r="AIQ434" s="45"/>
      <c r="AIR434" s="45"/>
      <c r="AIS434" s="45"/>
      <c r="AIT434" s="45"/>
      <c r="AIU434" s="45"/>
      <c r="AIV434" s="45"/>
      <c r="AIW434" s="45"/>
      <c r="AIX434" s="45"/>
      <c r="AIY434" s="45"/>
      <c r="AIZ434" s="45"/>
      <c r="AJA434" s="45"/>
      <c r="AJB434" s="45"/>
      <c r="AJC434" s="45"/>
      <c r="AJD434" s="45"/>
      <c r="AJE434" s="45"/>
      <c r="AJF434" s="45"/>
      <c r="AJG434" s="45"/>
      <c r="AJH434" s="45"/>
      <c r="AJI434" s="45"/>
      <c r="AJJ434" s="45"/>
      <c r="AJK434" s="45"/>
      <c r="AJL434" s="45"/>
      <c r="AJM434" s="45"/>
      <c r="AJN434" s="45"/>
      <c r="AJO434" s="45"/>
      <c r="AJP434" s="45"/>
      <c r="AJQ434" s="45"/>
      <c r="AJR434" s="45"/>
      <c r="AJS434" s="45"/>
      <c r="AJT434" s="45"/>
      <c r="AJU434" s="45"/>
      <c r="AJV434" s="45"/>
      <c r="AJW434" s="45"/>
      <c r="AJX434" s="45"/>
      <c r="AJY434" s="45"/>
      <c r="AJZ434" s="45"/>
      <c r="AKA434" s="45"/>
      <c r="AKB434" s="45"/>
      <c r="AKC434" s="45"/>
      <c r="AKD434" s="45"/>
      <c r="AKE434" s="45"/>
      <c r="AKF434" s="45"/>
      <c r="AKG434" s="45"/>
      <c r="AKH434" s="45"/>
      <c r="AKI434" s="45"/>
      <c r="AKJ434" s="45"/>
      <c r="AKK434" s="45"/>
      <c r="AKL434" s="45"/>
      <c r="AKM434" s="45"/>
      <c r="AKN434" s="45"/>
      <c r="AKO434" s="45"/>
      <c r="AKP434" s="45"/>
      <c r="AKQ434" s="45"/>
      <c r="AKR434" s="45"/>
      <c r="AKS434" s="45"/>
      <c r="AKT434" s="45"/>
      <c r="AKU434" s="45"/>
      <c r="AKV434" s="45"/>
      <c r="AKW434" s="45"/>
      <c r="AKX434" s="45"/>
      <c r="AKY434" s="45"/>
      <c r="AKZ434" s="45"/>
      <c r="ALA434" s="45"/>
      <c r="ALB434" s="45"/>
      <c r="ALC434" s="45"/>
      <c r="ALD434" s="45"/>
      <c r="ALE434" s="45"/>
      <c r="ALF434" s="45"/>
      <c r="ALG434" s="45"/>
      <c r="ALH434" s="45"/>
      <c r="ALI434" s="45"/>
      <c r="ALJ434" s="45"/>
      <c r="ALK434" s="45"/>
      <c r="ALL434" s="45"/>
      <c r="ALM434" s="45"/>
      <c r="ALN434" s="45"/>
      <c r="ALO434" s="45"/>
      <c r="ALP434" s="45"/>
      <c r="ALQ434" s="45"/>
      <c r="ALR434" s="45"/>
      <c r="ALS434" s="45"/>
      <c r="ALT434" s="45"/>
      <c r="ALU434" s="45"/>
      <c r="ALV434" s="45"/>
      <c r="ALW434" s="45"/>
      <c r="ALX434" s="45"/>
      <c r="ALY434" s="45"/>
      <c r="ALZ434" s="45"/>
      <c r="AMA434" s="45"/>
      <c r="AMB434" s="45"/>
      <c r="AMC434" s="45"/>
      <c r="AMD434" s="45"/>
      <c r="AME434" s="45"/>
      <c r="AMF434" s="45"/>
      <c r="AMG434" s="45"/>
      <c r="AMH434" s="45"/>
      <c r="AMI434" s="45"/>
      <c r="AMJ434" s="45"/>
      <c r="AMK434" s="45"/>
      <c r="AML434" s="45"/>
      <c r="AMM434" s="45"/>
      <c r="AMN434" s="45"/>
      <c r="AMO434" s="45"/>
      <c r="AMP434" s="45"/>
      <c r="AMQ434" s="45"/>
      <c r="AMR434" s="45"/>
      <c r="AMS434" s="45"/>
      <c r="AMT434" s="45"/>
      <c r="AMU434" s="45"/>
      <c r="AMV434" s="45"/>
      <c r="AMW434" s="45"/>
      <c r="AMX434" s="45"/>
      <c r="AMY434" s="45"/>
      <c r="AMZ434" s="45"/>
      <c r="ANA434" s="45"/>
      <c r="ANB434" s="45"/>
      <c r="ANC434" s="45"/>
      <c r="AND434" s="45"/>
      <c r="ANE434" s="45"/>
      <c r="ANF434" s="45"/>
      <c r="ANG434" s="45"/>
      <c r="ANH434" s="45"/>
      <c r="ANI434" s="45"/>
      <c r="ANJ434" s="45"/>
      <c r="ANK434" s="45"/>
      <c r="ANL434" s="45"/>
      <c r="ANM434" s="45"/>
      <c r="ANN434" s="45"/>
      <c r="ANO434" s="45"/>
      <c r="ANP434" s="45"/>
      <c r="ANQ434" s="45"/>
      <c r="ANR434" s="45"/>
      <c r="ANS434" s="45"/>
      <c r="ANT434" s="45"/>
      <c r="ANU434" s="45"/>
      <c r="ANV434" s="45"/>
      <c r="ANW434" s="45"/>
      <c r="ANX434" s="45"/>
      <c r="ANY434" s="45"/>
      <c r="ANZ434" s="45"/>
      <c r="AOA434" s="45"/>
      <c r="AOB434" s="45"/>
      <c r="AOC434" s="45"/>
      <c r="AOD434" s="45"/>
      <c r="AOE434" s="45"/>
      <c r="AOF434" s="45"/>
      <c r="AOG434" s="45"/>
      <c r="AOH434" s="45"/>
      <c r="AOI434" s="45"/>
      <c r="AOJ434" s="45"/>
      <c r="AOK434" s="45"/>
      <c r="AOL434" s="45"/>
      <c r="AOM434" s="45"/>
      <c r="AON434" s="45"/>
      <c r="AOO434" s="45"/>
      <c r="AOP434" s="45"/>
      <c r="AOQ434" s="45"/>
      <c r="AOR434" s="45"/>
      <c r="AOS434" s="45"/>
      <c r="AOT434" s="45"/>
      <c r="AOU434" s="45"/>
      <c r="AOV434" s="45"/>
      <c r="AOW434" s="45"/>
      <c r="AOX434" s="45"/>
      <c r="AOY434" s="45"/>
      <c r="AOZ434" s="45"/>
      <c r="APA434" s="45"/>
      <c r="APB434" s="45"/>
      <c r="APC434" s="45"/>
      <c r="APD434" s="45"/>
      <c r="APE434" s="45"/>
      <c r="APF434" s="45"/>
      <c r="APG434" s="45"/>
      <c r="APH434" s="45"/>
      <c r="API434" s="45"/>
      <c r="APJ434" s="45"/>
      <c r="APK434" s="45"/>
      <c r="APL434" s="45"/>
      <c r="APM434" s="45"/>
      <c r="APN434" s="45"/>
      <c r="APO434" s="45"/>
      <c r="APP434" s="45"/>
      <c r="APQ434" s="45"/>
      <c r="APR434" s="45"/>
      <c r="APS434" s="45"/>
      <c r="APT434" s="45"/>
      <c r="APU434" s="45"/>
      <c r="APV434" s="45"/>
      <c r="APW434" s="45"/>
      <c r="APX434" s="45"/>
      <c r="APY434" s="45"/>
      <c r="APZ434" s="45"/>
      <c r="AQA434" s="45"/>
      <c r="AQB434" s="45"/>
      <c r="AQC434" s="45"/>
      <c r="AQD434" s="45"/>
      <c r="AQE434" s="45"/>
      <c r="AQF434" s="45"/>
      <c r="AQG434" s="45"/>
      <c r="AQH434" s="45"/>
      <c r="AQI434" s="45"/>
      <c r="AQJ434" s="45"/>
      <c r="AQK434" s="45"/>
      <c r="AQL434" s="45"/>
      <c r="AQM434" s="45"/>
      <c r="AQN434" s="45"/>
      <c r="AQO434" s="45"/>
      <c r="AQP434" s="45"/>
      <c r="AQQ434" s="45"/>
      <c r="AQR434" s="45"/>
      <c r="AQS434" s="45"/>
      <c r="AQT434" s="45"/>
      <c r="AQU434" s="45"/>
      <c r="AQV434" s="45"/>
      <c r="AQW434" s="45"/>
      <c r="AQX434" s="45"/>
      <c r="AQY434" s="45"/>
      <c r="AQZ434" s="45"/>
      <c r="ARA434" s="45"/>
      <c r="ARB434" s="45"/>
      <c r="ARC434" s="45"/>
      <c r="ARD434" s="45"/>
      <c r="ARE434" s="45"/>
      <c r="ARF434" s="45"/>
      <c r="ARG434" s="45"/>
      <c r="ARH434" s="45"/>
      <c r="ARI434" s="45"/>
      <c r="ARJ434" s="45"/>
      <c r="ARK434" s="45"/>
      <c r="ARL434" s="45"/>
      <c r="ARM434" s="45"/>
      <c r="ARN434" s="45"/>
      <c r="ARO434" s="45"/>
      <c r="ARP434" s="45"/>
      <c r="ARQ434" s="45"/>
      <c r="ARR434" s="45"/>
      <c r="ARS434" s="45"/>
      <c r="ART434" s="45"/>
      <c r="ARU434" s="45"/>
      <c r="ARV434" s="45"/>
      <c r="ARW434" s="45"/>
      <c r="ARX434" s="45"/>
      <c r="ARY434" s="45"/>
      <c r="ARZ434" s="45"/>
      <c r="ASA434" s="45"/>
      <c r="ASB434" s="45"/>
      <c r="ASC434" s="45"/>
      <c r="ASD434" s="45"/>
      <c r="ASE434" s="45"/>
      <c r="ASF434" s="45"/>
      <c r="ASG434" s="45"/>
      <c r="ASH434" s="45"/>
      <c r="ASI434" s="45"/>
      <c r="ASJ434" s="45"/>
      <c r="ASK434" s="45"/>
      <c r="ASL434" s="45"/>
      <c r="ASM434" s="45"/>
      <c r="ASN434" s="45"/>
      <c r="ASO434" s="45"/>
      <c r="ASP434" s="45"/>
      <c r="ASQ434" s="45"/>
      <c r="ASR434" s="45"/>
      <c r="ASS434" s="45"/>
      <c r="AST434" s="45"/>
      <c r="ASU434" s="45"/>
      <c r="ASV434" s="45"/>
      <c r="ASW434" s="45"/>
      <c r="ASX434" s="45"/>
      <c r="ASY434" s="45"/>
      <c r="ASZ434" s="45"/>
      <c r="ATA434" s="45"/>
      <c r="ATB434" s="45"/>
      <c r="ATC434" s="45"/>
      <c r="ATD434" s="45"/>
      <c r="ATE434" s="45"/>
      <c r="ATF434" s="45"/>
      <c r="ATG434" s="45"/>
      <c r="ATH434" s="45"/>
      <c r="ATI434" s="45"/>
      <c r="ATJ434" s="45"/>
      <c r="ATK434" s="45"/>
      <c r="ATL434" s="45"/>
      <c r="ATM434" s="45"/>
      <c r="ATN434" s="45"/>
      <c r="ATO434" s="45"/>
      <c r="ATP434" s="45"/>
      <c r="ATQ434" s="45"/>
      <c r="ATR434" s="45"/>
      <c r="ATS434" s="45"/>
      <c r="ATT434" s="45"/>
      <c r="ATU434" s="45"/>
      <c r="ATV434" s="45"/>
      <c r="ATW434" s="45"/>
      <c r="ATX434" s="45"/>
      <c r="ATY434" s="45"/>
      <c r="ATZ434" s="45"/>
      <c r="AUA434" s="45"/>
      <c r="AUB434" s="45"/>
      <c r="AUC434" s="45"/>
      <c r="AUD434" s="45"/>
      <c r="AUE434" s="45"/>
      <c r="AUF434" s="45"/>
      <c r="AUG434" s="45"/>
      <c r="AUH434" s="45"/>
      <c r="AUI434" s="45"/>
      <c r="AUJ434" s="45"/>
      <c r="AUK434" s="45"/>
      <c r="AUL434" s="45"/>
      <c r="AUM434" s="45"/>
      <c r="AUN434" s="45"/>
      <c r="AUO434" s="45"/>
      <c r="AUP434" s="45"/>
      <c r="AUQ434" s="45"/>
      <c r="AUR434" s="45"/>
      <c r="AUS434" s="45"/>
      <c r="AUT434" s="45"/>
      <c r="AUU434" s="45"/>
      <c r="AUV434" s="45"/>
      <c r="AUW434" s="45"/>
      <c r="AUX434" s="45"/>
      <c r="AUY434" s="45"/>
      <c r="AUZ434" s="45"/>
      <c r="AVA434" s="45"/>
      <c r="AVB434" s="45"/>
      <c r="AVC434" s="45"/>
      <c r="AVD434" s="45"/>
      <c r="AVE434" s="45"/>
      <c r="AVF434" s="45"/>
      <c r="AVG434" s="45"/>
      <c r="AVH434" s="45"/>
      <c r="AVI434" s="45"/>
      <c r="AVJ434" s="45"/>
      <c r="AVK434" s="45"/>
      <c r="AVL434" s="45"/>
      <c r="AVM434" s="45"/>
      <c r="AVN434" s="45"/>
      <c r="AVO434" s="45"/>
      <c r="AVP434" s="45"/>
      <c r="AVQ434" s="45"/>
      <c r="AVR434" s="45"/>
      <c r="AVS434" s="45"/>
      <c r="AVT434" s="45"/>
      <c r="AVU434" s="45"/>
      <c r="AVV434" s="45"/>
      <c r="AVW434" s="45"/>
      <c r="AVX434" s="45"/>
      <c r="AVY434" s="45"/>
      <c r="AVZ434" s="45"/>
      <c r="AWA434" s="45"/>
      <c r="AWB434" s="45"/>
      <c r="AWC434" s="45"/>
      <c r="AWD434" s="45"/>
      <c r="AWE434" s="45"/>
      <c r="AWF434" s="45"/>
      <c r="AWG434" s="45"/>
      <c r="AWH434" s="45"/>
      <c r="AWI434" s="45"/>
      <c r="AWJ434" s="45"/>
      <c r="AWK434" s="45"/>
      <c r="AWL434" s="45"/>
      <c r="AWM434" s="45"/>
      <c r="AWN434" s="45"/>
      <c r="AWO434" s="45"/>
      <c r="AWP434" s="45"/>
      <c r="AWQ434" s="45"/>
      <c r="AWR434" s="45"/>
      <c r="AWS434" s="45"/>
      <c r="AWT434" s="45"/>
      <c r="AWU434" s="45"/>
      <c r="AWV434" s="45"/>
      <c r="AWW434" s="45"/>
      <c r="AWX434" s="45"/>
      <c r="AWY434" s="45"/>
      <c r="AWZ434" s="45"/>
      <c r="AXA434" s="45"/>
      <c r="AXB434" s="45"/>
      <c r="AXC434" s="45"/>
      <c r="AXD434" s="45"/>
      <c r="AXE434" s="45"/>
      <c r="AXF434" s="45"/>
      <c r="AXG434" s="45"/>
      <c r="AXH434" s="45"/>
      <c r="AXI434" s="45"/>
      <c r="AXJ434" s="45"/>
      <c r="AXK434" s="45"/>
      <c r="AXL434" s="45"/>
      <c r="AXM434" s="45"/>
      <c r="AXN434" s="45"/>
      <c r="AXO434" s="45"/>
      <c r="AXP434" s="45"/>
      <c r="AXQ434" s="45"/>
      <c r="AXR434" s="45"/>
      <c r="AXS434" s="45"/>
      <c r="AXT434" s="45"/>
      <c r="AXU434" s="45"/>
      <c r="AXV434" s="45"/>
      <c r="AXW434" s="45"/>
      <c r="AXX434" s="45"/>
      <c r="AXY434" s="45"/>
      <c r="AXZ434" s="45"/>
      <c r="AYA434" s="45"/>
      <c r="AYB434" s="45"/>
      <c r="AYC434" s="45"/>
      <c r="AYD434" s="45"/>
      <c r="AYE434" s="45"/>
      <c r="AYF434" s="45"/>
      <c r="AYG434" s="45"/>
      <c r="AYH434" s="45"/>
      <c r="AYI434" s="45"/>
      <c r="AYJ434" s="45"/>
      <c r="AYK434" s="45"/>
      <c r="AYL434" s="45"/>
      <c r="AYM434" s="45"/>
      <c r="AYN434" s="45"/>
      <c r="AYO434" s="45"/>
      <c r="AYP434" s="45"/>
      <c r="AYQ434" s="45"/>
      <c r="AYR434" s="45"/>
      <c r="AYS434" s="45"/>
      <c r="AYT434" s="45"/>
      <c r="AYU434" s="45"/>
      <c r="AYV434" s="45"/>
      <c r="AYW434" s="45"/>
      <c r="AYX434" s="45"/>
      <c r="AYY434" s="45"/>
      <c r="AYZ434" s="45"/>
      <c r="AZA434" s="45"/>
      <c r="AZB434" s="45"/>
      <c r="AZC434" s="45"/>
      <c r="AZD434" s="45"/>
      <c r="AZE434" s="45"/>
      <c r="AZF434" s="45"/>
      <c r="AZG434" s="45"/>
      <c r="AZH434" s="45"/>
      <c r="AZI434" s="45"/>
      <c r="AZJ434" s="45"/>
      <c r="AZK434" s="45"/>
      <c r="AZL434" s="45"/>
      <c r="AZM434" s="45"/>
      <c r="AZN434" s="45"/>
      <c r="AZO434" s="45"/>
      <c r="AZP434" s="45"/>
      <c r="AZQ434" s="45"/>
      <c r="AZR434" s="45"/>
      <c r="AZS434" s="45"/>
      <c r="AZT434" s="45"/>
      <c r="AZU434" s="45"/>
      <c r="AZV434" s="45"/>
      <c r="AZW434" s="45"/>
      <c r="AZX434" s="45"/>
      <c r="AZY434" s="45"/>
      <c r="AZZ434" s="45"/>
      <c r="BAA434" s="45"/>
      <c r="BAB434" s="45"/>
      <c r="BAC434" s="45"/>
      <c r="BAD434" s="45"/>
      <c r="BAE434" s="45"/>
      <c r="BAF434" s="45"/>
      <c r="BAG434" s="45"/>
      <c r="BAH434" s="45"/>
      <c r="BAI434" s="45"/>
      <c r="BAJ434" s="45"/>
      <c r="BAK434" s="45"/>
      <c r="BAL434" s="45"/>
      <c r="BAM434" s="45"/>
      <c r="BAN434" s="45"/>
      <c r="BAO434" s="45"/>
      <c r="BAP434" s="45"/>
      <c r="BAQ434" s="45"/>
      <c r="BAR434" s="45"/>
      <c r="BAS434" s="45"/>
      <c r="BAT434" s="45"/>
      <c r="BAU434" s="45"/>
      <c r="BAV434" s="45"/>
      <c r="BAW434" s="45"/>
      <c r="BAX434" s="45"/>
      <c r="BAY434" s="45"/>
      <c r="BAZ434" s="45"/>
      <c r="BBA434" s="45"/>
      <c r="BBB434" s="45"/>
      <c r="BBC434" s="45"/>
      <c r="BBD434" s="45"/>
      <c r="BBE434" s="45"/>
      <c r="BBF434" s="45"/>
      <c r="BBG434" s="45"/>
      <c r="BBH434" s="45"/>
      <c r="BBI434" s="45"/>
      <c r="BBJ434" s="45"/>
      <c r="BBK434" s="45"/>
      <c r="BBL434" s="45"/>
      <c r="BBM434" s="45"/>
      <c r="BBN434" s="45"/>
      <c r="BBO434" s="45"/>
      <c r="BBP434" s="45"/>
      <c r="BBQ434" s="45"/>
      <c r="BBR434" s="45"/>
      <c r="BBS434" s="45"/>
      <c r="BBT434" s="45"/>
      <c r="BBU434" s="45"/>
      <c r="BBV434" s="45"/>
      <c r="BBW434" s="45"/>
      <c r="BBX434" s="45"/>
      <c r="BBY434" s="45"/>
      <c r="BBZ434" s="45"/>
      <c r="BCA434" s="45"/>
      <c r="BCB434" s="45"/>
      <c r="BCC434" s="45"/>
      <c r="BCD434" s="45"/>
      <c r="BCE434" s="45"/>
      <c r="BCF434" s="45"/>
      <c r="BCG434" s="45"/>
      <c r="BCH434" s="45"/>
      <c r="BCI434" s="45"/>
      <c r="BCJ434" s="45"/>
      <c r="BCK434" s="45"/>
      <c r="BCL434" s="45"/>
      <c r="BCM434" s="45"/>
      <c r="BCN434" s="45"/>
      <c r="BCO434" s="45"/>
      <c r="BCP434" s="45"/>
      <c r="BCQ434" s="45"/>
      <c r="BCR434" s="45"/>
      <c r="BCS434" s="45"/>
      <c r="BCT434" s="45"/>
      <c r="BCU434" s="45"/>
      <c r="BCV434" s="45"/>
      <c r="BCW434" s="45"/>
      <c r="BCX434" s="45"/>
      <c r="BCY434" s="45"/>
      <c r="BCZ434" s="45"/>
      <c r="BDA434" s="45"/>
      <c r="BDB434" s="45"/>
      <c r="BDC434" s="45"/>
      <c r="BDD434" s="45"/>
      <c r="BDE434" s="45"/>
      <c r="BDF434" s="45"/>
      <c r="BDG434" s="45"/>
      <c r="BDH434" s="45"/>
      <c r="BDI434" s="45"/>
      <c r="BDJ434" s="45"/>
      <c r="BDK434" s="45"/>
      <c r="BDL434" s="45"/>
      <c r="BDM434" s="45"/>
      <c r="BDN434" s="45"/>
      <c r="BDO434" s="45"/>
      <c r="BDP434" s="45"/>
      <c r="BDQ434" s="45"/>
      <c r="BDR434" s="45"/>
      <c r="BDS434" s="45"/>
      <c r="BDT434" s="45"/>
      <c r="BDU434" s="45"/>
      <c r="BDV434" s="45"/>
      <c r="BDW434" s="45"/>
      <c r="BDX434" s="45"/>
      <c r="BDY434" s="45"/>
      <c r="BDZ434" s="45"/>
      <c r="BEA434" s="45"/>
      <c r="BEB434" s="45"/>
      <c r="BEC434" s="45"/>
      <c r="BED434" s="45"/>
      <c r="BEE434" s="45"/>
      <c r="BEF434" s="45"/>
      <c r="BEG434" s="45"/>
      <c r="BEH434" s="45"/>
      <c r="BEI434" s="45"/>
      <c r="BEJ434" s="45"/>
      <c r="BEK434" s="45"/>
      <c r="BEL434" s="45"/>
      <c r="BEM434" s="45"/>
      <c r="BEN434" s="45"/>
      <c r="BEO434" s="45"/>
      <c r="BEP434" s="45"/>
      <c r="BEQ434" s="45"/>
      <c r="BER434" s="45"/>
      <c r="BES434" s="45"/>
      <c r="BET434" s="45"/>
      <c r="BEU434" s="45"/>
      <c r="BEV434" s="45"/>
      <c r="BEW434" s="45"/>
      <c r="BEX434" s="45"/>
      <c r="BEY434" s="45"/>
      <c r="BEZ434" s="45"/>
      <c r="BFA434" s="45"/>
      <c r="BFB434" s="45"/>
      <c r="BFC434" s="45"/>
      <c r="BFD434" s="45"/>
      <c r="BFE434" s="45"/>
      <c r="BFF434" s="45"/>
      <c r="BFG434" s="45"/>
      <c r="BFH434" s="45"/>
      <c r="BFI434" s="45"/>
      <c r="BFJ434" s="45"/>
      <c r="BFK434" s="45"/>
      <c r="BFL434" s="45"/>
      <c r="BFM434" s="45"/>
      <c r="BFN434" s="45"/>
      <c r="BFO434" s="45"/>
      <c r="BFP434" s="45"/>
      <c r="BFQ434" s="45"/>
      <c r="BFR434" s="45"/>
      <c r="BFS434" s="45"/>
      <c r="BFT434" s="45"/>
      <c r="BFU434" s="45"/>
      <c r="BFV434" s="45"/>
      <c r="BFW434" s="45"/>
      <c r="BFX434" s="45"/>
      <c r="BFY434" s="45"/>
      <c r="BFZ434" s="45"/>
      <c r="BGA434" s="45"/>
      <c r="BGB434" s="45"/>
      <c r="BGC434" s="45"/>
      <c r="BGD434" s="45"/>
      <c r="BGE434" s="45"/>
      <c r="BGF434" s="45"/>
      <c r="BGG434" s="45"/>
      <c r="BGH434" s="45"/>
      <c r="BGI434" s="45"/>
      <c r="BGJ434" s="45"/>
      <c r="BGK434" s="45"/>
      <c r="BGL434" s="45"/>
      <c r="BGM434" s="45"/>
      <c r="BGN434" s="45"/>
      <c r="BGO434" s="45"/>
      <c r="BGP434" s="45"/>
      <c r="BGQ434" s="45"/>
      <c r="BGR434" s="45"/>
      <c r="BGS434" s="45"/>
      <c r="BGT434" s="45"/>
      <c r="BGU434" s="45"/>
      <c r="BGV434" s="45"/>
      <c r="BGW434" s="45"/>
      <c r="BGX434" s="45"/>
      <c r="BGY434" s="45"/>
      <c r="BGZ434" s="45"/>
      <c r="BHA434" s="45"/>
      <c r="BHB434" s="45"/>
      <c r="BHC434" s="45"/>
      <c r="BHD434" s="45"/>
      <c r="BHE434" s="45"/>
      <c r="BHF434" s="45"/>
      <c r="BHG434" s="45"/>
      <c r="BHH434" s="45"/>
      <c r="BHI434" s="45"/>
      <c r="BHJ434" s="45"/>
      <c r="BHK434" s="45"/>
      <c r="BHL434" s="45"/>
      <c r="BHM434" s="45"/>
      <c r="BHN434" s="45"/>
      <c r="BHO434" s="45"/>
      <c r="BHP434" s="45"/>
      <c r="BHQ434" s="45"/>
      <c r="BHR434" s="45"/>
      <c r="BHS434" s="45"/>
      <c r="BHT434" s="45"/>
      <c r="BHU434" s="45"/>
      <c r="BHV434" s="45"/>
      <c r="BHW434" s="45"/>
      <c r="BHX434" s="45"/>
      <c r="BHY434" s="45"/>
      <c r="BHZ434" s="45"/>
      <c r="BIA434" s="45"/>
      <c r="BIB434" s="45"/>
      <c r="BIC434" s="45"/>
      <c r="BID434" s="45"/>
      <c r="BIE434" s="45"/>
      <c r="BIF434" s="45"/>
      <c r="BIG434" s="45"/>
      <c r="BIH434" s="45"/>
      <c r="BII434" s="45"/>
      <c r="BIJ434" s="45"/>
      <c r="BIK434" s="45"/>
      <c r="BIL434" s="45"/>
      <c r="BIM434" s="45"/>
      <c r="BIN434" s="45"/>
      <c r="BIO434" s="45"/>
      <c r="BIP434" s="45"/>
      <c r="BIQ434" s="45"/>
      <c r="BIR434" s="45"/>
      <c r="BIS434" s="45"/>
      <c r="BIT434" s="45"/>
      <c r="BIU434" s="45"/>
      <c r="BIV434" s="45"/>
      <c r="BIW434" s="45"/>
      <c r="BIX434" s="45"/>
      <c r="BIY434" s="45"/>
      <c r="BIZ434" s="45"/>
      <c r="BJA434" s="45"/>
      <c r="BJB434" s="45"/>
      <c r="BJC434" s="45"/>
      <c r="BJD434" s="45"/>
      <c r="BJE434" s="45"/>
      <c r="BJF434" s="45"/>
      <c r="BJG434" s="45"/>
      <c r="BJH434" s="45"/>
      <c r="BJI434" s="45"/>
      <c r="BJJ434" s="45"/>
      <c r="BJK434" s="45"/>
      <c r="BJL434" s="45"/>
      <c r="BJM434" s="45"/>
      <c r="BJN434" s="45"/>
      <c r="BJO434" s="45"/>
      <c r="BJP434" s="45"/>
      <c r="BJQ434" s="45"/>
      <c r="BJR434" s="45"/>
      <c r="BJS434" s="45"/>
      <c r="BJT434" s="45"/>
      <c r="BJU434" s="45"/>
      <c r="BJV434" s="45"/>
      <c r="BJW434" s="45"/>
      <c r="BJX434" s="45"/>
      <c r="BJY434" s="45"/>
      <c r="BJZ434" s="45"/>
      <c r="BKA434" s="45"/>
      <c r="BKB434" s="45"/>
      <c r="BKC434" s="45"/>
      <c r="BKD434" s="45"/>
      <c r="BKE434" s="45"/>
      <c r="BKF434" s="45"/>
      <c r="BKG434" s="45"/>
      <c r="BKH434" s="45"/>
      <c r="BKI434" s="45"/>
      <c r="BKJ434" s="45"/>
      <c r="BKK434" s="45"/>
      <c r="BKL434" s="45"/>
      <c r="BKM434" s="45"/>
      <c r="BKN434" s="45"/>
      <c r="BKO434" s="45"/>
      <c r="BKP434" s="45"/>
      <c r="BKQ434" s="45"/>
      <c r="BKR434" s="45"/>
      <c r="BKS434" s="45"/>
      <c r="BKT434" s="45"/>
      <c r="BKU434" s="45"/>
      <c r="BKV434" s="45"/>
      <c r="BKW434" s="45"/>
      <c r="BKX434" s="45"/>
      <c r="BKY434" s="45"/>
      <c r="BKZ434" s="45"/>
      <c r="BLA434" s="45"/>
      <c r="BLB434" s="45"/>
      <c r="BLC434" s="45"/>
      <c r="BLD434" s="45"/>
      <c r="BLE434" s="45"/>
      <c r="BLF434" s="45"/>
      <c r="BLG434" s="45"/>
      <c r="BLH434" s="45"/>
      <c r="BLI434" s="45"/>
      <c r="BLJ434" s="45"/>
      <c r="BLK434" s="45"/>
      <c r="BLL434" s="45"/>
      <c r="BLM434" s="45"/>
      <c r="BLN434" s="45"/>
      <c r="BLO434" s="45"/>
      <c r="BLP434" s="45"/>
      <c r="BLQ434" s="45"/>
      <c r="BLR434" s="45"/>
      <c r="BLS434" s="45"/>
      <c r="BLT434" s="45"/>
      <c r="BLU434" s="45"/>
      <c r="BLV434" s="45"/>
      <c r="BLW434" s="45"/>
      <c r="BLX434" s="45"/>
      <c r="BLY434" s="45"/>
      <c r="BLZ434" s="45"/>
      <c r="BMA434" s="45"/>
      <c r="BMB434" s="45"/>
      <c r="BMC434" s="45"/>
      <c r="BMD434" s="45"/>
      <c r="BME434" s="45"/>
      <c r="BMF434" s="45"/>
      <c r="BMG434" s="45"/>
      <c r="BMH434" s="45"/>
      <c r="BMI434" s="45"/>
      <c r="BMJ434" s="45"/>
      <c r="BMK434" s="45"/>
      <c r="BML434" s="45"/>
      <c r="BMM434" s="45"/>
      <c r="BMN434" s="45"/>
      <c r="BMO434" s="45"/>
      <c r="BMP434" s="45"/>
      <c r="BMQ434" s="45"/>
      <c r="BMR434" s="45"/>
      <c r="BMS434" s="45"/>
      <c r="BMT434" s="45"/>
      <c r="BMU434" s="45"/>
      <c r="BMV434" s="45"/>
      <c r="BMW434" s="45"/>
      <c r="BMX434" s="45"/>
      <c r="BMY434" s="45"/>
      <c r="BMZ434" s="45"/>
      <c r="BNA434" s="45"/>
      <c r="BNB434" s="45"/>
      <c r="BNC434" s="45"/>
      <c r="BND434" s="45"/>
      <c r="BNE434" s="45"/>
      <c r="BNF434" s="45"/>
      <c r="BNG434" s="45"/>
      <c r="BNH434" s="45"/>
      <c r="BNI434" s="45"/>
      <c r="BNJ434" s="45"/>
      <c r="BNK434" s="45"/>
      <c r="BNL434" s="45"/>
      <c r="BNM434" s="45"/>
      <c r="BNN434" s="45"/>
      <c r="BNO434" s="45"/>
      <c r="BNP434" s="45"/>
      <c r="BNQ434" s="45"/>
      <c r="BNR434" s="45"/>
      <c r="BNS434" s="45"/>
      <c r="BNT434" s="45"/>
      <c r="BNU434" s="45"/>
      <c r="BNV434" s="45"/>
      <c r="BNW434" s="45"/>
      <c r="BNX434" s="45"/>
      <c r="BNY434" s="45"/>
      <c r="BNZ434" s="45"/>
      <c r="BOA434" s="45"/>
      <c r="BOB434" s="45"/>
      <c r="BOC434" s="45"/>
      <c r="BOD434" s="45"/>
      <c r="BOE434" s="45"/>
      <c r="BOF434" s="45"/>
      <c r="BOG434" s="45"/>
      <c r="BOH434" s="45"/>
      <c r="BOI434" s="45"/>
      <c r="BOJ434" s="45"/>
      <c r="BOK434" s="45"/>
      <c r="BOL434" s="45"/>
      <c r="BOM434" s="45"/>
      <c r="BON434" s="45"/>
      <c r="BOO434" s="45"/>
      <c r="BOP434" s="45"/>
      <c r="BOQ434" s="45"/>
      <c r="BOR434" s="45"/>
      <c r="BOS434" s="45"/>
      <c r="BOT434" s="45"/>
      <c r="BOU434" s="45"/>
      <c r="BOV434" s="45"/>
      <c r="BOW434" s="45"/>
      <c r="BOX434" s="45"/>
      <c r="BOY434" s="45"/>
      <c r="BOZ434" s="45"/>
      <c r="BPA434" s="45"/>
      <c r="BPB434" s="45"/>
      <c r="BPC434" s="45"/>
      <c r="BPD434" s="45"/>
      <c r="BPE434" s="45"/>
      <c r="BPF434" s="45"/>
      <c r="BPG434" s="45"/>
      <c r="BPH434" s="45"/>
      <c r="BPI434" s="45"/>
      <c r="BPJ434" s="45"/>
      <c r="BPK434" s="45"/>
      <c r="BPL434" s="45"/>
      <c r="BPM434" s="45"/>
      <c r="BPN434" s="45"/>
      <c r="BPO434" s="45"/>
      <c r="BPP434" s="45"/>
      <c r="BPQ434" s="45"/>
      <c r="BPR434" s="45"/>
      <c r="BPS434" s="45"/>
      <c r="BPT434" s="45"/>
      <c r="BPU434" s="45"/>
      <c r="BPV434" s="45"/>
      <c r="BPW434" s="45"/>
      <c r="BPX434" s="45"/>
      <c r="BPY434" s="45"/>
      <c r="BPZ434" s="45"/>
      <c r="BQA434" s="45"/>
      <c r="BQB434" s="45"/>
      <c r="BQC434" s="45"/>
      <c r="BQD434" s="45"/>
      <c r="BQE434" s="45"/>
      <c r="BQF434" s="45"/>
      <c r="BQG434" s="45"/>
      <c r="BQH434" s="45"/>
      <c r="BQI434" s="45"/>
      <c r="BQJ434" s="45"/>
      <c r="BQK434" s="45"/>
      <c r="BQL434" s="45"/>
      <c r="BQM434" s="45"/>
      <c r="BQN434" s="45"/>
      <c r="BQO434" s="45"/>
      <c r="BQP434" s="45"/>
      <c r="BQQ434" s="45"/>
      <c r="BQR434" s="45"/>
      <c r="BQS434" s="45"/>
      <c r="BQT434" s="45"/>
      <c r="BQU434" s="45"/>
      <c r="BQV434" s="45"/>
      <c r="BQW434" s="45"/>
      <c r="BQX434" s="45"/>
      <c r="BQY434" s="45"/>
      <c r="BQZ434" s="45"/>
      <c r="BRA434" s="45"/>
      <c r="BRB434" s="45"/>
      <c r="BRC434" s="45"/>
      <c r="BRD434" s="45"/>
      <c r="BRE434" s="45"/>
      <c r="BRF434" s="45"/>
      <c r="BRG434" s="45"/>
      <c r="BRH434" s="45"/>
      <c r="BRI434" s="45"/>
      <c r="BRJ434" s="45"/>
      <c r="BRK434" s="45"/>
      <c r="BRL434" s="45"/>
      <c r="BRM434" s="45"/>
      <c r="BRN434" s="45"/>
      <c r="BRO434" s="45"/>
      <c r="BRP434" s="45"/>
      <c r="BRQ434" s="45"/>
      <c r="BRR434" s="45"/>
      <c r="BRS434" s="45"/>
      <c r="BRT434" s="45"/>
      <c r="BRU434" s="45"/>
      <c r="BRV434" s="45"/>
      <c r="BRW434" s="45"/>
      <c r="BRX434" s="45"/>
      <c r="BRY434" s="45"/>
      <c r="BRZ434" s="45"/>
      <c r="BSA434" s="45"/>
      <c r="BSB434" s="45"/>
      <c r="BSC434" s="45"/>
      <c r="BSD434" s="45"/>
      <c r="BSE434" s="45"/>
      <c r="BSF434" s="45"/>
      <c r="BSG434" s="45"/>
      <c r="BSH434" s="45"/>
      <c r="BSI434" s="45"/>
      <c r="BSJ434" s="45"/>
      <c r="BSK434" s="45"/>
      <c r="BSL434" s="45"/>
      <c r="BSM434" s="45"/>
      <c r="BSN434" s="45"/>
      <c r="BSO434" s="45"/>
      <c r="BSP434" s="45"/>
      <c r="BSQ434" s="45"/>
      <c r="BSR434" s="45"/>
      <c r="BSS434" s="45"/>
      <c r="BST434" s="45"/>
      <c r="BSU434" s="45"/>
      <c r="BSV434" s="45"/>
      <c r="BSW434" s="45"/>
      <c r="BSX434" s="45"/>
      <c r="BSY434" s="45"/>
      <c r="BSZ434" s="45"/>
      <c r="BTA434" s="45"/>
      <c r="BTB434" s="45"/>
      <c r="BTC434" s="45"/>
      <c r="BTD434" s="45"/>
      <c r="BTE434" s="45"/>
      <c r="BTF434" s="45"/>
      <c r="BTG434" s="45"/>
      <c r="BTH434" s="45"/>
      <c r="BTI434" s="45"/>
      <c r="BTJ434" s="45"/>
      <c r="BTK434" s="45"/>
      <c r="BTL434" s="45"/>
      <c r="BTM434" s="45"/>
      <c r="BTN434" s="45"/>
      <c r="BTO434" s="45"/>
      <c r="BTP434" s="45"/>
      <c r="BTQ434" s="45"/>
      <c r="BTR434" s="45"/>
      <c r="BTS434" s="45"/>
      <c r="BTT434" s="45"/>
      <c r="BTU434" s="45"/>
      <c r="BTV434" s="45"/>
      <c r="BTW434" s="45"/>
      <c r="BTX434" s="45"/>
      <c r="BTY434" s="45"/>
      <c r="BTZ434" s="45"/>
      <c r="BUA434" s="45"/>
      <c r="BUB434" s="45"/>
      <c r="BUC434" s="45"/>
      <c r="BUD434" s="45"/>
      <c r="BUE434" s="45"/>
      <c r="BUF434" s="45"/>
      <c r="BUG434" s="45"/>
      <c r="BUH434" s="45"/>
      <c r="BUI434" s="45"/>
      <c r="BUJ434" s="45"/>
      <c r="BUK434" s="45"/>
      <c r="BUL434" s="45"/>
      <c r="BUM434" s="45"/>
      <c r="BUN434" s="45"/>
      <c r="BUO434" s="45"/>
      <c r="BUP434" s="45"/>
      <c r="BUQ434" s="45"/>
      <c r="BUR434" s="45"/>
      <c r="BUS434" s="45"/>
      <c r="BUT434" s="45"/>
      <c r="BUU434" s="45"/>
      <c r="BUV434" s="45"/>
      <c r="BUW434" s="45"/>
      <c r="BUX434" s="45"/>
      <c r="BUY434" s="45"/>
      <c r="BUZ434" s="45"/>
      <c r="BVA434" s="45"/>
      <c r="BVB434" s="45"/>
      <c r="BVC434" s="45"/>
      <c r="BVD434" s="45"/>
      <c r="BVE434" s="45"/>
      <c r="BVF434" s="45"/>
      <c r="BVG434" s="45"/>
      <c r="BVH434" s="45"/>
      <c r="BVI434" s="45"/>
      <c r="BVJ434" s="45"/>
      <c r="BVK434" s="45"/>
      <c r="BVL434" s="45"/>
      <c r="BVM434" s="45"/>
      <c r="BVN434" s="45"/>
      <c r="BVO434" s="45"/>
      <c r="BVP434" s="45"/>
      <c r="BVQ434" s="45"/>
      <c r="BVR434" s="45"/>
      <c r="BVS434" s="45"/>
      <c r="BVT434" s="45"/>
      <c r="BVU434" s="45"/>
      <c r="BVV434" s="45"/>
      <c r="BVW434" s="45"/>
      <c r="BVX434" s="45"/>
      <c r="BVY434" s="45"/>
      <c r="BVZ434" s="45"/>
      <c r="BWA434" s="45"/>
      <c r="BWB434" s="45"/>
      <c r="BWC434" s="45"/>
      <c r="BWD434" s="45"/>
      <c r="BWE434" s="45"/>
      <c r="BWF434" s="45"/>
      <c r="BWG434" s="45"/>
      <c r="BWH434" s="45"/>
      <c r="BWI434" s="45"/>
      <c r="BWJ434" s="45"/>
      <c r="BWK434" s="45"/>
      <c r="BWL434" s="45"/>
      <c r="BWM434" s="45"/>
      <c r="BWN434" s="45"/>
      <c r="BWO434" s="45"/>
      <c r="BWP434" s="45"/>
      <c r="BWQ434" s="45"/>
      <c r="BWR434" s="45"/>
      <c r="BWS434" s="45"/>
      <c r="BWT434" s="45"/>
      <c r="BWU434" s="45"/>
      <c r="BWV434" s="45"/>
      <c r="BWW434" s="45"/>
      <c r="BWX434" s="45"/>
      <c r="BWY434" s="45"/>
      <c r="BWZ434" s="45"/>
      <c r="BXA434" s="45"/>
      <c r="BXB434" s="45"/>
      <c r="BXC434" s="45"/>
      <c r="BXD434" s="45"/>
      <c r="BXE434" s="45"/>
      <c r="BXF434" s="45"/>
      <c r="BXG434" s="45"/>
      <c r="BXH434" s="45"/>
      <c r="BXI434" s="45"/>
      <c r="BXJ434" s="45"/>
      <c r="BXK434" s="45"/>
      <c r="BXL434" s="45"/>
      <c r="BXM434" s="45"/>
      <c r="BXN434" s="45"/>
      <c r="BXO434" s="45"/>
      <c r="BXP434" s="45"/>
      <c r="BXQ434" s="45"/>
      <c r="BXR434" s="45"/>
      <c r="BXS434" s="45"/>
      <c r="BXT434" s="45"/>
      <c r="BXU434" s="45"/>
      <c r="BXV434" s="45"/>
      <c r="BXW434" s="45"/>
      <c r="BXX434" s="45"/>
      <c r="BXY434" s="45"/>
      <c r="BXZ434" s="45"/>
      <c r="BYA434" s="45"/>
      <c r="BYB434" s="45"/>
      <c r="BYC434" s="45"/>
      <c r="BYD434" s="45"/>
      <c r="BYE434" s="45"/>
      <c r="BYF434" s="45"/>
      <c r="BYG434" s="45"/>
      <c r="BYH434" s="45"/>
      <c r="BYI434" s="45"/>
      <c r="BYJ434" s="45"/>
      <c r="BYK434" s="45"/>
      <c r="BYL434" s="45"/>
      <c r="BYM434" s="45"/>
      <c r="BYN434" s="45"/>
      <c r="BYO434" s="45"/>
      <c r="BYP434" s="45"/>
      <c r="BYQ434" s="45"/>
      <c r="BYR434" s="45"/>
      <c r="BYS434" s="45"/>
      <c r="BYT434" s="45"/>
      <c r="BYU434" s="45"/>
      <c r="BYV434" s="45"/>
      <c r="BYW434" s="45"/>
      <c r="BYX434" s="45"/>
      <c r="BYY434" s="45"/>
      <c r="BYZ434" s="45"/>
      <c r="BZA434" s="45"/>
      <c r="BZB434" s="45"/>
      <c r="BZC434" s="45"/>
      <c r="BZD434" s="45"/>
      <c r="BZE434" s="45"/>
      <c r="BZF434" s="45"/>
      <c r="BZG434" s="45"/>
      <c r="BZH434" s="45"/>
      <c r="BZI434" s="45"/>
      <c r="BZJ434" s="45"/>
      <c r="BZK434" s="45"/>
      <c r="BZL434" s="45"/>
      <c r="BZM434" s="45"/>
      <c r="BZN434" s="45"/>
      <c r="BZO434" s="45"/>
      <c r="BZP434" s="45"/>
      <c r="BZQ434" s="45"/>
      <c r="BZR434" s="45"/>
      <c r="BZS434" s="45"/>
      <c r="BZT434" s="45"/>
      <c r="BZU434" s="45"/>
      <c r="BZV434" s="45"/>
      <c r="BZW434" s="45"/>
      <c r="BZX434" s="45"/>
      <c r="BZY434" s="45"/>
      <c r="BZZ434" s="45"/>
      <c r="CAA434" s="45"/>
      <c r="CAB434" s="45"/>
      <c r="CAC434" s="45"/>
      <c r="CAD434" s="45"/>
      <c r="CAE434" s="45"/>
      <c r="CAF434" s="45"/>
      <c r="CAG434" s="45"/>
      <c r="CAH434" s="45"/>
      <c r="CAI434" s="45"/>
      <c r="CAJ434" s="45"/>
      <c r="CAK434" s="45"/>
      <c r="CAL434" s="45"/>
      <c r="CAM434" s="45"/>
      <c r="CAN434" s="45"/>
      <c r="CAO434" s="45"/>
      <c r="CAP434" s="45"/>
      <c r="CAQ434" s="45"/>
      <c r="CAR434" s="45"/>
      <c r="CAS434" s="45"/>
      <c r="CAT434" s="45"/>
      <c r="CAU434" s="45"/>
      <c r="CAV434" s="45"/>
      <c r="CAW434" s="45"/>
      <c r="CAX434" s="45"/>
      <c r="CAY434" s="45"/>
      <c r="CAZ434" s="45"/>
      <c r="CBA434" s="45"/>
      <c r="CBB434" s="45"/>
      <c r="CBC434" s="45"/>
      <c r="CBD434" s="45"/>
      <c r="CBE434" s="45"/>
      <c r="CBF434" s="45"/>
      <c r="CBG434" s="45"/>
      <c r="CBH434" s="45"/>
      <c r="CBI434" s="45"/>
      <c r="CBJ434" s="45"/>
      <c r="CBK434" s="45"/>
      <c r="CBL434" s="45"/>
      <c r="CBM434" s="45"/>
      <c r="CBN434" s="45"/>
      <c r="CBO434" s="45"/>
      <c r="CBP434" s="45"/>
      <c r="CBQ434" s="45"/>
      <c r="CBR434" s="45"/>
      <c r="CBS434" s="45"/>
      <c r="CBT434" s="45"/>
      <c r="CBU434" s="45"/>
      <c r="CBV434" s="45"/>
      <c r="CBW434" s="45"/>
      <c r="CBX434" s="45"/>
      <c r="CBY434" s="45"/>
      <c r="CBZ434" s="45"/>
      <c r="CCA434" s="45"/>
      <c r="CCB434" s="45"/>
      <c r="CCC434" s="45"/>
      <c r="CCD434" s="45"/>
      <c r="CCE434" s="45"/>
      <c r="CCF434" s="45"/>
      <c r="CCG434" s="45"/>
      <c r="CCH434" s="45"/>
      <c r="CCI434" s="45"/>
      <c r="CCJ434" s="45"/>
      <c r="CCK434" s="45"/>
      <c r="CCL434" s="45"/>
      <c r="CCM434" s="45"/>
      <c r="CCN434" s="45"/>
      <c r="CCO434" s="45"/>
      <c r="CCP434" s="45"/>
      <c r="CCQ434" s="45"/>
      <c r="CCR434" s="45"/>
      <c r="CCS434" s="45"/>
      <c r="CCT434" s="45"/>
      <c r="CCU434" s="45"/>
      <c r="CCV434" s="45"/>
      <c r="CCW434" s="45"/>
      <c r="CCX434" s="45"/>
      <c r="CCY434" s="45"/>
      <c r="CCZ434" s="45"/>
      <c r="CDA434" s="45"/>
      <c r="CDB434" s="45"/>
      <c r="CDC434" s="45"/>
      <c r="CDD434" s="45"/>
      <c r="CDE434" s="45"/>
      <c r="CDF434" s="45"/>
      <c r="CDG434" s="45"/>
      <c r="CDH434" s="45"/>
      <c r="CDI434" s="45"/>
      <c r="CDJ434" s="45"/>
      <c r="CDK434" s="45"/>
      <c r="CDL434" s="45"/>
      <c r="CDM434" s="45"/>
      <c r="CDN434" s="45"/>
      <c r="CDO434" s="45"/>
      <c r="CDP434" s="45"/>
      <c r="CDQ434" s="45"/>
      <c r="CDR434" s="45"/>
      <c r="CDS434" s="45"/>
      <c r="CDT434" s="45"/>
      <c r="CDU434" s="45"/>
      <c r="CDV434" s="45"/>
      <c r="CDW434" s="45"/>
      <c r="CDX434" s="45"/>
      <c r="CDY434" s="45"/>
      <c r="CDZ434" s="45"/>
      <c r="CEA434" s="45"/>
      <c r="CEB434" s="45"/>
      <c r="CEC434" s="45"/>
      <c r="CED434" s="45"/>
      <c r="CEE434" s="45"/>
      <c r="CEF434" s="45"/>
      <c r="CEG434" s="45"/>
      <c r="CEH434" s="45"/>
      <c r="CEI434" s="45"/>
      <c r="CEJ434" s="45"/>
      <c r="CEK434" s="45"/>
      <c r="CEL434" s="45"/>
      <c r="CEM434" s="45"/>
      <c r="CEN434" s="45"/>
      <c r="CEO434" s="45"/>
      <c r="CEP434" s="45"/>
      <c r="CEQ434" s="45"/>
      <c r="CER434" s="45"/>
      <c r="CES434" s="45"/>
      <c r="CET434" s="45"/>
      <c r="CEU434" s="45"/>
      <c r="CEV434" s="45"/>
      <c r="CEW434" s="45"/>
      <c r="CEX434" s="45"/>
      <c r="CEY434" s="45"/>
      <c r="CEZ434" s="45"/>
      <c r="CFA434" s="45"/>
      <c r="CFB434" s="45"/>
      <c r="CFC434" s="45"/>
      <c r="CFD434" s="45"/>
      <c r="CFE434" s="45"/>
      <c r="CFF434" s="45"/>
      <c r="CFG434" s="45"/>
      <c r="CFH434" s="45"/>
      <c r="CFI434" s="45"/>
      <c r="CFJ434" s="45"/>
      <c r="CFK434" s="45"/>
      <c r="CFL434" s="45"/>
      <c r="CFM434" s="45"/>
      <c r="CFN434" s="45"/>
      <c r="CFO434" s="45"/>
      <c r="CFP434" s="45"/>
      <c r="CFQ434" s="45"/>
      <c r="CFR434" s="45"/>
      <c r="CFS434" s="45"/>
      <c r="CFT434" s="45"/>
      <c r="CFU434" s="45"/>
      <c r="CFV434" s="45"/>
      <c r="CFW434" s="45"/>
      <c r="CFX434" s="45"/>
      <c r="CFY434" s="45"/>
      <c r="CFZ434" s="45"/>
      <c r="CGA434" s="45"/>
      <c r="CGB434" s="45"/>
      <c r="CGC434" s="45"/>
      <c r="CGD434" s="45"/>
      <c r="CGE434" s="45"/>
      <c r="CGF434" s="45"/>
      <c r="CGG434" s="45"/>
      <c r="CGH434" s="45"/>
      <c r="CGI434" s="45"/>
      <c r="CGJ434" s="45"/>
      <c r="CGK434" s="45"/>
      <c r="CGL434" s="45"/>
      <c r="CGM434" s="45"/>
      <c r="CGN434" s="45"/>
      <c r="CGO434" s="45"/>
      <c r="CGP434" s="45"/>
      <c r="CGQ434" s="45"/>
      <c r="CGR434" s="45"/>
      <c r="CGS434" s="45"/>
      <c r="CGT434" s="45"/>
      <c r="CGU434" s="45"/>
      <c r="CGV434" s="45"/>
      <c r="CGW434" s="45"/>
      <c r="CGX434" s="45"/>
      <c r="CGY434" s="45"/>
      <c r="CGZ434" s="45"/>
      <c r="CHA434" s="45"/>
      <c r="CHB434" s="45"/>
      <c r="CHC434" s="45"/>
      <c r="CHD434" s="45"/>
      <c r="CHE434" s="45"/>
      <c r="CHF434" s="45"/>
      <c r="CHG434" s="45"/>
      <c r="CHH434" s="45"/>
      <c r="CHI434" s="45"/>
      <c r="CHJ434" s="45"/>
      <c r="CHK434" s="45"/>
      <c r="CHL434" s="45"/>
      <c r="CHM434" s="45"/>
      <c r="CHN434" s="45"/>
      <c r="CHO434" s="45"/>
      <c r="CHP434" s="45"/>
      <c r="CHQ434" s="45"/>
      <c r="CHR434" s="45"/>
      <c r="CHS434" s="45"/>
      <c r="CHT434" s="45"/>
      <c r="CHU434" s="45"/>
      <c r="CHV434" s="45"/>
      <c r="CHW434" s="45"/>
      <c r="CHX434" s="45"/>
      <c r="CHY434" s="45"/>
      <c r="CHZ434" s="45"/>
      <c r="CIA434" s="45"/>
      <c r="CIB434" s="45"/>
      <c r="CIC434" s="45"/>
      <c r="CID434" s="45"/>
      <c r="CIE434" s="45"/>
      <c r="CIF434" s="45"/>
      <c r="CIG434" s="45"/>
      <c r="CIH434" s="45"/>
      <c r="CII434" s="45"/>
      <c r="CIJ434" s="45"/>
      <c r="CIK434" s="45"/>
      <c r="CIL434" s="45"/>
      <c r="CIM434" s="45"/>
      <c r="CIN434" s="45"/>
      <c r="CIO434" s="45"/>
      <c r="CIP434" s="45"/>
      <c r="CIQ434" s="45"/>
      <c r="CIR434" s="45"/>
      <c r="CIS434" s="45"/>
      <c r="CIT434" s="45"/>
      <c r="CIU434" s="45"/>
      <c r="CIV434" s="45"/>
      <c r="CIW434" s="45"/>
      <c r="CIX434" s="45"/>
      <c r="CIY434" s="45"/>
      <c r="CIZ434" s="45"/>
      <c r="CJA434" s="45"/>
      <c r="CJB434" s="45"/>
      <c r="CJC434" s="45"/>
      <c r="CJD434" s="45"/>
      <c r="CJE434" s="45"/>
      <c r="CJF434" s="45"/>
      <c r="CJG434" s="45"/>
      <c r="CJH434" s="45"/>
      <c r="CJI434" s="45"/>
      <c r="CJJ434" s="45"/>
      <c r="CJK434" s="45"/>
      <c r="CJL434" s="45"/>
      <c r="CJM434" s="45"/>
      <c r="CJN434" s="45"/>
      <c r="CJO434" s="45"/>
      <c r="CJP434" s="45"/>
      <c r="CJQ434" s="45"/>
      <c r="CJR434" s="45"/>
      <c r="CJS434" s="45"/>
      <c r="CJT434" s="45"/>
      <c r="CJU434" s="45"/>
      <c r="CJV434" s="45"/>
      <c r="CJW434" s="45"/>
      <c r="CJX434" s="45"/>
      <c r="CJY434" s="45"/>
      <c r="CJZ434" s="45"/>
      <c r="CKA434" s="45"/>
      <c r="CKB434" s="45"/>
      <c r="CKC434" s="45"/>
      <c r="CKD434" s="45"/>
      <c r="CKE434" s="45"/>
      <c r="CKF434" s="45"/>
      <c r="CKG434" s="45"/>
      <c r="CKH434" s="45"/>
      <c r="CKI434" s="45"/>
      <c r="CKJ434" s="45"/>
      <c r="CKK434" s="45"/>
      <c r="CKL434" s="45"/>
      <c r="CKM434" s="45"/>
      <c r="CKN434" s="45"/>
      <c r="CKO434" s="45"/>
      <c r="CKP434" s="45"/>
      <c r="CKQ434" s="45"/>
      <c r="CKR434" s="45"/>
      <c r="CKS434" s="45"/>
      <c r="CKT434" s="45"/>
      <c r="CKU434" s="45"/>
      <c r="CKV434" s="45"/>
      <c r="CKW434" s="45"/>
      <c r="CKX434" s="45"/>
      <c r="CKY434" s="45"/>
      <c r="CKZ434" s="45"/>
      <c r="CLA434" s="45"/>
      <c r="CLB434" s="45"/>
      <c r="CLC434" s="45"/>
      <c r="CLD434" s="45"/>
      <c r="CLE434" s="45"/>
      <c r="CLF434" s="45"/>
      <c r="CLG434" s="45"/>
      <c r="CLH434" s="45"/>
      <c r="CLI434" s="45"/>
      <c r="CLJ434" s="45"/>
      <c r="CLK434" s="45"/>
      <c r="CLL434" s="45"/>
      <c r="CLM434" s="45"/>
      <c r="CLN434" s="45"/>
      <c r="CLO434" s="45"/>
      <c r="CLP434" s="45"/>
      <c r="CLQ434" s="45"/>
      <c r="CLR434" s="45"/>
      <c r="CLS434" s="45"/>
      <c r="CLT434" s="45"/>
      <c r="CLU434" s="45"/>
      <c r="CLV434" s="45"/>
      <c r="CLW434" s="45"/>
      <c r="CLX434" s="45"/>
      <c r="CLY434" s="45"/>
      <c r="CLZ434" s="45"/>
      <c r="CMA434" s="45"/>
      <c r="CMB434" s="45"/>
      <c r="CMC434" s="45"/>
      <c r="CMD434" s="45"/>
      <c r="CME434" s="45"/>
      <c r="CMF434" s="45"/>
      <c r="CMG434" s="45"/>
      <c r="CMH434" s="45"/>
      <c r="CMI434" s="45"/>
      <c r="CMJ434" s="45"/>
      <c r="CMK434" s="45"/>
      <c r="CML434" s="45"/>
      <c r="CMM434" s="45"/>
      <c r="CMN434" s="45"/>
      <c r="CMO434" s="45"/>
      <c r="CMP434" s="45"/>
      <c r="CMQ434" s="45"/>
      <c r="CMR434" s="45"/>
      <c r="CMS434" s="45"/>
      <c r="CMT434" s="45"/>
      <c r="CMU434" s="45"/>
      <c r="CMV434" s="45"/>
      <c r="CMW434" s="45"/>
      <c r="CMX434" s="45"/>
      <c r="CMY434" s="45"/>
      <c r="CMZ434" s="45"/>
      <c r="CNA434" s="45"/>
      <c r="CNB434" s="45"/>
      <c r="CNC434" s="45"/>
      <c r="CND434" s="45"/>
      <c r="CNE434" s="45"/>
      <c r="CNF434" s="45"/>
      <c r="CNG434" s="45"/>
      <c r="CNH434" s="45"/>
      <c r="CNI434" s="45"/>
      <c r="CNJ434" s="45"/>
      <c r="CNK434" s="45"/>
      <c r="CNL434" s="45"/>
      <c r="CNM434" s="45"/>
      <c r="CNN434" s="45"/>
      <c r="CNO434" s="45"/>
      <c r="CNP434" s="45"/>
      <c r="CNQ434" s="45"/>
      <c r="CNR434" s="45"/>
      <c r="CNS434" s="45"/>
      <c r="CNT434" s="45"/>
      <c r="CNU434" s="45"/>
      <c r="CNV434" s="45"/>
      <c r="CNW434" s="45"/>
      <c r="CNX434" s="45"/>
      <c r="CNY434" s="45"/>
      <c r="CNZ434" s="45"/>
      <c r="COA434" s="45"/>
      <c r="COB434" s="45"/>
      <c r="COC434" s="45"/>
      <c r="COD434" s="45"/>
      <c r="COE434" s="45"/>
      <c r="COF434" s="45"/>
      <c r="COG434" s="45"/>
      <c r="COH434" s="45"/>
      <c r="COI434" s="45"/>
      <c r="COJ434" s="45"/>
      <c r="COK434" s="45"/>
      <c r="COL434" s="45"/>
      <c r="COM434" s="45"/>
      <c r="CON434" s="45"/>
      <c r="COO434" s="45"/>
      <c r="COP434" s="45"/>
      <c r="COQ434" s="45"/>
      <c r="COR434" s="45"/>
      <c r="COS434" s="45"/>
      <c r="COT434" s="45"/>
      <c r="COU434" s="45"/>
      <c r="COV434" s="45"/>
      <c r="COW434" s="45"/>
      <c r="COX434" s="45"/>
      <c r="COY434" s="45"/>
      <c r="COZ434" s="45"/>
      <c r="CPA434" s="45"/>
      <c r="CPB434" s="45"/>
      <c r="CPC434" s="45"/>
      <c r="CPD434" s="45"/>
      <c r="CPE434" s="45"/>
      <c r="CPF434" s="45"/>
      <c r="CPG434" s="45"/>
      <c r="CPH434" s="45"/>
      <c r="CPI434" s="45"/>
      <c r="CPJ434" s="45"/>
      <c r="CPK434" s="45"/>
      <c r="CPL434" s="45"/>
      <c r="CPM434" s="45"/>
      <c r="CPN434" s="45"/>
      <c r="CPO434" s="45"/>
      <c r="CPP434" s="45"/>
      <c r="CPQ434" s="45"/>
      <c r="CPR434" s="45"/>
      <c r="CPS434" s="45"/>
      <c r="CPT434" s="45"/>
      <c r="CPU434" s="45"/>
      <c r="CPV434" s="45"/>
      <c r="CPW434" s="45"/>
      <c r="CPX434" s="45"/>
      <c r="CPY434" s="45"/>
      <c r="CPZ434" s="45"/>
      <c r="CQA434" s="45"/>
      <c r="CQB434" s="45"/>
      <c r="CQC434" s="45"/>
      <c r="CQD434" s="45"/>
      <c r="CQE434" s="45"/>
      <c r="CQF434" s="45"/>
      <c r="CQG434" s="45"/>
      <c r="CQH434" s="45"/>
      <c r="CQI434" s="45"/>
      <c r="CQJ434" s="45"/>
      <c r="CQK434" s="45"/>
      <c r="CQL434" s="45"/>
      <c r="CQM434" s="45"/>
      <c r="CQN434" s="45"/>
      <c r="CQO434" s="45"/>
      <c r="CQP434" s="45"/>
      <c r="CQQ434" s="45"/>
      <c r="CQR434" s="45"/>
      <c r="CQS434" s="45"/>
      <c r="CQT434" s="45"/>
      <c r="CQU434" s="45"/>
      <c r="CQV434" s="45"/>
      <c r="CQW434" s="45"/>
      <c r="CQX434" s="45"/>
      <c r="CQY434" s="45"/>
      <c r="CQZ434" s="45"/>
      <c r="CRA434" s="45"/>
      <c r="CRB434" s="45"/>
      <c r="CRC434" s="45"/>
      <c r="CRD434" s="45"/>
      <c r="CRE434" s="45"/>
      <c r="CRF434" s="45"/>
      <c r="CRG434" s="45"/>
      <c r="CRH434" s="45"/>
      <c r="CRI434" s="45"/>
      <c r="CRJ434" s="45"/>
      <c r="CRK434" s="45"/>
      <c r="CRL434" s="45"/>
      <c r="CRM434" s="45"/>
      <c r="CRN434" s="45"/>
      <c r="CRO434" s="45"/>
      <c r="CRP434" s="45"/>
      <c r="CRQ434" s="45"/>
      <c r="CRR434" s="45"/>
      <c r="CRS434" s="45"/>
      <c r="CRT434" s="45"/>
      <c r="CRU434" s="45"/>
      <c r="CRV434" s="45"/>
      <c r="CRW434" s="45"/>
      <c r="CRX434" s="45"/>
      <c r="CRY434" s="45"/>
      <c r="CRZ434" s="45"/>
      <c r="CSA434" s="45"/>
      <c r="CSB434" s="45"/>
      <c r="CSC434" s="45"/>
      <c r="CSD434" s="45"/>
      <c r="CSE434" s="45"/>
      <c r="CSF434" s="45"/>
      <c r="CSG434" s="45"/>
      <c r="CSH434" s="45"/>
      <c r="CSI434" s="45"/>
      <c r="CSJ434" s="45"/>
      <c r="CSK434" s="45"/>
      <c r="CSL434" s="45"/>
      <c r="CSM434" s="45"/>
      <c r="CSN434" s="45"/>
      <c r="CSO434" s="45"/>
      <c r="CSP434" s="45"/>
      <c r="CSQ434" s="45"/>
      <c r="CSR434" s="45"/>
      <c r="CSS434" s="45"/>
      <c r="CST434" s="45"/>
      <c r="CSU434" s="45"/>
      <c r="CSV434" s="45"/>
      <c r="CSW434" s="45"/>
      <c r="CSX434" s="45"/>
      <c r="CSY434" s="45"/>
      <c r="CSZ434" s="45"/>
      <c r="CTA434" s="45"/>
      <c r="CTB434" s="45"/>
      <c r="CTC434" s="45"/>
      <c r="CTD434" s="45"/>
      <c r="CTE434" s="45"/>
      <c r="CTF434" s="45"/>
      <c r="CTG434" s="45"/>
      <c r="CTH434" s="45"/>
      <c r="CTI434" s="45"/>
      <c r="CTJ434" s="45"/>
      <c r="CTK434" s="45"/>
      <c r="CTL434" s="45"/>
      <c r="CTM434" s="45"/>
      <c r="CTN434" s="45"/>
      <c r="CTO434" s="45"/>
      <c r="CTP434" s="45"/>
      <c r="CTQ434" s="45"/>
      <c r="CTR434" s="45"/>
      <c r="CTS434" s="45"/>
      <c r="CTT434" s="45"/>
      <c r="CTU434" s="45"/>
      <c r="CTV434" s="45"/>
      <c r="CTW434" s="45"/>
      <c r="CTX434" s="45"/>
      <c r="CTY434" s="45"/>
      <c r="CTZ434" s="45"/>
      <c r="CUA434" s="45"/>
      <c r="CUB434" s="45"/>
      <c r="CUC434" s="45"/>
      <c r="CUD434" s="45"/>
      <c r="CUE434" s="45"/>
      <c r="CUF434" s="45"/>
      <c r="CUG434" s="45"/>
      <c r="CUH434" s="45"/>
      <c r="CUI434" s="45"/>
      <c r="CUJ434" s="45"/>
      <c r="CUK434" s="45"/>
      <c r="CUL434" s="45"/>
      <c r="CUM434" s="45"/>
      <c r="CUN434" s="45"/>
      <c r="CUO434" s="45"/>
      <c r="CUP434" s="45"/>
      <c r="CUQ434" s="45"/>
      <c r="CUR434" s="45"/>
      <c r="CUS434" s="45"/>
      <c r="CUT434" s="45"/>
      <c r="CUU434" s="45"/>
      <c r="CUV434" s="45"/>
      <c r="CUW434" s="45"/>
      <c r="CUX434" s="45"/>
      <c r="CUY434" s="45"/>
      <c r="CUZ434" s="45"/>
      <c r="CVA434" s="45"/>
      <c r="CVB434" s="45"/>
      <c r="CVC434" s="45"/>
      <c r="CVD434" s="45"/>
      <c r="CVE434" s="45"/>
      <c r="CVF434" s="45"/>
      <c r="CVG434" s="45"/>
      <c r="CVH434" s="45"/>
      <c r="CVI434" s="45"/>
      <c r="CVJ434" s="45"/>
      <c r="CVK434" s="45"/>
      <c r="CVL434" s="45"/>
      <c r="CVM434" s="45"/>
      <c r="CVN434" s="45"/>
      <c r="CVO434" s="45"/>
      <c r="CVP434" s="45"/>
      <c r="CVQ434" s="45"/>
      <c r="CVR434" s="45"/>
      <c r="CVS434" s="45"/>
      <c r="CVT434" s="45"/>
      <c r="CVU434" s="45"/>
      <c r="CVV434" s="45"/>
      <c r="CVW434" s="45"/>
      <c r="CVX434" s="45"/>
      <c r="CVY434" s="45"/>
      <c r="CVZ434" s="45"/>
      <c r="CWA434" s="45"/>
      <c r="CWB434" s="45"/>
      <c r="CWC434" s="45"/>
      <c r="CWD434" s="45"/>
      <c r="CWE434" s="45"/>
      <c r="CWF434" s="45"/>
      <c r="CWG434" s="45"/>
      <c r="CWH434" s="45"/>
      <c r="CWI434" s="45"/>
      <c r="CWJ434" s="45"/>
      <c r="CWK434" s="45"/>
      <c r="CWL434" s="45"/>
      <c r="CWM434" s="45"/>
      <c r="CWN434" s="45"/>
      <c r="CWO434" s="45"/>
      <c r="CWP434" s="45"/>
      <c r="CWQ434" s="45"/>
      <c r="CWR434" s="45"/>
      <c r="CWS434" s="45"/>
      <c r="CWT434" s="45"/>
      <c r="CWU434" s="45"/>
      <c r="CWV434" s="45"/>
      <c r="CWW434" s="45"/>
      <c r="CWX434" s="45"/>
      <c r="CWY434" s="45"/>
      <c r="CWZ434" s="45"/>
      <c r="CXA434" s="45"/>
      <c r="CXB434" s="45"/>
      <c r="CXC434" s="45"/>
      <c r="CXD434" s="45"/>
      <c r="CXE434" s="45"/>
      <c r="CXF434" s="45"/>
      <c r="CXG434" s="45"/>
      <c r="CXH434" s="45"/>
      <c r="CXI434" s="45"/>
      <c r="CXJ434" s="45"/>
      <c r="CXK434" s="45"/>
      <c r="CXL434" s="45"/>
      <c r="CXM434" s="45"/>
      <c r="CXN434" s="45"/>
      <c r="CXO434" s="45"/>
      <c r="CXP434" s="45"/>
      <c r="CXQ434" s="45"/>
      <c r="CXR434" s="45"/>
      <c r="CXS434" s="45"/>
      <c r="CXT434" s="45"/>
      <c r="CXU434" s="45"/>
      <c r="CXV434" s="45"/>
      <c r="CXW434" s="45"/>
      <c r="CXX434" s="45"/>
      <c r="CXY434" s="45"/>
      <c r="CXZ434" s="45"/>
      <c r="CYA434" s="45"/>
      <c r="CYB434" s="45"/>
      <c r="CYC434" s="45"/>
      <c r="CYD434" s="45"/>
      <c r="CYE434" s="45"/>
      <c r="CYF434" s="45"/>
      <c r="CYG434" s="45"/>
      <c r="CYH434" s="45"/>
      <c r="CYI434" s="45"/>
      <c r="CYJ434" s="45"/>
      <c r="CYK434" s="45"/>
      <c r="CYL434" s="45"/>
      <c r="CYM434" s="45"/>
      <c r="CYN434" s="45"/>
      <c r="CYO434" s="45"/>
      <c r="CYP434" s="45"/>
      <c r="CYQ434" s="45"/>
      <c r="CYR434" s="45"/>
      <c r="CYS434" s="45"/>
      <c r="CYT434" s="45"/>
      <c r="CYU434" s="45"/>
      <c r="CYV434" s="45"/>
      <c r="CYW434" s="45"/>
      <c r="CYX434" s="45"/>
      <c r="CYY434" s="45"/>
      <c r="CYZ434" s="45"/>
      <c r="CZA434" s="45"/>
      <c r="CZB434" s="45"/>
      <c r="CZC434" s="45"/>
      <c r="CZD434" s="45"/>
      <c r="CZE434" s="45"/>
      <c r="CZF434" s="45"/>
      <c r="CZG434" s="45"/>
      <c r="CZH434" s="45"/>
      <c r="CZI434" s="45"/>
      <c r="CZJ434" s="45"/>
      <c r="CZK434" s="45"/>
      <c r="CZL434" s="45"/>
      <c r="CZM434" s="45"/>
      <c r="CZN434" s="45"/>
      <c r="CZO434" s="45"/>
      <c r="CZP434" s="45"/>
      <c r="CZQ434" s="45"/>
      <c r="CZR434" s="45"/>
      <c r="CZS434" s="45"/>
      <c r="CZT434" s="45"/>
      <c r="CZU434" s="45"/>
      <c r="CZV434" s="45"/>
      <c r="CZW434" s="45"/>
      <c r="CZX434" s="45"/>
      <c r="CZY434" s="45"/>
      <c r="CZZ434" s="45"/>
      <c r="DAA434" s="45"/>
      <c r="DAB434" s="45"/>
      <c r="DAC434" s="45"/>
      <c r="DAD434" s="45"/>
      <c r="DAE434" s="45"/>
      <c r="DAF434" s="45"/>
      <c r="DAG434" s="45"/>
      <c r="DAH434" s="45"/>
      <c r="DAI434" s="45"/>
      <c r="DAJ434" s="45"/>
      <c r="DAK434" s="45"/>
      <c r="DAL434" s="45"/>
      <c r="DAM434" s="45"/>
      <c r="DAN434" s="45"/>
      <c r="DAO434" s="45"/>
      <c r="DAP434" s="45"/>
      <c r="DAQ434" s="45"/>
      <c r="DAR434" s="45"/>
      <c r="DAS434" s="45"/>
      <c r="DAT434" s="45"/>
      <c r="DAU434" s="45"/>
      <c r="DAV434" s="45"/>
      <c r="DAW434" s="45"/>
      <c r="DAX434" s="45"/>
      <c r="DAY434" s="45"/>
      <c r="DAZ434" s="45"/>
      <c r="DBA434" s="45"/>
      <c r="DBB434" s="45"/>
      <c r="DBC434" s="45"/>
      <c r="DBD434" s="45"/>
      <c r="DBE434" s="45"/>
      <c r="DBF434" s="45"/>
      <c r="DBG434" s="45"/>
      <c r="DBH434" s="45"/>
      <c r="DBI434" s="45"/>
      <c r="DBJ434" s="45"/>
      <c r="DBK434" s="45"/>
      <c r="DBL434" s="45"/>
      <c r="DBM434" s="45"/>
      <c r="DBN434" s="45"/>
      <c r="DBO434" s="45"/>
      <c r="DBP434" s="45"/>
      <c r="DBQ434" s="45"/>
      <c r="DBR434" s="45"/>
      <c r="DBS434" s="45"/>
      <c r="DBT434" s="45"/>
      <c r="DBU434" s="45"/>
      <c r="DBV434" s="45"/>
      <c r="DBW434" s="45"/>
      <c r="DBX434" s="45"/>
      <c r="DBY434" s="45"/>
      <c r="DBZ434" s="45"/>
      <c r="DCA434" s="45"/>
      <c r="DCB434" s="45"/>
      <c r="DCC434" s="45"/>
      <c r="DCD434" s="45"/>
      <c r="DCE434" s="45"/>
      <c r="DCF434" s="45"/>
      <c r="DCG434" s="45"/>
      <c r="DCH434" s="45"/>
      <c r="DCI434" s="45"/>
      <c r="DCJ434" s="45"/>
      <c r="DCK434" s="45"/>
      <c r="DCL434" s="45"/>
      <c r="DCM434" s="45"/>
      <c r="DCN434" s="45"/>
      <c r="DCO434" s="45"/>
      <c r="DCP434" s="45"/>
      <c r="DCQ434" s="45"/>
      <c r="DCR434" s="45"/>
      <c r="DCS434" s="45"/>
      <c r="DCT434" s="45"/>
      <c r="DCU434" s="45"/>
      <c r="DCV434" s="45"/>
      <c r="DCW434" s="45"/>
      <c r="DCX434" s="45"/>
      <c r="DCY434" s="45"/>
      <c r="DCZ434" s="45"/>
      <c r="DDA434" s="45"/>
      <c r="DDB434" s="45"/>
      <c r="DDC434" s="45"/>
      <c r="DDD434" s="45"/>
      <c r="DDE434" s="45"/>
      <c r="DDF434" s="45"/>
      <c r="DDG434" s="45"/>
      <c r="DDH434" s="45"/>
      <c r="DDI434" s="45"/>
      <c r="DDJ434" s="45"/>
      <c r="DDK434" s="45"/>
      <c r="DDL434" s="45"/>
      <c r="DDM434" s="45"/>
      <c r="DDN434" s="45"/>
      <c r="DDO434" s="45"/>
      <c r="DDP434" s="45"/>
      <c r="DDQ434" s="45"/>
      <c r="DDR434" s="45"/>
      <c r="DDS434" s="45"/>
      <c r="DDT434" s="45"/>
      <c r="DDU434" s="45"/>
      <c r="DDV434" s="45"/>
      <c r="DDW434" s="45"/>
      <c r="DDX434" s="45"/>
      <c r="DDY434" s="45"/>
      <c r="DDZ434" s="45"/>
      <c r="DEA434" s="45"/>
      <c r="DEB434" s="45"/>
      <c r="DEC434" s="45"/>
      <c r="DED434" s="45"/>
      <c r="DEE434" s="45"/>
      <c r="DEF434" s="45"/>
      <c r="DEG434" s="45"/>
      <c r="DEH434" s="45"/>
      <c r="DEI434" s="45"/>
      <c r="DEJ434" s="45"/>
      <c r="DEK434" s="45"/>
      <c r="DEL434" s="45"/>
      <c r="DEM434" s="45"/>
      <c r="DEN434" s="45"/>
      <c r="DEO434" s="45"/>
      <c r="DEP434" s="45"/>
      <c r="DEQ434" s="45"/>
      <c r="DER434" s="45"/>
      <c r="DES434" s="45"/>
      <c r="DET434" s="45"/>
      <c r="DEU434" s="45"/>
      <c r="DEV434" s="45"/>
      <c r="DEW434" s="45"/>
      <c r="DEX434" s="45"/>
      <c r="DEY434" s="45"/>
      <c r="DEZ434" s="45"/>
      <c r="DFA434" s="45"/>
      <c r="DFB434" s="45"/>
      <c r="DFC434" s="45"/>
      <c r="DFD434" s="45"/>
      <c r="DFE434" s="45"/>
      <c r="DFF434" s="45"/>
      <c r="DFG434" s="45"/>
      <c r="DFH434" s="45"/>
      <c r="DFI434" s="45"/>
      <c r="DFJ434" s="45"/>
      <c r="DFK434" s="45"/>
      <c r="DFL434" s="45"/>
      <c r="DFM434" s="45"/>
      <c r="DFN434" s="45"/>
      <c r="DFO434" s="45"/>
      <c r="DFP434" s="45"/>
      <c r="DFQ434" s="45"/>
      <c r="DFR434" s="45"/>
      <c r="DFS434" s="45"/>
      <c r="DFT434" s="45"/>
      <c r="DFU434" s="45"/>
      <c r="DFV434" s="45"/>
      <c r="DFW434" s="45"/>
      <c r="DFX434" s="45"/>
      <c r="DFY434" s="45"/>
      <c r="DFZ434" s="45"/>
      <c r="DGA434" s="45"/>
      <c r="DGB434" s="45"/>
      <c r="DGC434" s="45"/>
      <c r="DGD434" s="45"/>
      <c r="DGE434" s="45"/>
      <c r="DGF434" s="45"/>
      <c r="DGG434" s="45"/>
      <c r="DGH434" s="45"/>
      <c r="DGI434" s="45"/>
      <c r="DGJ434" s="45"/>
      <c r="DGK434" s="45"/>
      <c r="DGL434" s="45"/>
      <c r="DGM434" s="45"/>
      <c r="DGN434" s="45"/>
      <c r="DGO434" s="45"/>
      <c r="DGP434" s="45"/>
      <c r="DGQ434" s="45"/>
      <c r="DGR434" s="45"/>
      <c r="DGS434" s="45"/>
      <c r="DGT434" s="45"/>
      <c r="DGU434" s="45"/>
      <c r="DGV434" s="45"/>
      <c r="DGW434" s="45"/>
      <c r="DGX434" s="45"/>
      <c r="DGY434" s="45"/>
      <c r="DGZ434" s="45"/>
      <c r="DHA434" s="45"/>
      <c r="DHB434" s="45"/>
      <c r="DHC434" s="45"/>
      <c r="DHD434" s="45"/>
      <c r="DHE434" s="45"/>
      <c r="DHF434" s="45"/>
      <c r="DHG434" s="45"/>
      <c r="DHH434" s="45"/>
      <c r="DHI434" s="45"/>
      <c r="DHJ434" s="45"/>
      <c r="DHK434" s="45"/>
      <c r="DHL434" s="45"/>
      <c r="DHM434" s="45"/>
      <c r="DHN434" s="45"/>
      <c r="DHO434" s="45"/>
      <c r="DHP434" s="45"/>
      <c r="DHQ434" s="45"/>
      <c r="DHR434" s="45"/>
      <c r="DHS434" s="45"/>
      <c r="DHT434" s="45"/>
      <c r="DHU434" s="45"/>
      <c r="DHV434" s="45"/>
      <c r="DHW434" s="45"/>
      <c r="DHX434" s="45"/>
      <c r="DHY434" s="45"/>
      <c r="DHZ434" s="45"/>
      <c r="DIA434" s="45"/>
      <c r="DIB434" s="45"/>
      <c r="DIC434" s="45"/>
      <c r="DID434" s="45"/>
      <c r="DIE434" s="45"/>
      <c r="DIF434" s="45"/>
      <c r="DIG434" s="45"/>
      <c r="DIH434" s="45"/>
      <c r="DII434" s="45"/>
      <c r="DIJ434" s="45"/>
      <c r="DIK434" s="45"/>
      <c r="DIL434" s="45"/>
      <c r="DIM434" s="45"/>
      <c r="DIN434" s="45"/>
      <c r="DIO434" s="45"/>
      <c r="DIP434" s="45"/>
      <c r="DIQ434" s="45"/>
      <c r="DIR434" s="45"/>
      <c r="DIS434" s="45"/>
      <c r="DIT434" s="45"/>
      <c r="DIU434" s="45"/>
      <c r="DIV434" s="45"/>
      <c r="DIW434" s="45"/>
      <c r="DIX434" s="45"/>
      <c r="DIY434" s="45"/>
      <c r="DIZ434" s="45"/>
      <c r="DJA434" s="45"/>
      <c r="DJB434" s="45"/>
      <c r="DJC434" s="45"/>
      <c r="DJD434" s="45"/>
      <c r="DJE434" s="45"/>
      <c r="DJF434" s="45"/>
      <c r="DJG434" s="45"/>
      <c r="DJH434" s="45"/>
      <c r="DJI434" s="45"/>
      <c r="DJJ434" s="45"/>
      <c r="DJK434" s="45"/>
      <c r="DJL434" s="45"/>
      <c r="DJM434" s="45"/>
      <c r="DJN434" s="45"/>
      <c r="DJO434" s="45"/>
      <c r="DJP434" s="45"/>
      <c r="DJQ434" s="45"/>
      <c r="DJR434" s="45"/>
      <c r="DJS434" s="45"/>
      <c r="DJT434" s="45"/>
      <c r="DJU434" s="45"/>
      <c r="DJV434" s="45"/>
      <c r="DJW434" s="45"/>
      <c r="DJX434" s="45"/>
      <c r="DJY434" s="45"/>
      <c r="DJZ434" s="45"/>
      <c r="DKA434" s="45"/>
      <c r="DKB434" s="45"/>
      <c r="DKC434" s="45"/>
      <c r="DKD434" s="45"/>
      <c r="DKE434" s="45"/>
      <c r="DKF434" s="45"/>
      <c r="DKG434" s="45"/>
      <c r="DKH434" s="45"/>
      <c r="DKI434" s="45"/>
      <c r="DKJ434" s="45"/>
      <c r="DKK434" s="45"/>
      <c r="DKL434" s="45"/>
      <c r="DKM434" s="45"/>
      <c r="DKN434" s="45"/>
      <c r="DKO434" s="45"/>
      <c r="DKP434" s="45"/>
      <c r="DKQ434" s="45"/>
      <c r="DKR434" s="45"/>
      <c r="DKS434" s="45"/>
      <c r="DKT434" s="45"/>
      <c r="DKU434" s="45"/>
      <c r="DKV434" s="45"/>
      <c r="DKW434" s="45"/>
      <c r="DKX434" s="45"/>
      <c r="DKY434" s="45"/>
      <c r="DKZ434" s="45"/>
      <c r="DLA434" s="45"/>
      <c r="DLB434" s="45"/>
      <c r="DLC434" s="45"/>
      <c r="DLD434" s="45"/>
      <c r="DLE434" s="45"/>
      <c r="DLF434" s="45"/>
      <c r="DLG434" s="45"/>
      <c r="DLH434" s="45"/>
      <c r="DLI434" s="45"/>
      <c r="DLJ434" s="45"/>
      <c r="DLK434" s="45"/>
      <c r="DLL434" s="45"/>
      <c r="DLM434" s="45"/>
      <c r="DLN434" s="45"/>
      <c r="DLO434" s="45"/>
      <c r="DLP434" s="45"/>
      <c r="DLQ434" s="45"/>
      <c r="DLR434" s="45"/>
      <c r="DLS434" s="45"/>
      <c r="DLT434" s="45"/>
      <c r="DLU434" s="45"/>
      <c r="DLV434" s="45"/>
      <c r="DLW434" s="45"/>
      <c r="DLX434" s="45"/>
      <c r="DLY434" s="45"/>
      <c r="DLZ434" s="45"/>
      <c r="DMA434" s="45"/>
      <c r="DMB434" s="45"/>
      <c r="DMC434" s="45"/>
      <c r="DMD434" s="45"/>
      <c r="DME434" s="45"/>
      <c r="DMF434" s="45"/>
      <c r="DMG434" s="45"/>
      <c r="DMH434" s="45"/>
      <c r="DMI434" s="45"/>
      <c r="DMJ434" s="45"/>
      <c r="DMK434" s="45"/>
      <c r="DML434" s="45"/>
      <c r="DMM434" s="45"/>
      <c r="DMN434" s="45"/>
      <c r="DMO434" s="45"/>
      <c r="DMP434" s="45"/>
      <c r="DMQ434" s="45"/>
      <c r="DMR434" s="45"/>
      <c r="DMS434" s="45"/>
      <c r="DMT434" s="45"/>
      <c r="DMU434" s="45"/>
      <c r="DMV434" s="45"/>
      <c r="DMW434" s="45"/>
      <c r="DMX434" s="45"/>
      <c r="DMY434" s="45"/>
      <c r="DMZ434" s="45"/>
      <c r="DNA434" s="45"/>
      <c r="DNB434" s="45"/>
      <c r="DNC434" s="45"/>
      <c r="DND434" s="45"/>
      <c r="DNE434" s="45"/>
      <c r="DNF434" s="45"/>
      <c r="DNG434" s="45"/>
      <c r="DNH434" s="45"/>
      <c r="DNI434" s="45"/>
      <c r="DNJ434" s="45"/>
      <c r="DNK434" s="45"/>
      <c r="DNL434" s="45"/>
      <c r="DNM434" s="45"/>
      <c r="DNN434" s="45"/>
      <c r="DNO434" s="45"/>
      <c r="DNP434" s="45"/>
      <c r="DNQ434" s="45"/>
      <c r="DNR434" s="45"/>
      <c r="DNS434" s="45"/>
      <c r="DNT434" s="45"/>
      <c r="DNU434" s="45"/>
      <c r="DNV434" s="45"/>
      <c r="DNW434" s="45"/>
      <c r="DNX434" s="45"/>
      <c r="DNY434" s="45"/>
      <c r="DNZ434" s="45"/>
      <c r="DOA434" s="45"/>
      <c r="DOB434" s="45"/>
      <c r="DOC434" s="45"/>
      <c r="DOD434" s="45"/>
      <c r="DOE434" s="45"/>
      <c r="DOF434" s="45"/>
      <c r="DOG434" s="45"/>
      <c r="DOH434" s="45"/>
      <c r="DOI434" s="45"/>
      <c r="DOJ434" s="45"/>
      <c r="DOK434" s="45"/>
      <c r="DOL434" s="45"/>
      <c r="DOM434" s="45"/>
      <c r="DON434" s="45"/>
      <c r="DOO434" s="45"/>
      <c r="DOP434" s="45"/>
      <c r="DOQ434" s="45"/>
      <c r="DOR434" s="45"/>
      <c r="DOS434" s="45"/>
      <c r="DOT434" s="45"/>
      <c r="DOU434" s="45"/>
      <c r="DOV434" s="45"/>
      <c r="DOW434" s="45"/>
      <c r="DOX434" s="45"/>
      <c r="DOY434" s="45"/>
      <c r="DOZ434" s="45"/>
      <c r="DPA434" s="45"/>
      <c r="DPB434" s="45"/>
      <c r="DPC434" s="45"/>
      <c r="DPD434" s="45"/>
      <c r="DPE434" s="45"/>
      <c r="DPF434" s="45"/>
      <c r="DPG434" s="45"/>
      <c r="DPH434" s="45"/>
      <c r="DPI434" s="45"/>
      <c r="DPJ434" s="45"/>
      <c r="DPK434" s="45"/>
      <c r="DPL434" s="45"/>
      <c r="DPM434" s="45"/>
      <c r="DPN434" s="45"/>
      <c r="DPO434" s="45"/>
      <c r="DPP434" s="45"/>
      <c r="DPQ434" s="45"/>
      <c r="DPR434" s="45"/>
      <c r="DPS434" s="45"/>
      <c r="DPT434" s="45"/>
      <c r="DPU434" s="45"/>
      <c r="DPV434" s="45"/>
      <c r="DPW434" s="45"/>
      <c r="DPX434" s="45"/>
      <c r="DPY434" s="45"/>
      <c r="DPZ434" s="45"/>
      <c r="DQA434" s="45"/>
      <c r="DQB434" s="45"/>
      <c r="DQC434" s="45"/>
      <c r="DQD434" s="45"/>
      <c r="DQE434" s="45"/>
      <c r="DQF434" s="45"/>
      <c r="DQG434" s="45"/>
      <c r="DQH434" s="45"/>
      <c r="DQI434" s="45"/>
      <c r="DQJ434" s="45"/>
      <c r="DQK434" s="45"/>
      <c r="DQL434" s="45"/>
      <c r="DQM434" s="45"/>
      <c r="DQN434" s="45"/>
      <c r="DQO434" s="45"/>
      <c r="DQP434" s="45"/>
      <c r="DQQ434" s="45"/>
      <c r="DQR434" s="45"/>
      <c r="DQS434" s="45"/>
      <c r="DQT434" s="45"/>
      <c r="DQU434" s="45"/>
      <c r="DQV434" s="45"/>
      <c r="DQW434" s="45"/>
      <c r="DQX434" s="45"/>
      <c r="DQY434" s="45"/>
      <c r="DQZ434" s="45"/>
      <c r="DRA434" s="45"/>
      <c r="DRB434" s="45"/>
      <c r="DRC434" s="45"/>
      <c r="DRD434" s="45"/>
      <c r="DRE434" s="45"/>
      <c r="DRF434" s="45"/>
      <c r="DRG434" s="45"/>
      <c r="DRH434" s="45"/>
      <c r="DRI434" s="45"/>
      <c r="DRJ434" s="45"/>
      <c r="DRK434" s="45"/>
      <c r="DRL434" s="45"/>
      <c r="DRM434" s="45"/>
      <c r="DRN434" s="45"/>
      <c r="DRO434" s="45"/>
      <c r="DRP434" s="45"/>
      <c r="DRQ434" s="45"/>
      <c r="DRR434" s="45"/>
      <c r="DRS434" s="45"/>
      <c r="DRT434" s="45"/>
      <c r="DRU434" s="45"/>
      <c r="DRV434" s="45"/>
      <c r="DRW434" s="45"/>
      <c r="DRX434" s="45"/>
      <c r="DRY434" s="45"/>
      <c r="DRZ434" s="45"/>
      <c r="DSA434" s="45"/>
      <c r="DSB434" s="45"/>
      <c r="DSC434" s="45"/>
      <c r="DSD434" s="45"/>
      <c r="DSE434" s="45"/>
      <c r="DSF434" s="45"/>
      <c r="DSG434" s="45"/>
      <c r="DSH434" s="45"/>
      <c r="DSI434" s="45"/>
      <c r="DSJ434" s="45"/>
      <c r="DSK434" s="45"/>
      <c r="DSL434" s="45"/>
      <c r="DSM434" s="45"/>
      <c r="DSN434" s="45"/>
      <c r="DSO434" s="45"/>
      <c r="DSP434" s="45"/>
      <c r="DSQ434" s="45"/>
      <c r="DSR434" s="45"/>
      <c r="DSS434" s="45"/>
      <c r="DST434" s="45"/>
      <c r="DSU434" s="45"/>
      <c r="DSV434" s="45"/>
      <c r="DSW434" s="45"/>
      <c r="DSX434" s="45"/>
      <c r="DSY434" s="45"/>
      <c r="DSZ434" s="45"/>
      <c r="DTA434" s="45"/>
      <c r="DTB434" s="45"/>
      <c r="DTC434" s="45"/>
      <c r="DTD434" s="45"/>
      <c r="DTE434" s="45"/>
      <c r="DTF434" s="45"/>
      <c r="DTG434" s="45"/>
      <c r="DTH434" s="45"/>
      <c r="DTI434" s="45"/>
      <c r="DTJ434" s="45"/>
      <c r="DTK434" s="45"/>
      <c r="DTL434" s="45"/>
      <c r="DTM434" s="45"/>
      <c r="DTN434" s="45"/>
      <c r="DTO434" s="45"/>
      <c r="DTP434" s="45"/>
      <c r="DTQ434" s="45"/>
      <c r="DTR434" s="45"/>
      <c r="DTS434" s="45"/>
      <c r="DTT434" s="45"/>
      <c r="DTU434" s="45"/>
      <c r="DTV434" s="45"/>
      <c r="DTW434" s="45"/>
      <c r="DTX434" s="45"/>
      <c r="DTY434" s="45"/>
      <c r="DTZ434" s="45"/>
      <c r="DUA434" s="45"/>
      <c r="DUB434" s="45"/>
      <c r="DUC434" s="45"/>
      <c r="DUD434" s="45"/>
      <c r="DUE434" s="45"/>
      <c r="DUF434" s="45"/>
      <c r="DUG434" s="45"/>
      <c r="DUH434" s="45"/>
      <c r="DUI434" s="45"/>
      <c r="DUJ434" s="45"/>
      <c r="DUK434" s="45"/>
      <c r="DUL434" s="45"/>
      <c r="DUM434" s="45"/>
      <c r="DUN434" s="45"/>
      <c r="DUO434" s="45"/>
      <c r="DUP434" s="45"/>
      <c r="DUQ434" s="45"/>
      <c r="DUR434" s="45"/>
      <c r="DUS434" s="45"/>
      <c r="DUT434" s="45"/>
      <c r="DUU434" s="45"/>
      <c r="DUV434" s="45"/>
      <c r="DUW434" s="45"/>
      <c r="DUX434" s="45"/>
      <c r="DUY434" s="45"/>
      <c r="DUZ434" s="45"/>
      <c r="DVA434" s="45"/>
      <c r="DVB434" s="45"/>
      <c r="DVC434" s="45"/>
      <c r="DVD434" s="45"/>
      <c r="DVE434" s="45"/>
      <c r="DVF434" s="45"/>
      <c r="DVG434" s="45"/>
      <c r="DVH434" s="45"/>
      <c r="DVI434" s="45"/>
      <c r="DVJ434" s="45"/>
      <c r="DVK434" s="45"/>
      <c r="DVL434" s="45"/>
      <c r="DVM434" s="45"/>
      <c r="DVN434" s="45"/>
      <c r="DVO434" s="45"/>
      <c r="DVP434" s="45"/>
      <c r="DVQ434" s="45"/>
      <c r="DVR434" s="45"/>
      <c r="DVS434" s="45"/>
      <c r="DVT434" s="45"/>
      <c r="DVU434" s="45"/>
      <c r="DVV434" s="45"/>
      <c r="DVW434" s="45"/>
      <c r="DVX434" s="45"/>
      <c r="DVY434" s="45"/>
      <c r="DVZ434" s="45"/>
      <c r="DWA434" s="45"/>
      <c r="DWB434" s="45"/>
      <c r="DWC434" s="45"/>
      <c r="DWD434" s="45"/>
      <c r="DWE434" s="45"/>
      <c r="DWF434" s="45"/>
      <c r="DWG434" s="45"/>
      <c r="DWH434" s="45"/>
      <c r="DWI434" s="45"/>
      <c r="DWJ434" s="45"/>
      <c r="DWK434" s="45"/>
      <c r="DWL434" s="45"/>
      <c r="DWM434" s="45"/>
      <c r="DWN434" s="45"/>
      <c r="DWO434" s="45"/>
      <c r="DWP434" s="45"/>
      <c r="DWQ434" s="45"/>
      <c r="DWR434" s="45"/>
      <c r="DWS434" s="45"/>
      <c r="DWT434" s="45"/>
      <c r="DWU434" s="45"/>
      <c r="DWV434" s="45"/>
      <c r="DWW434" s="45"/>
      <c r="DWX434" s="45"/>
      <c r="DWY434" s="45"/>
      <c r="DWZ434" s="45"/>
      <c r="DXA434" s="45"/>
      <c r="DXB434" s="45"/>
      <c r="DXC434" s="45"/>
      <c r="DXD434" s="45"/>
      <c r="DXE434" s="45"/>
      <c r="DXF434" s="45"/>
      <c r="DXG434" s="45"/>
      <c r="DXH434" s="45"/>
      <c r="DXI434" s="45"/>
      <c r="DXJ434" s="45"/>
      <c r="DXK434" s="45"/>
      <c r="DXL434" s="45"/>
      <c r="DXM434" s="45"/>
      <c r="DXN434" s="45"/>
      <c r="DXO434" s="45"/>
      <c r="DXP434" s="45"/>
      <c r="DXQ434" s="45"/>
      <c r="DXR434" s="45"/>
      <c r="DXS434" s="45"/>
      <c r="DXT434" s="45"/>
      <c r="DXU434" s="45"/>
      <c r="DXV434" s="45"/>
      <c r="DXW434" s="45"/>
      <c r="DXX434" s="45"/>
      <c r="DXY434" s="45"/>
      <c r="DXZ434" s="45"/>
      <c r="DYA434" s="45"/>
      <c r="DYB434" s="45"/>
      <c r="DYC434" s="45"/>
      <c r="DYD434" s="45"/>
      <c r="DYE434" s="45"/>
      <c r="DYF434" s="45"/>
      <c r="DYG434" s="45"/>
      <c r="DYH434" s="45"/>
      <c r="DYI434" s="45"/>
      <c r="DYJ434" s="45"/>
      <c r="DYK434" s="45"/>
      <c r="DYL434" s="45"/>
      <c r="DYM434" s="45"/>
      <c r="DYN434" s="45"/>
      <c r="DYO434" s="45"/>
      <c r="DYP434" s="45"/>
      <c r="DYQ434" s="45"/>
      <c r="DYR434" s="45"/>
      <c r="DYS434" s="45"/>
      <c r="DYT434" s="45"/>
      <c r="DYU434" s="45"/>
      <c r="DYV434" s="45"/>
      <c r="DYW434" s="45"/>
      <c r="DYX434" s="45"/>
      <c r="DYY434" s="45"/>
      <c r="DYZ434" s="45"/>
      <c r="DZA434" s="45"/>
      <c r="DZB434" s="45"/>
      <c r="DZC434" s="45"/>
      <c r="DZD434" s="45"/>
      <c r="DZE434" s="45"/>
      <c r="DZF434" s="45"/>
      <c r="DZG434" s="45"/>
      <c r="DZH434" s="45"/>
      <c r="DZI434" s="45"/>
      <c r="DZJ434" s="45"/>
      <c r="DZK434" s="45"/>
      <c r="DZL434" s="45"/>
      <c r="DZM434" s="45"/>
      <c r="DZN434" s="45"/>
      <c r="DZO434" s="45"/>
      <c r="DZP434" s="45"/>
      <c r="DZQ434" s="45"/>
      <c r="DZR434" s="45"/>
      <c r="DZS434" s="45"/>
      <c r="DZT434" s="45"/>
      <c r="DZU434" s="45"/>
      <c r="DZV434" s="45"/>
      <c r="DZW434" s="45"/>
      <c r="DZX434" s="45"/>
      <c r="DZY434" s="45"/>
      <c r="DZZ434" s="45"/>
      <c r="EAA434" s="45"/>
      <c r="EAB434" s="45"/>
      <c r="EAC434" s="45"/>
      <c r="EAD434" s="45"/>
      <c r="EAE434" s="45"/>
      <c r="EAF434" s="45"/>
      <c r="EAG434" s="45"/>
      <c r="EAH434" s="45"/>
      <c r="EAI434" s="45"/>
      <c r="EAJ434" s="45"/>
      <c r="EAK434" s="45"/>
      <c r="EAL434" s="45"/>
      <c r="EAM434" s="45"/>
      <c r="EAN434" s="45"/>
      <c r="EAO434" s="45"/>
      <c r="EAP434" s="45"/>
      <c r="EAQ434" s="45"/>
      <c r="EAR434" s="45"/>
      <c r="EAS434" s="45"/>
      <c r="EAT434" s="45"/>
      <c r="EAU434" s="45"/>
      <c r="EAV434" s="45"/>
      <c r="EAW434" s="45"/>
      <c r="EAX434" s="45"/>
      <c r="EAY434" s="45"/>
      <c r="EAZ434" s="45"/>
      <c r="EBA434" s="45"/>
      <c r="EBB434" s="45"/>
      <c r="EBC434" s="45"/>
      <c r="EBD434" s="45"/>
      <c r="EBE434" s="45"/>
      <c r="EBF434" s="45"/>
      <c r="EBG434" s="45"/>
      <c r="EBH434" s="45"/>
      <c r="EBI434" s="45"/>
      <c r="EBJ434" s="45"/>
      <c r="EBK434" s="45"/>
      <c r="EBL434" s="45"/>
      <c r="EBM434" s="45"/>
      <c r="EBN434" s="45"/>
      <c r="EBO434" s="45"/>
      <c r="EBP434" s="45"/>
      <c r="EBQ434" s="45"/>
      <c r="EBR434" s="45"/>
      <c r="EBS434" s="45"/>
      <c r="EBT434" s="45"/>
      <c r="EBU434" s="45"/>
      <c r="EBV434" s="45"/>
      <c r="EBW434" s="45"/>
      <c r="EBX434" s="45"/>
      <c r="EBY434" s="45"/>
      <c r="EBZ434" s="45"/>
      <c r="ECA434" s="45"/>
      <c r="ECB434" s="45"/>
      <c r="ECC434" s="45"/>
      <c r="ECD434" s="45"/>
      <c r="ECE434" s="45"/>
      <c r="ECF434" s="45"/>
      <c r="ECG434" s="45"/>
      <c r="ECH434" s="45"/>
      <c r="ECI434" s="45"/>
      <c r="ECJ434" s="45"/>
      <c r="ECK434" s="45"/>
      <c r="ECL434" s="45"/>
      <c r="ECM434" s="45"/>
      <c r="ECN434" s="45"/>
      <c r="ECO434" s="45"/>
      <c r="ECP434" s="45"/>
      <c r="ECQ434" s="45"/>
      <c r="ECR434" s="45"/>
      <c r="ECS434" s="45"/>
      <c r="ECT434" s="45"/>
      <c r="ECU434" s="45"/>
      <c r="ECV434" s="45"/>
      <c r="ECW434" s="45"/>
      <c r="ECX434" s="45"/>
      <c r="ECY434" s="45"/>
      <c r="ECZ434" s="45"/>
      <c r="EDA434" s="45"/>
      <c r="EDB434" s="45"/>
      <c r="EDC434" s="45"/>
      <c r="EDD434" s="45"/>
      <c r="EDE434" s="45"/>
      <c r="EDF434" s="45"/>
      <c r="EDG434" s="45"/>
      <c r="EDH434" s="45"/>
      <c r="EDI434" s="45"/>
      <c r="EDJ434" s="45"/>
      <c r="EDK434" s="45"/>
      <c r="EDL434" s="45"/>
      <c r="EDM434" s="45"/>
      <c r="EDN434" s="45"/>
      <c r="EDO434" s="45"/>
      <c r="EDP434" s="45"/>
      <c r="EDQ434" s="45"/>
      <c r="EDR434" s="45"/>
      <c r="EDS434" s="45"/>
      <c r="EDT434" s="45"/>
      <c r="EDU434" s="45"/>
      <c r="EDV434" s="45"/>
      <c r="EDW434" s="45"/>
      <c r="EDX434" s="45"/>
      <c r="EDY434" s="45"/>
      <c r="EDZ434" s="45"/>
      <c r="EEA434" s="45"/>
      <c r="EEB434" s="45"/>
      <c r="EEC434" s="45"/>
      <c r="EED434" s="45"/>
      <c r="EEE434" s="45"/>
      <c r="EEF434" s="45"/>
      <c r="EEG434" s="45"/>
      <c r="EEH434" s="45"/>
      <c r="EEI434" s="45"/>
      <c r="EEJ434" s="45"/>
      <c r="EEK434" s="45"/>
      <c r="EEL434" s="45"/>
      <c r="EEM434" s="45"/>
      <c r="EEN434" s="45"/>
      <c r="EEO434" s="45"/>
      <c r="EEP434" s="45"/>
      <c r="EEQ434" s="45"/>
      <c r="EER434" s="45"/>
      <c r="EES434" s="45"/>
      <c r="EET434" s="45"/>
      <c r="EEU434" s="45"/>
      <c r="EEV434" s="45"/>
      <c r="EEW434" s="45"/>
      <c r="EEX434" s="45"/>
      <c r="EEY434" s="45"/>
      <c r="EEZ434" s="45"/>
      <c r="EFA434" s="45"/>
      <c r="EFB434" s="45"/>
      <c r="EFC434" s="45"/>
      <c r="EFD434" s="45"/>
      <c r="EFE434" s="45"/>
      <c r="EFF434" s="45"/>
      <c r="EFG434" s="45"/>
      <c r="EFH434" s="45"/>
      <c r="EFI434" s="45"/>
      <c r="EFJ434" s="45"/>
      <c r="EFK434" s="45"/>
      <c r="EFL434" s="45"/>
      <c r="EFM434" s="45"/>
      <c r="EFN434" s="45"/>
      <c r="EFO434" s="45"/>
      <c r="EFP434" s="45"/>
      <c r="EFQ434" s="45"/>
      <c r="EFR434" s="45"/>
      <c r="EFS434" s="45"/>
      <c r="EFT434" s="45"/>
      <c r="EFU434" s="45"/>
      <c r="EFV434" s="45"/>
      <c r="EFW434" s="45"/>
      <c r="EFX434" s="45"/>
      <c r="EFY434" s="45"/>
      <c r="EFZ434" s="45"/>
      <c r="EGA434" s="45"/>
      <c r="EGB434" s="45"/>
      <c r="EGC434" s="45"/>
      <c r="EGD434" s="45"/>
      <c r="EGE434" s="45"/>
      <c r="EGF434" s="45"/>
      <c r="EGG434" s="45"/>
      <c r="EGH434" s="45"/>
      <c r="EGI434" s="45"/>
      <c r="EGJ434" s="45"/>
      <c r="EGK434" s="45"/>
      <c r="EGL434" s="45"/>
      <c r="EGM434" s="45"/>
      <c r="EGN434" s="45"/>
      <c r="EGO434" s="45"/>
      <c r="EGP434" s="45"/>
      <c r="EGQ434" s="45"/>
      <c r="EGR434" s="45"/>
      <c r="EGS434" s="45"/>
      <c r="EGT434" s="45"/>
      <c r="EGU434" s="45"/>
      <c r="EGV434" s="45"/>
      <c r="EGW434" s="45"/>
      <c r="EGX434" s="45"/>
      <c r="EGY434" s="45"/>
      <c r="EGZ434" s="45"/>
      <c r="EHA434" s="45"/>
      <c r="EHB434" s="45"/>
      <c r="EHC434" s="45"/>
      <c r="EHD434" s="45"/>
      <c r="EHE434" s="45"/>
      <c r="EHF434" s="45"/>
      <c r="EHG434" s="45"/>
      <c r="EHH434" s="45"/>
      <c r="EHI434" s="45"/>
      <c r="EHJ434" s="45"/>
      <c r="EHK434" s="45"/>
      <c r="EHL434" s="45"/>
      <c r="EHM434" s="45"/>
      <c r="EHN434" s="45"/>
      <c r="EHO434" s="45"/>
      <c r="EHP434" s="45"/>
      <c r="EHQ434" s="45"/>
      <c r="EHR434" s="45"/>
      <c r="EHS434" s="45"/>
      <c r="EHT434" s="45"/>
      <c r="EHU434" s="45"/>
      <c r="EHV434" s="45"/>
      <c r="EHW434" s="45"/>
      <c r="EHX434" s="45"/>
      <c r="EHY434" s="45"/>
      <c r="EHZ434" s="45"/>
      <c r="EIA434" s="45"/>
      <c r="EIB434" s="45"/>
      <c r="EIC434" s="45"/>
      <c r="EID434" s="45"/>
      <c r="EIE434" s="45"/>
      <c r="EIF434" s="45"/>
      <c r="EIG434" s="45"/>
      <c r="EIH434" s="45"/>
      <c r="EII434" s="45"/>
      <c r="EIJ434" s="45"/>
      <c r="EIK434" s="45"/>
      <c r="EIL434" s="45"/>
      <c r="EIM434" s="45"/>
      <c r="EIN434" s="45"/>
      <c r="EIO434" s="45"/>
      <c r="EIP434" s="45"/>
      <c r="EIQ434" s="45"/>
      <c r="EIR434" s="45"/>
      <c r="EIS434" s="45"/>
      <c r="EIT434" s="45"/>
      <c r="EIU434" s="45"/>
      <c r="EIV434" s="45"/>
      <c r="EIW434" s="45"/>
      <c r="EIX434" s="45"/>
      <c r="EIY434" s="45"/>
      <c r="EIZ434" s="45"/>
      <c r="EJA434" s="45"/>
      <c r="EJB434" s="45"/>
      <c r="EJC434" s="45"/>
      <c r="EJD434" s="45"/>
      <c r="EJE434" s="45"/>
      <c r="EJF434" s="45"/>
      <c r="EJG434" s="45"/>
      <c r="EJH434" s="45"/>
      <c r="EJI434" s="45"/>
      <c r="EJJ434" s="45"/>
      <c r="EJK434" s="45"/>
      <c r="EJL434" s="45"/>
      <c r="EJM434" s="45"/>
      <c r="EJN434" s="45"/>
      <c r="EJO434" s="45"/>
      <c r="EJP434" s="45"/>
      <c r="EJQ434" s="45"/>
      <c r="EJR434" s="45"/>
      <c r="EJS434" s="45"/>
      <c r="EJT434" s="45"/>
      <c r="EJU434" s="45"/>
      <c r="EJV434" s="45"/>
      <c r="EJW434" s="45"/>
      <c r="EJX434" s="45"/>
      <c r="EJY434" s="45"/>
      <c r="EJZ434" s="45"/>
      <c r="EKA434" s="45"/>
      <c r="EKB434" s="45"/>
      <c r="EKC434" s="45"/>
      <c r="EKD434" s="45"/>
      <c r="EKE434" s="45"/>
      <c r="EKF434" s="45"/>
      <c r="EKG434" s="45"/>
      <c r="EKH434" s="45"/>
      <c r="EKI434" s="45"/>
      <c r="EKJ434" s="45"/>
      <c r="EKK434" s="45"/>
      <c r="EKL434" s="45"/>
      <c r="EKM434" s="45"/>
      <c r="EKN434" s="45"/>
      <c r="EKO434" s="45"/>
      <c r="EKP434" s="45"/>
      <c r="EKQ434" s="45"/>
      <c r="EKR434" s="45"/>
      <c r="EKS434" s="45"/>
      <c r="EKT434" s="45"/>
      <c r="EKU434" s="45"/>
      <c r="EKV434" s="45"/>
      <c r="EKW434" s="45"/>
      <c r="EKX434" s="45"/>
      <c r="EKY434" s="45"/>
      <c r="EKZ434" s="45"/>
      <c r="ELA434" s="45"/>
      <c r="ELB434" s="45"/>
      <c r="ELC434" s="45"/>
      <c r="ELD434" s="45"/>
      <c r="ELE434" s="45"/>
      <c r="ELF434" s="45"/>
      <c r="ELG434" s="45"/>
      <c r="ELH434" s="45"/>
      <c r="ELI434" s="45"/>
      <c r="ELJ434" s="45"/>
      <c r="ELK434" s="45"/>
      <c r="ELL434" s="45"/>
      <c r="ELM434" s="45"/>
      <c r="ELN434" s="45"/>
      <c r="ELO434" s="45"/>
      <c r="ELP434" s="45"/>
      <c r="ELQ434" s="45"/>
      <c r="ELR434" s="45"/>
      <c r="ELS434" s="45"/>
      <c r="ELT434" s="45"/>
      <c r="ELU434" s="45"/>
      <c r="ELV434" s="45"/>
      <c r="ELW434" s="45"/>
      <c r="ELX434" s="45"/>
      <c r="ELY434" s="45"/>
      <c r="ELZ434" s="45"/>
      <c r="EMA434" s="45"/>
      <c r="EMB434" s="45"/>
      <c r="EMC434" s="45"/>
      <c r="EMD434" s="45"/>
      <c r="EME434" s="45"/>
      <c r="EMF434" s="45"/>
      <c r="EMG434" s="45"/>
      <c r="EMH434" s="45"/>
      <c r="EMI434" s="45"/>
      <c r="EMJ434" s="45"/>
      <c r="EMK434" s="45"/>
      <c r="EML434" s="45"/>
      <c r="EMM434" s="45"/>
      <c r="EMN434" s="45"/>
      <c r="EMO434" s="45"/>
      <c r="EMP434" s="45"/>
      <c r="EMQ434" s="45"/>
      <c r="EMR434" s="45"/>
      <c r="EMS434" s="45"/>
      <c r="EMT434" s="45"/>
      <c r="EMU434" s="45"/>
      <c r="EMV434" s="45"/>
      <c r="EMW434" s="45"/>
      <c r="EMX434" s="45"/>
      <c r="EMY434" s="45"/>
      <c r="EMZ434" s="45"/>
      <c r="ENA434" s="45"/>
      <c r="ENB434" s="45"/>
      <c r="ENC434" s="45"/>
      <c r="END434" s="45"/>
      <c r="ENE434" s="45"/>
      <c r="ENF434" s="45"/>
      <c r="ENG434" s="45"/>
      <c r="ENH434" s="45"/>
      <c r="ENI434" s="45"/>
      <c r="ENJ434" s="45"/>
      <c r="ENK434" s="45"/>
      <c r="ENL434" s="45"/>
      <c r="ENM434" s="45"/>
      <c r="ENN434" s="45"/>
      <c r="ENO434" s="45"/>
      <c r="ENP434" s="45"/>
      <c r="ENQ434" s="45"/>
      <c r="ENR434" s="45"/>
      <c r="ENS434" s="45"/>
      <c r="ENT434" s="45"/>
      <c r="ENU434" s="45"/>
      <c r="ENV434" s="45"/>
      <c r="ENW434" s="45"/>
      <c r="ENX434" s="45"/>
      <c r="ENY434" s="45"/>
      <c r="ENZ434" s="45"/>
      <c r="EOA434" s="45"/>
      <c r="EOB434" s="45"/>
      <c r="EOC434" s="45"/>
      <c r="EOD434" s="45"/>
      <c r="EOE434" s="45"/>
      <c r="EOF434" s="45"/>
      <c r="EOG434" s="45"/>
      <c r="EOH434" s="45"/>
      <c r="EOI434" s="45"/>
      <c r="EOJ434" s="45"/>
      <c r="EOK434" s="45"/>
      <c r="EOL434" s="45"/>
      <c r="EOM434" s="45"/>
      <c r="EON434" s="45"/>
      <c r="EOO434" s="45"/>
      <c r="EOP434" s="45"/>
      <c r="EOQ434" s="45"/>
      <c r="EOR434" s="45"/>
      <c r="EOS434" s="45"/>
      <c r="EOT434" s="45"/>
      <c r="EOU434" s="45"/>
      <c r="EOV434" s="45"/>
      <c r="EOW434" s="45"/>
      <c r="EOX434" s="45"/>
      <c r="EOY434" s="45"/>
      <c r="EOZ434" s="45"/>
      <c r="EPA434" s="45"/>
      <c r="EPB434" s="45"/>
      <c r="EPC434" s="45"/>
      <c r="EPD434" s="45"/>
      <c r="EPE434" s="45"/>
      <c r="EPF434" s="45"/>
      <c r="EPG434" s="45"/>
      <c r="EPH434" s="45"/>
      <c r="EPI434" s="45"/>
      <c r="EPJ434" s="45"/>
      <c r="EPK434" s="45"/>
      <c r="EPL434" s="45"/>
      <c r="EPM434" s="45"/>
      <c r="EPN434" s="45"/>
      <c r="EPO434" s="45"/>
      <c r="EPP434" s="45"/>
      <c r="EPQ434" s="45"/>
      <c r="EPR434" s="45"/>
      <c r="EPS434" s="45"/>
      <c r="EPT434" s="45"/>
      <c r="EPU434" s="45"/>
      <c r="EPV434" s="45"/>
      <c r="EPW434" s="45"/>
      <c r="EPX434" s="45"/>
      <c r="EPY434" s="45"/>
      <c r="EPZ434" s="45"/>
      <c r="EQA434" s="45"/>
      <c r="EQB434" s="45"/>
      <c r="EQC434" s="45"/>
      <c r="EQD434" s="45"/>
      <c r="EQE434" s="45"/>
      <c r="EQF434" s="45"/>
      <c r="EQG434" s="45"/>
      <c r="EQH434" s="45"/>
      <c r="EQI434" s="45"/>
      <c r="EQJ434" s="45"/>
      <c r="EQK434" s="45"/>
      <c r="EQL434" s="45"/>
      <c r="EQM434" s="45"/>
      <c r="EQN434" s="45"/>
      <c r="EQO434" s="45"/>
      <c r="EQP434" s="45"/>
      <c r="EQQ434" s="45"/>
      <c r="EQR434" s="45"/>
      <c r="EQS434" s="45"/>
      <c r="EQT434" s="45"/>
      <c r="EQU434" s="45"/>
      <c r="EQV434" s="45"/>
      <c r="EQW434" s="45"/>
      <c r="EQX434" s="45"/>
      <c r="EQY434" s="45"/>
      <c r="EQZ434" s="45"/>
      <c r="ERA434" s="45"/>
      <c r="ERB434" s="45"/>
      <c r="ERC434" s="45"/>
      <c r="ERD434" s="45"/>
      <c r="ERE434" s="45"/>
      <c r="ERF434" s="45"/>
      <c r="ERG434" s="45"/>
      <c r="ERH434" s="45"/>
      <c r="ERI434" s="45"/>
      <c r="ERJ434" s="45"/>
      <c r="ERK434" s="45"/>
      <c r="ERL434" s="45"/>
      <c r="ERM434" s="45"/>
      <c r="ERN434" s="45"/>
      <c r="ERO434" s="45"/>
      <c r="ERP434" s="45"/>
      <c r="ERQ434" s="45"/>
      <c r="ERR434" s="45"/>
      <c r="ERS434" s="45"/>
      <c r="ERT434" s="45"/>
      <c r="ERU434" s="45"/>
      <c r="ERV434" s="45"/>
      <c r="ERW434" s="45"/>
      <c r="ERX434" s="45"/>
      <c r="ERY434" s="45"/>
      <c r="ERZ434" s="45"/>
      <c r="ESA434" s="45"/>
      <c r="ESB434" s="45"/>
      <c r="ESC434" s="45"/>
      <c r="ESD434" s="45"/>
      <c r="ESE434" s="45"/>
      <c r="ESF434" s="45"/>
      <c r="ESG434" s="45"/>
      <c r="ESH434" s="45"/>
      <c r="ESI434" s="45"/>
      <c r="ESJ434" s="45"/>
      <c r="ESK434" s="45"/>
      <c r="ESL434" s="45"/>
      <c r="ESM434" s="45"/>
      <c r="ESN434" s="45"/>
      <c r="ESO434" s="45"/>
      <c r="ESP434" s="45"/>
      <c r="ESQ434" s="45"/>
      <c r="ESR434" s="45"/>
      <c r="ESS434" s="45"/>
      <c r="EST434" s="45"/>
      <c r="ESU434" s="45"/>
      <c r="ESV434" s="45"/>
      <c r="ESW434" s="45"/>
      <c r="ESX434" s="45"/>
      <c r="ESY434" s="45"/>
      <c r="ESZ434" s="45"/>
      <c r="ETA434" s="45"/>
      <c r="ETB434" s="45"/>
      <c r="ETC434" s="45"/>
      <c r="ETD434" s="45"/>
      <c r="ETE434" s="45"/>
      <c r="ETF434" s="45"/>
      <c r="ETG434" s="45"/>
      <c r="ETH434" s="45"/>
      <c r="ETI434" s="45"/>
      <c r="ETJ434" s="45"/>
      <c r="ETK434" s="45"/>
      <c r="ETL434" s="45"/>
      <c r="ETM434" s="45"/>
      <c r="ETN434" s="45"/>
      <c r="ETO434" s="45"/>
      <c r="ETP434" s="45"/>
      <c r="ETQ434" s="45"/>
      <c r="ETR434" s="45"/>
      <c r="ETS434" s="45"/>
      <c r="ETT434" s="45"/>
      <c r="ETU434" s="45"/>
      <c r="ETV434" s="45"/>
      <c r="ETW434" s="45"/>
      <c r="ETX434" s="45"/>
      <c r="ETY434" s="45"/>
      <c r="ETZ434" s="45"/>
      <c r="EUA434" s="45"/>
      <c r="EUB434" s="45"/>
      <c r="EUC434" s="45"/>
      <c r="EUD434" s="45"/>
      <c r="EUE434" s="45"/>
      <c r="EUF434" s="45"/>
      <c r="EUG434" s="45"/>
      <c r="EUH434" s="45"/>
      <c r="EUI434" s="45"/>
      <c r="EUJ434" s="45"/>
      <c r="EUK434" s="45"/>
      <c r="EUL434" s="45"/>
      <c r="EUM434" s="45"/>
      <c r="EUN434" s="45"/>
      <c r="EUO434" s="45"/>
      <c r="EUP434" s="45"/>
      <c r="EUQ434" s="45"/>
      <c r="EUR434" s="45"/>
      <c r="EUS434" s="45"/>
      <c r="EUT434" s="45"/>
      <c r="EUU434" s="45"/>
      <c r="EUV434" s="45"/>
      <c r="EUW434" s="45"/>
      <c r="EUX434" s="45"/>
      <c r="EUY434" s="45"/>
      <c r="EUZ434" s="45"/>
      <c r="EVA434" s="45"/>
      <c r="EVB434" s="45"/>
      <c r="EVC434" s="45"/>
      <c r="EVD434" s="45"/>
      <c r="EVE434" s="45"/>
      <c r="EVF434" s="45"/>
      <c r="EVG434" s="45"/>
      <c r="EVH434" s="45"/>
      <c r="EVI434" s="45"/>
      <c r="EVJ434" s="45"/>
      <c r="EVK434" s="45"/>
      <c r="EVL434" s="45"/>
      <c r="EVM434" s="45"/>
      <c r="EVN434" s="45"/>
      <c r="EVO434" s="45"/>
      <c r="EVP434" s="45"/>
      <c r="EVQ434" s="45"/>
      <c r="EVR434" s="45"/>
      <c r="EVS434" s="45"/>
      <c r="EVT434" s="45"/>
      <c r="EVU434" s="45"/>
      <c r="EVV434" s="45"/>
      <c r="EVW434" s="45"/>
      <c r="EVX434" s="45"/>
      <c r="EVY434" s="45"/>
      <c r="EVZ434" s="45"/>
      <c r="EWA434" s="45"/>
      <c r="EWB434" s="45"/>
      <c r="EWC434" s="45"/>
      <c r="EWD434" s="45"/>
      <c r="EWE434" s="45"/>
      <c r="EWF434" s="45"/>
      <c r="EWG434" s="45"/>
      <c r="EWH434" s="45"/>
      <c r="EWI434" s="45"/>
      <c r="EWJ434" s="45"/>
      <c r="EWK434" s="45"/>
      <c r="EWL434" s="45"/>
      <c r="EWM434" s="45"/>
      <c r="EWN434" s="45"/>
      <c r="EWO434" s="45"/>
      <c r="EWP434" s="45"/>
      <c r="EWQ434" s="45"/>
      <c r="EWR434" s="45"/>
      <c r="EWS434" s="45"/>
      <c r="EWT434" s="45"/>
      <c r="EWU434" s="45"/>
      <c r="EWV434" s="45"/>
      <c r="EWW434" s="45"/>
      <c r="EWX434" s="45"/>
      <c r="EWY434" s="45"/>
      <c r="EWZ434" s="45"/>
      <c r="EXA434" s="45"/>
      <c r="EXB434" s="45"/>
      <c r="EXC434" s="45"/>
      <c r="EXD434" s="45"/>
      <c r="EXE434" s="45"/>
      <c r="EXF434" s="45"/>
      <c r="EXG434" s="45"/>
      <c r="EXH434" s="45"/>
      <c r="EXI434" s="45"/>
      <c r="EXJ434" s="45"/>
      <c r="EXK434" s="45"/>
      <c r="EXL434" s="45"/>
      <c r="EXM434" s="45"/>
      <c r="EXN434" s="45"/>
      <c r="EXO434" s="45"/>
      <c r="EXP434" s="45"/>
      <c r="EXQ434" s="45"/>
      <c r="EXR434" s="45"/>
      <c r="EXS434" s="45"/>
      <c r="EXT434" s="45"/>
      <c r="EXU434" s="45"/>
      <c r="EXV434" s="45"/>
      <c r="EXW434" s="45"/>
      <c r="EXX434" s="45"/>
      <c r="EXY434" s="45"/>
      <c r="EXZ434" s="45"/>
      <c r="EYA434" s="45"/>
      <c r="EYB434" s="45"/>
      <c r="EYC434" s="45"/>
      <c r="EYD434" s="45"/>
      <c r="EYE434" s="45"/>
      <c r="EYF434" s="45"/>
      <c r="EYG434" s="45"/>
      <c r="EYH434" s="45"/>
      <c r="EYI434" s="45"/>
      <c r="EYJ434" s="45"/>
      <c r="EYK434" s="45"/>
      <c r="EYL434" s="45"/>
      <c r="EYM434" s="45"/>
      <c r="EYN434" s="45"/>
      <c r="EYO434" s="45"/>
      <c r="EYP434" s="45"/>
      <c r="EYQ434" s="45"/>
      <c r="EYR434" s="45"/>
      <c r="EYS434" s="45"/>
      <c r="EYT434" s="45"/>
      <c r="EYU434" s="45"/>
      <c r="EYV434" s="45"/>
      <c r="EYW434" s="45"/>
      <c r="EYX434" s="45"/>
      <c r="EYY434" s="45"/>
      <c r="EYZ434" s="45"/>
      <c r="EZA434" s="45"/>
      <c r="EZB434" s="45"/>
      <c r="EZC434" s="45"/>
      <c r="EZD434" s="45"/>
      <c r="EZE434" s="45"/>
      <c r="EZF434" s="45"/>
      <c r="EZG434" s="45"/>
      <c r="EZH434" s="45"/>
      <c r="EZI434" s="45"/>
      <c r="EZJ434" s="45"/>
      <c r="EZK434" s="45"/>
      <c r="EZL434" s="45"/>
      <c r="EZM434" s="45"/>
      <c r="EZN434" s="45"/>
      <c r="EZO434" s="45"/>
      <c r="EZP434" s="45"/>
      <c r="EZQ434" s="45"/>
      <c r="EZR434" s="45"/>
      <c r="EZS434" s="45"/>
      <c r="EZT434" s="45"/>
      <c r="EZU434" s="45"/>
      <c r="EZV434" s="45"/>
      <c r="EZW434" s="45"/>
      <c r="EZX434" s="45"/>
      <c r="EZY434" s="45"/>
      <c r="EZZ434" s="45"/>
      <c r="FAA434" s="45"/>
      <c r="FAB434" s="45"/>
      <c r="FAC434" s="45"/>
      <c r="FAD434" s="45"/>
      <c r="FAE434" s="45"/>
      <c r="FAF434" s="45"/>
      <c r="FAG434" s="45"/>
      <c r="FAH434" s="45"/>
      <c r="FAI434" s="45"/>
      <c r="FAJ434" s="45"/>
      <c r="FAK434" s="45"/>
      <c r="FAL434" s="45"/>
      <c r="FAM434" s="45"/>
      <c r="FAN434" s="45"/>
      <c r="FAO434" s="45"/>
      <c r="FAP434" s="45"/>
      <c r="FAQ434" s="45"/>
      <c r="FAR434" s="45"/>
      <c r="FAS434" s="45"/>
      <c r="FAT434" s="45"/>
      <c r="FAU434" s="45"/>
      <c r="FAV434" s="45"/>
      <c r="FAW434" s="45"/>
      <c r="FAX434" s="45"/>
      <c r="FAY434" s="45"/>
      <c r="FAZ434" s="45"/>
      <c r="FBA434" s="45"/>
      <c r="FBB434" s="45"/>
      <c r="FBC434" s="45"/>
      <c r="FBD434" s="45"/>
      <c r="FBE434" s="45"/>
      <c r="FBF434" s="45"/>
      <c r="FBG434" s="45"/>
      <c r="FBH434" s="45"/>
      <c r="FBI434" s="45"/>
      <c r="FBJ434" s="45"/>
      <c r="FBK434" s="45"/>
      <c r="FBL434" s="45"/>
      <c r="FBM434" s="45"/>
      <c r="FBN434" s="45"/>
      <c r="FBO434" s="45"/>
      <c r="FBP434" s="45"/>
      <c r="FBQ434" s="45"/>
      <c r="FBR434" s="45"/>
      <c r="FBS434" s="45"/>
      <c r="FBT434" s="45"/>
      <c r="FBU434" s="45"/>
      <c r="FBV434" s="45"/>
      <c r="FBW434" s="45"/>
      <c r="FBX434" s="45"/>
      <c r="FBY434" s="45"/>
      <c r="FBZ434" s="45"/>
      <c r="FCA434" s="45"/>
      <c r="FCB434" s="45"/>
      <c r="FCC434" s="45"/>
      <c r="FCD434" s="45"/>
      <c r="FCE434" s="45"/>
      <c r="FCF434" s="45"/>
      <c r="FCG434" s="45"/>
      <c r="FCH434" s="45"/>
      <c r="FCI434" s="45"/>
      <c r="FCJ434" s="45"/>
      <c r="FCK434" s="45"/>
      <c r="FCL434" s="45"/>
      <c r="FCM434" s="45"/>
      <c r="FCN434" s="45"/>
      <c r="FCO434" s="45"/>
      <c r="FCP434" s="45"/>
      <c r="FCQ434" s="45"/>
      <c r="FCR434" s="45"/>
      <c r="FCS434" s="45"/>
      <c r="FCT434" s="45"/>
      <c r="FCU434" s="45"/>
      <c r="FCV434" s="45"/>
      <c r="FCW434" s="45"/>
      <c r="FCX434" s="45"/>
      <c r="FCY434" s="45"/>
      <c r="FCZ434" s="45"/>
      <c r="FDA434" s="45"/>
      <c r="FDB434" s="45"/>
      <c r="FDC434" s="45"/>
      <c r="FDD434" s="45"/>
      <c r="FDE434" s="45"/>
      <c r="FDF434" s="45"/>
      <c r="FDG434" s="45"/>
      <c r="FDH434" s="45"/>
      <c r="FDI434" s="45"/>
      <c r="FDJ434" s="45"/>
      <c r="FDK434" s="45"/>
      <c r="FDL434" s="45"/>
      <c r="FDM434" s="45"/>
      <c r="FDN434" s="45"/>
      <c r="FDO434" s="45"/>
      <c r="FDP434" s="45"/>
      <c r="FDQ434" s="45"/>
      <c r="FDR434" s="45"/>
      <c r="FDS434" s="45"/>
      <c r="FDT434" s="45"/>
      <c r="FDU434" s="45"/>
      <c r="FDV434" s="45"/>
      <c r="FDW434" s="45"/>
      <c r="FDX434" s="45"/>
      <c r="FDY434" s="45"/>
      <c r="FDZ434" s="45"/>
      <c r="FEA434" s="45"/>
      <c r="FEB434" s="45"/>
      <c r="FEC434" s="45"/>
      <c r="FED434" s="45"/>
      <c r="FEE434" s="45"/>
      <c r="FEF434" s="45"/>
      <c r="FEG434" s="45"/>
      <c r="FEH434" s="45"/>
      <c r="FEI434" s="45"/>
      <c r="FEJ434" s="45"/>
      <c r="FEK434" s="45"/>
      <c r="FEL434" s="45"/>
      <c r="FEM434" s="45"/>
      <c r="FEN434" s="45"/>
      <c r="FEO434" s="45"/>
      <c r="FEP434" s="45"/>
      <c r="FEQ434" s="45"/>
      <c r="FER434" s="45"/>
      <c r="FES434" s="45"/>
      <c r="FET434" s="45"/>
      <c r="FEU434" s="45"/>
      <c r="FEV434" s="45"/>
      <c r="FEW434" s="45"/>
      <c r="FEX434" s="45"/>
      <c r="FEY434" s="45"/>
      <c r="FEZ434" s="45"/>
      <c r="FFA434" s="45"/>
      <c r="FFB434" s="45"/>
      <c r="FFC434" s="45"/>
      <c r="FFD434" s="45"/>
      <c r="FFE434" s="45"/>
      <c r="FFF434" s="45"/>
      <c r="FFG434" s="45"/>
      <c r="FFH434" s="45"/>
      <c r="FFI434" s="45"/>
      <c r="FFJ434" s="45"/>
      <c r="FFK434" s="45"/>
      <c r="FFL434" s="45"/>
      <c r="FFM434" s="45"/>
      <c r="FFN434" s="45"/>
      <c r="FFO434" s="45"/>
      <c r="FFP434" s="45"/>
      <c r="FFQ434" s="45"/>
      <c r="FFR434" s="45"/>
      <c r="FFS434" s="45"/>
      <c r="FFT434" s="45"/>
      <c r="FFU434" s="45"/>
      <c r="FFV434" s="45"/>
      <c r="FFW434" s="45"/>
      <c r="FFX434" s="45"/>
      <c r="FFY434" s="45"/>
      <c r="FFZ434" s="45"/>
      <c r="FGA434" s="45"/>
      <c r="FGB434" s="45"/>
      <c r="FGC434" s="45"/>
      <c r="FGD434" s="45"/>
      <c r="FGE434" s="45"/>
      <c r="FGF434" s="45"/>
      <c r="FGG434" s="45"/>
      <c r="FGH434" s="45"/>
      <c r="FGI434" s="45"/>
      <c r="FGJ434" s="45"/>
      <c r="FGK434" s="45"/>
      <c r="FGL434" s="45"/>
      <c r="FGM434" s="45"/>
      <c r="FGN434" s="45"/>
      <c r="FGO434" s="45"/>
      <c r="FGP434" s="45"/>
      <c r="FGQ434" s="45"/>
      <c r="FGR434" s="45"/>
      <c r="FGS434" s="45"/>
      <c r="FGT434" s="45"/>
      <c r="FGU434" s="45"/>
      <c r="FGV434" s="45"/>
      <c r="FGW434" s="45"/>
      <c r="FGX434" s="45"/>
      <c r="FGY434" s="45"/>
      <c r="FGZ434" s="45"/>
      <c r="FHA434" s="45"/>
      <c r="FHB434" s="45"/>
      <c r="FHC434" s="45"/>
      <c r="FHD434" s="45"/>
      <c r="FHE434" s="45"/>
      <c r="FHF434" s="45"/>
      <c r="FHG434" s="45"/>
      <c r="FHH434" s="45"/>
      <c r="FHI434" s="45"/>
      <c r="FHJ434" s="45"/>
      <c r="FHK434" s="45"/>
      <c r="FHL434" s="45"/>
      <c r="FHM434" s="45"/>
      <c r="FHN434" s="45"/>
      <c r="FHO434" s="45"/>
      <c r="FHP434" s="45"/>
      <c r="FHQ434" s="45"/>
      <c r="FHR434" s="45"/>
      <c r="FHS434" s="45"/>
      <c r="FHT434" s="45"/>
      <c r="FHU434" s="45"/>
      <c r="FHV434" s="45"/>
      <c r="FHW434" s="45"/>
      <c r="FHX434" s="45"/>
      <c r="FHY434" s="45"/>
      <c r="FHZ434" s="45"/>
      <c r="FIA434" s="45"/>
      <c r="FIB434" s="45"/>
      <c r="FIC434" s="45"/>
      <c r="FID434" s="45"/>
      <c r="FIE434" s="45"/>
      <c r="FIF434" s="45"/>
      <c r="FIG434" s="45"/>
      <c r="FIH434" s="45"/>
      <c r="FII434" s="45"/>
      <c r="FIJ434" s="45"/>
      <c r="FIK434" s="45"/>
      <c r="FIL434" s="45"/>
      <c r="FIM434" s="45"/>
      <c r="FIN434" s="45"/>
      <c r="FIO434" s="45"/>
      <c r="FIP434" s="45"/>
      <c r="FIQ434" s="45"/>
      <c r="FIR434" s="45"/>
      <c r="FIS434" s="45"/>
      <c r="FIT434" s="45"/>
      <c r="FIU434" s="45"/>
      <c r="FIV434" s="45"/>
      <c r="FIW434" s="45"/>
      <c r="FIX434" s="45"/>
      <c r="FIY434" s="45"/>
      <c r="FIZ434" s="45"/>
      <c r="FJA434" s="45"/>
      <c r="FJB434" s="45"/>
      <c r="FJC434" s="45"/>
      <c r="FJD434" s="45"/>
      <c r="FJE434" s="45"/>
      <c r="FJF434" s="45"/>
      <c r="FJG434" s="45"/>
      <c r="FJH434" s="45"/>
      <c r="FJI434" s="45"/>
      <c r="FJJ434" s="45"/>
      <c r="FJK434" s="45"/>
      <c r="FJL434" s="45"/>
      <c r="FJM434" s="45"/>
      <c r="FJN434" s="45"/>
      <c r="FJO434" s="45"/>
      <c r="FJP434" s="45"/>
      <c r="FJQ434" s="45"/>
      <c r="FJR434" s="45"/>
      <c r="FJS434" s="45"/>
      <c r="FJT434" s="45"/>
      <c r="FJU434" s="45"/>
      <c r="FJV434" s="45"/>
      <c r="FJW434" s="45"/>
      <c r="FJX434" s="45"/>
      <c r="FJY434" s="45"/>
      <c r="FJZ434" s="45"/>
      <c r="FKA434" s="45"/>
      <c r="FKB434" s="45"/>
      <c r="FKC434" s="45"/>
      <c r="FKD434" s="45"/>
      <c r="FKE434" s="45"/>
      <c r="FKF434" s="45"/>
      <c r="FKG434" s="45"/>
      <c r="FKH434" s="45"/>
      <c r="FKI434" s="45"/>
      <c r="FKJ434" s="45"/>
      <c r="FKK434" s="45"/>
      <c r="FKL434" s="45"/>
      <c r="FKM434" s="45"/>
      <c r="FKN434" s="45"/>
      <c r="FKO434" s="45"/>
      <c r="FKP434" s="45"/>
      <c r="FKQ434" s="45"/>
      <c r="FKR434" s="45"/>
      <c r="FKS434" s="45"/>
      <c r="FKT434" s="45"/>
      <c r="FKU434" s="45"/>
      <c r="FKV434" s="45"/>
      <c r="FKW434" s="45"/>
      <c r="FKX434" s="45"/>
      <c r="FKY434" s="45"/>
      <c r="FKZ434" s="45"/>
      <c r="FLA434" s="45"/>
      <c r="FLB434" s="45"/>
      <c r="FLC434" s="45"/>
      <c r="FLD434" s="45"/>
      <c r="FLE434" s="45"/>
      <c r="FLF434" s="45"/>
      <c r="FLG434" s="45"/>
      <c r="FLH434" s="45"/>
      <c r="FLI434" s="45"/>
      <c r="FLJ434" s="45"/>
      <c r="FLK434" s="45"/>
      <c r="FLL434" s="45"/>
      <c r="FLM434" s="45"/>
      <c r="FLN434" s="45"/>
      <c r="FLO434" s="45"/>
      <c r="FLP434" s="45"/>
      <c r="FLQ434" s="45"/>
      <c r="FLR434" s="45"/>
      <c r="FLS434" s="45"/>
      <c r="FLT434" s="45"/>
      <c r="FLU434" s="45"/>
      <c r="FLV434" s="45"/>
      <c r="FLW434" s="45"/>
      <c r="FLX434" s="45"/>
      <c r="FLY434" s="45"/>
      <c r="FLZ434" s="45"/>
      <c r="FMA434" s="45"/>
      <c r="FMB434" s="45"/>
      <c r="FMC434" s="45"/>
      <c r="FMD434" s="45"/>
      <c r="FME434" s="45"/>
      <c r="FMF434" s="45"/>
      <c r="FMG434" s="45"/>
      <c r="FMH434" s="45"/>
      <c r="FMI434" s="45"/>
      <c r="FMJ434" s="45"/>
      <c r="FMK434" s="45"/>
      <c r="FML434" s="45"/>
      <c r="FMM434" s="45"/>
      <c r="FMN434" s="45"/>
      <c r="FMO434" s="45"/>
      <c r="FMP434" s="45"/>
      <c r="FMQ434" s="45"/>
      <c r="FMR434" s="45"/>
      <c r="FMS434" s="45"/>
      <c r="FMT434" s="45"/>
      <c r="FMU434" s="45"/>
      <c r="FMV434" s="45"/>
      <c r="FMW434" s="45"/>
      <c r="FMX434" s="45"/>
      <c r="FMY434" s="45"/>
      <c r="FMZ434" s="45"/>
      <c r="FNA434" s="45"/>
      <c r="FNB434" s="45"/>
      <c r="FNC434" s="45"/>
      <c r="FND434" s="45"/>
      <c r="FNE434" s="45"/>
      <c r="FNF434" s="45"/>
      <c r="FNG434" s="45"/>
      <c r="FNH434" s="45"/>
      <c r="FNI434" s="45"/>
      <c r="FNJ434" s="45"/>
      <c r="FNK434" s="45"/>
      <c r="FNL434" s="45"/>
      <c r="FNM434" s="45"/>
      <c r="FNN434" s="45"/>
      <c r="FNO434" s="45"/>
      <c r="FNP434" s="45"/>
      <c r="FNQ434" s="45"/>
      <c r="FNR434" s="45"/>
      <c r="FNS434" s="45"/>
      <c r="FNT434" s="45"/>
      <c r="FNU434" s="45"/>
      <c r="FNV434" s="45"/>
      <c r="FNW434" s="45"/>
      <c r="FNX434" s="45"/>
      <c r="FNY434" s="45"/>
      <c r="FNZ434" s="45"/>
      <c r="FOA434" s="45"/>
      <c r="FOB434" s="45"/>
      <c r="FOC434" s="45"/>
      <c r="FOD434" s="45"/>
      <c r="FOE434" s="45"/>
      <c r="FOF434" s="45"/>
      <c r="FOG434" s="45"/>
      <c r="FOH434" s="45"/>
      <c r="FOI434" s="45"/>
      <c r="FOJ434" s="45"/>
      <c r="FOK434" s="45"/>
      <c r="FOL434" s="45"/>
      <c r="FOM434" s="45"/>
      <c r="FON434" s="45"/>
      <c r="FOO434" s="45"/>
      <c r="FOP434" s="45"/>
      <c r="FOQ434" s="45"/>
      <c r="FOR434" s="45"/>
      <c r="FOS434" s="45"/>
      <c r="FOT434" s="45"/>
      <c r="FOU434" s="45"/>
      <c r="FOV434" s="45"/>
      <c r="FOW434" s="45"/>
      <c r="FOX434" s="45"/>
      <c r="FOY434" s="45"/>
      <c r="FOZ434" s="45"/>
      <c r="FPA434" s="45"/>
      <c r="FPB434" s="45"/>
      <c r="FPC434" s="45"/>
      <c r="FPD434" s="45"/>
      <c r="FPE434" s="45"/>
      <c r="FPF434" s="45"/>
      <c r="FPG434" s="45"/>
      <c r="FPH434" s="45"/>
      <c r="FPI434" s="45"/>
      <c r="FPJ434" s="45"/>
      <c r="FPK434" s="45"/>
      <c r="FPL434" s="45"/>
      <c r="FPM434" s="45"/>
      <c r="FPN434" s="45"/>
      <c r="FPO434" s="45"/>
      <c r="FPP434" s="45"/>
      <c r="FPQ434" s="45"/>
      <c r="FPR434" s="45"/>
      <c r="FPS434" s="45"/>
      <c r="FPT434" s="45"/>
      <c r="FPU434" s="45"/>
      <c r="FPV434" s="45"/>
      <c r="FPW434" s="45"/>
      <c r="FPX434" s="45"/>
      <c r="FPY434" s="45"/>
      <c r="FPZ434" s="45"/>
      <c r="FQA434" s="45"/>
      <c r="FQB434" s="45"/>
      <c r="FQC434" s="45"/>
      <c r="FQD434" s="45"/>
      <c r="FQE434" s="45"/>
      <c r="FQF434" s="45"/>
      <c r="FQG434" s="45"/>
      <c r="FQH434" s="45"/>
      <c r="FQI434" s="45"/>
      <c r="FQJ434" s="45"/>
      <c r="FQK434" s="45"/>
      <c r="FQL434" s="45"/>
      <c r="FQM434" s="45"/>
      <c r="FQN434" s="45"/>
      <c r="FQO434" s="45"/>
      <c r="FQP434" s="45"/>
      <c r="FQQ434" s="45"/>
      <c r="FQR434" s="45"/>
      <c r="FQS434" s="45"/>
      <c r="FQT434" s="45"/>
      <c r="FQU434" s="45"/>
      <c r="FQV434" s="45"/>
      <c r="FQW434" s="45"/>
      <c r="FQX434" s="45"/>
      <c r="FQY434" s="45"/>
      <c r="FQZ434" s="45"/>
      <c r="FRA434" s="45"/>
      <c r="FRB434" s="45"/>
      <c r="FRC434" s="45"/>
      <c r="FRD434" s="45"/>
      <c r="FRE434" s="45"/>
      <c r="FRF434" s="45"/>
      <c r="FRG434" s="45"/>
      <c r="FRH434" s="45"/>
      <c r="FRI434" s="45"/>
      <c r="FRJ434" s="45"/>
      <c r="FRK434" s="45"/>
      <c r="FRL434" s="45"/>
      <c r="FRM434" s="45"/>
      <c r="FRN434" s="45"/>
      <c r="FRO434" s="45"/>
      <c r="FRP434" s="45"/>
      <c r="FRQ434" s="45"/>
      <c r="FRR434" s="45"/>
      <c r="FRS434" s="45"/>
      <c r="FRT434" s="45"/>
      <c r="FRU434" s="45"/>
      <c r="FRV434" s="45"/>
      <c r="FRW434" s="45"/>
      <c r="FRX434" s="45"/>
      <c r="FRY434" s="45"/>
      <c r="FRZ434" s="45"/>
      <c r="FSA434" s="45"/>
      <c r="FSB434" s="45"/>
      <c r="FSC434" s="45"/>
      <c r="FSD434" s="45"/>
      <c r="FSE434" s="45"/>
      <c r="FSF434" s="45"/>
      <c r="FSG434" s="45"/>
      <c r="FSH434" s="45"/>
      <c r="FSI434" s="45"/>
      <c r="FSJ434" s="45"/>
      <c r="FSK434" s="45"/>
      <c r="FSL434" s="45"/>
      <c r="FSM434" s="45"/>
      <c r="FSN434" s="45"/>
      <c r="FSO434" s="45"/>
      <c r="FSP434" s="45"/>
      <c r="FSQ434" s="45"/>
      <c r="FSR434" s="45"/>
      <c r="FSS434" s="45"/>
      <c r="FST434" s="45"/>
      <c r="FSU434" s="45"/>
      <c r="FSV434" s="45"/>
      <c r="FSW434" s="45"/>
      <c r="FSX434" s="45"/>
      <c r="FSY434" s="45"/>
      <c r="FSZ434" s="45"/>
      <c r="FTA434" s="45"/>
      <c r="FTB434" s="45"/>
      <c r="FTC434" s="45"/>
      <c r="FTD434" s="45"/>
      <c r="FTE434" s="45"/>
      <c r="FTF434" s="45"/>
      <c r="FTG434" s="45"/>
      <c r="FTH434" s="45"/>
      <c r="FTI434" s="45"/>
      <c r="FTJ434" s="45"/>
      <c r="FTK434" s="45"/>
      <c r="FTL434" s="45"/>
      <c r="FTM434" s="45"/>
      <c r="FTN434" s="45"/>
      <c r="FTO434" s="45"/>
      <c r="FTP434" s="45"/>
      <c r="FTQ434" s="45"/>
      <c r="FTR434" s="45"/>
      <c r="FTS434" s="45"/>
      <c r="FTT434" s="45"/>
      <c r="FTU434" s="45"/>
      <c r="FTV434" s="45"/>
      <c r="FTW434" s="45"/>
      <c r="FTX434" s="45"/>
      <c r="FTY434" s="45"/>
      <c r="FTZ434" s="45"/>
      <c r="FUA434" s="45"/>
      <c r="FUB434" s="45"/>
      <c r="FUC434" s="45"/>
      <c r="FUD434" s="45"/>
      <c r="FUE434" s="45"/>
      <c r="FUF434" s="45"/>
      <c r="FUG434" s="45"/>
      <c r="FUH434" s="45"/>
      <c r="FUI434" s="45"/>
      <c r="FUJ434" s="45"/>
      <c r="FUK434" s="45"/>
      <c r="FUL434" s="45"/>
      <c r="FUM434" s="45"/>
      <c r="FUN434" s="45"/>
      <c r="FUO434" s="45"/>
      <c r="FUP434" s="45"/>
      <c r="FUQ434" s="45"/>
      <c r="FUR434" s="45"/>
      <c r="FUS434" s="45"/>
      <c r="FUT434" s="45"/>
      <c r="FUU434" s="45"/>
      <c r="FUV434" s="45"/>
      <c r="FUW434" s="45"/>
      <c r="FUX434" s="45"/>
      <c r="FUY434" s="45"/>
      <c r="FUZ434" s="45"/>
      <c r="FVA434" s="45"/>
      <c r="FVB434" s="45"/>
      <c r="FVC434" s="45"/>
      <c r="FVD434" s="45"/>
      <c r="FVE434" s="45"/>
      <c r="FVF434" s="45"/>
      <c r="FVG434" s="45"/>
      <c r="FVH434" s="45"/>
      <c r="FVI434" s="45"/>
      <c r="FVJ434" s="45"/>
      <c r="FVK434" s="45"/>
      <c r="FVL434" s="45"/>
      <c r="FVM434" s="45"/>
      <c r="FVN434" s="45"/>
      <c r="FVO434" s="45"/>
      <c r="FVP434" s="45"/>
      <c r="FVQ434" s="45"/>
      <c r="FVR434" s="45"/>
      <c r="FVS434" s="45"/>
      <c r="FVT434" s="45"/>
      <c r="FVU434" s="45"/>
      <c r="FVV434" s="45"/>
      <c r="FVW434" s="45"/>
      <c r="FVX434" s="45"/>
      <c r="FVY434" s="45"/>
      <c r="FVZ434" s="45"/>
      <c r="FWA434" s="45"/>
      <c r="FWB434" s="45"/>
      <c r="FWC434" s="45"/>
      <c r="FWD434" s="45"/>
      <c r="FWE434" s="45"/>
      <c r="FWF434" s="45"/>
      <c r="FWG434" s="45"/>
      <c r="FWH434" s="45"/>
      <c r="FWI434" s="45"/>
      <c r="FWJ434" s="45"/>
      <c r="FWK434" s="45"/>
      <c r="FWL434" s="45"/>
      <c r="FWM434" s="45"/>
      <c r="FWN434" s="45"/>
      <c r="FWO434" s="45"/>
      <c r="FWP434" s="45"/>
      <c r="FWQ434" s="45"/>
      <c r="FWR434" s="45"/>
      <c r="FWS434" s="45"/>
      <c r="FWT434" s="45"/>
      <c r="FWU434" s="45"/>
      <c r="FWV434" s="45"/>
      <c r="FWW434" s="45"/>
      <c r="FWX434" s="45"/>
      <c r="FWY434" s="45"/>
      <c r="FWZ434" s="45"/>
      <c r="FXA434" s="45"/>
      <c r="FXB434" s="45"/>
      <c r="FXC434" s="45"/>
      <c r="FXD434" s="45"/>
      <c r="FXE434" s="45"/>
      <c r="FXF434" s="45"/>
      <c r="FXG434" s="45"/>
      <c r="FXH434" s="45"/>
      <c r="FXI434" s="45"/>
      <c r="FXJ434" s="45"/>
      <c r="FXK434" s="45"/>
      <c r="FXL434" s="45"/>
      <c r="FXM434" s="45"/>
      <c r="FXN434" s="45"/>
      <c r="FXO434" s="45"/>
      <c r="FXP434" s="45"/>
      <c r="FXQ434" s="45"/>
      <c r="FXR434" s="45"/>
      <c r="FXS434" s="45"/>
      <c r="FXT434" s="45"/>
      <c r="FXU434" s="45"/>
      <c r="FXV434" s="45"/>
      <c r="FXW434" s="45"/>
      <c r="FXX434" s="45"/>
      <c r="FXY434" s="45"/>
      <c r="FXZ434" s="45"/>
      <c r="FYA434" s="45"/>
      <c r="FYB434" s="45"/>
      <c r="FYC434" s="45"/>
      <c r="FYD434" s="45"/>
      <c r="FYE434" s="45"/>
      <c r="FYF434" s="45"/>
      <c r="FYG434" s="45"/>
      <c r="FYH434" s="45"/>
      <c r="FYI434" s="45"/>
      <c r="FYJ434" s="45"/>
      <c r="FYK434" s="45"/>
      <c r="FYL434" s="45"/>
      <c r="FYM434" s="45"/>
      <c r="FYN434" s="45"/>
      <c r="FYO434" s="45"/>
      <c r="FYP434" s="45"/>
      <c r="FYQ434" s="45"/>
      <c r="FYR434" s="45"/>
      <c r="FYS434" s="45"/>
      <c r="FYT434" s="45"/>
      <c r="FYU434" s="45"/>
      <c r="FYV434" s="45"/>
      <c r="FYW434" s="45"/>
      <c r="FYX434" s="45"/>
      <c r="FYY434" s="45"/>
      <c r="FYZ434" s="45"/>
      <c r="FZA434" s="45"/>
      <c r="FZB434" s="45"/>
      <c r="FZC434" s="45"/>
      <c r="FZD434" s="45"/>
      <c r="FZE434" s="45"/>
      <c r="FZF434" s="45"/>
      <c r="FZG434" s="45"/>
      <c r="FZH434" s="45"/>
      <c r="FZI434" s="45"/>
      <c r="FZJ434" s="45"/>
      <c r="FZK434" s="45"/>
      <c r="FZL434" s="45"/>
      <c r="FZM434" s="45"/>
      <c r="FZN434" s="45"/>
      <c r="FZO434" s="45"/>
      <c r="FZP434" s="45"/>
      <c r="FZQ434" s="45"/>
      <c r="FZR434" s="45"/>
      <c r="FZS434" s="45"/>
      <c r="FZT434" s="45"/>
      <c r="FZU434" s="45"/>
      <c r="FZV434" s="45"/>
      <c r="FZW434" s="45"/>
      <c r="FZX434" s="45"/>
      <c r="FZY434" s="45"/>
      <c r="FZZ434" s="45"/>
      <c r="GAA434" s="45"/>
      <c r="GAB434" s="45"/>
      <c r="GAC434" s="45"/>
      <c r="GAD434" s="45"/>
      <c r="GAE434" s="45"/>
      <c r="GAF434" s="45"/>
      <c r="GAG434" s="45"/>
      <c r="GAH434" s="45"/>
      <c r="GAI434" s="45"/>
      <c r="GAJ434" s="45"/>
      <c r="GAK434" s="45"/>
      <c r="GAL434" s="45"/>
      <c r="GAM434" s="45"/>
      <c r="GAN434" s="45"/>
      <c r="GAO434" s="45"/>
      <c r="GAP434" s="45"/>
      <c r="GAQ434" s="45"/>
      <c r="GAR434" s="45"/>
      <c r="GAS434" s="45"/>
      <c r="GAT434" s="45"/>
      <c r="GAU434" s="45"/>
      <c r="GAV434" s="45"/>
      <c r="GAW434" s="45"/>
      <c r="GAX434" s="45"/>
      <c r="GAY434" s="45"/>
      <c r="GAZ434" s="45"/>
      <c r="GBA434" s="45"/>
      <c r="GBB434" s="45"/>
      <c r="GBC434" s="45"/>
      <c r="GBD434" s="45"/>
      <c r="GBE434" s="45"/>
      <c r="GBF434" s="45"/>
      <c r="GBG434" s="45"/>
      <c r="GBH434" s="45"/>
      <c r="GBI434" s="45"/>
      <c r="GBJ434" s="45"/>
      <c r="GBK434" s="45"/>
      <c r="GBL434" s="45"/>
      <c r="GBM434" s="45"/>
      <c r="GBN434" s="45"/>
      <c r="GBO434" s="45"/>
      <c r="GBP434" s="45"/>
      <c r="GBQ434" s="45"/>
      <c r="GBR434" s="45"/>
      <c r="GBS434" s="45"/>
      <c r="GBT434" s="45"/>
      <c r="GBU434" s="45"/>
      <c r="GBV434" s="45"/>
      <c r="GBW434" s="45"/>
      <c r="GBX434" s="45"/>
      <c r="GBY434" s="45"/>
      <c r="GBZ434" s="45"/>
      <c r="GCA434" s="45"/>
      <c r="GCB434" s="45"/>
      <c r="GCC434" s="45"/>
      <c r="GCD434" s="45"/>
      <c r="GCE434" s="45"/>
      <c r="GCF434" s="45"/>
      <c r="GCG434" s="45"/>
      <c r="GCH434" s="45"/>
      <c r="GCI434" s="45"/>
      <c r="GCJ434" s="45"/>
      <c r="GCK434" s="45"/>
      <c r="GCL434" s="45"/>
      <c r="GCM434" s="45"/>
      <c r="GCN434" s="45"/>
      <c r="GCO434" s="45"/>
      <c r="GCP434" s="45"/>
      <c r="GCQ434" s="45"/>
      <c r="GCR434" s="45"/>
      <c r="GCS434" s="45"/>
      <c r="GCT434" s="45"/>
      <c r="GCU434" s="45"/>
      <c r="GCV434" s="45"/>
      <c r="GCW434" s="45"/>
      <c r="GCX434" s="45"/>
      <c r="GCY434" s="45"/>
      <c r="GCZ434" s="45"/>
      <c r="GDA434" s="45"/>
      <c r="GDB434" s="45"/>
      <c r="GDC434" s="45"/>
      <c r="GDD434" s="45"/>
      <c r="GDE434" s="45"/>
      <c r="GDF434" s="45"/>
      <c r="GDG434" s="45"/>
      <c r="GDH434" s="45"/>
      <c r="GDI434" s="45"/>
      <c r="GDJ434" s="45"/>
      <c r="GDK434" s="45"/>
      <c r="GDL434" s="45"/>
      <c r="GDM434" s="45"/>
      <c r="GDN434" s="45"/>
      <c r="GDO434" s="45"/>
      <c r="GDP434" s="45"/>
      <c r="GDQ434" s="45"/>
      <c r="GDR434" s="45"/>
      <c r="GDS434" s="45"/>
      <c r="GDT434" s="45"/>
      <c r="GDU434" s="45"/>
      <c r="GDV434" s="45"/>
      <c r="GDW434" s="45"/>
      <c r="GDX434" s="45"/>
      <c r="GDY434" s="45"/>
      <c r="GDZ434" s="45"/>
      <c r="GEA434" s="45"/>
      <c r="GEB434" s="45"/>
      <c r="GEC434" s="45"/>
      <c r="GED434" s="45"/>
      <c r="GEE434" s="45"/>
      <c r="GEF434" s="45"/>
      <c r="GEG434" s="45"/>
      <c r="GEH434" s="45"/>
      <c r="GEI434" s="45"/>
      <c r="GEJ434" s="45"/>
      <c r="GEK434" s="45"/>
      <c r="GEL434" s="45"/>
      <c r="GEM434" s="45"/>
      <c r="GEN434" s="45"/>
      <c r="GEO434" s="45"/>
      <c r="GEP434" s="45"/>
      <c r="GEQ434" s="45"/>
      <c r="GER434" s="45"/>
      <c r="GES434" s="45"/>
      <c r="GET434" s="45"/>
      <c r="GEU434" s="45"/>
      <c r="GEV434" s="45"/>
      <c r="GEW434" s="45"/>
      <c r="GEX434" s="45"/>
      <c r="GEY434" s="45"/>
      <c r="GEZ434" s="45"/>
      <c r="GFA434" s="45"/>
      <c r="GFB434" s="45"/>
      <c r="GFC434" s="45"/>
      <c r="GFD434" s="45"/>
      <c r="GFE434" s="45"/>
      <c r="GFF434" s="45"/>
      <c r="GFG434" s="45"/>
      <c r="GFH434" s="45"/>
      <c r="GFI434" s="45"/>
      <c r="GFJ434" s="45"/>
      <c r="GFK434" s="45"/>
      <c r="GFL434" s="45"/>
      <c r="GFM434" s="45"/>
      <c r="GFN434" s="45"/>
      <c r="GFO434" s="45"/>
      <c r="GFP434" s="45"/>
      <c r="GFQ434" s="45"/>
      <c r="GFR434" s="45"/>
      <c r="GFS434" s="45"/>
      <c r="GFT434" s="45"/>
      <c r="GFU434" s="45"/>
      <c r="GFV434" s="45"/>
      <c r="GFW434" s="45"/>
      <c r="GFX434" s="45"/>
      <c r="GFY434" s="45"/>
      <c r="GFZ434" s="45"/>
      <c r="GGA434" s="45"/>
      <c r="GGB434" s="45"/>
      <c r="GGC434" s="45"/>
      <c r="GGD434" s="45"/>
      <c r="GGE434" s="45"/>
      <c r="GGF434" s="45"/>
      <c r="GGG434" s="45"/>
      <c r="GGH434" s="45"/>
      <c r="GGI434" s="45"/>
      <c r="GGJ434" s="45"/>
      <c r="GGK434" s="45"/>
      <c r="GGL434" s="45"/>
      <c r="GGM434" s="45"/>
      <c r="GGN434" s="45"/>
      <c r="GGO434" s="45"/>
      <c r="GGP434" s="45"/>
      <c r="GGQ434" s="45"/>
      <c r="GGR434" s="45"/>
      <c r="GGS434" s="45"/>
      <c r="GGT434" s="45"/>
      <c r="GGU434" s="45"/>
      <c r="GGV434" s="45"/>
      <c r="GGW434" s="45"/>
      <c r="GGX434" s="45"/>
      <c r="GGY434" s="45"/>
      <c r="GGZ434" s="45"/>
      <c r="GHA434" s="45"/>
      <c r="GHB434" s="45"/>
      <c r="GHC434" s="45"/>
      <c r="GHD434" s="45"/>
      <c r="GHE434" s="45"/>
      <c r="GHF434" s="45"/>
      <c r="GHG434" s="45"/>
      <c r="GHH434" s="45"/>
      <c r="GHI434" s="45"/>
      <c r="GHJ434" s="45"/>
      <c r="GHK434" s="45"/>
      <c r="GHL434" s="45"/>
      <c r="GHM434" s="45"/>
      <c r="GHN434" s="45"/>
      <c r="GHO434" s="45"/>
      <c r="GHP434" s="45"/>
      <c r="GHQ434" s="45"/>
      <c r="GHR434" s="45"/>
      <c r="GHS434" s="45"/>
      <c r="GHT434" s="45"/>
      <c r="GHU434" s="45"/>
      <c r="GHV434" s="45"/>
      <c r="GHW434" s="45"/>
      <c r="GHX434" s="45"/>
      <c r="GHY434" s="45"/>
      <c r="GHZ434" s="45"/>
      <c r="GIA434" s="45"/>
      <c r="GIB434" s="45"/>
      <c r="GIC434" s="45"/>
      <c r="GID434" s="45"/>
      <c r="GIE434" s="45"/>
      <c r="GIF434" s="45"/>
      <c r="GIG434" s="45"/>
      <c r="GIH434" s="45"/>
      <c r="GII434" s="45"/>
      <c r="GIJ434" s="45"/>
      <c r="GIK434" s="45"/>
      <c r="GIL434" s="45"/>
      <c r="GIM434" s="45"/>
      <c r="GIN434" s="45"/>
      <c r="GIO434" s="45"/>
      <c r="GIP434" s="45"/>
      <c r="GIQ434" s="45"/>
      <c r="GIR434" s="45"/>
      <c r="GIS434" s="45"/>
      <c r="GIT434" s="45"/>
      <c r="GIU434" s="45"/>
      <c r="GIV434" s="45"/>
      <c r="GIW434" s="45"/>
      <c r="GIX434" s="45"/>
      <c r="GIY434" s="45"/>
      <c r="GIZ434" s="45"/>
      <c r="GJA434" s="45"/>
      <c r="GJB434" s="45"/>
      <c r="GJC434" s="45"/>
      <c r="GJD434" s="45"/>
      <c r="GJE434" s="45"/>
      <c r="GJF434" s="45"/>
      <c r="GJG434" s="45"/>
      <c r="GJH434" s="45"/>
      <c r="GJI434" s="45"/>
      <c r="GJJ434" s="45"/>
      <c r="GJK434" s="45"/>
      <c r="GJL434" s="45"/>
      <c r="GJM434" s="45"/>
      <c r="GJN434" s="45"/>
      <c r="GJO434" s="45"/>
      <c r="GJP434" s="45"/>
      <c r="GJQ434" s="45"/>
      <c r="GJR434" s="45"/>
      <c r="GJS434" s="45"/>
      <c r="GJT434" s="45"/>
      <c r="GJU434" s="45"/>
      <c r="GJV434" s="45"/>
      <c r="GJW434" s="45"/>
      <c r="GJX434" s="45"/>
      <c r="GJY434" s="45"/>
      <c r="GJZ434" s="45"/>
      <c r="GKA434" s="45"/>
      <c r="GKB434" s="45"/>
      <c r="GKC434" s="45"/>
      <c r="GKD434" s="45"/>
      <c r="GKE434" s="45"/>
      <c r="GKF434" s="45"/>
      <c r="GKG434" s="45"/>
      <c r="GKH434" s="45"/>
      <c r="GKI434" s="45"/>
      <c r="GKJ434" s="45"/>
      <c r="GKK434" s="45"/>
      <c r="GKL434" s="45"/>
      <c r="GKM434" s="45"/>
      <c r="GKN434" s="45"/>
      <c r="GKO434" s="45"/>
      <c r="GKP434" s="45"/>
      <c r="GKQ434" s="45"/>
      <c r="GKR434" s="45"/>
      <c r="GKS434" s="45"/>
      <c r="GKT434" s="45"/>
      <c r="GKU434" s="45"/>
      <c r="GKV434" s="45"/>
      <c r="GKW434" s="45"/>
      <c r="GKX434" s="45"/>
      <c r="GKY434" s="45"/>
      <c r="GKZ434" s="45"/>
      <c r="GLA434" s="45"/>
      <c r="GLB434" s="45"/>
      <c r="GLC434" s="45"/>
      <c r="GLD434" s="45"/>
      <c r="GLE434" s="45"/>
      <c r="GLF434" s="45"/>
      <c r="GLG434" s="45"/>
      <c r="GLH434" s="45"/>
      <c r="GLI434" s="45"/>
      <c r="GLJ434" s="45"/>
      <c r="GLK434" s="45"/>
      <c r="GLL434" s="45"/>
      <c r="GLM434" s="45"/>
      <c r="GLN434" s="45"/>
      <c r="GLO434" s="45"/>
      <c r="GLP434" s="45"/>
      <c r="GLQ434" s="45"/>
      <c r="GLR434" s="45"/>
      <c r="GLS434" s="45"/>
      <c r="GLT434" s="45"/>
      <c r="GLU434" s="45"/>
      <c r="GLV434" s="45"/>
      <c r="GLW434" s="45"/>
      <c r="GLX434" s="45"/>
      <c r="GLY434" s="45"/>
      <c r="GLZ434" s="45"/>
      <c r="GMA434" s="45"/>
      <c r="GMB434" s="45"/>
      <c r="GMC434" s="45"/>
      <c r="GMD434" s="45"/>
      <c r="GME434" s="45"/>
      <c r="GMF434" s="45"/>
      <c r="GMG434" s="45"/>
      <c r="GMH434" s="45"/>
      <c r="GMI434" s="45"/>
      <c r="GMJ434" s="45"/>
      <c r="GMK434" s="45"/>
      <c r="GML434" s="45"/>
      <c r="GMM434" s="45"/>
      <c r="GMN434" s="45"/>
      <c r="GMO434" s="45"/>
      <c r="GMP434" s="45"/>
      <c r="GMQ434" s="45"/>
      <c r="GMR434" s="45"/>
      <c r="GMS434" s="45"/>
      <c r="GMT434" s="45"/>
      <c r="GMU434" s="45"/>
      <c r="GMV434" s="45"/>
      <c r="GMW434" s="45"/>
      <c r="GMX434" s="45"/>
      <c r="GMY434" s="45"/>
      <c r="GMZ434" s="45"/>
      <c r="GNA434" s="45"/>
      <c r="GNB434" s="45"/>
      <c r="GNC434" s="45"/>
      <c r="GND434" s="45"/>
      <c r="GNE434" s="45"/>
      <c r="GNF434" s="45"/>
      <c r="GNG434" s="45"/>
      <c r="GNH434" s="45"/>
      <c r="GNI434" s="45"/>
      <c r="GNJ434" s="45"/>
      <c r="GNK434" s="45"/>
      <c r="GNL434" s="45"/>
      <c r="GNM434" s="45"/>
      <c r="GNN434" s="45"/>
      <c r="GNO434" s="45"/>
      <c r="GNP434" s="45"/>
      <c r="GNQ434" s="45"/>
      <c r="GNR434" s="45"/>
      <c r="GNS434" s="45"/>
      <c r="GNT434" s="45"/>
      <c r="GNU434" s="45"/>
      <c r="GNV434" s="45"/>
      <c r="GNW434" s="45"/>
      <c r="GNX434" s="45"/>
      <c r="GNY434" s="45"/>
      <c r="GNZ434" s="45"/>
      <c r="GOA434" s="45"/>
      <c r="GOB434" s="45"/>
      <c r="GOC434" s="45"/>
      <c r="GOD434" s="45"/>
      <c r="GOE434" s="45"/>
      <c r="GOF434" s="45"/>
      <c r="GOG434" s="45"/>
      <c r="GOH434" s="45"/>
      <c r="GOI434" s="45"/>
      <c r="GOJ434" s="45"/>
      <c r="GOK434" s="45"/>
      <c r="GOL434" s="45"/>
      <c r="GOM434" s="45"/>
      <c r="GON434" s="45"/>
      <c r="GOO434" s="45"/>
      <c r="GOP434" s="45"/>
      <c r="GOQ434" s="45"/>
      <c r="GOR434" s="45"/>
      <c r="GOS434" s="45"/>
      <c r="GOT434" s="45"/>
      <c r="GOU434" s="45"/>
      <c r="GOV434" s="45"/>
      <c r="GOW434" s="45"/>
      <c r="GOX434" s="45"/>
      <c r="GOY434" s="45"/>
      <c r="GOZ434" s="45"/>
      <c r="GPA434" s="45"/>
      <c r="GPB434" s="45"/>
      <c r="GPC434" s="45"/>
      <c r="GPD434" s="45"/>
      <c r="GPE434" s="45"/>
      <c r="GPF434" s="45"/>
      <c r="GPG434" s="45"/>
      <c r="GPH434" s="45"/>
      <c r="GPI434" s="45"/>
      <c r="GPJ434" s="45"/>
      <c r="GPK434" s="45"/>
      <c r="GPL434" s="45"/>
      <c r="GPM434" s="45"/>
      <c r="GPN434" s="45"/>
      <c r="GPO434" s="45"/>
      <c r="GPP434" s="45"/>
      <c r="GPQ434" s="45"/>
      <c r="GPR434" s="45"/>
      <c r="GPS434" s="45"/>
      <c r="GPT434" s="45"/>
      <c r="GPU434" s="45"/>
      <c r="GPV434" s="45"/>
      <c r="GPW434" s="45"/>
      <c r="GPX434" s="45"/>
      <c r="GPY434" s="45"/>
      <c r="GPZ434" s="45"/>
      <c r="GQA434" s="45"/>
      <c r="GQB434" s="45"/>
      <c r="GQC434" s="45"/>
      <c r="GQD434" s="45"/>
      <c r="GQE434" s="45"/>
      <c r="GQF434" s="45"/>
      <c r="GQG434" s="45"/>
      <c r="GQH434" s="45"/>
      <c r="GQI434" s="45"/>
      <c r="GQJ434" s="45"/>
      <c r="GQK434" s="45"/>
      <c r="GQL434" s="45"/>
      <c r="GQM434" s="45"/>
      <c r="GQN434" s="45"/>
      <c r="GQO434" s="45"/>
      <c r="GQP434" s="45"/>
      <c r="GQQ434" s="45"/>
      <c r="GQR434" s="45"/>
      <c r="GQS434" s="45"/>
      <c r="GQT434" s="45"/>
      <c r="GQU434" s="45"/>
      <c r="GQV434" s="45"/>
      <c r="GQW434" s="45"/>
      <c r="GQX434" s="45"/>
      <c r="GQY434" s="45"/>
      <c r="GQZ434" s="45"/>
      <c r="GRA434" s="45"/>
      <c r="GRB434" s="45"/>
      <c r="GRC434" s="45"/>
      <c r="GRD434" s="45"/>
      <c r="GRE434" s="45"/>
      <c r="GRF434" s="45"/>
      <c r="GRG434" s="45"/>
      <c r="GRH434" s="45"/>
      <c r="GRI434" s="45"/>
      <c r="GRJ434" s="45"/>
      <c r="GRK434" s="45"/>
      <c r="GRL434" s="45"/>
      <c r="GRM434" s="45"/>
      <c r="GRN434" s="45"/>
      <c r="GRO434" s="45"/>
      <c r="GRP434" s="45"/>
      <c r="GRQ434" s="45"/>
      <c r="GRR434" s="45"/>
      <c r="GRS434" s="45"/>
      <c r="GRT434" s="45"/>
      <c r="GRU434" s="45"/>
      <c r="GRV434" s="45"/>
      <c r="GRW434" s="45"/>
      <c r="GRX434" s="45"/>
      <c r="GRY434" s="45"/>
      <c r="GRZ434" s="45"/>
      <c r="GSA434" s="45"/>
      <c r="GSB434" s="45"/>
      <c r="GSC434" s="45"/>
      <c r="GSD434" s="45"/>
      <c r="GSE434" s="45"/>
      <c r="GSF434" s="45"/>
      <c r="GSG434" s="45"/>
      <c r="GSH434" s="45"/>
      <c r="GSI434" s="45"/>
      <c r="GSJ434" s="45"/>
      <c r="GSK434" s="45"/>
      <c r="GSL434" s="45"/>
      <c r="GSM434" s="45"/>
      <c r="GSN434" s="45"/>
      <c r="GSO434" s="45"/>
      <c r="GSP434" s="45"/>
      <c r="GSQ434" s="45"/>
      <c r="GSR434" s="45"/>
      <c r="GSS434" s="45"/>
      <c r="GST434" s="45"/>
      <c r="GSU434" s="45"/>
      <c r="GSV434" s="45"/>
      <c r="GSW434" s="45"/>
      <c r="GSX434" s="45"/>
      <c r="GSY434" s="45"/>
      <c r="GSZ434" s="45"/>
      <c r="GTA434" s="45"/>
      <c r="GTB434" s="45"/>
      <c r="GTC434" s="45"/>
      <c r="GTD434" s="45"/>
      <c r="GTE434" s="45"/>
      <c r="GTF434" s="45"/>
      <c r="GTG434" s="45"/>
      <c r="GTH434" s="45"/>
      <c r="GTI434" s="45"/>
      <c r="GTJ434" s="45"/>
      <c r="GTK434" s="45"/>
      <c r="GTL434" s="45"/>
      <c r="GTM434" s="45"/>
      <c r="GTN434" s="45"/>
      <c r="GTO434" s="45"/>
      <c r="GTP434" s="45"/>
      <c r="GTQ434" s="45"/>
      <c r="GTR434" s="45"/>
      <c r="GTS434" s="45"/>
      <c r="GTT434" s="45"/>
      <c r="GTU434" s="45"/>
      <c r="GTV434" s="45"/>
      <c r="GTW434" s="45"/>
      <c r="GTX434" s="45"/>
      <c r="GTY434" s="45"/>
      <c r="GTZ434" s="45"/>
      <c r="GUA434" s="45"/>
      <c r="GUB434" s="45"/>
      <c r="GUC434" s="45"/>
      <c r="GUD434" s="45"/>
      <c r="GUE434" s="45"/>
      <c r="GUF434" s="45"/>
      <c r="GUG434" s="45"/>
      <c r="GUH434" s="45"/>
      <c r="GUI434" s="45"/>
      <c r="GUJ434" s="45"/>
      <c r="GUK434" s="45"/>
      <c r="GUL434" s="45"/>
      <c r="GUM434" s="45"/>
      <c r="GUN434" s="45"/>
      <c r="GUO434" s="45"/>
      <c r="GUP434" s="45"/>
      <c r="GUQ434" s="45"/>
      <c r="GUR434" s="45"/>
      <c r="GUS434" s="45"/>
      <c r="GUT434" s="45"/>
      <c r="GUU434" s="45"/>
      <c r="GUV434" s="45"/>
      <c r="GUW434" s="45"/>
      <c r="GUX434" s="45"/>
      <c r="GUY434" s="45"/>
      <c r="GUZ434" s="45"/>
      <c r="GVA434" s="45"/>
      <c r="GVB434" s="45"/>
      <c r="GVC434" s="45"/>
      <c r="GVD434" s="45"/>
      <c r="GVE434" s="45"/>
      <c r="GVF434" s="45"/>
      <c r="GVG434" s="45"/>
      <c r="GVH434" s="45"/>
      <c r="GVI434" s="45"/>
      <c r="GVJ434" s="45"/>
      <c r="GVK434" s="45"/>
      <c r="GVL434" s="45"/>
      <c r="GVM434" s="45"/>
      <c r="GVN434" s="45"/>
      <c r="GVO434" s="45"/>
      <c r="GVP434" s="45"/>
      <c r="GVQ434" s="45"/>
      <c r="GVR434" s="45"/>
      <c r="GVS434" s="45"/>
      <c r="GVT434" s="45"/>
      <c r="GVU434" s="45"/>
      <c r="GVV434" s="45"/>
      <c r="GVW434" s="45"/>
      <c r="GVX434" s="45"/>
      <c r="GVY434" s="45"/>
      <c r="GVZ434" s="45"/>
      <c r="GWA434" s="45"/>
      <c r="GWB434" s="45"/>
      <c r="GWC434" s="45"/>
      <c r="GWD434" s="45"/>
      <c r="GWE434" s="45"/>
      <c r="GWF434" s="45"/>
      <c r="GWG434" s="45"/>
      <c r="GWH434" s="45"/>
      <c r="GWI434" s="45"/>
      <c r="GWJ434" s="45"/>
      <c r="GWK434" s="45"/>
      <c r="GWL434" s="45"/>
      <c r="GWM434" s="45"/>
      <c r="GWN434" s="45"/>
      <c r="GWO434" s="45"/>
      <c r="GWP434" s="45"/>
      <c r="GWQ434" s="45"/>
      <c r="GWR434" s="45"/>
      <c r="GWS434" s="45"/>
      <c r="GWT434" s="45"/>
      <c r="GWU434" s="45"/>
      <c r="GWV434" s="45"/>
      <c r="GWW434" s="45"/>
      <c r="GWX434" s="45"/>
      <c r="GWY434" s="45"/>
      <c r="GWZ434" s="45"/>
      <c r="GXA434" s="45"/>
      <c r="GXB434" s="45"/>
      <c r="GXC434" s="45"/>
      <c r="GXD434" s="45"/>
      <c r="GXE434" s="45"/>
      <c r="GXF434" s="45"/>
      <c r="GXG434" s="45"/>
      <c r="GXH434" s="45"/>
      <c r="GXI434" s="45"/>
      <c r="GXJ434" s="45"/>
      <c r="GXK434" s="45"/>
      <c r="GXL434" s="45"/>
      <c r="GXM434" s="45"/>
      <c r="GXN434" s="45"/>
      <c r="GXO434" s="45"/>
      <c r="GXP434" s="45"/>
      <c r="GXQ434" s="45"/>
      <c r="GXR434" s="45"/>
      <c r="GXS434" s="45"/>
      <c r="GXT434" s="45"/>
      <c r="GXU434" s="45"/>
      <c r="GXV434" s="45"/>
      <c r="GXW434" s="45"/>
      <c r="GXX434" s="45"/>
      <c r="GXY434" s="45"/>
      <c r="GXZ434" s="45"/>
      <c r="GYA434" s="45"/>
      <c r="GYB434" s="45"/>
      <c r="GYC434" s="45"/>
      <c r="GYD434" s="45"/>
      <c r="GYE434" s="45"/>
      <c r="GYF434" s="45"/>
      <c r="GYG434" s="45"/>
      <c r="GYH434" s="45"/>
      <c r="GYI434" s="45"/>
      <c r="GYJ434" s="45"/>
      <c r="GYK434" s="45"/>
      <c r="GYL434" s="45"/>
      <c r="GYM434" s="45"/>
      <c r="GYN434" s="45"/>
      <c r="GYO434" s="45"/>
      <c r="GYP434" s="45"/>
      <c r="GYQ434" s="45"/>
      <c r="GYR434" s="45"/>
      <c r="GYS434" s="45"/>
      <c r="GYT434" s="45"/>
      <c r="GYU434" s="45"/>
      <c r="GYV434" s="45"/>
      <c r="GYW434" s="45"/>
      <c r="GYX434" s="45"/>
      <c r="GYY434" s="45"/>
      <c r="GYZ434" s="45"/>
      <c r="GZA434" s="45"/>
      <c r="GZB434" s="45"/>
      <c r="GZC434" s="45"/>
      <c r="GZD434" s="45"/>
      <c r="GZE434" s="45"/>
      <c r="GZF434" s="45"/>
      <c r="GZG434" s="45"/>
      <c r="GZH434" s="45"/>
      <c r="GZI434" s="45"/>
      <c r="GZJ434" s="45"/>
      <c r="GZK434" s="45"/>
      <c r="GZL434" s="45"/>
      <c r="GZM434" s="45"/>
      <c r="GZN434" s="45"/>
      <c r="GZO434" s="45"/>
      <c r="GZP434" s="45"/>
      <c r="GZQ434" s="45"/>
      <c r="GZR434" s="45"/>
      <c r="GZS434" s="45"/>
      <c r="GZT434" s="45"/>
      <c r="GZU434" s="45"/>
      <c r="GZV434" s="45"/>
      <c r="GZW434" s="45"/>
      <c r="GZX434" s="45"/>
      <c r="GZY434" s="45"/>
      <c r="GZZ434" s="45"/>
      <c r="HAA434" s="45"/>
      <c r="HAB434" s="45"/>
      <c r="HAC434" s="45"/>
      <c r="HAD434" s="45"/>
      <c r="HAE434" s="45"/>
      <c r="HAF434" s="45"/>
      <c r="HAG434" s="45"/>
      <c r="HAH434" s="45"/>
      <c r="HAI434" s="45"/>
      <c r="HAJ434" s="45"/>
      <c r="HAK434" s="45"/>
      <c r="HAL434" s="45"/>
      <c r="HAM434" s="45"/>
      <c r="HAN434" s="45"/>
      <c r="HAO434" s="45"/>
      <c r="HAP434" s="45"/>
      <c r="HAQ434" s="45"/>
      <c r="HAR434" s="45"/>
      <c r="HAS434" s="45"/>
      <c r="HAT434" s="45"/>
      <c r="HAU434" s="45"/>
      <c r="HAV434" s="45"/>
      <c r="HAW434" s="45"/>
      <c r="HAX434" s="45"/>
      <c r="HAY434" s="45"/>
      <c r="HAZ434" s="45"/>
      <c r="HBA434" s="45"/>
      <c r="HBB434" s="45"/>
      <c r="HBC434" s="45"/>
      <c r="HBD434" s="45"/>
      <c r="HBE434" s="45"/>
      <c r="HBF434" s="45"/>
      <c r="HBG434" s="45"/>
      <c r="HBH434" s="45"/>
      <c r="HBI434" s="45"/>
      <c r="HBJ434" s="45"/>
      <c r="HBK434" s="45"/>
      <c r="HBL434" s="45"/>
      <c r="HBM434" s="45"/>
      <c r="HBN434" s="45"/>
      <c r="HBO434" s="45"/>
      <c r="HBP434" s="45"/>
      <c r="HBQ434" s="45"/>
      <c r="HBR434" s="45"/>
      <c r="HBS434" s="45"/>
      <c r="HBT434" s="45"/>
      <c r="HBU434" s="45"/>
      <c r="HBV434" s="45"/>
      <c r="HBW434" s="45"/>
      <c r="HBX434" s="45"/>
      <c r="HBY434" s="45"/>
      <c r="HBZ434" s="45"/>
      <c r="HCA434" s="45"/>
      <c r="HCB434" s="45"/>
      <c r="HCC434" s="45"/>
      <c r="HCD434" s="45"/>
      <c r="HCE434" s="45"/>
      <c r="HCF434" s="45"/>
      <c r="HCG434" s="45"/>
      <c r="HCH434" s="45"/>
      <c r="HCI434" s="45"/>
      <c r="HCJ434" s="45"/>
      <c r="HCK434" s="45"/>
      <c r="HCL434" s="45"/>
      <c r="HCM434" s="45"/>
      <c r="HCN434" s="45"/>
      <c r="HCO434" s="45"/>
      <c r="HCP434" s="45"/>
      <c r="HCQ434" s="45"/>
      <c r="HCR434" s="45"/>
      <c r="HCS434" s="45"/>
      <c r="HCT434" s="45"/>
      <c r="HCU434" s="45"/>
      <c r="HCV434" s="45"/>
      <c r="HCW434" s="45"/>
      <c r="HCX434" s="45"/>
      <c r="HCY434" s="45"/>
      <c r="HCZ434" s="45"/>
      <c r="HDA434" s="45"/>
      <c r="HDB434" s="45"/>
      <c r="HDC434" s="45"/>
      <c r="HDD434" s="45"/>
      <c r="HDE434" s="45"/>
      <c r="HDF434" s="45"/>
      <c r="HDG434" s="45"/>
      <c r="HDH434" s="45"/>
      <c r="HDI434" s="45"/>
      <c r="HDJ434" s="45"/>
      <c r="HDK434" s="45"/>
      <c r="HDL434" s="45"/>
      <c r="HDM434" s="45"/>
      <c r="HDN434" s="45"/>
      <c r="HDO434" s="45"/>
      <c r="HDP434" s="45"/>
      <c r="HDQ434" s="45"/>
      <c r="HDR434" s="45"/>
      <c r="HDS434" s="45"/>
      <c r="HDT434" s="45"/>
      <c r="HDU434" s="45"/>
      <c r="HDV434" s="45"/>
      <c r="HDW434" s="45"/>
      <c r="HDX434" s="45"/>
      <c r="HDY434" s="45"/>
      <c r="HDZ434" s="45"/>
      <c r="HEA434" s="45"/>
      <c r="HEB434" s="45"/>
      <c r="HEC434" s="45"/>
      <c r="HED434" s="45"/>
      <c r="HEE434" s="45"/>
      <c r="HEF434" s="45"/>
      <c r="HEG434" s="45"/>
      <c r="HEH434" s="45"/>
      <c r="HEI434" s="45"/>
      <c r="HEJ434" s="45"/>
      <c r="HEK434" s="45"/>
      <c r="HEL434" s="45"/>
      <c r="HEM434" s="45"/>
      <c r="HEN434" s="45"/>
      <c r="HEO434" s="45"/>
      <c r="HEP434" s="45"/>
      <c r="HEQ434" s="45"/>
      <c r="HER434" s="45"/>
      <c r="HES434" s="45"/>
      <c r="HET434" s="45"/>
      <c r="HEU434" s="45"/>
      <c r="HEV434" s="45"/>
      <c r="HEW434" s="45"/>
      <c r="HEX434" s="45"/>
      <c r="HEY434" s="45"/>
      <c r="HEZ434" s="45"/>
      <c r="HFA434" s="45"/>
      <c r="HFB434" s="45"/>
      <c r="HFC434" s="45"/>
      <c r="HFD434" s="45"/>
      <c r="HFE434" s="45"/>
      <c r="HFF434" s="45"/>
      <c r="HFG434" s="45"/>
      <c r="HFH434" s="45"/>
      <c r="HFI434" s="45"/>
      <c r="HFJ434" s="45"/>
      <c r="HFK434" s="45"/>
      <c r="HFL434" s="45"/>
      <c r="HFM434" s="45"/>
      <c r="HFN434" s="45"/>
      <c r="HFO434" s="45"/>
      <c r="HFP434" s="45"/>
      <c r="HFQ434" s="45"/>
      <c r="HFR434" s="45"/>
      <c r="HFS434" s="45"/>
      <c r="HFT434" s="45"/>
      <c r="HFU434" s="45"/>
      <c r="HFV434" s="45"/>
      <c r="HFW434" s="45"/>
      <c r="HFX434" s="45"/>
      <c r="HFY434" s="45"/>
      <c r="HFZ434" s="45"/>
      <c r="HGA434" s="45"/>
      <c r="HGB434" s="45"/>
      <c r="HGC434" s="45"/>
      <c r="HGD434" s="45"/>
      <c r="HGE434" s="45"/>
      <c r="HGF434" s="45"/>
      <c r="HGG434" s="45"/>
      <c r="HGH434" s="45"/>
      <c r="HGI434" s="45"/>
      <c r="HGJ434" s="45"/>
      <c r="HGK434" s="45"/>
      <c r="HGL434" s="45"/>
      <c r="HGM434" s="45"/>
      <c r="HGN434" s="45"/>
      <c r="HGO434" s="45"/>
      <c r="HGP434" s="45"/>
      <c r="HGQ434" s="45"/>
      <c r="HGR434" s="45"/>
      <c r="HGS434" s="45"/>
      <c r="HGT434" s="45"/>
      <c r="HGU434" s="45"/>
      <c r="HGV434" s="45"/>
      <c r="HGW434" s="45"/>
      <c r="HGX434" s="45"/>
      <c r="HGY434" s="45"/>
      <c r="HGZ434" s="45"/>
      <c r="HHA434" s="45"/>
      <c r="HHB434" s="45"/>
      <c r="HHC434" s="45"/>
      <c r="HHD434" s="45"/>
      <c r="HHE434" s="45"/>
      <c r="HHF434" s="45"/>
      <c r="HHG434" s="45"/>
      <c r="HHH434" s="45"/>
      <c r="HHI434" s="45"/>
      <c r="HHJ434" s="45"/>
      <c r="HHK434" s="45"/>
      <c r="HHL434" s="45"/>
      <c r="HHM434" s="45"/>
      <c r="HHN434" s="45"/>
      <c r="HHO434" s="45"/>
      <c r="HHP434" s="45"/>
      <c r="HHQ434" s="45"/>
      <c r="HHR434" s="45"/>
      <c r="HHS434" s="45"/>
      <c r="HHT434" s="45"/>
      <c r="HHU434" s="45"/>
      <c r="HHV434" s="45"/>
      <c r="HHW434" s="45"/>
      <c r="HHX434" s="45"/>
      <c r="HHY434" s="45"/>
      <c r="HHZ434" s="45"/>
      <c r="HIA434" s="45"/>
      <c r="HIB434" s="45"/>
      <c r="HIC434" s="45"/>
      <c r="HID434" s="45"/>
      <c r="HIE434" s="45"/>
      <c r="HIF434" s="45"/>
      <c r="HIG434" s="45"/>
      <c r="HIH434" s="45"/>
      <c r="HII434" s="45"/>
      <c r="HIJ434" s="45"/>
      <c r="HIK434" s="45"/>
      <c r="HIL434" s="45"/>
      <c r="HIM434" s="45"/>
      <c r="HIN434" s="45"/>
      <c r="HIO434" s="45"/>
      <c r="HIP434" s="45"/>
      <c r="HIQ434" s="45"/>
      <c r="HIR434" s="45"/>
      <c r="HIS434" s="45"/>
      <c r="HIT434" s="45"/>
      <c r="HIU434" s="45"/>
      <c r="HIV434" s="45"/>
      <c r="HIW434" s="45"/>
      <c r="HIX434" s="45"/>
      <c r="HIY434" s="45"/>
      <c r="HIZ434" s="45"/>
      <c r="HJA434" s="45"/>
      <c r="HJB434" s="45"/>
      <c r="HJC434" s="45"/>
      <c r="HJD434" s="45"/>
      <c r="HJE434" s="45"/>
      <c r="HJF434" s="45"/>
      <c r="HJG434" s="45"/>
      <c r="HJH434" s="45"/>
      <c r="HJI434" s="45"/>
      <c r="HJJ434" s="45"/>
      <c r="HJK434" s="45"/>
      <c r="HJL434" s="45"/>
      <c r="HJM434" s="45"/>
      <c r="HJN434" s="45"/>
      <c r="HJO434" s="45"/>
      <c r="HJP434" s="45"/>
      <c r="HJQ434" s="45"/>
      <c r="HJR434" s="45"/>
      <c r="HJS434" s="45"/>
      <c r="HJT434" s="45"/>
      <c r="HJU434" s="45"/>
      <c r="HJV434" s="45"/>
      <c r="HJW434" s="45"/>
      <c r="HJX434" s="45"/>
      <c r="HJY434" s="45"/>
      <c r="HJZ434" s="45"/>
      <c r="HKA434" s="45"/>
      <c r="HKB434" s="45"/>
      <c r="HKC434" s="45"/>
      <c r="HKD434" s="45"/>
      <c r="HKE434" s="45"/>
      <c r="HKF434" s="45"/>
      <c r="HKG434" s="45"/>
      <c r="HKH434" s="45"/>
      <c r="HKI434" s="45"/>
      <c r="HKJ434" s="45"/>
      <c r="HKK434" s="45"/>
      <c r="HKL434" s="45"/>
      <c r="HKM434" s="45"/>
      <c r="HKN434" s="45"/>
      <c r="HKO434" s="45"/>
      <c r="HKP434" s="45"/>
      <c r="HKQ434" s="45"/>
      <c r="HKR434" s="45"/>
      <c r="HKS434" s="45"/>
      <c r="HKT434" s="45"/>
      <c r="HKU434" s="45"/>
      <c r="HKV434" s="45"/>
      <c r="HKW434" s="45"/>
      <c r="HKX434" s="45"/>
      <c r="HKY434" s="45"/>
      <c r="HKZ434" s="45"/>
      <c r="HLA434" s="45"/>
      <c r="HLB434" s="45"/>
      <c r="HLC434" s="45"/>
      <c r="HLD434" s="45"/>
      <c r="HLE434" s="45"/>
      <c r="HLF434" s="45"/>
      <c r="HLG434" s="45"/>
      <c r="HLH434" s="45"/>
      <c r="HLI434" s="45"/>
      <c r="HLJ434" s="45"/>
      <c r="HLK434" s="45"/>
      <c r="HLL434" s="45"/>
      <c r="HLM434" s="45"/>
      <c r="HLN434" s="45"/>
      <c r="HLO434" s="45"/>
      <c r="HLP434" s="45"/>
      <c r="HLQ434" s="45"/>
      <c r="HLR434" s="45"/>
      <c r="HLS434" s="45"/>
      <c r="HLT434" s="45"/>
      <c r="HLU434" s="45"/>
      <c r="HLV434" s="45"/>
      <c r="HLW434" s="45"/>
      <c r="HLX434" s="45"/>
      <c r="HLY434" s="45"/>
      <c r="HLZ434" s="45"/>
      <c r="HMA434" s="45"/>
      <c r="HMB434" s="45"/>
      <c r="HMC434" s="45"/>
      <c r="HMD434" s="45"/>
      <c r="HME434" s="45"/>
      <c r="HMF434" s="45"/>
      <c r="HMG434" s="45"/>
      <c r="HMH434" s="45"/>
      <c r="HMI434" s="45"/>
      <c r="HMJ434" s="45"/>
      <c r="HMK434" s="45"/>
      <c r="HML434" s="45"/>
      <c r="HMM434" s="45"/>
      <c r="HMN434" s="45"/>
      <c r="HMO434" s="45"/>
      <c r="HMP434" s="45"/>
      <c r="HMQ434" s="45"/>
      <c r="HMR434" s="45"/>
      <c r="HMS434" s="45"/>
      <c r="HMT434" s="45"/>
      <c r="HMU434" s="45"/>
      <c r="HMV434" s="45"/>
      <c r="HMW434" s="45"/>
      <c r="HMX434" s="45"/>
      <c r="HMY434" s="45"/>
      <c r="HMZ434" s="45"/>
      <c r="HNA434" s="45"/>
      <c r="HNB434" s="45"/>
      <c r="HNC434" s="45"/>
      <c r="HND434" s="45"/>
      <c r="HNE434" s="45"/>
      <c r="HNF434" s="45"/>
      <c r="HNG434" s="45"/>
      <c r="HNH434" s="45"/>
      <c r="HNI434" s="45"/>
      <c r="HNJ434" s="45"/>
      <c r="HNK434" s="45"/>
      <c r="HNL434" s="45"/>
      <c r="HNM434" s="45"/>
      <c r="HNN434" s="45"/>
      <c r="HNO434" s="45"/>
      <c r="HNP434" s="45"/>
      <c r="HNQ434" s="45"/>
      <c r="HNR434" s="45"/>
      <c r="HNS434" s="45"/>
      <c r="HNT434" s="45"/>
      <c r="HNU434" s="45"/>
      <c r="HNV434" s="45"/>
      <c r="HNW434" s="45"/>
      <c r="HNX434" s="45"/>
      <c r="HNY434" s="45"/>
      <c r="HNZ434" s="45"/>
      <c r="HOA434" s="45"/>
      <c r="HOB434" s="45"/>
      <c r="HOC434" s="45"/>
      <c r="HOD434" s="45"/>
      <c r="HOE434" s="45"/>
      <c r="HOF434" s="45"/>
      <c r="HOG434" s="45"/>
      <c r="HOH434" s="45"/>
      <c r="HOI434" s="45"/>
      <c r="HOJ434" s="45"/>
      <c r="HOK434" s="45"/>
      <c r="HOL434" s="45"/>
      <c r="HOM434" s="45"/>
      <c r="HON434" s="45"/>
      <c r="HOO434" s="45"/>
      <c r="HOP434" s="45"/>
      <c r="HOQ434" s="45"/>
      <c r="HOR434" s="45"/>
      <c r="HOS434" s="45"/>
      <c r="HOT434" s="45"/>
      <c r="HOU434" s="45"/>
      <c r="HOV434" s="45"/>
      <c r="HOW434" s="45"/>
      <c r="HOX434" s="45"/>
      <c r="HOY434" s="45"/>
      <c r="HOZ434" s="45"/>
      <c r="HPA434" s="45"/>
      <c r="HPB434" s="45"/>
      <c r="HPC434" s="45"/>
      <c r="HPD434" s="45"/>
      <c r="HPE434" s="45"/>
      <c r="HPF434" s="45"/>
      <c r="HPG434" s="45"/>
      <c r="HPH434" s="45"/>
      <c r="HPI434" s="45"/>
      <c r="HPJ434" s="45"/>
      <c r="HPK434" s="45"/>
      <c r="HPL434" s="45"/>
      <c r="HPM434" s="45"/>
      <c r="HPN434" s="45"/>
      <c r="HPO434" s="45"/>
      <c r="HPP434" s="45"/>
      <c r="HPQ434" s="45"/>
      <c r="HPR434" s="45"/>
      <c r="HPS434" s="45"/>
      <c r="HPT434" s="45"/>
      <c r="HPU434" s="45"/>
      <c r="HPV434" s="45"/>
      <c r="HPW434" s="45"/>
      <c r="HPX434" s="45"/>
      <c r="HPY434" s="45"/>
      <c r="HPZ434" s="45"/>
      <c r="HQA434" s="45"/>
      <c r="HQB434" s="45"/>
      <c r="HQC434" s="45"/>
      <c r="HQD434" s="45"/>
      <c r="HQE434" s="45"/>
      <c r="HQF434" s="45"/>
      <c r="HQG434" s="45"/>
      <c r="HQH434" s="45"/>
      <c r="HQI434" s="45"/>
      <c r="HQJ434" s="45"/>
      <c r="HQK434" s="45"/>
      <c r="HQL434" s="45"/>
      <c r="HQM434" s="45"/>
      <c r="HQN434" s="45"/>
      <c r="HQO434" s="45"/>
      <c r="HQP434" s="45"/>
      <c r="HQQ434" s="45"/>
      <c r="HQR434" s="45"/>
      <c r="HQS434" s="45"/>
      <c r="HQT434" s="45"/>
      <c r="HQU434" s="45"/>
      <c r="HQV434" s="45"/>
      <c r="HQW434" s="45"/>
      <c r="HQX434" s="45"/>
      <c r="HQY434" s="45"/>
      <c r="HQZ434" s="45"/>
      <c r="HRA434" s="45"/>
      <c r="HRB434" s="45"/>
      <c r="HRC434" s="45"/>
      <c r="HRD434" s="45"/>
      <c r="HRE434" s="45"/>
      <c r="HRF434" s="45"/>
      <c r="HRG434" s="45"/>
      <c r="HRH434" s="45"/>
      <c r="HRI434" s="45"/>
      <c r="HRJ434" s="45"/>
      <c r="HRK434" s="45"/>
      <c r="HRL434" s="45"/>
      <c r="HRM434" s="45"/>
      <c r="HRN434" s="45"/>
      <c r="HRO434" s="45"/>
      <c r="HRP434" s="45"/>
      <c r="HRQ434" s="45"/>
      <c r="HRR434" s="45"/>
      <c r="HRS434" s="45"/>
      <c r="HRT434" s="45"/>
      <c r="HRU434" s="45"/>
      <c r="HRV434" s="45"/>
      <c r="HRW434" s="45"/>
      <c r="HRX434" s="45"/>
      <c r="HRY434" s="45"/>
      <c r="HRZ434" s="45"/>
      <c r="HSA434" s="45"/>
      <c r="HSB434" s="45"/>
      <c r="HSC434" s="45"/>
      <c r="HSD434" s="45"/>
      <c r="HSE434" s="45"/>
      <c r="HSF434" s="45"/>
      <c r="HSG434" s="45"/>
      <c r="HSH434" s="45"/>
      <c r="HSI434" s="45"/>
      <c r="HSJ434" s="45"/>
      <c r="HSK434" s="45"/>
      <c r="HSL434" s="45"/>
      <c r="HSM434" s="45"/>
      <c r="HSN434" s="45"/>
      <c r="HSO434" s="45"/>
      <c r="HSP434" s="45"/>
      <c r="HSQ434" s="45"/>
      <c r="HSR434" s="45"/>
      <c r="HSS434" s="45"/>
      <c r="HST434" s="45"/>
      <c r="HSU434" s="45"/>
      <c r="HSV434" s="45"/>
      <c r="HSW434" s="45"/>
      <c r="HSX434" s="45"/>
      <c r="HSY434" s="45"/>
      <c r="HSZ434" s="45"/>
      <c r="HTA434" s="45"/>
      <c r="HTB434" s="45"/>
      <c r="HTC434" s="45"/>
      <c r="HTD434" s="45"/>
      <c r="HTE434" s="45"/>
      <c r="HTF434" s="45"/>
      <c r="HTG434" s="45"/>
      <c r="HTH434" s="45"/>
      <c r="HTI434" s="45"/>
      <c r="HTJ434" s="45"/>
      <c r="HTK434" s="45"/>
      <c r="HTL434" s="45"/>
      <c r="HTM434" s="45"/>
      <c r="HTN434" s="45"/>
      <c r="HTO434" s="45"/>
      <c r="HTP434" s="45"/>
      <c r="HTQ434" s="45"/>
      <c r="HTR434" s="45"/>
      <c r="HTS434" s="45"/>
      <c r="HTT434" s="45"/>
      <c r="HTU434" s="45"/>
      <c r="HTV434" s="45"/>
      <c r="HTW434" s="45"/>
      <c r="HTX434" s="45"/>
      <c r="HTY434" s="45"/>
      <c r="HTZ434" s="45"/>
      <c r="HUA434" s="45"/>
      <c r="HUB434" s="45"/>
      <c r="HUC434" s="45"/>
      <c r="HUD434" s="45"/>
      <c r="HUE434" s="45"/>
      <c r="HUF434" s="45"/>
      <c r="HUG434" s="45"/>
      <c r="HUH434" s="45"/>
      <c r="HUI434" s="45"/>
      <c r="HUJ434" s="45"/>
      <c r="HUK434" s="45"/>
      <c r="HUL434" s="45"/>
      <c r="HUM434" s="45"/>
      <c r="HUN434" s="45"/>
      <c r="HUO434" s="45"/>
      <c r="HUP434" s="45"/>
      <c r="HUQ434" s="45"/>
      <c r="HUR434" s="45"/>
      <c r="HUS434" s="45"/>
      <c r="HUT434" s="45"/>
      <c r="HUU434" s="45"/>
      <c r="HUV434" s="45"/>
      <c r="HUW434" s="45"/>
      <c r="HUX434" s="45"/>
      <c r="HUY434" s="45"/>
      <c r="HUZ434" s="45"/>
      <c r="HVA434" s="45"/>
      <c r="HVB434" s="45"/>
      <c r="HVC434" s="45"/>
      <c r="HVD434" s="45"/>
      <c r="HVE434" s="45"/>
      <c r="HVF434" s="45"/>
      <c r="HVG434" s="45"/>
      <c r="HVH434" s="45"/>
      <c r="HVI434" s="45"/>
      <c r="HVJ434" s="45"/>
      <c r="HVK434" s="45"/>
      <c r="HVL434" s="45"/>
      <c r="HVM434" s="45"/>
      <c r="HVN434" s="45"/>
      <c r="HVO434" s="45"/>
      <c r="HVP434" s="45"/>
      <c r="HVQ434" s="45"/>
      <c r="HVR434" s="45"/>
      <c r="HVS434" s="45"/>
      <c r="HVT434" s="45"/>
      <c r="HVU434" s="45"/>
      <c r="HVV434" s="45"/>
      <c r="HVW434" s="45"/>
      <c r="HVX434" s="45"/>
      <c r="HVY434" s="45"/>
      <c r="HVZ434" s="45"/>
      <c r="HWA434" s="45"/>
      <c r="HWB434" s="45"/>
      <c r="HWC434" s="45"/>
      <c r="HWD434" s="45"/>
      <c r="HWE434" s="45"/>
      <c r="HWF434" s="45"/>
      <c r="HWG434" s="45"/>
      <c r="HWH434" s="45"/>
      <c r="HWI434" s="45"/>
      <c r="HWJ434" s="45"/>
      <c r="HWK434" s="45"/>
      <c r="HWL434" s="45"/>
      <c r="HWM434" s="45"/>
      <c r="HWN434" s="45"/>
      <c r="HWO434" s="45"/>
      <c r="HWP434" s="45"/>
      <c r="HWQ434" s="45"/>
      <c r="HWR434" s="45"/>
      <c r="HWS434" s="45"/>
      <c r="HWT434" s="45"/>
      <c r="HWU434" s="45"/>
      <c r="HWV434" s="45"/>
      <c r="HWW434" s="45"/>
      <c r="HWX434" s="45"/>
      <c r="HWY434" s="45"/>
      <c r="HWZ434" s="45"/>
      <c r="HXA434" s="45"/>
      <c r="HXB434" s="45"/>
      <c r="HXC434" s="45"/>
      <c r="HXD434" s="45"/>
      <c r="HXE434" s="45"/>
      <c r="HXF434" s="45"/>
      <c r="HXG434" s="45"/>
      <c r="HXH434" s="45"/>
      <c r="HXI434" s="45"/>
      <c r="HXJ434" s="45"/>
      <c r="HXK434" s="45"/>
      <c r="HXL434" s="45"/>
      <c r="HXM434" s="45"/>
      <c r="HXN434" s="45"/>
      <c r="HXO434" s="45"/>
      <c r="HXP434" s="45"/>
      <c r="HXQ434" s="45"/>
      <c r="HXR434" s="45"/>
      <c r="HXS434" s="45"/>
      <c r="HXT434" s="45"/>
      <c r="HXU434" s="45"/>
      <c r="HXV434" s="45"/>
      <c r="HXW434" s="45"/>
      <c r="HXX434" s="45"/>
      <c r="HXY434" s="45"/>
      <c r="HXZ434" s="45"/>
      <c r="HYA434" s="45"/>
      <c r="HYB434" s="45"/>
      <c r="HYC434" s="45"/>
      <c r="HYD434" s="45"/>
      <c r="HYE434" s="45"/>
      <c r="HYF434" s="45"/>
      <c r="HYG434" s="45"/>
      <c r="HYH434" s="45"/>
      <c r="HYI434" s="45"/>
      <c r="HYJ434" s="45"/>
      <c r="HYK434" s="45"/>
      <c r="HYL434" s="45"/>
      <c r="HYM434" s="45"/>
      <c r="HYN434" s="45"/>
      <c r="HYO434" s="45"/>
      <c r="HYP434" s="45"/>
      <c r="HYQ434" s="45"/>
      <c r="HYR434" s="45"/>
      <c r="HYS434" s="45"/>
      <c r="HYT434" s="45"/>
      <c r="HYU434" s="45"/>
      <c r="HYV434" s="45"/>
      <c r="HYW434" s="45"/>
      <c r="HYX434" s="45"/>
      <c r="HYY434" s="45"/>
      <c r="HYZ434" s="45"/>
      <c r="HZA434" s="45"/>
      <c r="HZB434" s="45"/>
      <c r="HZC434" s="45"/>
      <c r="HZD434" s="45"/>
      <c r="HZE434" s="45"/>
      <c r="HZF434" s="45"/>
      <c r="HZG434" s="45"/>
      <c r="HZH434" s="45"/>
      <c r="HZI434" s="45"/>
      <c r="HZJ434" s="45"/>
      <c r="HZK434" s="45"/>
      <c r="HZL434" s="45"/>
      <c r="HZM434" s="45"/>
      <c r="HZN434" s="45"/>
      <c r="HZO434" s="45"/>
      <c r="HZP434" s="45"/>
      <c r="HZQ434" s="45"/>
      <c r="HZR434" s="45"/>
      <c r="HZS434" s="45"/>
      <c r="HZT434" s="45"/>
      <c r="HZU434" s="45"/>
      <c r="HZV434" s="45"/>
      <c r="HZW434" s="45"/>
      <c r="HZX434" s="45"/>
      <c r="HZY434" s="45"/>
      <c r="HZZ434" s="45"/>
      <c r="IAA434" s="45"/>
      <c r="IAB434" s="45"/>
      <c r="IAC434" s="45"/>
      <c r="IAD434" s="45"/>
      <c r="IAE434" s="45"/>
      <c r="IAF434" s="45"/>
      <c r="IAG434" s="45"/>
      <c r="IAH434" s="45"/>
      <c r="IAI434" s="45"/>
      <c r="IAJ434" s="45"/>
      <c r="IAK434" s="45"/>
      <c r="IAL434" s="45"/>
      <c r="IAM434" s="45"/>
      <c r="IAN434" s="45"/>
      <c r="IAO434" s="45"/>
      <c r="IAP434" s="45"/>
      <c r="IAQ434" s="45"/>
      <c r="IAR434" s="45"/>
      <c r="IAS434" s="45"/>
      <c r="IAT434" s="45"/>
      <c r="IAU434" s="45"/>
      <c r="IAV434" s="45"/>
      <c r="IAW434" s="45"/>
      <c r="IAX434" s="45"/>
      <c r="IAY434" s="45"/>
      <c r="IAZ434" s="45"/>
      <c r="IBA434" s="45"/>
      <c r="IBB434" s="45"/>
      <c r="IBC434" s="45"/>
      <c r="IBD434" s="45"/>
      <c r="IBE434" s="45"/>
      <c r="IBF434" s="45"/>
      <c r="IBG434" s="45"/>
      <c r="IBH434" s="45"/>
      <c r="IBI434" s="45"/>
      <c r="IBJ434" s="45"/>
      <c r="IBK434" s="45"/>
      <c r="IBL434" s="45"/>
      <c r="IBM434" s="45"/>
      <c r="IBN434" s="45"/>
      <c r="IBO434" s="45"/>
      <c r="IBP434" s="45"/>
      <c r="IBQ434" s="45"/>
      <c r="IBR434" s="45"/>
      <c r="IBS434" s="45"/>
      <c r="IBT434" s="45"/>
      <c r="IBU434" s="45"/>
      <c r="IBV434" s="45"/>
      <c r="IBW434" s="45"/>
      <c r="IBX434" s="45"/>
      <c r="IBY434" s="45"/>
      <c r="IBZ434" s="45"/>
      <c r="ICA434" s="45"/>
      <c r="ICB434" s="45"/>
      <c r="ICC434" s="45"/>
      <c r="ICD434" s="45"/>
      <c r="ICE434" s="45"/>
      <c r="ICF434" s="45"/>
      <c r="ICG434" s="45"/>
      <c r="ICH434" s="45"/>
      <c r="ICI434" s="45"/>
      <c r="ICJ434" s="45"/>
      <c r="ICK434" s="45"/>
      <c r="ICL434" s="45"/>
      <c r="ICM434" s="45"/>
      <c r="ICN434" s="45"/>
      <c r="ICO434" s="45"/>
      <c r="ICP434" s="45"/>
      <c r="ICQ434" s="45"/>
      <c r="ICR434" s="45"/>
      <c r="ICS434" s="45"/>
      <c r="ICT434" s="45"/>
      <c r="ICU434" s="45"/>
      <c r="ICV434" s="45"/>
      <c r="ICW434" s="45"/>
      <c r="ICX434" s="45"/>
      <c r="ICY434" s="45"/>
      <c r="ICZ434" s="45"/>
      <c r="IDA434" s="45"/>
      <c r="IDB434" s="45"/>
      <c r="IDC434" s="45"/>
      <c r="IDD434" s="45"/>
      <c r="IDE434" s="45"/>
      <c r="IDF434" s="45"/>
      <c r="IDG434" s="45"/>
      <c r="IDH434" s="45"/>
      <c r="IDI434" s="45"/>
      <c r="IDJ434" s="45"/>
      <c r="IDK434" s="45"/>
      <c r="IDL434" s="45"/>
      <c r="IDM434" s="45"/>
      <c r="IDN434" s="45"/>
      <c r="IDO434" s="45"/>
      <c r="IDP434" s="45"/>
      <c r="IDQ434" s="45"/>
      <c r="IDR434" s="45"/>
      <c r="IDS434" s="45"/>
      <c r="IDT434" s="45"/>
      <c r="IDU434" s="45"/>
      <c r="IDV434" s="45"/>
      <c r="IDW434" s="45"/>
      <c r="IDX434" s="45"/>
      <c r="IDY434" s="45"/>
      <c r="IDZ434" s="45"/>
      <c r="IEA434" s="45"/>
      <c r="IEB434" s="45"/>
      <c r="IEC434" s="45"/>
      <c r="IED434" s="45"/>
      <c r="IEE434" s="45"/>
      <c r="IEF434" s="45"/>
      <c r="IEG434" s="45"/>
      <c r="IEH434" s="45"/>
      <c r="IEI434" s="45"/>
      <c r="IEJ434" s="45"/>
      <c r="IEK434" s="45"/>
      <c r="IEL434" s="45"/>
      <c r="IEM434" s="45"/>
      <c r="IEN434" s="45"/>
      <c r="IEO434" s="45"/>
      <c r="IEP434" s="45"/>
      <c r="IEQ434" s="45"/>
      <c r="IER434" s="45"/>
      <c r="IES434" s="45"/>
      <c r="IET434" s="45"/>
      <c r="IEU434" s="45"/>
      <c r="IEV434" s="45"/>
      <c r="IEW434" s="45"/>
      <c r="IEX434" s="45"/>
      <c r="IEY434" s="45"/>
      <c r="IEZ434" s="45"/>
      <c r="IFA434" s="45"/>
      <c r="IFB434" s="45"/>
      <c r="IFC434" s="45"/>
      <c r="IFD434" s="45"/>
      <c r="IFE434" s="45"/>
      <c r="IFF434" s="45"/>
      <c r="IFG434" s="45"/>
      <c r="IFH434" s="45"/>
      <c r="IFI434" s="45"/>
      <c r="IFJ434" s="45"/>
      <c r="IFK434" s="45"/>
      <c r="IFL434" s="45"/>
      <c r="IFM434" s="45"/>
      <c r="IFN434" s="45"/>
      <c r="IFO434" s="45"/>
      <c r="IFP434" s="45"/>
      <c r="IFQ434" s="45"/>
      <c r="IFR434" s="45"/>
      <c r="IFS434" s="45"/>
      <c r="IFT434" s="45"/>
      <c r="IFU434" s="45"/>
      <c r="IFV434" s="45"/>
      <c r="IFW434" s="45"/>
      <c r="IFX434" s="45"/>
      <c r="IFY434" s="45"/>
      <c r="IFZ434" s="45"/>
      <c r="IGA434" s="45"/>
      <c r="IGB434" s="45"/>
      <c r="IGC434" s="45"/>
      <c r="IGD434" s="45"/>
      <c r="IGE434" s="45"/>
      <c r="IGF434" s="45"/>
      <c r="IGG434" s="45"/>
      <c r="IGH434" s="45"/>
      <c r="IGI434" s="45"/>
      <c r="IGJ434" s="45"/>
      <c r="IGK434" s="45"/>
      <c r="IGL434" s="45"/>
      <c r="IGM434" s="45"/>
      <c r="IGN434" s="45"/>
      <c r="IGO434" s="45"/>
      <c r="IGP434" s="45"/>
      <c r="IGQ434" s="45"/>
      <c r="IGR434" s="45"/>
      <c r="IGS434" s="45"/>
      <c r="IGT434" s="45"/>
      <c r="IGU434" s="45"/>
      <c r="IGV434" s="45"/>
      <c r="IGW434" s="45"/>
      <c r="IGX434" s="45"/>
      <c r="IGY434" s="45"/>
      <c r="IGZ434" s="45"/>
      <c r="IHA434" s="45"/>
      <c r="IHB434" s="45"/>
      <c r="IHC434" s="45"/>
      <c r="IHD434" s="45"/>
      <c r="IHE434" s="45"/>
      <c r="IHF434" s="45"/>
      <c r="IHG434" s="45"/>
      <c r="IHH434" s="45"/>
      <c r="IHI434" s="45"/>
      <c r="IHJ434" s="45"/>
      <c r="IHK434" s="45"/>
      <c r="IHL434" s="45"/>
      <c r="IHM434" s="45"/>
      <c r="IHN434" s="45"/>
      <c r="IHO434" s="45"/>
      <c r="IHP434" s="45"/>
      <c r="IHQ434" s="45"/>
      <c r="IHR434" s="45"/>
      <c r="IHS434" s="45"/>
      <c r="IHT434" s="45"/>
      <c r="IHU434" s="45"/>
      <c r="IHV434" s="45"/>
      <c r="IHW434" s="45"/>
      <c r="IHX434" s="45"/>
      <c r="IHY434" s="45"/>
      <c r="IHZ434" s="45"/>
      <c r="IIA434" s="45"/>
      <c r="IIB434" s="45"/>
      <c r="IIC434" s="45"/>
      <c r="IID434" s="45"/>
      <c r="IIE434" s="45"/>
      <c r="IIF434" s="45"/>
      <c r="IIG434" s="45"/>
      <c r="IIH434" s="45"/>
      <c r="III434" s="45"/>
      <c r="IIJ434" s="45"/>
      <c r="IIK434" s="45"/>
      <c r="IIL434" s="45"/>
      <c r="IIM434" s="45"/>
      <c r="IIN434" s="45"/>
      <c r="IIO434" s="45"/>
      <c r="IIP434" s="45"/>
      <c r="IIQ434" s="45"/>
      <c r="IIR434" s="45"/>
      <c r="IIS434" s="45"/>
      <c r="IIT434" s="45"/>
      <c r="IIU434" s="45"/>
      <c r="IIV434" s="45"/>
      <c r="IIW434" s="45"/>
      <c r="IIX434" s="45"/>
      <c r="IIY434" s="45"/>
      <c r="IIZ434" s="45"/>
      <c r="IJA434" s="45"/>
      <c r="IJB434" s="45"/>
      <c r="IJC434" s="45"/>
      <c r="IJD434" s="45"/>
      <c r="IJE434" s="45"/>
      <c r="IJF434" s="45"/>
      <c r="IJG434" s="45"/>
      <c r="IJH434" s="45"/>
      <c r="IJI434" s="45"/>
      <c r="IJJ434" s="45"/>
      <c r="IJK434" s="45"/>
      <c r="IJL434" s="45"/>
      <c r="IJM434" s="45"/>
      <c r="IJN434" s="45"/>
      <c r="IJO434" s="45"/>
      <c r="IJP434" s="45"/>
      <c r="IJQ434" s="45"/>
      <c r="IJR434" s="45"/>
      <c r="IJS434" s="45"/>
      <c r="IJT434" s="45"/>
      <c r="IJU434" s="45"/>
      <c r="IJV434" s="45"/>
      <c r="IJW434" s="45"/>
      <c r="IJX434" s="45"/>
      <c r="IJY434" s="45"/>
      <c r="IJZ434" s="45"/>
      <c r="IKA434" s="45"/>
      <c r="IKB434" s="45"/>
      <c r="IKC434" s="45"/>
      <c r="IKD434" s="45"/>
      <c r="IKE434" s="45"/>
      <c r="IKF434" s="45"/>
      <c r="IKG434" s="45"/>
      <c r="IKH434" s="45"/>
      <c r="IKI434" s="45"/>
      <c r="IKJ434" s="45"/>
      <c r="IKK434" s="45"/>
      <c r="IKL434" s="45"/>
      <c r="IKM434" s="45"/>
      <c r="IKN434" s="45"/>
      <c r="IKO434" s="45"/>
      <c r="IKP434" s="45"/>
      <c r="IKQ434" s="45"/>
      <c r="IKR434" s="45"/>
      <c r="IKS434" s="45"/>
      <c r="IKT434" s="45"/>
      <c r="IKU434" s="45"/>
      <c r="IKV434" s="45"/>
      <c r="IKW434" s="45"/>
      <c r="IKX434" s="45"/>
      <c r="IKY434" s="45"/>
      <c r="IKZ434" s="45"/>
      <c r="ILA434" s="45"/>
      <c r="ILB434" s="45"/>
      <c r="ILC434" s="45"/>
      <c r="ILD434" s="45"/>
      <c r="ILE434" s="45"/>
      <c r="ILF434" s="45"/>
      <c r="ILG434" s="45"/>
      <c r="ILH434" s="45"/>
      <c r="ILI434" s="45"/>
      <c r="ILJ434" s="45"/>
      <c r="ILK434" s="45"/>
      <c r="ILL434" s="45"/>
      <c r="ILM434" s="45"/>
      <c r="ILN434" s="45"/>
      <c r="ILO434" s="45"/>
      <c r="ILP434" s="45"/>
      <c r="ILQ434" s="45"/>
      <c r="ILR434" s="45"/>
      <c r="ILS434" s="45"/>
      <c r="ILT434" s="45"/>
      <c r="ILU434" s="45"/>
      <c r="ILV434" s="45"/>
      <c r="ILW434" s="45"/>
      <c r="ILX434" s="45"/>
      <c r="ILY434" s="45"/>
      <c r="ILZ434" s="45"/>
      <c r="IMA434" s="45"/>
      <c r="IMB434" s="45"/>
      <c r="IMC434" s="45"/>
      <c r="IMD434" s="45"/>
      <c r="IME434" s="45"/>
      <c r="IMF434" s="45"/>
      <c r="IMG434" s="45"/>
      <c r="IMH434" s="45"/>
      <c r="IMI434" s="45"/>
      <c r="IMJ434" s="45"/>
      <c r="IMK434" s="45"/>
      <c r="IML434" s="45"/>
      <c r="IMM434" s="45"/>
      <c r="IMN434" s="45"/>
      <c r="IMO434" s="45"/>
      <c r="IMP434" s="45"/>
      <c r="IMQ434" s="45"/>
      <c r="IMR434" s="45"/>
      <c r="IMS434" s="45"/>
      <c r="IMT434" s="45"/>
      <c r="IMU434" s="45"/>
      <c r="IMV434" s="45"/>
      <c r="IMW434" s="45"/>
      <c r="IMX434" s="45"/>
      <c r="IMY434" s="45"/>
      <c r="IMZ434" s="45"/>
      <c r="INA434" s="45"/>
      <c r="INB434" s="45"/>
      <c r="INC434" s="45"/>
      <c r="IND434" s="45"/>
      <c r="INE434" s="45"/>
      <c r="INF434" s="45"/>
      <c r="ING434" s="45"/>
      <c r="INH434" s="45"/>
      <c r="INI434" s="45"/>
      <c r="INJ434" s="45"/>
      <c r="INK434" s="45"/>
      <c r="INL434" s="45"/>
      <c r="INM434" s="45"/>
      <c r="INN434" s="45"/>
      <c r="INO434" s="45"/>
      <c r="INP434" s="45"/>
      <c r="INQ434" s="45"/>
      <c r="INR434" s="45"/>
      <c r="INS434" s="45"/>
      <c r="INT434" s="45"/>
      <c r="INU434" s="45"/>
      <c r="INV434" s="45"/>
      <c r="INW434" s="45"/>
      <c r="INX434" s="45"/>
      <c r="INY434" s="45"/>
      <c r="INZ434" s="45"/>
      <c r="IOA434" s="45"/>
      <c r="IOB434" s="45"/>
      <c r="IOC434" s="45"/>
      <c r="IOD434" s="45"/>
      <c r="IOE434" s="45"/>
      <c r="IOF434" s="45"/>
      <c r="IOG434" s="45"/>
      <c r="IOH434" s="45"/>
      <c r="IOI434" s="45"/>
      <c r="IOJ434" s="45"/>
      <c r="IOK434" s="45"/>
      <c r="IOL434" s="45"/>
      <c r="IOM434" s="45"/>
      <c r="ION434" s="45"/>
      <c r="IOO434" s="45"/>
      <c r="IOP434" s="45"/>
      <c r="IOQ434" s="45"/>
      <c r="IOR434" s="45"/>
      <c r="IOS434" s="45"/>
      <c r="IOT434" s="45"/>
      <c r="IOU434" s="45"/>
      <c r="IOV434" s="45"/>
      <c r="IOW434" s="45"/>
      <c r="IOX434" s="45"/>
      <c r="IOY434" s="45"/>
      <c r="IOZ434" s="45"/>
      <c r="IPA434" s="45"/>
      <c r="IPB434" s="45"/>
      <c r="IPC434" s="45"/>
      <c r="IPD434" s="45"/>
      <c r="IPE434" s="45"/>
      <c r="IPF434" s="45"/>
      <c r="IPG434" s="45"/>
      <c r="IPH434" s="45"/>
      <c r="IPI434" s="45"/>
      <c r="IPJ434" s="45"/>
      <c r="IPK434" s="45"/>
      <c r="IPL434" s="45"/>
      <c r="IPM434" s="45"/>
      <c r="IPN434" s="45"/>
      <c r="IPO434" s="45"/>
      <c r="IPP434" s="45"/>
      <c r="IPQ434" s="45"/>
      <c r="IPR434" s="45"/>
      <c r="IPS434" s="45"/>
      <c r="IPT434" s="45"/>
      <c r="IPU434" s="45"/>
      <c r="IPV434" s="45"/>
      <c r="IPW434" s="45"/>
      <c r="IPX434" s="45"/>
      <c r="IPY434" s="45"/>
      <c r="IPZ434" s="45"/>
      <c r="IQA434" s="45"/>
      <c r="IQB434" s="45"/>
      <c r="IQC434" s="45"/>
      <c r="IQD434" s="45"/>
      <c r="IQE434" s="45"/>
      <c r="IQF434" s="45"/>
      <c r="IQG434" s="45"/>
      <c r="IQH434" s="45"/>
      <c r="IQI434" s="45"/>
      <c r="IQJ434" s="45"/>
      <c r="IQK434" s="45"/>
      <c r="IQL434" s="45"/>
      <c r="IQM434" s="45"/>
      <c r="IQN434" s="45"/>
      <c r="IQO434" s="45"/>
      <c r="IQP434" s="45"/>
      <c r="IQQ434" s="45"/>
      <c r="IQR434" s="45"/>
      <c r="IQS434" s="45"/>
      <c r="IQT434" s="45"/>
      <c r="IQU434" s="45"/>
      <c r="IQV434" s="45"/>
      <c r="IQW434" s="45"/>
      <c r="IQX434" s="45"/>
      <c r="IQY434" s="45"/>
      <c r="IQZ434" s="45"/>
      <c r="IRA434" s="45"/>
      <c r="IRB434" s="45"/>
      <c r="IRC434" s="45"/>
      <c r="IRD434" s="45"/>
      <c r="IRE434" s="45"/>
      <c r="IRF434" s="45"/>
      <c r="IRG434" s="45"/>
      <c r="IRH434" s="45"/>
      <c r="IRI434" s="45"/>
      <c r="IRJ434" s="45"/>
      <c r="IRK434" s="45"/>
      <c r="IRL434" s="45"/>
      <c r="IRM434" s="45"/>
      <c r="IRN434" s="45"/>
      <c r="IRO434" s="45"/>
      <c r="IRP434" s="45"/>
      <c r="IRQ434" s="45"/>
      <c r="IRR434" s="45"/>
      <c r="IRS434" s="45"/>
      <c r="IRT434" s="45"/>
      <c r="IRU434" s="45"/>
      <c r="IRV434" s="45"/>
      <c r="IRW434" s="45"/>
      <c r="IRX434" s="45"/>
      <c r="IRY434" s="45"/>
      <c r="IRZ434" s="45"/>
      <c r="ISA434" s="45"/>
      <c r="ISB434" s="45"/>
      <c r="ISC434" s="45"/>
      <c r="ISD434" s="45"/>
      <c r="ISE434" s="45"/>
      <c r="ISF434" s="45"/>
      <c r="ISG434" s="45"/>
      <c r="ISH434" s="45"/>
      <c r="ISI434" s="45"/>
      <c r="ISJ434" s="45"/>
      <c r="ISK434" s="45"/>
      <c r="ISL434" s="45"/>
      <c r="ISM434" s="45"/>
      <c r="ISN434" s="45"/>
      <c r="ISO434" s="45"/>
      <c r="ISP434" s="45"/>
      <c r="ISQ434" s="45"/>
      <c r="ISR434" s="45"/>
      <c r="ISS434" s="45"/>
      <c r="IST434" s="45"/>
      <c r="ISU434" s="45"/>
      <c r="ISV434" s="45"/>
      <c r="ISW434" s="45"/>
      <c r="ISX434" s="45"/>
      <c r="ISY434" s="45"/>
      <c r="ISZ434" s="45"/>
      <c r="ITA434" s="45"/>
      <c r="ITB434" s="45"/>
      <c r="ITC434" s="45"/>
      <c r="ITD434" s="45"/>
      <c r="ITE434" s="45"/>
      <c r="ITF434" s="45"/>
      <c r="ITG434" s="45"/>
      <c r="ITH434" s="45"/>
      <c r="ITI434" s="45"/>
      <c r="ITJ434" s="45"/>
      <c r="ITK434" s="45"/>
      <c r="ITL434" s="45"/>
      <c r="ITM434" s="45"/>
      <c r="ITN434" s="45"/>
      <c r="ITO434" s="45"/>
      <c r="ITP434" s="45"/>
      <c r="ITQ434" s="45"/>
      <c r="ITR434" s="45"/>
      <c r="ITS434" s="45"/>
      <c r="ITT434" s="45"/>
      <c r="ITU434" s="45"/>
      <c r="ITV434" s="45"/>
      <c r="ITW434" s="45"/>
      <c r="ITX434" s="45"/>
      <c r="ITY434" s="45"/>
      <c r="ITZ434" s="45"/>
      <c r="IUA434" s="45"/>
      <c r="IUB434" s="45"/>
      <c r="IUC434" s="45"/>
      <c r="IUD434" s="45"/>
      <c r="IUE434" s="45"/>
      <c r="IUF434" s="45"/>
      <c r="IUG434" s="45"/>
      <c r="IUH434" s="45"/>
      <c r="IUI434" s="45"/>
      <c r="IUJ434" s="45"/>
      <c r="IUK434" s="45"/>
      <c r="IUL434" s="45"/>
      <c r="IUM434" s="45"/>
      <c r="IUN434" s="45"/>
      <c r="IUO434" s="45"/>
      <c r="IUP434" s="45"/>
      <c r="IUQ434" s="45"/>
      <c r="IUR434" s="45"/>
      <c r="IUS434" s="45"/>
      <c r="IUT434" s="45"/>
      <c r="IUU434" s="45"/>
      <c r="IUV434" s="45"/>
      <c r="IUW434" s="45"/>
      <c r="IUX434" s="45"/>
      <c r="IUY434" s="45"/>
      <c r="IUZ434" s="45"/>
      <c r="IVA434" s="45"/>
      <c r="IVB434" s="45"/>
      <c r="IVC434" s="45"/>
      <c r="IVD434" s="45"/>
      <c r="IVE434" s="45"/>
      <c r="IVF434" s="45"/>
      <c r="IVG434" s="45"/>
      <c r="IVH434" s="45"/>
      <c r="IVI434" s="45"/>
      <c r="IVJ434" s="45"/>
      <c r="IVK434" s="45"/>
      <c r="IVL434" s="45"/>
      <c r="IVM434" s="45"/>
      <c r="IVN434" s="45"/>
      <c r="IVO434" s="45"/>
      <c r="IVP434" s="45"/>
      <c r="IVQ434" s="45"/>
      <c r="IVR434" s="45"/>
      <c r="IVS434" s="45"/>
      <c r="IVT434" s="45"/>
      <c r="IVU434" s="45"/>
      <c r="IVV434" s="45"/>
      <c r="IVW434" s="45"/>
      <c r="IVX434" s="45"/>
      <c r="IVY434" s="45"/>
      <c r="IVZ434" s="45"/>
      <c r="IWA434" s="45"/>
      <c r="IWB434" s="45"/>
      <c r="IWC434" s="45"/>
      <c r="IWD434" s="45"/>
      <c r="IWE434" s="45"/>
      <c r="IWF434" s="45"/>
      <c r="IWG434" s="45"/>
      <c r="IWH434" s="45"/>
      <c r="IWI434" s="45"/>
      <c r="IWJ434" s="45"/>
      <c r="IWK434" s="45"/>
      <c r="IWL434" s="45"/>
      <c r="IWM434" s="45"/>
      <c r="IWN434" s="45"/>
      <c r="IWO434" s="45"/>
      <c r="IWP434" s="45"/>
      <c r="IWQ434" s="45"/>
      <c r="IWR434" s="45"/>
      <c r="IWS434" s="45"/>
      <c r="IWT434" s="45"/>
      <c r="IWU434" s="45"/>
      <c r="IWV434" s="45"/>
      <c r="IWW434" s="45"/>
      <c r="IWX434" s="45"/>
      <c r="IWY434" s="45"/>
      <c r="IWZ434" s="45"/>
      <c r="IXA434" s="45"/>
      <c r="IXB434" s="45"/>
      <c r="IXC434" s="45"/>
      <c r="IXD434" s="45"/>
      <c r="IXE434" s="45"/>
      <c r="IXF434" s="45"/>
      <c r="IXG434" s="45"/>
      <c r="IXH434" s="45"/>
      <c r="IXI434" s="45"/>
      <c r="IXJ434" s="45"/>
      <c r="IXK434" s="45"/>
      <c r="IXL434" s="45"/>
      <c r="IXM434" s="45"/>
      <c r="IXN434" s="45"/>
      <c r="IXO434" s="45"/>
      <c r="IXP434" s="45"/>
      <c r="IXQ434" s="45"/>
      <c r="IXR434" s="45"/>
      <c r="IXS434" s="45"/>
      <c r="IXT434" s="45"/>
      <c r="IXU434" s="45"/>
      <c r="IXV434" s="45"/>
      <c r="IXW434" s="45"/>
      <c r="IXX434" s="45"/>
      <c r="IXY434" s="45"/>
      <c r="IXZ434" s="45"/>
      <c r="IYA434" s="45"/>
      <c r="IYB434" s="45"/>
      <c r="IYC434" s="45"/>
      <c r="IYD434" s="45"/>
      <c r="IYE434" s="45"/>
      <c r="IYF434" s="45"/>
      <c r="IYG434" s="45"/>
      <c r="IYH434" s="45"/>
      <c r="IYI434" s="45"/>
      <c r="IYJ434" s="45"/>
      <c r="IYK434" s="45"/>
      <c r="IYL434" s="45"/>
      <c r="IYM434" s="45"/>
      <c r="IYN434" s="45"/>
      <c r="IYO434" s="45"/>
      <c r="IYP434" s="45"/>
      <c r="IYQ434" s="45"/>
      <c r="IYR434" s="45"/>
      <c r="IYS434" s="45"/>
      <c r="IYT434" s="45"/>
      <c r="IYU434" s="45"/>
      <c r="IYV434" s="45"/>
      <c r="IYW434" s="45"/>
      <c r="IYX434" s="45"/>
      <c r="IYY434" s="45"/>
      <c r="IYZ434" s="45"/>
      <c r="IZA434" s="45"/>
      <c r="IZB434" s="45"/>
      <c r="IZC434" s="45"/>
      <c r="IZD434" s="45"/>
      <c r="IZE434" s="45"/>
      <c r="IZF434" s="45"/>
      <c r="IZG434" s="45"/>
      <c r="IZH434" s="45"/>
      <c r="IZI434" s="45"/>
      <c r="IZJ434" s="45"/>
      <c r="IZK434" s="45"/>
      <c r="IZL434" s="45"/>
      <c r="IZM434" s="45"/>
      <c r="IZN434" s="45"/>
      <c r="IZO434" s="45"/>
      <c r="IZP434" s="45"/>
      <c r="IZQ434" s="45"/>
      <c r="IZR434" s="45"/>
      <c r="IZS434" s="45"/>
      <c r="IZT434" s="45"/>
      <c r="IZU434" s="45"/>
      <c r="IZV434" s="45"/>
      <c r="IZW434" s="45"/>
      <c r="IZX434" s="45"/>
      <c r="IZY434" s="45"/>
      <c r="IZZ434" s="45"/>
      <c r="JAA434" s="45"/>
      <c r="JAB434" s="45"/>
      <c r="JAC434" s="45"/>
      <c r="JAD434" s="45"/>
      <c r="JAE434" s="45"/>
      <c r="JAF434" s="45"/>
      <c r="JAG434" s="45"/>
      <c r="JAH434" s="45"/>
      <c r="JAI434" s="45"/>
      <c r="JAJ434" s="45"/>
      <c r="JAK434" s="45"/>
      <c r="JAL434" s="45"/>
      <c r="JAM434" s="45"/>
      <c r="JAN434" s="45"/>
      <c r="JAO434" s="45"/>
      <c r="JAP434" s="45"/>
      <c r="JAQ434" s="45"/>
      <c r="JAR434" s="45"/>
      <c r="JAS434" s="45"/>
      <c r="JAT434" s="45"/>
      <c r="JAU434" s="45"/>
      <c r="JAV434" s="45"/>
      <c r="JAW434" s="45"/>
      <c r="JAX434" s="45"/>
      <c r="JAY434" s="45"/>
      <c r="JAZ434" s="45"/>
      <c r="JBA434" s="45"/>
      <c r="JBB434" s="45"/>
      <c r="JBC434" s="45"/>
      <c r="JBD434" s="45"/>
      <c r="JBE434" s="45"/>
      <c r="JBF434" s="45"/>
      <c r="JBG434" s="45"/>
      <c r="JBH434" s="45"/>
      <c r="JBI434" s="45"/>
      <c r="JBJ434" s="45"/>
      <c r="JBK434" s="45"/>
      <c r="JBL434" s="45"/>
      <c r="JBM434" s="45"/>
      <c r="JBN434" s="45"/>
      <c r="JBO434" s="45"/>
      <c r="JBP434" s="45"/>
      <c r="JBQ434" s="45"/>
      <c r="JBR434" s="45"/>
      <c r="JBS434" s="45"/>
      <c r="JBT434" s="45"/>
      <c r="JBU434" s="45"/>
      <c r="JBV434" s="45"/>
      <c r="JBW434" s="45"/>
      <c r="JBX434" s="45"/>
      <c r="JBY434" s="45"/>
      <c r="JBZ434" s="45"/>
      <c r="JCA434" s="45"/>
      <c r="JCB434" s="45"/>
      <c r="JCC434" s="45"/>
      <c r="JCD434" s="45"/>
      <c r="JCE434" s="45"/>
      <c r="JCF434" s="45"/>
      <c r="JCG434" s="45"/>
      <c r="JCH434" s="45"/>
      <c r="JCI434" s="45"/>
      <c r="JCJ434" s="45"/>
      <c r="JCK434" s="45"/>
      <c r="JCL434" s="45"/>
      <c r="JCM434" s="45"/>
      <c r="JCN434" s="45"/>
      <c r="JCO434" s="45"/>
      <c r="JCP434" s="45"/>
      <c r="JCQ434" s="45"/>
      <c r="JCR434" s="45"/>
      <c r="JCS434" s="45"/>
      <c r="JCT434" s="45"/>
      <c r="JCU434" s="45"/>
      <c r="JCV434" s="45"/>
      <c r="JCW434" s="45"/>
      <c r="JCX434" s="45"/>
      <c r="JCY434" s="45"/>
      <c r="JCZ434" s="45"/>
      <c r="JDA434" s="45"/>
      <c r="JDB434" s="45"/>
      <c r="JDC434" s="45"/>
      <c r="JDD434" s="45"/>
      <c r="JDE434" s="45"/>
      <c r="JDF434" s="45"/>
      <c r="JDG434" s="45"/>
      <c r="JDH434" s="45"/>
      <c r="JDI434" s="45"/>
      <c r="JDJ434" s="45"/>
      <c r="JDK434" s="45"/>
      <c r="JDL434" s="45"/>
      <c r="JDM434" s="45"/>
      <c r="JDN434" s="45"/>
      <c r="JDO434" s="45"/>
      <c r="JDP434" s="45"/>
      <c r="JDQ434" s="45"/>
      <c r="JDR434" s="45"/>
      <c r="JDS434" s="45"/>
      <c r="JDT434" s="45"/>
      <c r="JDU434" s="45"/>
      <c r="JDV434" s="45"/>
      <c r="JDW434" s="45"/>
      <c r="JDX434" s="45"/>
      <c r="JDY434" s="45"/>
      <c r="JDZ434" s="45"/>
      <c r="JEA434" s="45"/>
      <c r="JEB434" s="45"/>
      <c r="JEC434" s="45"/>
      <c r="JED434" s="45"/>
      <c r="JEE434" s="45"/>
      <c r="JEF434" s="45"/>
      <c r="JEG434" s="45"/>
      <c r="JEH434" s="45"/>
      <c r="JEI434" s="45"/>
      <c r="JEJ434" s="45"/>
      <c r="JEK434" s="45"/>
      <c r="JEL434" s="45"/>
      <c r="JEM434" s="45"/>
      <c r="JEN434" s="45"/>
      <c r="JEO434" s="45"/>
      <c r="JEP434" s="45"/>
      <c r="JEQ434" s="45"/>
      <c r="JER434" s="45"/>
      <c r="JES434" s="45"/>
      <c r="JET434" s="45"/>
      <c r="JEU434" s="45"/>
      <c r="JEV434" s="45"/>
      <c r="JEW434" s="45"/>
      <c r="JEX434" s="45"/>
      <c r="JEY434" s="45"/>
      <c r="JEZ434" s="45"/>
      <c r="JFA434" s="45"/>
      <c r="JFB434" s="45"/>
      <c r="JFC434" s="45"/>
      <c r="JFD434" s="45"/>
      <c r="JFE434" s="45"/>
      <c r="JFF434" s="45"/>
      <c r="JFG434" s="45"/>
      <c r="JFH434" s="45"/>
      <c r="JFI434" s="45"/>
      <c r="JFJ434" s="45"/>
      <c r="JFK434" s="45"/>
      <c r="JFL434" s="45"/>
      <c r="JFM434" s="45"/>
      <c r="JFN434" s="45"/>
      <c r="JFO434" s="45"/>
      <c r="JFP434" s="45"/>
      <c r="JFQ434" s="45"/>
      <c r="JFR434" s="45"/>
      <c r="JFS434" s="45"/>
      <c r="JFT434" s="45"/>
      <c r="JFU434" s="45"/>
      <c r="JFV434" s="45"/>
      <c r="JFW434" s="45"/>
      <c r="JFX434" s="45"/>
      <c r="JFY434" s="45"/>
      <c r="JFZ434" s="45"/>
      <c r="JGA434" s="45"/>
      <c r="JGB434" s="45"/>
      <c r="JGC434" s="45"/>
      <c r="JGD434" s="45"/>
      <c r="JGE434" s="45"/>
      <c r="JGF434" s="45"/>
      <c r="JGG434" s="45"/>
      <c r="JGH434" s="45"/>
      <c r="JGI434" s="45"/>
      <c r="JGJ434" s="45"/>
      <c r="JGK434" s="45"/>
      <c r="JGL434" s="45"/>
      <c r="JGM434" s="45"/>
      <c r="JGN434" s="45"/>
      <c r="JGO434" s="45"/>
      <c r="JGP434" s="45"/>
      <c r="JGQ434" s="45"/>
      <c r="JGR434" s="45"/>
      <c r="JGS434" s="45"/>
      <c r="JGT434" s="45"/>
      <c r="JGU434" s="45"/>
      <c r="JGV434" s="45"/>
      <c r="JGW434" s="45"/>
      <c r="JGX434" s="45"/>
      <c r="JGY434" s="45"/>
      <c r="JGZ434" s="45"/>
      <c r="JHA434" s="45"/>
      <c r="JHB434" s="45"/>
      <c r="JHC434" s="45"/>
      <c r="JHD434" s="45"/>
      <c r="JHE434" s="45"/>
      <c r="JHF434" s="45"/>
      <c r="JHG434" s="45"/>
      <c r="JHH434" s="45"/>
      <c r="JHI434" s="45"/>
      <c r="JHJ434" s="45"/>
      <c r="JHK434" s="45"/>
      <c r="JHL434" s="45"/>
      <c r="JHM434" s="45"/>
      <c r="JHN434" s="45"/>
      <c r="JHO434" s="45"/>
      <c r="JHP434" s="45"/>
      <c r="JHQ434" s="45"/>
      <c r="JHR434" s="45"/>
      <c r="JHS434" s="45"/>
      <c r="JHT434" s="45"/>
      <c r="JHU434" s="45"/>
      <c r="JHV434" s="45"/>
      <c r="JHW434" s="45"/>
      <c r="JHX434" s="45"/>
      <c r="JHY434" s="45"/>
      <c r="JHZ434" s="45"/>
      <c r="JIA434" s="45"/>
      <c r="JIB434" s="45"/>
      <c r="JIC434" s="45"/>
      <c r="JID434" s="45"/>
      <c r="JIE434" s="45"/>
      <c r="JIF434" s="45"/>
      <c r="JIG434" s="45"/>
      <c r="JIH434" s="45"/>
      <c r="JII434" s="45"/>
      <c r="JIJ434" s="45"/>
      <c r="JIK434" s="45"/>
      <c r="JIL434" s="45"/>
      <c r="JIM434" s="45"/>
      <c r="JIN434" s="45"/>
      <c r="JIO434" s="45"/>
      <c r="JIP434" s="45"/>
      <c r="JIQ434" s="45"/>
      <c r="JIR434" s="45"/>
      <c r="JIS434" s="45"/>
      <c r="JIT434" s="45"/>
      <c r="JIU434" s="45"/>
      <c r="JIV434" s="45"/>
      <c r="JIW434" s="45"/>
      <c r="JIX434" s="45"/>
      <c r="JIY434" s="45"/>
      <c r="JIZ434" s="45"/>
      <c r="JJA434" s="45"/>
      <c r="JJB434" s="45"/>
      <c r="JJC434" s="45"/>
      <c r="JJD434" s="45"/>
      <c r="JJE434" s="45"/>
      <c r="JJF434" s="45"/>
      <c r="JJG434" s="45"/>
      <c r="JJH434" s="45"/>
      <c r="JJI434" s="45"/>
      <c r="JJJ434" s="45"/>
      <c r="JJK434" s="45"/>
      <c r="JJL434" s="45"/>
      <c r="JJM434" s="45"/>
      <c r="JJN434" s="45"/>
      <c r="JJO434" s="45"/>
      <c r="JJP434" s="45"/>
      <c r="JJQ434" s="45"/>
      <c r="JJR434" s="45"/>
      <c r="JJS434" s="45"/>
      <c r="JJT434" s="45"/>
      <c r="JJU434" s="45"/>
      <c r="JJV434" s="45"/>
      <c r="JJW434" s="45"/>
      <c r="JJX434" s="45"/>
      <c r="JJY434" s="45"/>
      <c r="JJZ434" s="45"/>
      <c r="JKA434" s="45"/>
      <c r="JKB434" s="45"/>
      <c r="JKC434" s="45"/>
      <c r="JKD434" s="45"/>
      <c r="JKE434" s="45"/>
      <c r="JKF434" s="45"/>
      <c r="JKG434" s="45"/>
      <c r="JKH434" s="45"/>
      <c r="JKI434" s="45"/>
      <c r="JKJ434" s="45"/>
      <c r="JKK434" s="45"/>
      <c r="JKL434" s="45"/>
      <c r="JKM434" s="45"/>
      <c r="JKN434" s="45"/>
      <c r="JKO434" s="45"/>
      <c r="JKP434" s="45"/>
      <c r="JKQ434" s="45"/>
      <c r="JKR434" s="45"/>
      <c r="JKS434" s="45"/>
      <c r="JKT434" s="45"/>
      <c r="JKU434" s="45"/>
      <c r="JKV434" s="45"/>
      <c r="JKW434" s="45"/>
      <c r="JKX434" s="45"/>
      <c r="JKY434" s="45"/>
      <c r="JKZ434" s="45"/>
      <c r="JLA434" s="45"/>
      <c r="JLB434" s="45"/>
      <c r="JLC434" s="45"/>
      <c r="JLD434" s="45"/>
      <c r="JLE434" s="45"/>
      <c r="JLF434" s="45"/>
      <c r="JLG434" s="45"/>
      <c r="JLH434" s="45"/>
      <c r="JLI434" s="45"/>
      <c r="JLJ434" s="45"/>
      <c r="JLK434" s="45"/>
      <c r="JLL434" s="45"/>
      <c r="JLM434" s="45"/>
      <c r="JLN434" s="45"/>
      <c r="JLO434" s="45"/>
      <c r="JLP434" s="45"/>
      <c r="JLQ434" s="45"/>
      <c r="JLR434" s="45"/>
      <c r="JLS434" s="45"/>
      <c r="JLT434" s="45"/>
      <c r="JLU434" s="45"/>
      <c r="JLV434" s="45"/>
      <c r="JLW434" s="45"/>
      <c r="JLX434" s="45"/>
      <c r="JLY434" s="45"/>
      <c r="JLZ434" s="45"/>
      <c r="JMA434" s="45"/>
      <c r="JMB434" s="45"/>
      <c r="JMC434" s="45"/>
      <c r="JMD434" s="45"/>
      <c r="JME434" s="45"/>
      <c r="JMF434" s="45"/>
      <c r="JMG434" s="45"/>
      <c r="JMH434" s="45"/>
      <c r="JMI434" s="45"/>
      <c r="JMJ434" s="45"/>
      <c r="JMK434" s="45"/>
      <c r="JML434" s="45"/>
      <c r="JMM434" s="45"/>
      <c r="JMN434" s="45"/>
      <c r="JMO434" s="45"/>
      <c r="JMP434" s="45"/>
      <c r="JMQ434" s="45"/>
      <c r="JMR434" s="45"/>
      <c r="JMS434" s="45"/>
      <c r="JMT434" s="45"/>
      <c r="JMU434" s="45"/>
      <c r="JMV434" s="45"/>
      <c r="JMW434" s="45"/>
      <c r="JMX434" s="45"/>
      <c r="JMY434" s="45"/>
      <c r="JMZ434" s="45"/>
      <c r="JNA434" s="45"/>
      <c r="JNB434" s="45"/>
      <c r="JNC434" s="45"/>
      <c r="JND434" s="45"/>
      <c r="JNE434" s="45"/>
      <c r="JNF434" s="45"/>
      <c r="JNG434" s="45"/>
      <c r="JNH434" s="45"/>
      <c r="JNI434" s="45"/>
      <c r="JNJ434" s="45"/>
      <c r="JNK434" s="45"/>
      <c r="JNL434" s="45"/>
      <c r="JNM434" s="45"/>
      <c r="JNN434" s="45"/>
      <c r="JNO434" s="45"/>
      <c r="JNP434" s="45"/>
      <c r="JNQ434" s="45"/>
      <c r="JNR434" s="45"/>
      <c r="JNS434" s="45"/>
      <c r="JNT434" s="45"/>
      <c r="JNU434" s="45"/>
      <c r="JNV434" s="45"/>
      <c r="JNW434" s="45"/>
      <c r="JNX434" s="45"/>
      <c r="JNY434" s="45"/>
      <c r="JNZ434" s="45"/>
      <c r="JOA434" s="45"/>
      <c r="JOB434" s="45"/>
      <c r="JOC434" s="45"/>
      <c r="JOD434" s="45"/>
      <c r="JOE434" s="45"/>
      <c r="JOF434" s="45"/>
      <c r="JOG434" s="45"/>
      <c r="JOH434" s="45"/>
      <c r="JOI434" s="45"/>
      <c r="JOJ434" s="45"/>
      <c r="JOK434" s="45"/>
      <c r="JOL434" s="45"/>
      <c r="JOM434" s="45"/>
      <c r="JON434" s="45"/>
      <c r="JOO434" s="45"/>
      <c r="JOP434" s="45"/>
      <c r="JOQ434" s="45"/>
      <c r="JOR434" s="45"/>
      <c r="JOS434" s="45"/>
      <c r="JOT434" s="45"/>
      <c r="JOU434" s="45"/>
      <c r="JOV434" s="45"/>
      <c r="JOW434" s="45"/>
      <c r="JOX434" s="45"/>
      <c r="JOY434" s="45"/>
      <c r="JOZ434" s="45"/>
      <c r="JPA434" s="45"/>
      <c r="JPB434" s="45"/>
      <c r="JPC434" s="45"/>
      <c r="JPD434" s="45"/>
      <c r="JPE434" s="45"/>
      <c r="JPF434" s="45"/>
      <c r="JPG434" s="45"/>
      <c r="JPH434" s="45"/>
      <c r="JPI434" s="45"/>
      <c r="JPJ434" s="45"/>
      <c r="JPK434" s="45"/>
      <c r="JPL434" s="45"/>
      <c r="JPM434" s="45"/>
      <c r="JPN434" s="45"/>
      <c r="JPO434" s="45"/>
      <c r="JPP434" s="45"/>
      <c r="JPQ434" s="45"/>
      <c r="JPR434" s="45"/>
      <c r="JPS434" s="45"/>
      <c r="JPT434" s="45"/>
      <c r="JPU434" s="45"/>
      <c r="JPV434" s="45"/>
      <c r="JPW434" s="45"/>
      <c r="JPX434" s="45"/>
      <c r="JPY434" s="45"/>
      <c r="JPZ434" s="45"/>
      <c r="JQA434" s="45"/>
      <c r="JQB434" s="45"/>
      <c r="JQC434" s="45"/>
      <c r="JQD434" s="45"/>
      <c r="JQE434" s="45"/>
      <c r="JQF434" s="45"/>
      <c r="JQG434" s="45"/>
      <c r="JQH434" s="45"/>
      <c r="JQI434" s="45"/>
      <c r="JQJ434" s="45"/>
      <c r="JQK434" s="45"/>
      <c r="JQL434" s="45"/>
      <c r="JQM434" s="45"/>
      <c r="JQN434" s="45"/>
      <c r="JQO434" s="45"/>
      <c r="JQP434" s="45"/>
      <c r="JQQ434" s="45"/>
      <c r="JQR434" s="45"/>
      <c r="JQS434" s="45"/>
      <c r="JQT434" s="45"/>
      <c r="JQU434" s="45"/>
      <c r="JQV434" s="45"/>
      <c r="JQW434" s="45"/>
      <c r="JQX434" s="45"/>
      <c r="JQY434" s="45"/>
      <c r="JQZ434" s="45"/>
      <c r="JRA434" s="45"/>
      <c r="JRB434" s="45"/>
      <c r="JRC434" s="45"/>
      <c r="JRD434" s="45"/>
      <c r="JRE434" s="45"/>
      <c r="JRF434" s="45"/>
      <c r="JRG434" s="45"/>
      <c r="JRH434" s="45"/>
      <c r="JRI434" s="45"/>
      <c r="JRJ434" s="45"/>
      <c r="JRK434" s="45"/>
      <c r="JRL434" s="45"/>
      <c r="JRM434" s="45"/>
      <c r="JRN434" s="45"/>
      <c r="JRO434" s="45"/>
      <c r="JRP434" s="45"/>
      <c r="JRQ434" s="45"/>
      <c r="JRR434" s="45"/>
      <c r="JRS434" s="45"/>
      <c r="JRT434" s="45"/>
      <c r="JRU434" s="45"/>
      <c r="JRV434" s="45"/>
      <c r="JRW434" s="45"/>
      <c r="JRX434" s="45"/>
      <c r="JRY434" s="45"/>
      <c r="JRZ434" s="45"/>
      <c r="JSA434" s="45"/>
      <c r="JSB434" s="45"/>
      <c r="JSC434" s="45"/>
      <c r="JSD434" s="45"/>
      <c r="JSE434" s="45"/>
      <c r="JSF434" s="45"/>
      <c r="JSG434" s="45"/>
      <c r="JSH434" s="45"/>
      <c r="JSI434" s="45"/>
      <c r="JSJ434" s="45"/>
      <c r="JSK434" s="45"/>
      <c r="JSL434" s="45"/>
      <c r="JSM434" s="45"/>
      <c r="JSN434" s="45"/>
      <c r="JSO434" s="45"/>
      <c r="JSP434" s="45"/>
      <c r="JSQ434" s="45"/>
      <c r="JSR434" s="45"/>
      <c r="JSS434" s="45"/>
      <c r="JST434" s="45"/>
      <c r="JSU434" s="45"/>
      <c r="JSV434" s="45"/>
      <c r="JSW434" s="45"/>
      <c r="JSX434" s="45"/>
      <c r="JSY434" s="45"/>
      <c r="JSZ434" s="45"/>
      <c r="JTA434" s="45"/>
      <c r="JTB434" s="45"/>
      <c r="JTC434" s="45"/>
      <c r="JTD434" s="45"/>
      <c r="JTE434" s="45"/>
      <c r="JTF434" s="45"/>
      <c r="JTG434" s="45"/>
      <c r="JTH434" s="45"/>
      <c r="JTI434" s="45"/>
      <c r="JTJ434" s="45"/>
      <c r="JTK434" s="45"/>
      <c r="JTL434" s="45"/>
      <c r="JTM434" s="45"/>
      <c r="JTN434" s="45"/>
      <c r="JTO434" s="45"/>
      <c r="JTP434" s="45"/>
      <c r="JTQ434" s="45"/>
      <c r="JTR434" s="45"/>
      <c r="JTS434" s="45"/>
      <c r="JTT434" s="45"/>
      <c r="JTU434" s="45"/>
      <c r="JTV434" s="45"/>
      <c r="JTW434" s="45"/>
      <c r="JTX434" s="45"/>
      <c r="JTY434" s="45"/>
      <c r="JTZ434" s="45"/>
      <c r="JUA434" s="45"/>
      <c r="JUB434" s="45"/>
      <c r="JUC434" s="45"/>
      <c r="JUD434" s="45"/>
      <c r="JUE434" s="45"/>
      <c r="JUF434" s="45"/>
      <c r="JUG434" s="45"/>
      <c r="JUH434" s="45"/>
      <c r="JUI434" s="45"/>
      <c r="JUJ434" s="45"/>
      <c r="JUK434" s="45"/>
      <c r="JUL434" s="45"/>
      <c r="JUM434" s="45"/>
      <c r="JUN434" s="45"/>
      <c r="JUO434" s="45"/>
      <c r="JUP434" s="45"/>
      <c r="JUQ434" s="45"/>
      <c r="JUR434" s="45"/>
      <c r="JUS434" s="45"/>
      <c r="JUT434" s="45"/>
      <c r="JUU434" s="45"/>
      <c r="JUV434" s="45"/>
      <c r="JUW434" s="45"/>
      <c r="JUX434" s="45"/>
      <c r="JUY434" s="45"/>
      <c r="JUZ434" s="45"/>
      <c r="JVA434" s="45"/>
      <c r="JVB434" s="45"/>
      <c r="JVC434" s="45"/>
      <c r="JVD434" s="45"/>
      <c r="JVE434" s="45"/>
      <c r="JVF434" s="45"/>
      <c r="JVG434" s="45"/>
      <c r="JVH434" s="45"/>
      <c r="JVI434" s="45"/>
      <c r="JVJ434" s="45"/>
      <c r="JVK434" s="45"/>
      <c r="JVL434" s="45"/>
      <c r="JVM434" s="45"/>
      <c r="JVN434" s="45"/>
      <c r="JVO434" s="45"/>
      <c r="JVP434" s="45"/>
      <c r="JVQ434" s="45"/>
      <c r="JVR434" s="45"/>
      <c r="JVS434" s="45"/>
      <c r="JVT434" s="45"/>
      <c r="JVU434" s="45"/>
      <c r="JVV434" s="45"/>
      <c r="JVW434" s="45"/>
      <c r="JVX434" s="45"/>
      <c r="JVY434" s="45"/>
      <c r="JVZ434" s="45"/>
      <c r="JWA434" s="45"/>
      <c r="JWB434" s="45"/>
      <c r="JWC434" s="45"/>
      <c r="JWD434" s="45"/>
      <c r="JWE434" s="45"/>
      <c r="JWF434" s="45"/>
      <c r="JWG434" s="45"/>
      <c r="JWH434" s="45"/>
      <c r="JWI434" s="45"/>
      <c r="JWJ434" s="45"/>
      <c r="JWK434" s="45"/>
      <c r="JWL434" s="45"/>
      <c r="JWM434" s="45"/>
      <c r="JWN434" s="45"/>
      <c r="JWO434" s="45"/>
      <c r="JWP434" s="45"/>
      <c r="JWQ434" s="45"/>
      <c r="JWR434" s="45"/>
      <c r="JWS434" s="45"/>
      <c r="JWT434" s="45"/>
      <c r="JWU434" s="45"/>
      <c r="JWV434" s="45"/>
      <c r="JWW434" s="45"/>
      <c r="JWX434" s="45"/>
      <c r="JWY434" s="45"/>
      <c r="JWZ434" s="45"/>
      <c r="JXA434" s="45"/>
      <c r="JXB434" s="45"/>
      <c r="JXC434" s="45"/>
      <c r="JXD434" s="45"/>
      <c r="JXE434" s="45"/>
      <c r="JXF434" s="45"/>
      <c r="JXG434" s="45"/>
      <c r="JXH434" s="45"/>
      <c r="JXI434" s="45"/>
      <c r="JXJ434" s="45"/>
      <c r="JXK434" s="45"/>
      <c r="JXL434" s="45"/>
      <c r="JXM434" s="45"/>
      <c r="JXN434" s="45"/>
      <c r="JXO434" s="45"/>
      <c r="JXP434" s="45"/>
      <c r="JXQ434" s="45"/>
      <c r="JXR434" s="45"/>
      <c r="JXS434" s="45"/>
      <c r="JXT434" s="45"/>
      <c r="JXU434" s="45"/>
      <c r="JXV434" s="45"/>
      <c r="JXW434" s="45"/>
      <c r="JXX434" s="45"/>
      <c r="JXY434" s="45"/>
      <c r="JXZ434" s="45"/>
      <c r="JYA434" s="45"/>
      <c r="JYB434" s="45"/>
      <c r="JYC434" s="45"/>
      <c r="JYD434" s="45"/>
      <c r="JYE434" s="45"/>
      <c r="JYF434" s="45"/>
      <c r="JYG434" s="45"/>
      <c r="JYH434" s="45"/>
      <c r="JYI434" s="45"/>
      <c r="JYJ434" s="45"/>
      <c r="JYK434" s="45"/>
      <c r="JYL434" s="45"/>
      <c r="JYM434" s="45"/>
      <c r="JYN434" s="45"/>
      <c r="JYO434" s="45"/>
      <c r="JYP434" s="45"/>
      <c r="JYQ434" s="45"/>
      <c r="JYR434" s="45"/>
      <c r="JYS434" s="45"/>
      <c r="JYT434" s="45"/>
      <c r="JYU434" s="45"/>
      <c r="JYV434" s="45"/>
      <c r="JYW434" s="45"/>
      <c r="JYX434" s="45"/>
      <c r="JYY434" s="45"/>
      <c r="JYZ434" s="45"/>
      <c r="JZA434" s="45"/>
      <c r="JZB434" s="45"/>
      <c r="JZC434" s="45"/>
      <c r="JZD434" s="45"/>
      <c r="JZE434" s="45"/>
      <c r="JZF434" s="45"/>
      <c r="JZG434" s="45"/>
      <c r="JZH434" s="45"/>
      <c r="JZI434" s="45"/>
      <c r="JZJ434" s="45"/>
      <c r="JZK434" s="45"/>
      <c r="JZL434" s="45"/>
      <c r="JZM434" s="45"/>
      <c r="JZN434" s="45"/>
      <c r="JZO434" s="45"/>
      <c r="JZP434" s="45"/>
      <c r="JZQ434" s="45"/>
      <c r="JZR434" s="45"/>
      <c r="JZS434" s="45"/>
      <c r="JZT434" s="45"/>
      <c r="JZU434" s="45"/>
      <c r="JZV434" s="45"/>
      <c r="JZW434" s="45"/>
      <c r="JZX434" s="45"/>
      <c r="JZY434" s="45"/>
      <c r="JZZ434" s="45"/>
      <c r="KAA434" s="45"/>
      <c r="KAB434" s="45"/>
      <c r="KAC434" s="45"/>
      <c r="KAD434" s="45"/>
      <c r="KAE434" s="45"/>
      <c r="KAF434" s="45"/>
      <c r="KAG434" s="45"/>
      <c r="KAH434" s="45"/>
      <c r="KAI434" s="45"/>
      <c r="KAJ434" s="45"/>
      <c r="KAK434" s="45"/>
      <c r="KAL434" s="45"/>
      <c r="KAM434" s="45"/>
      <c r="KAN434" s="45"/>
      <c r="KAO434" s="45"/>
      <c r="KAP434" s="45"/>
      <c r="KAQ434" s="45"/>
      <c r="KAR434" s="45"/>
      <c r="KAS434" s="45"/>
      <c r="KAT434" s="45"/>
      <c r="KAU434" s="45"/>
      <c r="KAV434" s="45"/>
      <c r="KAW434" s="45"/>
      <c r="KAX434" s="45"/>
      <c r="KAY434" s="45"/>
      <c r="KAZ434" s="45"/>
      <c r="KBA434" s="45"/>
      <c r="KBB434" s="45"/>
      <c r="KBC434" s="45"/>
      <c r="KBD434" s="45"/>
      <c r="KBE434" s="45"/>
      <c r="KBF434" s="45"/>
      <c r="KBG434" s="45"/>
      <c r="KBH434" s="45"/>
      <c r="KBI434" s="45"/>
      <c r="KBJ434" s="45"/>
      <c r="KBK434" s="45"/>
      <c r="KBL434" s="45"/>
      <c r="KBM434" s="45"/>
      <c r="KBN434" s="45"/>
      <c r="KBO434" s="45"/>
      <c r="KBP434" s="45"/>
      <c r="KBQ434" s="45"/>
      <c r="KBR434" s="45"/>
      <c r="KBS434" s="45"/>
      <c r="KBT434" s="45"/>
      <c r="KBU434" s="45"/>
      <c r="KBV434" s="45"/>
      <c r="KBW434" s="45"/>
      <c r="KBX434" s="45"/>
      <c r="KBY434" s="45"/>
      <c r="KBZ434" s="45"/>
      <c r="KCA434" s="45"/>
      <c r="KCB434" s="45"/>
      <c r="KCC434" s="45"/>
      <c r="KCD434" s="45"/>
      <c r="KCE434" s="45"/>
      <c r="KCF434" s="45"/>
      <c r="KCG434" s="45"/>
      <c r="KCH434" s="45"/>
      <c r="KCI434" s="45"/>
      <c r="KCJ434" s="45"/>
      <c r="KCK434" s="45"/>
      <c r="KCL434" s="45"/>
      <c r="KCM434" s="45"/>
      <c r="KCN434" s="45"/>
      <c r="KCO434" s="45"/>
      <c r="KCP434" s="45"/>
      <c r="KCQ434" s="45"/>
      <c r="KCR434" s="45"/>
      <c r="KCS434" s="45"/>
      <c r="KCT434" s="45"/>
      <c r="KCU434" s="45"/>
      <c r="KCV434" s="45"/>
      <c r="KCW434" s="45"/>
      <c r="KCX434" s="45"/>
      <c r="KCY434" s="45"/>
      <c r="KCZ434" s="45"/>
      <c r="KDA434" s="45"/>
      <c r="KDB434" s="45"/>
      <c r="KDC434" s="45"/>
      <c r="KDD434" s="45"/>
      <c r="KDE434" s="45"/>
      <c r="KDF434" s="45"/>
      <c r="KDG434" s="45"/>
      <c r="KDH434" s="45"/>
      <c r="KDI434" s="45"/>
      <c r="KDJ434" s="45"/>
      <c r="KDK434" s="45"/>
      <c r="KDL434" s="45"/>
      <c r="KDM434" s="45"/>
      <c r="KDN434" s="45"/>
      <c r="KDO434" s="45"/>
      <c r="KDP434" s="45"/>
      <c r="KDQ434" s="45"/>
      <c r="KDR434" s="45"/>
      <c r="KDS434" s="45"/>
      <c r="KDT434" s="45"/>
      <c r="KDU434" s="45"/>
      <c r="KDV434" s="45"/>
      <c r="KDW434" s="45"/>
      <c r="KDX434" s="45"/>
      <c r="KDY434" s="45"/>
      <c r="KDZ434" s="45"/>
      <c r="KEA434" s="45"/>
      <c r="KEB434" s="45"/>
      <c r="KEC434" s="45"/>
      <c r="KED434" s="45"/>
      <c r="KEE434" s="45"/>
      <c r="KEF434" s="45"/>
      <c r="KEG434" s="45"/>
      <c r="KEH434" s="45"/>
      <c r="KEI434" s="45"/>
      <c r="KEJ434" s="45"/>
      <c r="KEK434" s="45"/>
      <c r="KEL434" s="45"/>
      <c r="KEM434" s="45"/>
      <c r="KEN434" s="45"/>
      <c r="KEO434" s="45"/>
      <c r="KEP434" s="45"/>
      <c r="KEQ434" s="45"/>
      <c r="KER434" s="45"/>
      <c r="KES434" s="45"/>
      <c r="KET434" s="45"/>
      <c r="KEU434" s="45"/>
      <c r="KEV434" s="45"/>
      <c r="KEW434" s="45"/>
      <c r="KEX434" s="45"/>
      <c r="KEY434" s="45"/>
      <c r="KEZ434" s="45"/>
      <c r="KFA434" s="45"/>
      <c r="KFB434" s="45"/>
      <c r="KFC434" s="45"/>
      <c r="KFD434" s="45"/>
      <c r="KFE434" s="45"/>
      <c r="KFF434" s="45"/>
      <c r="KFG434" s="45"/>
      <c r="KFH434" s="45"/>
      <c r="KFI434" s="45"/>
      <c r="KFJ434" s="45"/>
      <c r="KFK434" s="45"/>
      <c r="KFL434" s="45"/>
      <c r="KFM434" s="45"/>
      <c r="KFN434" s="45"/>
      <c r="KFO434" s="45"/>
      <c r="KFP434" s="45"/>
      <c r="KFQ434" s="45"/>
      <c r="KFR434" s="45"/>
      <c r="KFS434" s="45"/>
      <c r="KFT434" s="45"/>
      <c r="KFU434" s="45"/>
      <c r="KFV434" s="45"/>
      <c r="KFW434" s="45"/>
      <c r="KFX434" s="45"/>
      <c r="KFY434" s="45"/>
      <c r="KFZ434" s="45"/>
      <c r="KGA434" s="45"/>
      <c r="KGB434" s="45"/>
      <c r="KGC434" s="45"/>
      <c r="KGD434" s="45"/>
      <c r="KGE434" s="45"/>
      <c r="KGF434" s="45"/>
      <c r="KGG434" s="45"/>
      <c r="KGH434" s="45"/>
      <c r="KGI434" s="45"/>
      <c r="KGJ434" s="45"/>
      <c r="KGK434" s="45"/>
      <c r="KGL434" s="45"/>
      <c r="KGM434" s="45"/>
      <c r="KGN434" s="45"/>
      <c r="KGO434" s="45"/>
      <c r="KGP434" s="45"/>
      <c r="KGQ434" s="45"/>
      <c r="KGR434" s="45"/>
      <c r="KGS434" s="45"/>
      <c r="KGT434" s="45"/>
      <c r="KGU434" s="45"/>
      <c r="KGV434" s="45"/>
      <c r="KGW434" s="45"/>
      <c r="KGX434" s="45"/>
      <c r="KGY434" s="45"/>
      <c r="KGZ434" s="45"/>
      <c r="KHA434" s="45"/>
      <c r="KHB434" s="45"/>
      <c r="KHC434" s="45"/>
      <c r="KHD434" s="45"/>
      <c r="KHE434" s="45"/>
      <c r="KHF434" s="45"/>
      <c r="KHG434" s="45"/>
      <c r="KHH434" s="45"/>
      <c r="KHI434" s="45"/>
      <c r="KHJ434" s="45"/>
      <c r="KHK434" s="45"/>
      <c r="KHL434" s="45"/>
      <c r="KHM434" s="45"/>
      <c r="KHN434" s="45"/>
      <c r="KHO434" s="45"/>
      <c r="KHP434" s="45"/>
      <c r="KHQ434" s="45"/>
      <c r="KHR434" s="45"/>
      <c r="KHS434" s="45"/>
      <c r="KHT434" s="45"/>
      <c r="KHU434" s="45"/>
      <c r="KHV434" s="45"/>
      <c r="KHW434" s="45"/>
      <c r="KHX434" s="45"/>
      <c r="KHY434" s="45"/>
      <c r="KHZ434" s="45"/>
      <c r="KIA434" s="45"/>
      <c r="KIB434" s="45"/>
      <c r="KIC434" s="45"/>
      <c r="KID434" s="45"/>
      <c r="KIE434" s="45"/>
      <c r="KIF434" s="45"/>
      <c r="KIG434" s="45"/>
      <c r="KIH434" s="45"/>
      <c r="KII434" s="45"/>
      <c r="KIJ434" s="45"/>
      <c r="KIK434" s="45"/>
      <c r="KIL434" s="45"/>
      <c r="KIM434" s="45"/>
      <c r="KIN434" s="45"/>
      <c r="KIO434" s="45"/>
      <c r="KIP434" s="45"/>
      <c r="KIQ434" s="45"/>
      <c r="KIR434" s="45"/>
      <c r="KIS434" s="45"/>
      <c r="KIT434" s="45"/>
      <c r="KIU434" s="45"/>
      <c r="KIV434" s="45"/>
      <c r="KIW434" s="45"/>
      <c r="KIX434" s="45"/>
      <c r="KIY434" s="45"/>
      <c r="KIZ434" s="45"/>
      <c r="KJA434" s="45"/>
      <c r="KJB434" s="45"/>
      <c r="KJC434" s="45"/>
      <c r="KJD434" s="45"/>
      <c r="KJE434" s="45"/>
      <c r="KJF434" s="45"/>
      <c r="KJG434" s="45"/>
      <c r="KJH434" s="45"/>
      <c r="KJI434" s="45"/>
      <c r="KJJ434" s="45"/>
      <c r="KJK434" s="45"/>
      <c r="KJL434" s="45"/>
      <c r="KJM434" s="45"/>
      <c r="KJN434" s="45"/>
      <c r="KJO434" s="45"/>
      <c r="KJP434" s="45"/>
      <c r="KJQ434" s="45"/>
      <c r="KJR434" s="45"/>
      <c r="KJS434" s="45"/>
      <c r="KJT434" s="45"/>
      <c r="KJU434" s="45"/>
      <c r="KJV434" s="45"/>
      <c r="KJW434" s="45"/>
      <c r="KJX434" s="45"/>
      <c r="KJY434" s="45"/>
      <c r="KJZ434" s="45"/>
      <c r="KKA434" s="45"/>
      <c r="KKB434" s="45"/>
      <c r="KKC434" s="45"/>
      <c r="KKD434" s="45"/>
      <c r="KKE434" s="45"/>
      <c r="KKF434" s="45"/>
      <c r="KKG434" s="45"/>
      <c r="KKH434" s="45"/>
      <c r="KKI434" s="45"/>
      <c r="KKJ434" s="45"/>
      <c r="KKK434" s="45"/>
      <c r="KKL434" s="45"/>
      <c r="KKM434" s="45"/>
      <c r="KKN434" s="45"/>
      <c r="KKO434" s="45"/>
      <c r="KKP434" s="45"/>
      <c r="KKQ434" s="45"/>
      <c r="KKR434" s="45"/>
      <c r="KKS434" s="45"/>
      <c r="KKT434" s="45"/>
      <c r="KKU434" s="45"/>
      <c r="KKV434" s="45"/>
      <c r="KKW434" s="45"/>
      <c r="KKX434" s="45"/>
      <c r="KKY434" s="45"/>
      <c r="KKZ434" s="45"/>
      <c r="KLA434" s="45"/>
      <c r="KLB434" s="45"/>
      <c r="KLC434" s="45"/>
      <c r="KLD434" s="45"/>
      <c r="KLE434" s="45"/>
      <c r="KLF434" s="45"/>
      <c r="KLG434" s="45"/>
      <c r="KLH434" s="45"/>
      <c r="KLI434" s="45"/>
      <c r="KLJ434" s="45"/>
      <c r="KLK434" s="45"/>
      <c r="KLL434" s="45"/>
      <c r="KLM434" s="45"/>
      <c r="KLN434" s="45"/>
      <c r="KLO434" s="45"/>
      <c r="KLP434" s="45"/>
      <c r="KLQ434" s="45"/>
      <c r="KLR434" s="45"/>
      <c r="KLS434" s="45"/>
      <c r="KLT434" s="45"/>
      <c r="KLU434" s="45"/>
      <c r="KLV434" s="45"/>
      <c r="KLW434" s="45"/>
      <c r="KLX434" s="45"/>
      <c r="KLY434" s="45"/>
      <c r="KLZ434" s="45"/>
      <c r="KMA434" s="45"/>
      <c r="KMB434" s="45"/>
      <c r="KMC434" s="45"/>
      <c r="KMD434" s="45"/>
      <c r="KME434" s="45"/>
      <c r="KMF434" s="45"/>
      <c r="KMG434" s="45"/>
      <c r="KMH434" s="45"/>
      <c r="KMI434" s="45"/>
      <c r="KMJ434" s="45"/>
      <c r="KMK434" s="45"/>
      <c r="KML434" s="45"/>
      <c r="KMM434" s="45"/>
      <c r="KMN434" s="45"/>
      <c r="KMO434" s="45"/>
      <c r="KMP434" s="45"/>
      <c r="KMQ434" s="45"/>
      <c r="KMR434" s="45"/>
      <c r="KMS434" s="45"/>
      <c r="KMT434" s="45"/>
      <c r="KMU434" s="45"/>
      <c r="KMV434" s="45"/>
      <c r="KMW434" s="45"/>
      <c r="KMX434" s="45"/>
      <c r="KMY434" s="45"/>
      <c r="KMZ434" s="45"/>
      <c r="KNA434" s="45"/>
      <c r="KNB434" s="45"/>
      <c r="KNC434" s="45"/>
      <c r="KND434" s="45"/>
      <c r="KNE434" s="45"/>
      <c r="KNF434" s="45"/>
      <c r="KNG434" s="45"/>
      <c r="KNH434" s="45"/>
      <c r="KNI434" s="45"/>
      <c r="KNJ434" s="45"/>
      <c r="KNK434" s="45"/>
      <c r="KNL434" s="45"/>
      <c r="KNM434" s="45"/>
      <c r="KNN434" s="45"/>
      <c r="KNO434" s="45"/>
      <c r="KNP434" s="45"/>
      <c r="KNQ434" s="45"/>
      <c r="KNR434" s="45"/>
      <c r="KNS434" s="45"/>
      <c r="KNT434" s="45"/>
      <c r="KNU434" s="45"/>
      <c r="KNV434" s="45"/>
      <c r="KNW434" s="45"/>
      <c r="KNX434" s="45"/>
      <c r="KNY434" s="45"/>
      <c r="KNZ434" s="45"/>
      <c r="KOA434" s="45"/>
      <c r="KOB434" s="45"/>
      <c r="KOC434" s="45"/>
      <c r="KOD434" s="45"/>
      <c r="KOE434" s="45"/>
      <c r="KOF434" s="45"/>
      <c r="KOG434" s="45"/>
      <c r="KOH434" s="45"/>
      <c r="KOI434" s="45"/>
      <c r="KOJ434" s="45"/>
      <c r="KOK434" s="45"/>
      <c r="KOL434" s="45"/>
      <c r="KOM434" s="45"/>
      <c r="KON434" s="45"/>
      <c r="KOO434" s="45"/>
      <c r="KOP434" s="45"/>
      <c r="KOQ434" s="45"/>
      <c r="KOR434" s="45"/>
      <c r="KOS434" s="45"/>
      <c r="KOT434" s="45"/>
      <c r="KOU434" s="45"/>
      <c r="KOV434" s="45"/>
      <c r="KOW434" s="45"/>
      <c r="KOX434" s="45"/>
      <c r="KOY434" s="45"/>
      <c r="KOZ434" s="45"/>
      <c r="KPA434" s="45"/>
      <c r="KPB434" s="45"/>
      <c r="KPC434" s="45"/>
      <c r="KPD434" s="45"/>
      <c r="KPE434" s="45"/>
      <c r="KPF434" s="45"/>
      <c r="KPG434" s="45"/>
      <c r="KPH434" s="45"/>
      <c r="KPI434" s="45"/>
      <c r="KPJ434" s="45"/>
      <c r="KPK434" s="45"/>
      <c r="KPL434" s="45"/>
      <c r="KPM434" s="45"/>
      <c r="KPN434" s="45"/>
      <c r="KPO434" s="45"/>
      <c r="KPP434" s="45"/>
      <c r="KPQ434" s="45"/>
      <c r="KPR434" s="45"/>
      <c r="KPS434" s="45"/>
      <c r="KPT434" s="45"/>
      <c r="KPU434" s="45"/>
      <c r="KPV434" s="45"/>
      <c r="KPW434" s="45"/>
      <c r="KPX434" s="45"/>
      <c r="KPY434" s="45"/>
      <c r="KPZ434" s="45"/>
      <c r="KQA434" s="45"/>
      <c r="KQB434" s="45"/>
      <c r="KQC434" s="45"/>
      <c r="KQD434" s="45"/>
      <c r="KQE434" s="45"/>
      <c r="KQF434" s="45"/>
      <c r="KQG434" s="45"/>
      <c r="KQH434" s="45"/>
      <c r="KQI434" s="45"/>
      <c r="KQJ434" s="45"/>
      <c r="KQK434" s="45"/>
      <c r="KQL434" s="45"/>
      <c r="KQM434" s="45"/>
      <c r="KQN434" s="45"/>
      <c r="KQO434" s="45"/>
      <c r="KQP434" s="45"/>
      <c r="KQQ434" s="45"/>
      <c r="KQR434" s="45"/>
      <c r="KQS434" s="45"/>
      <c r="KQT434" s="45"/>
      <c r="KQU434" s="45"/>
      <c r="KQV434" s="45"/>
      <c r="KQW434" s="45"/>
      <c r="KQX434" s="45"/>
      <c r="KQY434" s="45"/>
      <c r="KQZ434" s="45"/>
      <c r="KRA434" s="45"/>
      <c r="KRB434" s="45"/>
      <c r="KRC434" s="45"/>
      <c r="KRD434" s="45"/>
      <c r="KRE434" s="45"/>
      <c r="KRF434" s="45"/>
      <c r="KRG434" s="45"/>
      <c r="KRH434" s="45"/>
      <c r="KRI434" s="45"/>
      <c r="KRJ434" s="45"/>
      <c r="KRK434" s="45"/>
      <c r="KRL434" s="45"/>
      <c r="KRM434" s="45"/>
      <c r="KRN434" s="45"/>
      <c r="KRO434" s="45"/>
      <c r="KRP434" s="45"/>
      <c r="KRQ434" s="45"/>
      <c r="KRR434" s="45"/>
      <c r="KRS434" s="45"/>
      <c r="KRT434" s="45"/>
      <c r="KRU434" s="45"/>
      <c r="KRV434" s="45"/>
      <c r="KRW434" s="45"/>
      <c r="KRX434" s="45"/>
      <c r="KRY434" s="45"/>
      <c r="KRZ434" s="45"/>
      <c r="KSA434" s="45"/>
      <c r="KSB434" s="45"/>
      <c r="KSC434" s="45"/>
      <c r="KSD434" s="45"/>
      <c r="KSE434" s="45"/>
      <c r="KSF434" s="45"/>
      <c r="KSG434" s="45"/>
      <c r="KSH434" s="45"/>
      <c r="KSI434" s="45"/>
      <c r="KSJ434" s="45"/>
      <c r="KSK434" s="45"/>
      <c r="KSL434" s="45"/>
      <c r="KSM434" s="45"/>
      <c r="KSN434" s="45"/>
      <c r="KSO434" s="45"/>
      <c r="KSP434" s="45"/>
      <c r="KSQ434" s="45"/>
      <c r="KSR434" s="45"/>
      <c r="KSS434" s="45"/>
      <c r="KST434" s="45"/>
      <c r="KSU434" s="45"/>
      <c r="KSV434" s="45"/>
      <c r="KSW434" s="45"/>
      <c r="KSX434" s="45"/>
      <c r="KSY434" s="45"/>
      <c r="KSZ434" s="45"/>
      <c r="KTA434" s="45"/>
      <c r="KTB434" s="45"/>
      <c r="KTC434" s="45"/>
      <c r="KTD434" s="45"/>
      <c r="KTE434" s="45"/>
      <c r="KTF434" s="45"/>
      <c r="KTG434" s="45"/>
      <c r="KTH434" s="45"/>
      <c r="KTI434" s="45"/>
      <c r="KTJ434" s="45"/>
      <c r="KTK434" s="45"/>
      <c r="KTL434" s="45"/>
      <c r="KTM434" s="45"/>
      <c r="KTN434" s="45"/>
      <c r="KTO434" s="45"/>
      <c r="KTP434" s="45"/>
      <c r="KTQ434" s="45"/>
      <c r="KTR434" s="45"/>
      <c r="KTS434" s="45"/>
      <c r="KTT434" s="45"/>
      <c r="KTU434" s="45"/>
      <c r="KTV434" s="45"/>
      <c r="KTW434" s="45"/>
      <c r="KTX434" s="45"/>
      <c r="KTY434" s="45"/>
      <c r="KTZ434" s="45"/>
      <c r="KUA434" s="45"/>
      <c r="KUB434" s="45"/>
      <c r="KUC434" s="45"/>
      <c r="KUD434" s="45"/>
      <c r="KUE434" s="45"/>
      <c r="KUF434" s="45"/>
      <c r="KUG434" s="45"/>
      <c r="KUH434" s="45"/>
      <c r="KUI434" s="45"/>
      <c r="KUJ434" s="45"/>
      <c r="KUK434" s="45"/>
      <c r="KUL434" s="45"/>
      <c r="KUM434" s="45"/>
      <c r="KUN434" s="45"/>
      <c r="KUO434" s="45"/>
      <c r="KUP434" s="45"/>
      <c r="KUQ434" s="45"/>
      <c r="KUR434" s="45"/>
      <c r="KUS434" s="45"/>
      <c r="KUT434" s="45"/>
      <c r="KUU434" s="45"/>
      <c r="KUV434" s="45"/>
      <c r="KUW434" s="45"/>
      <c r="KUX434" s="45"/>
      <c r="KUY434" s="45"/>
      <c r="KUZ434" s="45"/>
      <c r="KVA434" s="45"/>
      <c r="KVB434" s="45"/>
      <c r="KVC434" s="45"/>
      <c r="KVD434" s="45"/>
      <c r="KVE434" s="45"/>
      <c r="KVF434" s="45"/>
      <c r="KVG434" s="45"/>
      <c r="KVH434" s="45"/>
      <c r="KVI434" s="45"/>
      <c r="KVJ434" s="45"/>
      <c r="KVK434" s="45"/>
      <c r="KVL434" s="45"/>
      <c r="KVM434" s="45"/>
      <c r="KVN434" s="45"/>
      <c r="KVO434" s="45"/>
      <c r="KVP434" s="45"/>
      <c r="KVQ434" s="45"/>
      <c r="KVR434" s="45"/>
      <c r="KVS434" s="45"/>
      <c r="KVT434" s="45"/>
      <c r="KVU434" s="45"/>
      <c r="KVV434" s="45"/>
      <c r="KVW434" s="45"/>
      <c r="KVX434" s="45"/>
      <c r="KVY434" s="45"/>
      <c r="KVZ434" s="45"/>
      <c r="KWA434" s="45"/>
      <c r="KWB434" s="45"/>
      <c r="KWC434" s="45"/>
      <c r="KWD434" s="45"/>
      <c r="KWE434" s="45"/>
      <c r="KWF434" s="45"/>
      <c r="KWG434" s="45"/>
      <c r="KWH434" s="45"/>
      <c r="KWI434" s="45"/>
      <c r="KWJ434" s="45"/>
      <c r="KWK434" s="45"/>
      <c r="KWL434" s="45"/>
      <c r="KWM434" s="45"/>
      <c r="KWN434" s="45"/>
      <c r="KWO434" s="45"/>
      <c r="KWP434" s="45"/>
      <c r="KWQ434" s="45"/>
      <c r="KWR434" s="45"/>
      <c r="KWS434" s="45"/>
      <c r="KWT434" s="45"/>
      <c r="KWU434" s="45"/>
      <c r="KWV434" s="45"/>
      <c r="KWW434" s="45"/>
      <c r="KWX434" s="45"/>
      <c r="KWY434" s="45"/>
      <c r="KWZ434" s="45"/>
      <c r="KXA434" s="45"/>
      <c r="KXB434" s="45"/>
      <c r="KXC434" s="45"/>
      <c r="KXD434" s="45"/>
      <c r="KXE434" s="45"/>
      <c r="KXF434" s="45"/>
      <c r="KXG434" s="45"/>
      <c r="KXH434" s="45"/>
      <c r="KXI434" s="45"/>
      <c r="KXJ434" s="45"/>
      <c r="KXK434" s="45"/>
      <c r="KXL434" s="45"/>
      <c r="KXM434" s="45"/>
      <c r="KXN434" s="45"/>
      <c r="KXO434" s="45"/>
      <c r="KXP434" s="45"/>
      <c r="KXQ434" s="45"/>
      <c r="KXR434" s="45"/>
      <c r="KXS434" s="45"/>
      <c r="KXT434" s="45"/>
      <c r="KXU434" s="45"/>
      <c r="KXV434" s="45"/>
      <c r="KXW434" s="45"/>
      <c r="KXX434" s="45"/>
      <c r="KXY434" s="45"/>
      <c r="KXZ434" s="45"/>
      <c r="KYA434" s="45"/>
      <c r="KYB434" s="45"/>
      <c r="KYC434" s="45"/>
      <c r="KYD434" s="45"/>
      <c r="KYE434" s="45"/>
      <c r="KYF434" s="45"/>
      <c r="KYG434" s="45"/>
      <c r="KYH434" s="45"/>
      <c r="KYI434" s="45"/>
      <c r="KYJ434" s="45"/>
      <c r="KYK434" s="45"/>
      <c r="KYL434" s="45"/>
      <c r="KYM434" s="45"/>
      <c r="KYN434" s="45"/>
      <c r="KYO434" s="45"/>
      <c r="KYP434" s="45"/>
      <c r="KYQ434" s="45"/>
      <c r="KYR434" s="45"/>
      <c r="KYS434" s="45"/>
      <c r="KYT434" s="45"/>
      <c r="KYU434" s="45"/>
      <c r="KYV434" s="45"/>
      <c r="KYW434" s="45"/>
      <c r="KYX434" s="45"/>
      <c r="KYY434" s="45"/>
      <c r="KYZ434" s="45"/>
      <c r="KZA434" s="45"/>
      <c r="KZB434" s="45"/>
      <c r="KZC434" s="45"/>
      <c r="KZD434" s="45"/>
      <c r="KZE434" s="45"/>
      <c r="KZF434" s="45"/>
      <c r="KZG434" s="45"/>
      <c r="KZH434" s="45"/>
      <c r="KZI434" s="45"/>
      <c r="KZJ434" s="45"/>
      <c r="KZK434" s="45"/>
      <c r="KZL434" s="45"/>
      <c r="KZM434" s="45"/>
      <c r="KZN434" s="45"/>
      <c r="KZO434" s="45"/>
      <c r="KZP434" s="45"/>
      <c r="KZQ434" s="45"/>
      <c r="KZR434" s="45"/>
      <c r="KZS434" s="45"/>
      <c r="KZT434" s="45"/>
      <c r="KZU434" s="45"/>
      <c r="KZV434" s="45"/>
      <c r="KZW434" s="45"/>
      <c r="KZX434" s="45"/>
      <c r="KZY434" s="45"/>
      <c r="KZZ434" s="45"/>
      <c r="LAA434" s="45"/>
      <c r="LAB434" s="45"/>
      <c r="LAC434" s="45"/>
      <c r="LAD434" s="45"/>
      <c r="LAE434" s="45"/>
      <c r="LAF434" s="45"/>
      <c r="LAG434" s="45"/>
      <c r="LAH434" s="45"/>
      <c r="LAI434" s="45"/>
      <c r="LAJ434" s="45"/>
      <c r="LAK434" s="45"/>
      <c r="LAL434" s="45"/>
      <c r="LAM434" s="45"/>
      <c r="LAN434" s="45"/>
      <c r="LAO434" s="45"/>
      <c r="LAP434" s="45"/>
      <c r="LAQ434" s="45"/>
      <c r="LAR434" s="45"/>
      <c r="LAS434" s="45"/>
      <c r="LAT434" s="45"/>
      <c r="LAU434" s="45"/>
      <c r="LAV434" s="45"/>
      <c r="LAW434" s="45"/>
      <c r="LAX434" s="45"/>
      <c r="LAY434" s="45"/>
      <c r="LAZ434" s="45"/>
      <c r="LBA434" s="45"/>
      <c r="LBB434" s="45"/>
      <c r="LBC434" s="45"/>
      <c r="LBD434" s="45"/>
      <c r="LBE434" s="45"/>
      <c r="LBF434" s="45"/>
      <c r="LBG434" s="45"/>
      <c r="LBH434" s="45"/>
      <c r="LBI434" s="45"/>
      <c r="LBJ434" s="45"/>
      <c r="LBK434" s="45"/>
      <c r="LBL434" s="45"/>
      <c r="LBM434" s="45"/>
      <c r="LBN434" s="45"/>
      <c r="LBO434" s="45"/>
      <c r="LBP434" s="45"/>
      <c r="LBQ434" s="45"/>
      <c r="LBR434" s="45"/>
      <c r="LBS434" s="45"/>
      <c r="LBT434" s="45"/>
      <c r="LBU434" s="45"/>
      <c r="LBV434" s="45"/>
      <c r="LBW434" s="45"/>
      <c r="LBX434" s="45"/>
      <c r="LBY434" s="45"/>
      <c r="LBZ434" s="45"/>
      <c r="LCA434" s="45"/>
      <c r="LCB434" s="45"/>
      <c r="LCC434" s="45"/>
      <c r="LCD434" s="45"/>
      <c r="LCE434" s="45"/>
      <c r="LCF434" s="45"/>
      <c r="LCG434" s="45"/>
      <c r="LCH434" s="45"/>
      <c r="LCI434" s="45"/>
      <c r="LCJ434" s="45"/>
      <c r="LCK434" s="45"/>
      <c r="LCL434" s="45"/>
      <c r="LCM434" s="45"/>
      <c r="LCN434" s="45"/>
      <c r="LCO434" s="45"/>
      <c r="LCP434" s="45"/>
      <c r="LCQ434" s="45"/>
      <c r="LCR434" s="45"/>
      <c r="LCS434" s="45"/>
      <c r="LCT434" s="45"/>
      <c r="LCU434" s="45"/>
      <c r="LCV434" s="45"/>
      <c r="LCW434" s="45"/>
      <c r="LCX434" s="45"/>
      <c r="LCY434" s="45"/>
      <c r="LCZ434" s="45"/>
      <c r="LDA434" s="45"/>
      <c r="LDB434" s="45"/>
      <c r="LDC434" s="45"/>
      <c r="LDD434" s="45"/>
      <c r="LDE434" s="45"/>
      <c r="LDF434" s="45"/>
      <c r="LDG434" s="45"/>
      <c r="LDH434" s="45"/>
      <c r="LDI434" s="45"/>
      <c r="LDJ434" s="45"/>
      <c r="LDK434" s="45"/>
      <c r="LDL434" s="45"/>
      <c r="LDM434" s="45"/>
      <c r="LDN434" s="45"/>
      <c r="LDO434" s="45"/>
      <c r="LDP434" s="45"/>
      <c r="LDQ434" s="45"/>
      <c r="LDR434" s="45"/>
      <c r="LDS434" s="45"/>
      <c r="LDT434" s="45"/>
      <c r="LDU434" s="45"/>
      <c r="LDV434" s="45"/>
      <c r="LDW434" s="45"/>
      <c r="LDX434" s="45"/>
      <c r="LDY434" s="45"/>
      <c r="LDZ434" s="45"/>
      <c r="LEA434" s="45"/>
      <c r="LEB434" s="45"/>
      <c r="LEC434" s="45"/>
      <c r="LED434" s="45"/>
      <c r="LEE434" s="45"/>
      <c r="LEF434" s="45"/>
      <c r="LEG434" s="45"/>
      <c r="LEH434" s="45"/>
      <c r="LEI434" s="45"/>
      <c r="LEJ434" s="45"/>
      <c r="LEK434" s="45"/>
      <c r="LEL434" s="45"/>
      <c r="LEM434" s="45"/>
      <c r="LEN434" s="45"/>
      <c r="LEO434" s="45"/>
      <c r="LEP434" s="45"/>
      <c r="LEQ434" s="45"/>
      <c r="LER434" s="45"/>
      <c r="LES434" s="45"/>
      <c r="LET434" s="45"/>
      <c r="LEU434" s="45"/>
      <c r="LEV434" s="45"/>
      <c r="LEW434" s="45"/>
      <c r="LEX434" s="45"/>
      <c r="LEY434" s="45"/>
      <c r="LEZ434" s="45"/>
      <c r="LFA434" s="45"/>
      <c r="LFB434" s="45"/>
      <c r="LFC434" s="45"/>
      <c r="LFD434" s="45"/>
      <c r="LFE434" s="45"/>
      <c r="LFF434" s="45"/>
      <c r="LFG434" s="45"/>
      <c r="LFH434" s="45"/>
      <c r="LFI434" s="45"/>
      <c r="LFJ434" s="45"/>
      <c r="LFK434" s="45"/>
      <c r="LFL434" s="45"/>
      <c r="LFM434" s="45"/>
      <c r="LFN434" s="45"/>
      <c r="LFO434" s="45"/>
      <c r="LFP434" s="45"/>
      <c r="LFQ434" s="45"/>
      <c r="LFR434" s="45"/>
      <c r="LFS434" s="45"/>
      <c r="LFT434" s="45"/>
      <c r="LFU434" s="45"/>
      <c r="LFV434" s="45"/>
      <c r="LFW434" s="45"/>
      <c r="LFX434" s="45"/>
      <c r="LFY434" s="45"/>
      <c r="LFZ434" s="45"/>
      <c r="LGA434" s="45"/>
      <c r="LGB434" s="45"/>
      <c r="LGC434" s="45"/>
      <c r="LGD434" s="45"/>
      <c r="LGE434" s="45"/>
      <c r="LGF434" s="45"/>
      <c r="LGG434" s="45"/>
      <c r="LGH434" s="45"/>
      <c r="LGI434" s="45"/>
      <c r="LGJ434" s="45"/>
      <c r="LGK434" s="45"/>
      <c r="LGL434" s="45"/>
      <c r="LGM434" s="45"/>
      <c r="LGN434" s="45"/>
      <c r="LGO434" s="45"/>
      <c r="LGP434" s="45"/>
      <c r="LGQ434" s="45"/>
      <c r="LGR434" s="45"/>
      <c r="LGS434" s="45"/>
      <c r="LGT434" s="45"/>
      <c r="LGU434" s="45"/>
      <c r="LGV434" s="45"/>
      <c r="LGW434" s="45"/>
      <c r="LGX434" s="45"/>
      <c r="LGY434" s="45"/>
      <c r="LGZ434" s="45"/>
      <c r="LHA434" s="45"/>
      <c r="LHB434" s="45"/>
      <c r="LHC434" s="45"/>
      <c r="LHD434" s="45"/>
      <c r="LHE434" s="45"/>
      <c r="LHF434" s="45"/>
      <c r="LHG434" s="45"/>
      <c r="LHH434" s="45"/>
      <c r="LHI434" s="45"/>
      <c r="LHJ434" s="45"/>
      <c r="LHK434" s="45"/>
      <c r="LHL434" s="45"/>
      <c r="LHM434" s="45"/>
      <c r="LHN434" s="45"/>
      <c r="LHO434" s="45"/>
      <c r="LHP434" s="45"/>
      <c r="LHQ434" s="45"/>
      <c r="LHR434" s="45"/>
      <c r="LHS434" s="45"/>
      <c r="LHT434" s="45"/>
      <c r="LHU434" s="45"/>
      <c r="LHV434" s="45"/>
      <c r="LHW434" s="45"/>
      <c r="LHX434" s="45"/>
      <c r="LHY434" s="45"/>
      <c r="LHZ434" s="45"/>
      <c r="LIA434" s="45"/>
      <c r="LIB434" s="45"/>
      <c r="LIC434" s="45"/>
      <c r="LID434" s="45"/>
      <c r="LIE434" s="45"/>
      <c r="LIF434" s="45"/>
      <c r="LIG434" s="45"/>
      <c r="LIH434" s="45"/>
      <c r="LII434" s="45"/>
      <c r="LIJ434" s="45"/>
      <c r="LIK434" s="45"/>
      <c r="LIL434" s="45"/>
      <c r="LIM434" s="45"/>
      <c r="LIN434" s="45"/>
      <c r="LIO434" s="45"/>
      <c r="LIP434" s="45"/>
      <c r="LIQ434" s="45"/>
      <c r="LIR434" s="45"/>
      <c r="LIS434" s="45"/>
      <c r="LIT434" s="45"/>
      <c r="LIU434" s="45"/>
      <c r="LIV434" s="45"/>
      <c r="LIW434" s="45"/>
      <c r="LIX434" s="45"/>
      <c r="LIY434" s="45"/>
      <c r="LIZ434" s="45"/>
      <c r="LJA434" s="45"/>
      <c r="LJB434" s="45"/>
      <c r="LJC434" s="45"/>
      <c r="LJD434" s="45"/>
      <c r="LJE434" s="45"/>
      <c r="LJF434" s="45"/>
      <c r="LJG434" s="45"/>
      <c r="LJH434" s="45"/>
      <c r="LJI434" s="45"/>
      <c r="LJJ434" s="45"/>
      <c r="LJK434" s="45"/>
      <c r="LJL434" s="45"/>
      <c r="LJM434" s="45"/>
      <c r="LJN434" s="45"/>
      <c r="LJO434" s="45"/>
      <c r="LJP434" s="45"/>
      <c r="LJQ434" s="45"/>
      <c r="LJR434" s="45"/>
      <c r="LJS434" s="45"/>
      <c r="LJT434" s="45"/>
      <c r="LJU434" s="45"/>
      <c r="LJV434" s="45"/>
      <c r="LJW434" s="45"/>
      <c r="LJX434" s="45"/>
      <c r="LJY434" s="45"/>
      <c r="LJZ434" s="45"/>
      <c r="LKA434" s="45"/>
      <c r="LKB434" s="45"/>
      <c r="LKC434" s="45"/>
      <c r="LKD434" s="45"/>
      <c r="LKE434" s="45"/>
      <c r="LKF434" s="45"/>
      <c r="LKG434" s="45"/>
      <c r="LKH434" s="45"/>
      <c r="LKI434" s="45"/>
      <c r="LKJ434" s="45"/>
      <c r="LKK434" s="45"/>
      <c r="LKL434" s="45"/>
      <c r="LKM434" s="45"/>
      <c r="LKN434" s="45"/>
      <c r="LKO434" s="45"/>
      <c r="LKP434" s="45"/>
      <c r="LKQ434" s="45"/>
      <c r="LKR434" s="45"/>
      <c r="LKS434" s="45"/>
      <c r="LKT434" s="45"/>
      <c r="LKU434" s="45"/>
      <c r="LKV434" s="45"/>
      <c r="LKW434" s="45"/>
      <c r="LKX434" s="45"/>
      <c r="LKY434" s="45"/>
      <c r="LKZ434" s="45"/>
      <c r="LLA434" s="45"/>
      <c r="LLB434" s="45"/>
      <c r="LLC434" s="45"/>
      <c r="LLD434" s="45"/>
      <c r="LLE434" s="45"/>
      <c r="LLF434" s="45"/>
      <c r="LLG434" s="45"/>
      <c r="LLH434" s="45"/>
      <c r="LLI434" s="45"/>
      <c r="LLJ434" s="45"/>
      <c r="LLK434" s="45"/>
      <c r="LLL434" s="45"/>
      <c r="LLM434" s="45"/>
      <c r="LLN434" s="45"/>
      <c r="LLO434" s="45"/>
      <c r="LLP434" s="45"/>
      <c r="LLQ434" s="45"/>
      <c r="LLR434" s="45"/>
      <c r="LLS434" s="45"/>
      <c r="LLT434" s="45"/>
      <c r="LLU434" s="45"/>
      <c r="LLV434" s="45"/>
      <c r="LLW434" s="45"/>
      <c r="LLX434" s="45"/>
      <c r="LLY434" s="45"/>
      <c r="LLZ434" s="45"/>
      <c r="LMA434" s="45"/>
      <c r="LMB434" s="45"/>
      <c r="LMC434" s="45"/>
      <c r="LMD434" s="45"/>
      <c r="LME434" s="45"/>
      <c r="LMF434" s="45"/>
      <c r="LMG434" s="45"/>
      <c r="LMH434" s="45"/>
      <c r="LMI434" s="45"/>
      <c r="LMJ434" s="45"/>
      <c r="LMK434" s="45"/>
      <c r="LML434" s="45"/>
      <c r="LMM434" s="45"/>
      <c r="LMN434" s="45"/>
      <c r="LMO434" s="45"/>
      <c r="LMP434" s="45"/>
      <c r="LMQ434" s="45"/>
      <c r="LMR434" s="45"/>
      <c r="LMS434" s="45"/>
      <c r="LMT434" s="45"/>
      <c r="LMU434" s="45"/>
      <c r="LMV434" s="45"/>
      <c r="LMW434" s="45"/>
      <c r="LMX434" s="45"/>
      <c r="LMY434" s="45"/>
      <c r="LMZ434" s="45"/>
      <c r="LNA434" s="45"/>
      <c r="LNB434" s="45"/>
      <c r="LNC434" s="45"/>
      <c r="LND434" s="45"/>
      <c r="LNE434" s="45"/>
      <c r="LNF434" s="45"/>
      <c r="LNG434" s="45"/>
      <c r="LNH434" s="45"/>
      <c r="LNI434" s="45"/>
      <c r="LNJ434" s="45"/>
      <c r="LNK434" s="45"/>
      <c r="LNL434" s="45"/>
      <c r="LNM434" s="45"/>
      <c r="LNN434" s="45"/>
      <c r="LNO434" s="45"/>
      <c r="LNP434" s="45"/>
      <c r="LNQ434" s="45"/>
      <c r="LNR434" s="45"/>
      <c r="LNS434" s="45"/>
      <c r="LNT434" s="45"/>
      <c r="LNU434" s="45"/>
      <c r="LNV434" s="45"/>
      <c r="LNW434" s="45"/>
      <c r="LNX434" s="45"/>
      <c r="LNY434" s="45"/>
      <c r="LNZ434" s="45"/>
      <c r="LOA434" s="45"/>
      <c r="LOB434" s="45"/>
      <c r="LOC434" s="45"/>
      <c r="LOD434" s="45"/>
      <c r="LOE434" s="45"/>
      <c r="LOF434" s="45"/>
      <c r="LOG434" s="45"/>
      <c r="LOH434" s="45"/>
      <c r="LOI434" s="45"/>
      <c r="LOJ434" s="45"/>
      <c r="LOK434" s="45"/>
      <c r="LOL434" s="45"/>
      <c r="LOM434" s="45"/>
      <c r="LON434" s="45"/>
      <c r="LOO434" s="45"/>
      <c r="LOP434" s="45"/>
      <c r="LOQ434" s="45"/>
      <c r="LOR434" s="45"/>
      <c r="LOS434" s="45"/>
      <c r="LOT434" s="45"/>
      <c r="LOU434" s="45"/>
      <c r="LOV434" s="45"/>
      <c r="LOW434" s="45"/>
      <c r="LOX434" s="45"/>
      <c r="LOY434" s="45"/>
      <c r="LOZ434" s="45"/>
      <c r="LPA434" s="45"/>
      <c r="LPB434" s="45"/>
      <c r="LPC434" s="45"/>
      <c r="LPD434" s="45"/>
      <c r="LPE434" s="45"/>
      <c r="LPF434" s="45"/>
      <c r="LPG434" s="45"/>
      <c r="LPH434" s="45"/>
      <c r="LPI434" s="45"/>
      <c r="LPJ434" s="45"/>
      <c r="LPK434" s="45"/>
      <c r="LPL434" s="45"/>
      <c r="LPM434" s="45"/>
      <c r="LPN434" s="45"/>
      <c r="LPO434" s="45"/>
      <c r="LPP434" s="45"/>
      <c r="LPQ434" s="45"/>
      <c r="LPR434" s="45"/>
      <c r="LPS434" s="45"/>
      <c r="LPT434" s="45"/>
      <c r="LPU434" s="45"/>
      <c r="LPV434" s="45"/>
      <c r="LPW434" s="45"/>
      <c r="LPX434" s="45"/>
      <c r="LPY434" s="45"/>
      <c r="LPZ434" s="45"/>
      <c r="LQA434" s="45"/>
      <c r="LQB434" s="45"/>
      <c r="LQC434" s="45"/>
      <c r="LQD434" s="45"/>
      <c r="LQE434" s="45"/>
      <c r="LQF434" s="45"/>
      <c r="LQG434" s="45"/>
      <c r="LQH434" s="45"/>
      <c r="LQI434" s="45"/>
      <c r="LQJ434" s="45"/>
      <c r="LQK434" s="45"/>
      <c r="LQL434" s="45"/>
      <c r="LQM434" s="45"/>
      <c r="LQN434" s="45"/>
      <c r="LQO434" s="45"/>
      <c r="LQP434" s="45"/>
      <c r="LQQ434" s="45"/>
      <c r="LQR434" s="45"/>
      <c r="LQS434" s="45"/>
      <c r="LQT434" s="45"/>
      <c r="LQU434" s="45"/>
      <c r="LQV434" s="45"/>
      <c r="LQW434" s="45"/>
      <c r="LQX434" s="45"/>
      <c r="LQY434" s="45"/>
      <c r="LQZ434" s="45"/>
      <c r="LRA434" s="45"/>
      <c r="LRB434" s="45"/>
      <c r="LRC434" s="45"/>
      <c r="LRD434" s="45"/>
      <c r="LRE434" s="45"/>
      <c r="LRF434" s="45"/>
      <c r="LRG434" s="45"/>
      <c r="LRH434" s="45"/>
      <c r="LRI434" s="45"/>
      <c r="LRJ434" s="45"/>
      <c r="LRK434" s="45"/>
      <c r="LRL434" s="45"/>
      <c r="LRM434" s="45"/>
      <c r="LRN434" s="45"/>
      <c r="LRO434" s="45"/>
      <c r="LRP434" s="45"/>
      <c r="LRQ434" s="45"/>
      <c r="LRR434" s="45"/>
      <c r="LRS434" s="45"/>
      <c r="LRT434" s="45"/>
      <c r="LRU434" s="45"/>
      <c r="LRV434" s="45"/>
      <c r="LRW434" s="45"/>
      <c r="LRX434" s="45"/>
      <c r="LRY434" s="45"/>
      <c r="LRZ434" s="45"/>
      <c r="LSA434" s="45"/>
      <c r="LSB434" s="45"/>
      <c r="LSC434" s="45"/>
      <c r="LSD434" s="45"/>
      <c r="LSE434" s="45"/>
      <c r="LSF434" s="45"/>
      <c r="LSG434" s="45"/>
      <c r="LSH434" s="45"/>
      <c r="LSI434" s="45"/>
      <c r="LSJ434" s="45"/>
      <c r="LSK434" s="45"/>
      <c r="LSL434" s="45"/>
      <c r="LSM434" s="45"/>
      <c r="LSN434" s="45"/>
      <c r="LSO434" s="45"/>
      <c r="LSP434" s="45"/>
      <c r="LSQ434" s="45"/>
      <c r="LSR434" s="45"/>
      <c r="LSS434" s="45"/>
      <c r="LST434" s="45"/>
      <c r="LSU434" s="45"/>
      <c r="LSV434" s="45"/>
      <c r="LSW434" s="45"/>
      <c r="LSX434" s="45"/>
      <c r="LSY434" s="45"/>
      <c r="LSZ434" s="45"/>
      <c r="LTA434" s="45"/>
      <c r="LTB434" s="45"/>
      <c r="LTC434" s="45"/>
      <c r="LTD434" s="45"/>
      <c r="LTE434" s="45"/>
      <c r="LTF434" s="45"/>
      <c r="LTG434" s="45"/>
      <c r="LTH434" s="45"/>
      <c r="LTI434" s="45"/>
      <c r="LTJ434" s="45"/>
      <c r="LTK434" s="45"/>
      <c r="LTL434" s="45"/>
      <c r="LTM434" s="45"/>
      <c r="LTN434" s="45"/>
      <c r="LTO434" s="45"/>
      <c r="LTP434" s="45"/>
      <c r="LTQ434" s="45"/>
      <c r="LTR434" s="45"/>
      <c r="LTS434" s="45"/>
      <c r="LTT434" s="45"/>
      <c r="LTU434" s="45"/>
      <c r="LTV434" s="45"/>
      <c r="LTW434" s="45"/>
      <c r="LTX434" s="45"/>
      <c r="LTY434" s="45"/>
      <c r="LTZ434" s="45"/>
      <c r="LUA434" s="45"/>
      <c r="LUB434" s="45"/>
      <c r="LUC434" s="45"/>
      <c r="LUD434" s="45"/>
      <c r="LUE434" s="45"/>
      <c r="LUF434" s="45"/>
      <c r="LUG434" s="45"/>
      <c r="LUH434" s="45"/>
      <c r="LUI434" s="45"/>
      <c r="LUJ434" s="45"/>
      <c r="LUK434" s="45"/>
      <c r="LUL434" s="45"/>
      <c r="LUM434" s="45"/>
      <c r="LUN434" s="45"/>
      <c r="LUO434" s="45"/>
      <c r="LUP434" s="45"/>
      <c r="LUQ434" s="45"/>
      <c r="LUR434" s="45"/>
      <c r="LUS434" s="45"/>
      <c r="LUT434" s="45"/>
      <c r="LUU434" s="45"/>
      <c r="LUV434" s="45"/>
      <c r="LUW434" s="45"/>
      <c r="LUX434" s="45"/>
      <c r="LUY434" s="45"/>
      <c r="LUZ434" s="45"/>
      <c r="LVA434" s="45"/>
      <c r="LVB434" s="45"/>
      <c r="LVC434" s="45"/>
      <c r="LVD434" s="45"/>
      <c r="LVE434" s="45"/>
      <c r="LVF434" s="45"/>
      <c r="LVG434" s="45"/>
      <c r="LVH434" s="45"/>
      <c r="LVI434" s="45"/>
      <c r="LVJ434" s="45"/>
      <c r="LVK434" s="45"/>
      <c r="LVL434" s="45"/>
      <c r="LVM434" s="45"/>
      <c r="LVN434" s="45"/>
      <c r="LVO434" s="45"/>
      <c r="LVP434" s="45"/>
      <c r="LVQ434" s="45"/>
      <c r="LVR434" s="45"/>
      <c r="LVS434" s="45"/>
      <c r="LVT434" s="45"/>
      <c r="LVU434" s="45"/>
      <c r="LVV434" s="45"/>
      <c r="LVW434" s="45"/>
      <c r="LVX434" s="45"/>
      <c r="LVY434" s="45"/>
      <c r="LVZ434" s="45"/>
      <c r="LWA434" s="45"/>
      <c r="LWB434" s="45"/>
      <c r="LWC434" s="45"/>
      <c r="LWD434" s="45"/>
      <c r="LWE434" s="45"/>
      <c r="LWF434" s="45"/>
      <c r="LWG434" s="45"/>
      <c r="LWH434" s="45"/>
      <c r="LWI434" s="45"/>
      <c r="LWJ434" s="45"/>
      <c r="LWK434" s="45"/>
      <c r="LWL434" s="45"/>
      <c r="LWM434" s="45"/>
      <c r="LWN434" s="45"/>
      <c r="LWO434" s="45"/>
      <c r="LWP434" s="45"/>
      <c r="LWQ434" s="45"/>
      <c r="LWR434" s="45"/>
      <c r="LWS434" s="45"/>
      <c r="LWT434" s="45"/>
      <c r="LWU434" s="45"/>
      <c r="LWV434" s="45"/>
      <c r="LWW434" s="45"/>
      <c r="LWX434" s="45"/>
      <c r="LWY434" s="45"/>
      <c r="LWZ434" s="45"/>
      <c r="LXA434" s="45"/>
      <c r="LXB434" s="45"/>
      <c r="LXC434" s="45"/>
      <c r="LXD434" s="45"/>
      <c r="LXE434" s="45"/>
      <c r="LXF434" s="45"/>
      <c r="LXG434" s="45"/>
      <c r="LXH434" s="45"/>
      <c r="LXI434" s="45"/>
      <c r="LXJ434" s="45"/>
      <c r="LXK434" s="45"/>
      <c r="LXL434" s="45"/>
      <c r="LXM434" s="45"/>
      <c r="LXN434" s="45"/>
      <c r="LXO434" s="45"/>
      <c r="LXP434" s="45"/>
      <c r="LXQ434" s="45"/>
      <c r="LXR434" s="45"/>
      <c r="LXS434" s="45"/>
      <c r="LXT434" s="45"/>
      <c r="LXU434" s="45"/>
      <c r="LXV434" s="45"/>
      <c r="LXW434" s="45"/>
      <c r="LXX434" s="45"/>
      <c r="LXY434" s="45"/>
      <c r="LXZ434" s="45"/>
      <c r="LYA434" s="45"/>
      <c r="LYB434" s="45"/>
      <c r="LYC434" s="45"/>
      <c r="LYD434" s="45"/>
      <c r="LYE434" s="45"/>
      <c r="LYF434" s="45"/>
      <c r="LYG434" s="45"/>
      <c r="LYH434" s="45"/>
      <c r="LYI434" s="45"/>
      <c r="LYJ434" s="45"/>
      <c r="LYK434" s="45"/>
      <c r="LYL434" s="45"/>
      <c r="LYM434" s="45"/>
      <c r="LYN434" s="45"/>
      <c r="LYO434" s="45"/>
      <c r="LYP434" s="45"/>
      <c r="LYQ434" s="45"/>
      <c r="LYR434" s="45"/>
      <c r="LYS434" s="45"/>
      <c r="LYT434" s="45"/>
      <c r="LYU434" s="45"/>
      <c r="LYV434" s="45"/>
      <c r="LYW434" s="45"/>
      <c r="LYX434" s="45"/>
      <c r="LYY434" s="45"/>
      <c r="LYZ434" s="45"/>
      <c r="LZA434" s="45"/>
      <c r="LZB434" s="45"/>
      <c r="LZC434" s="45"/>
      <c r="LZD434" s="45"/>
      <c r="LZE434" s="45"/>
      <c r="LZF434" s="45"/>
      <c r="LZG434" s="45"/>
      <c r="LZH434" s="45"/>
      <c r="LZI434" s="45"/>
      <c r="LZJ434" s="45"/>
      <c r="LZK434" s="45"/>
      <c r="LZL434" s="45"/>
      <c r="LZM434" s="45"/>
      <c r="LZN434" s="45"/>
      <c r="LZO434" s="45"/>
      <c r="LZP434" s="45"/>
      <c r="LZQ434" s="45"/>
      <c r="LZR434" s="45"/>
      <c r="LZS434" s="45"/>
      <c r="LZT434" s="45"/>
      <c r="LZU434" s="45"/>
      <c r="LZV434" s="45"/>
      <c r="LZW434" s="45"/>
      <c r="LZX434" s="45"/>
      <c r="LZY434" s="45"/>
      <c r="LZZ434" s="45"/>
      <c r="MAA434" s="45"/>
      <c r="MAB434" s="45"/>
      <c r="MAC434" s="45"/>
      <c r="MAD434" s="45"/>
      <c r="MAE434" s="45"/>
      <c r="MAF434" s="45"/>
      <c r="MAG434" s="45"/>
      <c r="MAH434" s="45"/>
      <c r="MAI434" s="45"/>
      <c r="MAJ434" s="45"/>
      <c r="MAK434" s="45"/>
      <c r="MAL434" s="45"/>
      <c r="MAM434" s="45"/>
      <c r="MAN434" s="45"/>
      <c r="MAO434" s="45"/>
      <c r="MAP434" s="45"/>
      <c r="MAQ434" s="45"/>
      <c r="MAR434" s="45"/>
      <c r="MAS434" s="45"/>
      <c r="MAT434" s="45"/>
      <c r="MAU434" s="45"/>
      <c r="MAV434" s="45"/>
      <c r="MAW434" s="45"/>
      <c r="MAX434" s="45"/>
      <c r="MAY434" s="45"/>
      <c r="MAZ434" s="45"/>
      <c r="MBA434" s="45"/>
      <c r="MBB434" s="45"/>
      <c r="MBC434" s="45"/>
      <c r="MBD434" s="45"/>
      <c r="MBE434" s="45"/>
      <c r="MBF434" s="45"/>
      <c r="MBG434" s="45"/>
      <c r="MBH434" s="45"/>
      <c r="MBI434" s="45"/>
      <c r="MBJ434" s="45"/>
      <c r="MBK434" s="45"/>
      <c r="MBL434" s="45"/>
      <c r="MBM434" s="45"/>
      <c r="MBN434" s="45"/>
      <c r="MBO434" s="45"/>
      <c r="MBP434" s="45"/>
      <c r="MBQ434" s="45"/>
      <c r="MBR434" s="45"/>
      <c r="MBS434" s="45"/>
      <c r="MBT434" s="45"/>
      <c r="MBU434" s="45"/>
      <c r="MBV434" s="45"/>
      <c r="MBW434" s="45"/>
      <c r="MBX434" s="45"/>
      <c r="MBY434" s="45"/>
      <c r="MBZ434" s="45"/>
      <c r="MCA434" s="45"/>
      <c r="MCB434" s="45"/>
      <c r="MCC434" s="45"/>
      <c r="MCD434" s="45"/>
      <c r="MCE434" s="45"/>
      <c r="MCF434" s="45"/>
      <c r="MCG434" s="45"/>
      <c r="MCH434" s="45"/>
      <c r="MCI434" s="45"/>
      <c r="MCJ434" s="45"/>
      <c r="MCK434" s="45"/>
      <c r="MCL434" s="45"/>
      <c r="MCM434" s="45"/>
      <c r="MCN434" s="45"/>
      <c r="MCO434" s="45"/>
      <c r="MCP434" s="45"/>
      <c r="MCQ434" s="45"/>
      <c r="MCR434" s="45"/>
      <c r="MCS434" s="45"/>
      <c r="MCT434" s="45"/>
      <c r="MCU434" s="45"/>
      <c r="MCV434" s="45"/>
      <c r="MCW434" s="45"/>
      <c r="MCX434" s="45"/>
      <c r="MCY434" s="45"/>
      <c r="MCZ434" s="45"/>
      <c r="MDA434" s="45"/>
      <c r="MDB434" s="45"/>
      <c r="MDC434" s="45"/>
      <c r="MDD434" s="45"/>
      <c r="MDE434" s="45"/>
      <c r="MDF434" s="45"/>
      <c r="MDG434" s="45"/>
      <c r="MDH434" s="45"/>
      <c r="MDI434" s="45"/>
      <c r="MDJ434" s="45"/>
      <c r="MDK434" s="45"/>
      <c r="MDL434" s="45"/>
      <c r="MDM434" s="45"/>
      <c r="MDN434" s="45"/>
      <c r="MDO434" s="45"/>
      <c r="MDP434" s="45"/>
      <c r="MDQ434" s="45"/>
      <c r="MDR434" s="45"/>
      <c r="MDS434" s="45"/>
      <c r="MDT434" s="45"/>
      <c r="MDU434" s="45"/>
      <c r="MDV434" s="45"/>
      <c r="MDW434" s="45"/>
      <c r="MDX434" s="45"/>
      <c r="MDY434" s="45"/>
      <c r="MDZ434" s="45"/>
      <c r="MEA434" s="45"/>
      <c r="MEB434" s="45"/>
      <c r="MEC434" s="45"/>
      <c r="MED434" s="45"/>
      <c r="MEE434" s="45"/>
      <c r="MEF434" s="45"/>
      <c r="MEG434" s="45"/>
      <c r="MEH434" s="45"/>
      <c r="MEI434" s="45"/>
      <c r="MEJ434" s="45"/>
      <c r="MEK434" s="45"/>
      <c r="MEL434" s="45"/>
      <c r="MEM434" s="45"/>
      <c r="MEN434" s="45"/>
      <c r="MEO434" s="45"/>
      <c r="MEP434" s="45"/>
      <c r="MEQ434" s="45"/>
      <c r="MER434" s="45"/>
      <c r="MES434" s="45"/>
      <c r="MET434" s="45"/>
      <c r="MEU434" s="45"/>
      <c r="MEV434" s="45"/>
      <c r="MEW434" s="45"/>
      <c r="MEX434" s="45"/>
      <c r="MEY434" s="45"/>
      <c r="MEZ434" s="45"/>
      <c r="MFA434" s="45"/>
      <c r="MFB434" s="45"/>
      <c r="MFC434" s="45"/>
      <c r="MFD434" s="45"/>
      <c r="MFE434" s="45"/>
      <c r="MFF434" s="45"/>
      <c r="MFG434" s="45"/>
      <c r="MFH434" s="45"/>
      <c r="MFI434" s="45"/>
      <c r="MFJ434" s="45"/>
      <c r="MFK434" s="45"/>
      <c r="MFL434" s="45"/>
      <c r="MFM434" s="45"/>
      <c r="MFN434" s="45"/>
      <c r="MFO434" s="45"/>
      <c r="MFP434" s="45"/>
      <c r="MFQ434" s="45"/>
      <c r="MFR434" s="45"/>
      <c r="MFS434" s="45"/>
      <c r="MFT434" s="45"/>
      <c r="MFU434" s="45"/>
      <c r="MFV434" s="45"/>
      <c r="MFW434" s="45"/>
      <c r="MFX434" s="45"/>
      <c r="MFY434" s="45"/>
      <c r="MFZ434" s="45"/>
      <c r="MGA434" s="45"/>
      <c r="MGB434" s="45"/>
      <c r="MGC434" s="45"/>
      <c r="MGD434" s="45"/>
      <c r="MGE434" s="45"/>
      <c r="MGF434" s="45"/>
      <c r="MGG434" s="45"/>
      <c r="MGH434" s="45"/>
      <c r="MGI434" s="45"/>
      <c r="MGJ434" s="45"/>
      <c r="MGK434" s="45"/>
      <c r="MGL434" s="45"/>
      <c r="MGM434" s="45"/>
      <c r="MGN434" s="45"/>
      <c r="MGO434" s="45"/>
      <c r="MGP434" s="45"/>
      <c r="MGQ434" s="45"/>
      <c r="MGR434" s="45"/>
      <c r="MGS434" s="45"/>
      <c r="MGT434" s="45"/>
      <c r="MGU434" s="45"/>
      <c r="MGV434" s="45"/>
      <c r="MGW434" s="45"/>
      <c r="MGX434" s="45"/>
      <c r="MGY434" s="45"/>
      <c r="MGZ434" s="45"/>
      <c r="MHA434" s="45"/>
      <c r="MHB434" s="45"/>
      <c r="MHC434" s="45"/>
      <c r="MHD434" s="45"/>
      <c r="MHE434" s="45"/>
      <c r="MHF434" s="45"/>
      <c r="MHG434" s="45"/>
      <c r="MHH434" s="45"/>
      <c r="MHI434" s="45"/>
      <c r="MHJ434" s="45"/>
      <c r="MHK434" s="45"/>
      <c r="MHL434" s="45"/>
      <c r="MHM434" s="45"/>
      <c r="MHN434" s="45"/>
      <c r="MHO434" s="45"/>
      <c r="MHP434" s="45"/>
      <c r="MHQ434" s="45"/>
      <c r="MHR434" s="45"/>
      <c r="MHS434" s="45"/>
      <c r="MHT434" s="45"/>
      <c r="MHU434" s="45"/>
      <c r="MHV434" s="45"/>
      <c r="MHW434" s="45"/>
      <c r="MHX434" s="45"/>
      <c r="MHY434" s="45"/>
      <c r="MHZ434" s="45"/>
      <c r="MIA434" s="45"/>
      <c r="MIB434" s="45"/>
      <c r="MIC434" s="45"/>
      <c r="MID434" s="45"/>
      <c r="MIE434" s="45"/>
      <c r="MIF434" s="45"/>
      <c r="MIG434" s="45"/>
      <c r="MIH434" s="45"/>
      <c r="MII434" s="45"/>
      <c r="MIJ434" s="45"/>
      <c r="MIK434" s="45"/>
      <c r="MIL434" s="45"/>
      <c r="MIM434" s="45"/>
      <c r="MIN434" s="45"/>
      <c r="MIO434" s="45"/>
      <c r="MIP434" s="45"/>
      <c r="MIQ434" s="45"/>
      <c r="MIR434" s="45"/>
      <c r="MIS434" s="45"/>
      <c r="MIT434" s="45"/>
      <c r="MIU434" s="45"/>
      <c r="MIV434" s="45"/>
      <c r="MIW434" s="45"/>
      <c r="MIX434" s="45"/>
      <c r="MIY434" s="45"/>
      <c r="MIZ434" s="45"/>
      <c r="MJA434" s="45"/>
      <c r="MJB434" s="45"/>
      <c r="MJC434" s="45"/>
      <c r="MJD434" s="45"/>
      <c r="MJE434" s="45"/>
      <c r="MJF434" s="45"/>
      <c r="MJG434" s="45"/>
      <c r="MJH434" s="45"/>
      <c r="MJI434" s="45"/>
      <c r="MJJ434" s="45"/>
      <c r="MJK434" s="45"/>
      <c r="MJL434" s="45"/>
      <c r="MJM434" s="45"/>
      <c r="MJN434" s="45"/>
      <c r="MJO434" s="45"/>
      <c r="MJP434" s="45"/>
      <c r="MJQ434" s="45"/>
      <c r="MJR434" s="45"/>
      <c r="MJS434" s="45"/>
      <c r="MJT434" s="45"/>
      <c r="MJU434" s="45"/>
      <c r="MJV434" s="45"/>
      <c r="MJW434" s="45"/>
      <c r="MJX434" s="45"/>
      <c r="MJY434" s="45"/>
      <c r="MJZ434" s="45"/>
      <c r="MKA434" s="45"/>
      <c r="MKB434" s="45"/>
      <c r="MKC434" s="45"/>
      <c r="MKD434" s="45"/>
      <c r="MKE434" s="45"/>
      <c r="MKF434" s="45"/>
      <c r="MKG434" s="45"/>
      <c r="MKH434" s="45"/>
      <c r="MKI434" s="45"/>
      <c r="MKJ434" s="45"/>
      <c r="MKK434" s="45"/>
      <c r="MKL434" s="45"/>
      <c r="MKM434" s="45"/>
      <c r="MKN434" s="45"/>
      <c r="MKO434" s="45"/>
      <c r="MKP434" s="45"/>
      <c r="MKQ434" s="45"/>
      <c r="MKR434" s="45"/>
      <c r="MKS434" s="45"/>
      <c r="MKT434" s="45"/>
      <c r="MKU434" s="45"/>
      <c r="MKV434" s="45"/>
      <c r="MKW434" s="45"/>
      <c r="MKX434" s="45"/>
      <c r="MKY434" s="45"/>
      <c r="MKZ434" s="45"/>
      <c r="MLA434" s="45"/>
      <c r="MLB434" s="45"/>
      <c r="MLC434" s="45"/>
      <c r="MLD434" s="45"/>
      <c r="MLE434" s="45"/>
      <c r="MLF434" s="45"/>
      <c r="MLG434" s="45"/>
      <c r="MLH434" s="45"/>
      <c r="MLI434" s="45"/>
      <c r="MLJ434" s="45"/>
      <c r="MLK434" s="45"/>
      <c r="MLL434" s="45"/>
      <c r="MLM434" s="45"/>
      <c r="MLN434" s="45"/>
      <c r="MLO434" s="45"/>
      <c r="MLP434" s="45"/>
      <c r="MLQ434" s="45"/>
      <c r="MLR434" s="45"/>
      <c r="MLS434" s="45"/>
      <c r="MLT434" s="45"/>
      <c r="MLU434" s="45"/>
      <c r="MLV434" s="45"/>
      <c r="MLW434" s="45"/>
      <c r="MLX434" s="45"/>
      <c r="MLY434" s="45"/>
      <c r="MLZ434" s="45"/>
      <c r="MMA434" s="45"/>
      <c r="MMB434" s="45"/>
      <c r="MMC434" s="45"/>
      <c r="MMD434" s="45"/>
      <c r="MME434" s="45"/>
      <c r="MMF434" s="45"/>
      <c r="MMG434" s="45"/>
      <c r="MMH434" s="45"/>
      <c r="MMI434" s="45"/>
      <c r="MMJ434" s="45"/>
      <c r="MMK434" s="45"/>
      <c r="MML434" s="45"/>
      <c r="MMM434" s="45"/>
      <c r="MMN434" s="45"/>
      <c r="MMO434" s="45"/>
      <c r="MMP434" s="45"/>
      <c r="MMQ434" s="45"/>
      <c r="MMR434" s="45"/>
      <c r="MMS434" s="45"/>
      <c r="MMT434" s="45"/>
      <c r="MMU434" s="45"/>
      <c r="MMV434" s="45"/>
      <c r="MMW434" s="45"/>
      <c r="MMX434" s="45"/>
      <c r="MMY434" s="45"/>
      <c r="MMZ434" s="45"/>
      <c r="MNA434" s="45"/>
      <c r="MNB434" s="45"/>
      <c r="MNC434" s="45"/>
      <c r="MND434" s="45"/>
      <c r="MNE434" s="45"/>
      <c r="MNF434" s="45"/>
      <c r="MNG434" s="45"/>
      <c r="MNH434" s="45"/>
      <c r="MNI434" s="45"/>
      <c r="MNJ434" s="45"/>
      <c r="MNK434" s="45"/>
      <c r="MNL434" s="45"/>
      <c r="MNM434" s="45"/>
      <c r="MNN434" s="45"/>
      <c r="MNO434" s="45"/>
      <c r="MNP434" s="45"/>
      <c r="MNQ434" s="45"/>
      <c r="MNR434" s="45"/>
      <c r="MNS434" s="45"/>
      <c r="MNT434" s="45"/>
      <c r="MNU434" s="45"/>
      <c r="MNV434" s="45"/>
      <c r="MNW434" s="45"/>
      <c r="MNX434" s="45"/>
      <c r="MNY434" s="45"/>
      <c r="MNZ434" s="45"/>
      <c r="MOA434" s="45"/>
      <c r="MOB434" s="45"/>
      <c r="MOC434" s="45"/>
      <c r="MOD434" s="45"/>
      <c r="MOE434" s="45"/>
      <c r="MOF434" s="45"/>
      <c r="MOG434" s="45"/>
      <c r="MOH434" s="45"/>
      <c r="MOI434" s="45"/>
      <c r="MOJ434" s="45"/>
      <c r="MOK434" s="45"/>
      <c r="MOL434" s="45"/>
      <c r="MOM434" s="45"/>
      <c r="MON434" s="45"/>
      <c r="MOO434" s="45"/>
      <c r="MOP434" s="45"/>
      <c r="MOQ434" s="45"/>
      <c r="MOR434" s="45"/>
      <c r="MOS434" s="45"/>
      <c r="MOT434" s="45"/>
      <c r="MOU434" s="45"/>
      <c r="MOV434" s="45"/>
      <c r="MOW434" s="45"/>
      <c r="MOX434" s="45"/>
      <c r="MOY434" s="45"/>
      <c r="MOZ434" s="45"/>
      <c r="MPA434" s="45"/>
      <c r="MPB434" s="45"/>
      <c r="MPC434" s="45"/>
      <c r="MPD434" s="45"/>
      <c r="MPE434" s="45"/>
      <c r="MPF434" s="45"/>
      <c r="MPG434" s="45"/>
      <c r="MPH434" s="45"/>
      <c r="MPI434" s="45"/>
      <c r="MPJ434" s="45"/>
      <c r="MPK434" s="45"/>
      <c r="MPL434" s="45"/>
      <c r="MPM434" s="45"/>
      <c r="MPN434" s="45"/>
      <c r="MPO434" s="45"/>
      <c r="MPP434" s="45"/>
      <c r="MPQ434" s="45"/>
      <c r="MPR434" s="45"/>
      <c r="MPS434" s="45"/>
      <c r="MPT434" s="45"/>
      <c r="MPU434" s="45"/>
      <c r="MPV434" s="45"/>
      <c r="MPW434" s="45"/>
      <c r="MPX434" s="45"/>
      <c r="MPY434" s="45"/>
      <c r="MPZ434" s="45"/>
      <c r="MQA434" s="45"/>
      <c r="MQB434" s="45"/>
      <c r="MQC434" s="45"/>
      <c r="MQD434" s="45"/>
      <c r="MQE434" s="45"/>
      <c r="MQF434" s="45"/>
      <c r="MQG434" s="45"/>
      <c r="MQH434" s="45"/>
      <c r="MQI434" s="45"/>
      <c r="MQJ434" s="45"/>
      <c r="MQK434" s="45"/>
      <c r="MQL434" s="45"/>
      <c r="MQM434" s="45"/>
      <c r="MQN434" s="45"/>
      <c r="MQO434" s="45"/>
      <c r="MQP434" s="45"/>
      <c r="MQQ434" s="45"/>
      <c r="MQR434" s="45"/>
      <c r="MQS434" s="45"/>
      <c r="MQT434" s="45"/>
      <c r="MQU434" s="45"/>
      <c r="MQV434" s="45"/>
      <c r="MQW434" s="45"/>
      <c r="MQX434" s="45"/>
      <c r="MQY434" s="45"/>
      <c r="MQZ434" s="45"/>
      <c r="MRA434" s="45"/>
      <c r="MRB434" s="45"/>
      <c r="MRC434" s="45"/>
      <c r="MRD434" s="45"/>
      <c r="MRE434" s="45"/>
      <c r="MRF434" s="45"/>
      <c r="MRG434" s="45"/>
      <c r="MRH434" s="45"/>
      <c r="MRI434" s="45"/>
      <c r="MRJ434" s="45"/>
      <c r="MRK434" s="45"/>
      <c r="MRL434" s="45"/>
      <c r="MRM434" s="45"/>
      <c r="MRN434" s="45"/>
      <c r="MRO434" s="45"/>
      <c r="MRP434" s="45"/>
      <c r="MRQ434" s="45"/>
      <c r="MRR434" s="45"/>
      <c r="MRS434" s="45"/>
      <c r="MRT434" s="45"/>
      <c r="MRU434" s="45"/>
      <c r="MRV434" s="45"/>
      <c r="MRW434" s="45"/>
      <c r="MRX434" s="45"/>
      <c r="MRY434" s="45"/>
      <c r="MRZ434" s="45"/>
      <c r="MSA434" s="45"/>
      <c r="MSB434" s="45"/>
      <c r="MSC434" s="45"/>
      <c r="MSD434" s="45"/>
      <c r="MSE434" s="45"/>
      <c r="MSF434" s="45"/>
      <c r="MSG434" s="45"/>
      <c r="MSH434" s="45"/>
      <c r="MSI434" s="45"/>
      <c r="MSJ434" s="45"/>
      <c r="MSK434" s="45"/>
      <c r="MSL434" s="45"/>
      <c r="MSM434" s="45"/>
      <c r="MSN434" s="45"/>
      <c r="MSO434" s="45"/>
      <c r="MSP434" s="45"/>
      <c r="MSQ434" s="45"/>
      <c r="MSR434" s="45"/>
      <c r="MSS434" s="45"/>
      <c r="MST434" s="45"/>
      <c r="MSU434" s="45"/>
      <c r="MSV434" s="45"/>
      <c r="MSW434" s="45"/>
      <c r="MSX434" s="45"/>
      <c r="MSY434" s="45"/>
      <c r="MSZ434" s="45"/>
      <c r="MTA434" s="45"/>
      <c r="MTB434" s="45"/>
      <c r="MTC434" s="45"/>
      <c r="MTD434" s="45"/>
      <c r="MTE434" s="45"/>
      <c r="MTF434" s="45"/>
      <c r="MTG434" s="45"/>
      <c r="MTH434" s="45"/>
      <c r="MTI434" s="45"/>
      <c r="MTJ434" s="45"/>
      <c r="MTK434" s="45"/>
      <c r="MTL434" s="45"/>
      <c r="MTM434" s="45"/>
      <c r="MTN434" s="45"/>
      <c r="MTO434" s="45"/>
      <c r="MTP434" s="45"/>
      <c r="MTQ434" s="45"/>
      <c r="MTR434" s="45"/>
      <c r="MTS434" s="45"/>
      <c r="MTT434" s="45"/>
      <c r="MTU434" s="45"/>
      <c r="MTV434" s="45"/>
      <c r="MTW434" s="45"/>
      <c r="MTX434" s="45"/>
      <c r="MTY434" s="45"/>
      <c r="MTZ434" s="45"/>
      <c r="MUA434" s="45"/>
      <c r="MUB434" s="45"/>
      <c r="MUC434" s="45"/>
      <c r="MUD434" s="45"/>
      <c r="MUE434" s="45"/>
      <c r="MUF434" s="45"/>
      <c r="MUG434" s="45"/>
      <c r="MUH434" s="45"/>
      <c r="MUI434" s="45"/>
      <c r="MUJ434" s="45"/>
      <c r="MUK434" s="45"/>
      <c r="MUL434" s="45"/>
      <c r="MUM434" s="45"/>
      <c r="MUN434" s="45"/>
      <c r="MUO434" s="45"/>
      <c r="MUP434" s="45"/>
      <c r="MUQ434" s="45"/>
      <c r="MUR434" s="45"/>
      <c r="MUS434" s="45"/>
      <c r="MUT434" s="45"/>
      <c r="MUU434" s="45"/>
      <c r="MUV434" s="45"/>
      <c r="MUW434" s="45"/>
      <c r="MUX434" s="45"/>
      <c r="MUY434" s="45"/>
      <c r="MUZ434" s="45"/>
      <c r="MVA434" s="45"/>
      <c r="MVB434" s="45"/>
      <c r="MVC434" s="45"/>
      <c r="MVD434" s="45"/>
      <c r="MVE434" s="45"/>
      <c r="MVF434" s="45"/>
      <c r="MVG434" s="45"/>
      <c r="MVH434" s="45"/>
      <c r="MVI434" s="45"/>
      <c r="MVJ434" s="45"/>
      <c r="MVK434" s="45"/>
      <c r="MVL434" s="45"/>
      <c r="MVM434" s="45"/>
      <c r="MVN434" s="45"/>
      <c r="MVO434" s="45"/>
      <c r="MVP434" s="45"/>
      <c r="MVQ434" s="45"/>
      <c r="MVR434" s="45"/>
      <c r="MVS434" s="45"/>
      <c r="MVT434" s="45"/>
      <c r="MVU434" s="45"/>
      <c r="MVV434" s="45"/>
      <c r="MVW434" s="45"/>
      <c r="MVX434" s="45"/>
      <c r="MVY434" s="45"/>
      <c r="MVZ434" s="45"/>
      <c r="MWA434" s="45"/>
      <c r="MWB434" s="45"/>
      <c r="MWC434" s="45"/>
      <c r="MWD434" s="45"/>
      <c r="MWE434" s="45"/>
      <c r="MWF434" s="45"/>
      <c r="MWG434" s="45"/>
      <c r="MWH434" s="45"/>
      <c r="MWI434" s="45"/>
      <c r="MWJ434" s="45"/>
      <c r="MWK434" s="45"/>
      <c r="MWL434" s="45"/>
      <c r="MWM434" s="45"/>
      <c r="MWN434" s="45"/>
      <c r="MWO434" s="45"/>
      <c r="MWP434" s="45"/>
      <c r="MWQ434" s="45"/>
      <c r="MWR434" s="45"/>
      <c r="MWS434" s="45"/>
      <c r="MWT434" s="45"/>
      <c r="MWU434" s="45"/>
      <c r="MWV434" s="45"/>
      <c r="MWW434" s="45"/>
      <c r="MWX434" s="45"/>
      <c r="MWY434" s="45"/>
      <c r="MWZ434" s="45"/>
      <c r="MXA434" s="45"/>
      <c r="MXB434" s="45"/>
      <c r="MXC434" s="45"/>
      <c r="MXD434" s="45"/>
      <c r="MXE434" s="45"/>
      <c r="MXF434" s="45"/>
      <c r="MXG434" s="45"/>
      <c r="MXH434" s="45"/>
      <c r="MXI434" s="45"/>
      <c r="MXJ434" s="45"/>
      <c r="MXK434" s="45"/>
      <c r="MXL434" s="45"/>
      <c r="MXM434" s="45"/>
      <c r="MXN434" s="45"/>
      <c r="MXO434" s="45"/>
      <c r="MXP434" s="45"/>
      <c r="MXQ434" s="45"/>
      <c r="MXR434" s="45"/>
      <c r="MXS434" s="45"/>
      <c r="MXT434" s="45"/>
      <c r="MXU434" s="45"/>
      <c r="MXV434" s="45"/>
      <c r="MXW434" s="45"/>
      <c r="MXX434" s="45"/>
      <c r="MXY434" s="45"/>
      <c r="MXZ434" s="45"/>
      <c r="MYA434" s="45"/>
      <c r="MYB434" s="45"/>
      <c r="MYC434" s="45"/>
      <c r="MYD434" s="45"/>
      <c r="MYE434" s="45"/>
      <c r="MYF434" s="45"/>
      <c r="MYG434" s="45"/>
      <c r="MYH434" s="45"/>
      <c r="MYI434" s="45"/>
      <c r="MYJ434" s="45"/>
      <c r="MYK434" s="45"/>
      <c r="MYL434" s="45"/>
      <c r="MYM434" s="45"/>
      <c r="MYN434" s="45"/>
      <c r="MYO434" s="45"/>
      <c r="MYP434" s="45"/>
      <c r="MYQ434" s="45"/>
      <c r="MYR434" s="45"/>
      <c r="MYS434" s="45"/>
      <c r="MYT434" s="45"/>
      <c r="MYU434" s="45"/>
      <c r="MYV434" s="45"/>
      <c r="MYW434" s="45"/>
      <c r="MYX434" s="45"/>
      <c r="MYY434" s="45"/>
      <c r="MYZ434" s="45"/>
      <c r="MZA434" s="45"/>
      <c r="MZB434" s="45"/>
      <c r="MZC434" s="45"/>
      <c r="MZD434" s="45"/>
      <c r="MZE434" s="45"/>
      <c r="MZF434" s="45"/>
      <c r="MZG434" s="45"/>
      <c r="MZH434" s="45"/>
      <c r="MZI434" s="45"/>
      <c r="MZJ434" s="45"/>
      <c r="MZK434" s="45"/>
      <c r="MZL434" s="45"/>
      <c r="MZM434" s="45"/>
      <c r="MZN434" s="45"/>
      <c r="MZO434" s="45"/>
      <c r="MZP434" s="45"/>
      <c r="MZQ434" s="45"/>
      <c r="MZR434" s="45"/>
      <c r="MZS434" s="45"/>
      <c r="MZT434" s="45"/>
      <c r="MZU434" s="45"/>
      <c r="MZV434" s="45"/>
      <c r="MZW434" s="45"/>
      <c r="MZX434" s="45"/>
      <c r="MZY434" s="45"/>
      <c r="MZZ434" s="45"/>
      <c r="NAA434" s="45"/>
      <c r="NAB434" s="45"/>
      <c r="NAC434" s="45"/>
      <c r="NAD434" s="45"/>
      <c r="NAE434" s="45"/>
      <c r="NAF434" s="45"/>
      <c r="NAG434" s="45"/>
      <c r="NAH434" s="45"/>
      <c r="NAI434" s="45"/>
      <c r="NAJ434" s="45"/>
      <c r="NAK434" s="45"/>
      <c r="NAL434" s="45"/>
      <c r="NAM434" s="45"/>
      <c r="NAN434" s="45"/>
      <c r="NAO434" s="45"/>
      <c r="NAP434" s="45"/>
      <c r="NAQ434" s="45"/>
      <c r="NAR434" s="45"/>
      <c r="NAS434" s="45"/>
      <c r="NAT434" s="45"/>
      <c r="NAU434" s="45"/>
      <c r="NAV434" s="45"/>
      <c r="NAW434" s="45"/>
      <c r="NAX434" s="45"/>
      <c r="NAY434" s="45"/>
      <c r="NAZ434" s="45"/>
      <c r="NBA434" s="45"/>
      <c r="NBB434" s="45"/>
      <c r="NBC434" s="45"/>
      <c r="NBD434" s="45"/>
      <c r="NBE434" s="45"/>
      <c r="NBF434" s="45"/>
      <c r="NBG434" s="45"/>
      <c r="NBH434" s="45"/>
      <c r="NBI434" s="45"/>
      <c r="NBJ434" s="45"/>
      <c r="NBK434" s="45"/>
      <c r="NBL434" s="45"/>
      <c r="NBM434" s="45"/>
      <c r="NBN434" s="45"/>
      <c r="NBO434" s="45"/>
      <c r="NBP434" s="45"/>
      <c r="NBQ434" s="45"/>
      <c r="NBR434" s="45"/>
      <c r="NBS434" s="45"/>
      <c r="NBT434" s="45"/>
      <c r="NBU434" s="45"/>
      <c r="NBV434" s="45"/>
      <c r="NBW434" s="45"/>
      <c r="NBX434" s="45"/>
      <c r="NBY434" s="45"/>
      <c r="NBZ434" s="45"/>
      <c r="NCA434" s="45"/>
      <c r="NCB434" s="45"/>
      <c r="NCC434" s="45"/>
      <c r="NCD434" s="45"/>
      <c r="NCE434" s="45"/>
      <c r="NCF434" s="45"/>
      <c r="NCG434" s="45"/>
      <c r="NCH434" s="45"/>
      <c r="NCI434" s="45"/>
      <c r="NCJ434" s="45"/>
      <c r="NCK434" s="45"/>
      <c r="NCL434" s="45"/>
      <c r="NCM434" s="45"/>
      <c r="NCN434" s="45"/>
      <c r="NCO434" s="45"/>
      <c r="NCP434" s="45"/>
      <c r="NCQ434" s="45"/>
      <c r="NCR434" s="45"/>
      <c r="NCS434" s="45"/>
      <c r="NCT434" s="45"/>
      <c r="NCU434" s="45"/>
      <c r="NCV434" s="45"/>
      <c r="NCW434" s="45"/>
      <c r="NCX434" s="45"/>
      <c r="NCY434" s="45"/>
      <c r="NCZ434" s="45"/>
      <c r="NDA434" s="45"/>
      <c r="NDB434" s="45"/>
      <c r="NDC434" s="45"/>
      <c r="NDD434" s="45"/>
      <c r="NDE434" s="45"/>
      <c r="NDF434" s="45"/>
      <c r="NDG434" s="45"/>
      <c r="NDH434" s="45"/>
      <c r="NDI434" s="45"/>
      <c r="NDJ434" s="45"/>
      <c r="NDK434" s="45"/>
      <c r="NDL434" s="45"/>
      <c r="NDM434" s="45"/>
      <c r="NDN434" s="45"/>
      <c r="NDO434" s="45"/>
      <c r="NDP434" s="45"/>
      <c r="NDQ434" s="45"/>
      <c r="NDR434" s="45"/>
      <c r="NDS434" s="45"/>
      <c r="NDT434" s="45"/>
      <c r="NDU434" s="45"/>
      <c r="NDV434" s="45"/>
      <c r="NDW434" s="45"/>
      <c r="NDX434" s="45"/>
      <c r="NDY434" s="45"/>
      <c r="NDZ434" s="45"/>
      <c r="NEA434" s="45"/>
      <c r="NEB434" s="45"/>
      <c r="NEC434" s="45"/>
      <c r="NED434" s="45"/>
      <c r="NEE434" s="45"/>
      <c r="NEF434" s="45"/>
      <c r="NEG434" s="45"/>
      <c r="NEH434" s="45"/>
      <c r="NEI434" s="45"/>
      <c r="NEJ434" s="45"/>
      <c r="NEK434" s="45"/>
      <c r="NEL434" s="45"/>
      <c r="NEM434" s="45"/>
      <c r="NEN434" s="45"/>
      <c r="NEO434" s="45"/>
      <c r="NEP434" s="45"/>
      <c r="NEQ434" s="45"/>
      <c r="NER434" s="45"/>
      <c r="NES434" s="45"/>
      <c r="NET434" s="45"/>
      <c r="NEU434" s="45"/>
      <c r="NEV434" s="45"/>
      <c r="NEW434" s="45"/>
      <c r="NEX434" s="45"/>
      <c r="NEY434" s="45"/>
      <c r="NEZ434" s="45"/>
      <c r="NFA434" s="45"/>
      <c r="NFB434" s="45"/>
      <c r="NFC434" s="45"/>
      <c r="NFD434" s="45"/>
      <c r="NFE434" s="45"/>
      <c r="NFF434" s="45"/>
      <c r="NFG434" s="45"/>
      <c r="NFH434" s="45"/>
      <c r="NFI434" s="45"/>
      <c r="NFJ434" s="45"/>
      <c r="NFK434" s="45"/>
      <c r="NFL434" s="45"/>
      <c r="NFM434" s="45"/>
      <c r="NFN434" s="45"/>
      <c r="NFO434" s="45"/>
      <c r="NFP434" s="45"/>
      <c r="NFQ434" s="45"/>
      <c r="NFR434" s="45"/>
      <c r="NFS434" s="45"/>
      <c r="NFT434" s="45"/>
      <c r="NFU434" s="45"/>
      <c r="NFV434" s="45"/>
      <c r="NFW434" s="45"/>
      <c r="NFX434" s="45"/>
      <c r="NFY434" s="45"/>
      <c r="NFZ434" s="45"/>
      <c r="NGA434" s="45"/>
      <c r="NGB434" s="45"/>
      <c r="NGC434" s="45"/>
      <c r="NGD434" s="45"/>
      <c r="NGE434" s="45"/>
      <c r="NGF434" s="45"/>
      <c r="NGG434" s="45"/>
      <c r="NGH434" s="45"/>
      <c r="NGI434" s="45"/>
      <c r="NGJ434" s="45"/>
      <c r="NGK434" s="45"/>
      <c r="NGL434" s="45"/>
      <c r="NGM434" s="45"/>
      <c r="NGN434" s="45"/>
      <c r="NGO434" s="45"/>
      <c r="NGP434" s="45"/>
      <c r="NGQ434" s="45"/>
      <c r="NGR434" s="45"/>
      <c r="NGS434" s="45"/>
      <c r="NGT434" s="45"/>
      <c r="NGU434" s="45"/>
      <c r="NGV434" s="45"/>
      <c r="NGW434" s="45"/>
      <c r="NGX434" s="45"/>
      <c r="NGY434" s="45"/>
      <c r="NGZ434" s="45"/>
      <c r="NHA434" s="45"/>
      <c r="NHB434" s="45"/>
      <c r="NHC434" s="45"/>
      <c r="NHD434" s="45"/>
      <c r="NHE434" s="45"/>
      <c r="NHF434" s="45"/>
      <c r="NHG434" s="45"/>
      <c r="NHH434" s="45"/>
      <c r="NHI434" s="45"/>
      <c r="NHJ434" s="45"/>
      <c r="NHK434" s="45"/>
      <c r="NHL434" s="45"/>
      <c r="NHM434" s="45"/>
      <c r="NHN434" s="45"/>
      <c r="NHO434" s="45"/>
      <c r="NHP434" s="45"/>
      <c r="NHQ434" s="45"/>
      <c r="NHR434" s="45"/>
      <c r="NHS434" s="45"/>
      <c r="NHT434" s="45"/>
      <c r="NHU434" s="45"/>
      <c r="NHV434" s="45"/>
      <c r="NHW434" s="45"/>
      <c r="NHX434" s="45"/>
      <c r="NHY434" s="45"/>
      <c r="NHZ434" s="45"/>
      <c r="NIA434" s="45"/>
      <c r="NIB434" s="45"/>
      <c r="NIC434" s="45"/>
      <c r="NID434" s="45"/>
      <c r="NIE434" s="45"/>
      <c r="NIF434" s="45"/>
      <c r="NIG434" s="45"/>
      <c r="NIH434" s="45"/>
      <c r="NII434" s="45"/>
      <c r="NIJ434" s="45"/>
      <c r="NIK434" s="45"/>
      <c r="NIL434" s="45"/>
      <c r="NIM434" s="45"/>
      <c r="NIN434" s="45"/>
      <c r="NIO434" s="45"/>
      <c r="NIP434" s="45"/>
      <c r="NIQ434" s="45"/>
      <c r="NIR434" s="45"/>
      <c r="NIS434" s="45"/>
      <c r="NIT434" s="45"/>
      <c r="NIU434" s="45"/>
      <c r="NIV434" s="45"/>
      <c r="NIW434" s="45"/>
      <c r="NIX434" s="45"/>
      <c r="NIY434" s="45"/>
      <c r="NIZ434" s="45"/>
      <c r="NJA434" s="45"/>
      <c r="NJB434" s="45"/>
      <c r="NJC434" s="45"/>
      <c r="NJD434" s="45"/>
      <c r="NJE434" s="45"/>
      <c r="NJF434" s="45"/>
      <c r="NJG434" s="45"/>
      <c r="NJH434" s="45"/>
      <c r="NJI434" s="45"/>
      <c r="NJJ434" s="45"/>
      <c r="NJK434" s="45"/>
      <c r="NJL434" s="45"/>
      <c r="NJM434" s="45"/>
      <c r="NJN434" s="45"/>
      <c r="NJO434" s="45"/>
      <c r="NJP434" s="45"/>
      <c r="NJQ434" s="45"/>
      <c r="NJR434" s="45"/>
      <c r="NJS434" s="45"/>
      <c r="NJT434" s="45"/>
      <c r="NJU434" s="45"/>
      <c r="NJV434" s="45"/>
      <c r="NJW434" s="45"/>
      <c r="NJX434" s="45"/>
      <c r="NJY434" s="45"/>
      <c r="NJZ434" s="45"/>
      <c r="NKA434" s="45"/>
      <c r="NKB434" s="45"/>
      <c r="NKC434" s="45"/>
      <c r="NKD434" s="45"/>
      <c r="NKE434" s="45"/>
      <c r="NKF434" s="45"/>
      <c r="NKG434" s="45"/>
      <c r="NKH434" s="45"/>
      <c r="NKI434" s="45"/>
      <c r="NKJ434" s="45"/>
      <c r="NKK434" s="45"/>
      <c r="NKL434" s="45"/>
      <c r="NKM434" s="45"/>
      <c r="NKN434" s="45"/>
      <c r="NKO434" s="45"/>
      <c r="NKP434" s="45"/>
      <c r="NKQ434" s="45"/>
      <c r="NKR434" s="45"/>
      <c r="NKS434" s="45"/>
      <c r="NKT434" s="45"/>
      <c r="NKU434" s="45"/>
      <c r="NKV434" s="45"/>
      <c r="NKW434" s="45"/>
      <c r="NKX434" s="45"/>
      <c r="NKY434" s="45"/>
      <c r="NKZ434" s="45"/>
      <c r="NLA434" s="45"/>
      <c r="NLB434" s="45"/>
      <c r="NLC434" s="45"/>
      <c r="NLD434" s="45"/>
      <c r="NLE434" s="45"/>
      <c r="NLF434" s="45"/>
      <c r="NLG434" s="45"/>
      <c r="NLH434" s="45"/>
      <c r="NLI434" s="45"/>
      <c r="NLJ434" s="45"/>
      <c r="NLK434" s="45"/>
      <c r="NLL434" s="45"/>
      <c r="NLM434" s="45"/>
      <c r="NLN434" s="45"/>
      <c r="NLO434" s="45"/>
      <c r="NLP434" s="45"/>
      <c r="NLQ434" s="45"/>
      <c r="NLR434" s="45"/>
      <c r="NLS434" s="45"/>
      <c r="NLT434" s="45"/>
      <c r="NLU434" s="45"/>
      <c r="NLV434" s="45"/>
      <c r="NLW434" s="45"/>
      <c r="NLX434" s="45"/>
      <c r="NLY434" s="45"/>
      <c r="NLZ434" s="45"/>
      <c r="NMA434" s="45"/>
      <c r="NMB434" s="45"/>
      <c r="NMC434" s="45"/>
      <c r="NMD434" s="45"/>
      <c r="NME434" s="45"/>
      <c r="NMF434" s="45"/>
      <c r="NMG434" s="45"/>
      <c r="NMH434" s="45"/>
      <c r="NMI434" s="45"/>
      <c r="NMJ434" s="45"/>
      <c r="NMK434" s="45"/>
      <c r="NML434" s="45"/>
      <c r="NMM434" s="45"/>
      <c r="NMN434" s="45"/>
      <c r="NMO434" s="45"/>
      <c r="NMP434" s="45"/>
      <c r="NMQ434" s="45"/>
      <c r="NMR434" s="45"/>
      <c r="NMS434" s="45"/>
      <c r="NMT434" s="45"/>
      <c r="NMU434" s="45"/>
      <c r="NMV434" s="45"/>
      <c r="NMW434" s="45"/>
      <c r="NMX434" s="45"/>
      <c r="NMY434" s="45"/>
      <c r="NMZ434" s="45"/>
      <c r="NNA434" s="45"/>
      <c r="NNB434" s="45"/>
      <c r="NNC434" s="45"/>
      <c r="NND434" s="45"/>
      <c r="NNE434" s="45"/>
      <c r="NNF434" s="45"/>
      <c r="NNG434" s="45"/>
      <c r="NNH434" s="45"/>
      <c r="NNI434" s="45"/>
      <c r="NNJ434" s="45"/>
      <c r="NNK434" s="45"/>
      <c r="NNL434" s="45"/>
      <c r="NNM434" s="45"/>
      <c r="NNN434" s="45"/>
      <c r="NNO434" s="45"/>
      <c r="NNP434" s="45"/>
      <c r="NNQ434" s="45"/>
      <c r="NNR434" s="45"/>
      <c r="NNS434" s="45"/>
      <c r="NNT434" s="45"/>
      <c r="NNU434" s="45"/>
      <c r="NNV434" s="45"/>
      <c r="NNW434" s="45"/>
      <c r="NNX434" s="45"/>
      <c r="NNY434" s="45"/>
      <c r="NNZ434" s="45"/>
      <c r="NOA434" s="45"/>
      <c r="NOB434" s="45"/>
      <c r="NOC434" s="45"/>
      <c r="NOD434" s="45"/>
      <c r="NOE434" s="45"/>
      <c r="NOF434" s="45"/>
      <c r="NOG434" s="45"/>
      <c r="NOH434" s="45"/>
      <c r="NOI434" s="45"/>
      <c r="NOJ434" s="45"/>
      <c r="NOK434" s="45"/>
      <c r="NOL434" s="45"/>
      <c r="NOM434" s="45"/>
      <c r="NON434" s="45"/>
      <c r="NOO434" s="45"/>
      <c r="NOP434" s="45"/>
      <c r="NOQ434" s="45"/>
      <c r="NOR434" s="45"/>
      <c r="NOS434" s="45"/>
      <c r="NOT434" s="45"/>
      <c r="NOU434" s="45"/>
      <c r="NOV434" s="45"/>
      <c r="NOW434" s="45"/>
      <c r="NOX434" s="45"/>
      <c r="NOY434" s="45"/>
      <c r="NOZ434" s="45"/>
      <c r="NPA434" s="45"/>
      <c r="NPB434" s="45"/>
      <c r="NPC434" s="45"/>
      <c r="NPD434" s="45"/>
      <c r="NPE434" s="45"/>
      <c r="NPF434" s="45"/>
      <c r="NPG434" s="45"/>
      <c r="NPH434" s="45"/>
      <c r="NPI434" s="45"/>
      <c r="NPJ434" s="45"/>
      <c r="NPK434" s="45"/>
      <c r="NPL434" s="45"/>
      <c r="NPM434" s="45"/>
      <c r="NPN434" s="45"/>
      <c r="NPO434" s="45"/>
      <c r="NPP434" s="45"/>
      <c r="NPQ434" s="45"/>
      <c r="NPR434" s="45"/>
      <c r="NPS434" s="45"/>
      <c r="NPT434" s="45"/>
      <c r="NPU434" s="45"/>
      <c r="NPV434" s="45"/>
      <c r="NPW434" s="45"/>
      <c r="NPX434" s="45"/>
      <c r="NPY434" s="45"/>
      <c r="NPZ434" s="45"/>
      <c r="NQA434" s="45"/>
      <c r="NQB434" s="45"/>
      <c r="NQC434" s="45"/>
      <c r="NQD434" s="45"/>
      <c r="NQE434" s="45"/>
      <c r="NQF434" s="45"/>
      <c r="NQG434" s="45"/>
      <c r="NQH434" s="45"/>
      <c r="NQI434" s="45"/>
      <c r="NQJ434" s="45"/>
      <c r="NQK434" s="45"/>
      <c r="NQL434" s="45"/>
      <c r="NQM434" s="45"/>
      <c r="NQN434" s="45"/>
      <c r="NQO434" s="45"/>
      <c r="NQP434" s="45"/>
      <c r="NQQ434" s="45"/>
      <c r="NQR434" s="45"/>
      <c r="NQS434" s="45"/>
      <c r="NQT434" s="45"/>
      <c r="NQU434" s="45"/>
      <c r="NQV434" s="45"/>
      <c r="NQW434" s="45"/>
      <c r="NQX434" s="45"/>
      <c r="NQY434" s="45"/>
      <c r="NQZ434" s="45"/>
      <c r="NRA434" s="45"/>
      <c r="NRB434" s="45"/>
      <c r="NRC434" s="45"/>
      <c r="NRD434" s="45"/>
      <c r="NRE434" s="45"/>
      <c r="NRF434" s="45"/>
      <c r="NRG434" s="45"/>
      <c r="NRH434" s="45"/>
      <c r="NRI434" s="45"/>
      <c r="NRJ434" s="45"/>
      <c r="NRK434" s="45"/>
      <c r="NRL434" s="45"/>
      <c r="NRM434" s="45"/>
      <c r="NRN434" s="45"/>
      <c r="NRO434" s="45"/>
      <c r="NRP434" s="45"/>
      <c r="NRQ434" s="45"/>
      <c r="NRR434" s="45"/>
      <c r="NRS434" s="45"/>
      <c r="NRT434" s="45"/>
      <c r="NRU434" s="45"/>
      <c r="NRV434" s="45"/>
      <c r="NRW434" s="45"/>
      <c r="NRX434" s="45"/>
      <c r="NRY434" s="45"/>
      <c r="NRZ434" s="45"/>
      <c r="NSA434" s="45"/>
      <c r="NSB434" s="45"/>
      <c r="NSC434" s="45"/>
      <c r="NSD434" s="45"/>
      <c r="NSE434" s="45"/>
      <c r="NSF434" s="45"/>
      <c r="NSG434" s="45"/>
      <c r="NSH434" s="45"/>
      <c r="NSI434" s="45"/>
      <c r="NSJ434" s="45"/>
      <c r="NSK434" s="45"/>
      <c r="NSL434" s="45"/>
      <c r="NSM434" s="45"/>
      <c r="NSN434" s="45"/>
      <c r="NSO434" s="45"/>
      <c r="NSP434" s="45"/>
      <c r="NSQ434" s="45"/>
      <c r="NSR434" s="45"/>
      <c r="NSS434" s="45"/>
      <c r="NST434" s="45"/>
      <c r="NSU434" s="45"/>
      <c r="NSV434" s="45"/>
      <c r="NSW434" s="45"/>
      <c r="NSX434" s="45"/>
      <c r="NSY434" s="45"/>
      <c r="NSZ434" s="45"/>
      <c r="NTA434" s="45"/>
      <c r="NTB434" s="45"/>
      <c r="NTC434" s="45"/>
      <c r="NTD434" s="45"/>
      <c r="NTE434" s="45"/>
      <c r="NTF434" s="45"/>
      <c r="NTG434" s="45"/>
      <c r="NTH434" s="45"/>
      <c r="NTI434" s="45"/>
      <c r="NTJ434" s="45"/>
      <c r="NTK434" s="45"/>
      <c r="NTL434" s="45"/>
      <c r="NTM434" s="45"/>
      <c r="NTN434" s="45"/>
      <c r="NTO434" s="45"/>
      <c r="NTP434" s="45"/>
      <c r="NTQ434" s="45"/>
      <c r="NTR434" s="45"/>
      <c r="NTS434" s="45"/>
      <c r="NTT434" s="45"/>
      <c r="NTU434" s="45"/>
      <c r="NTV434" s="45"/>
      <c r="NTW434" s="45"/>
      <c r="NTX434" s="45"/>
      <c r="NTY434" s="45"/>
      <c r="NTZ434" s="45"/>
      <c r="NUA434" s="45"/>
      <c r="NUB434" s="45"/>
      <c r="NUC434" s="45"/>
      <c r="NUD434" s="45"/>
      <c r="NUE434" s="45"/>
      <c r="NUF434" s="45"/>
      <c r="NUG434" s="45"/>
      <c r="NUH434" s="45"/>
      <c r="NUI434" s="45"/>
      <c r="NUJ434" s="45"/>
      <c r="NUK434" s="45"/>
      <c r="NUL434" s="45"/>
      <c r="NUM434" s="45"/>
      <c r="NUN434" s="45"/>
      <c r="NUO434" s="45"/>
      <c r="NUP434" s="45"/>
      <c r="NUQ434" s="45"/>
      <c r="NUR434" s="45"/>
      <c r="NUS434" s="45"/>
      <c r="NUT434" s="45"/>
      <c r="NUU434" s="45"/>
      <c r="NUV434" s="45"/>
      <c r="NUW434" s="45"/>
      <c r="NUX434" s="45"/>
      <c r="NUY434" s="45"/>
      <c r="NUZ434" s="45"/>
      <c r="NVA434" s="45"/>
      <c r="NVB434" s="45"/>
      <c r="NVC434" s="45"/>
      <c r="NVD434" s="45"/>
      <c r="NVE434" s="45"/>
      <c r="NVF434" s="45"/>
      <c r="NVG434" s="45"/>
      <c r="NVH434" s="45"/>
      <c r="NVI434" s="45"/>
      <c r="NVJ434" s="45"/>
      <c r="NVK434" s="45"/>
      <c r="NVL434" s="45"/>
      <c r="NVM434" s="45"/>
      <c r="NVN434" s="45"/>
      <c r="NVO434" s="45"/>
      <c r="NVP434" s="45"/>
      <c r="NVQ434" s="45"/>
      <c r="NVR434" s="45"/>
      <c r="NVS434" s="45"/>
      <c r="NVT434" s="45"/>
      <c r="NVU434" s="45"/>
      <c r="NVV434" s="45"/>
      <c r="NVW434" s="45"/>
      <c r="NVX434" s="45"/>
      <c r="NVY434" s="45"/>
      <c r="NVZ434" s="45"/>
      <c r="NWA434" s="45"/>
      <c r="NWB434" s="45"/>
      <c r="NWC434" s="45"/>
      <c r="NWD434" s="45"/>
      <c r="NWE434" s="45"/>
      <c r="NWF434" s="45"/>
      <c r="NWG434" s="45"/>
      <c r="NWH434" s="45"/>
      <c r="NWI434" s="45"/>
      <c r="NWJ434" s="45"/>
      <c r="NWK434" s="45"/>
      <c r="NWL434" s="45"/>
      <c r="NWM434" s="45"/>
      <c r="NWN434" s="45"/>
      <c r="NWO434" s="45"/>
      <c r="NWP434" s="45"/>
      <c r="NWQ434" s="45"/>
      <c r="NWR434" s="45"/>
      <c r="NWS434" s="45"/>
      <c r="NWT434" s="45"/>
      <c r="NWU434" s="45"/>
      <c r="NWV434" s="45"/>
      <c r="NWW434" s="45"/>
      <c r="NWX434" s="45"/>
      <c r="NWY434" s="45"/>
      <c r="NWZ434" s="45"/>
      <c r="NXA434" s="45"/>
      <c r="NXB434" s="45"/>
      <c r="NXC434" s="45"/>
      <c r="NXD434" s="45"/>
      <c r="NXE434" s="45"/>
      <c r="NXF434" s="45"/>
      <c r="NXG434" s="45"/>
      <c r="NXH434" s="45"/>
      <c r="NXI434" s="45"/>
      <c r="NXJ434" s="45"/>
      <c r="NXK434" s="45"/>
      <c r="NXL434" s="45"/>
      <c r="NXM434" s="45"/>
      <c r="NXN434" s="45"/>
      <c r="NXO434" s="45"/>
      <c r="NXP434" s="45"/>
      <c r="NXQ434" s="45"/>
      <c r="NXR434" s="45"/>
      <c r="NXS434" s="45"/>
      <c r="NXT434" s="45"/>
      <c r="NXU434" s="45"/>
      <c r="NXV434" s="45"/>
      <c r="NXW434" s="45"/>
      <c r="NXX434" s="45"/>
      <c r="NXY434" s="45"/>
      <c r="NXZ434" s="45"/>
      <c r="NYA434" s="45"/>
      <c r="NYB434" s="45"/>
      <c r="NYC434" s="45"/>
      <c r="NYD434" s="45"/>
      <c r="NYE434" s="45"/>
      <c r="NYF434" s="45"/>
      <c r="NYG434" s="45"/>
      <c r="NYH434" s="45"/>
      <c r="NYI434" s="45"/>
      <c r="NYJ434" s="45"/>
      <c r="NYK434" s="45"/>
      <c r="NYL434" s="45"/>
      <c r="NYM434" s="45"/>
      <c r="NYN434" s="45"/>
      <c r="NYO434" s="45"/>
      <c r="NYP434" s="45"/>
      <c r="NYQ434" s="45"/>
      <c r="NYR434" s="45"/>
      <c r="NYS434" s="45"/>
      <c r="NYT434" s="45"/>
      <c r="NYU434" s="45"/>
      <c r="NYV434" s="45"/>
      <c r="NYW434" s="45"/>
      <c r="NYX434" s="45"/>
      <c r="NYY434" s="45"/>
      <c r="NYZ434" s="45"/>
      <c r="NZA434" s="45"/>
      <c r="NZB434" s="45"/>
      <c r="NZC434" s="45"/>
      <c r="NZD434" s="45"/>
      <c r="NZE434" s="45"/>
      <c r="NZF434" s="45"/>
      <c r="NZG434" s="45"/>
      <c r="NZH434" s="45"/>
      <c r="NZI434" s="45"/>
      <c r="NZJ434" s="45"/>
      <c r="NZK434" s="45"/>
      <c r="NZL434" s="45"/>
      <c r="NZM434" s="45"/>
      <c r="NZN434" s="45"/>
      <c r="NZO434" s="45"/>
      <c r="NZP434" s="45"/>
      <c r="NZQ434" s="45"/>
      <c r="NZR434" s="45"/>
      <c r="NZS434" s="45"/>
      <c r="NZT434" s="45"/>
      <c r="NZU434" s="45"/>
      <c r="NZV434" s="45"/>
      <c r="NZW434" s="45"/>
      <c r="NZX434" s="45"/>
      <c r="NZY434" s="45"/>
      <c r="NZZ434" s="45"/>
      <c r="OAA434" s="45"/>
      <c r="OAB434" s="45"/>
      <c r="OAC434" s="45"/>
      <c r="OAD434" s="45"/>
      <c r="OAE434" s="45"/>
      <c r="OAF434" s="45"/>
      <c r="OAG434" s="45"/>
      <c r="OAH434" s="45"/>
      <c r="OAI434" s="45"/>
      <c r="OAJ434" s="45"/>
      <c r="OAK434" s="45"/>
      <c r="OAL434" s="45"/>
      <c r="OAM434" s="45"/>
      <c r="OAN434" s="45"/>
      <c r="OAO434" s="45"/>
      <c r="OAP434" s="45"/>
      <c r="OAQ434" s="45"/>
      <c r="OAR434" s="45"/>
      <c r="OAS434" s="45"/>
      <c r="OAT434" s="45"/>
      <c r="OAU434" s="45"/>
      <c r="OAV434" s="45"/>
      <c r="OAW434" s="45"/>
      <c r="OAX434" s="45"/>
      <c r="OAY434" s="45"/>
      <c r="OAZ434" s="45"/>
      <c r="OBA434" s="45"/>
      <c r="OBB434" s="45"/>
      <c r="OBC434" s="45"/>
      <c r="OBD434" s="45"/>
      <c r="OBE434" s="45"/>
      <c r="OBF434" s="45"/>
      <c r="OBG434" s="45"/>
      <c r="OBH434" s="45"/>
      <c r="OBI434" s="45"/>
      <c r="OBJ434" s="45"/>
      <c r="OBK434" s="45"/>
      <c r="OBL434" s="45"/>
      <c r="OBM434" s="45"/>
      <c r="OBN434" s="45"/>
      <c r="OBO434" s="45"/>
      <c r="OBP434" s="45"/>
      <c r="OBQ434" s="45"/>
      <c r="OBR434" s="45"/>
      <c r="OBS434" s="45"/>
      <c r="OBT434" s="45"/>
      <c r="OBU434" s="45"/>
      <c r="OBV434" s="45"/>
      <c r="OBW434" s="45"/>
      <c r="OBX434" s="45"/>
      <c r="OBY434" s="45"/>
      <c r="OBZ434" s="45"/>
      <c r="OCA434" s="45"/>
      <c r="OCB434" s="45"/>
      <c r="OCC434" s="45"/>
      <c r="OCD434" s="45"/>
      <c r="OCE434" s="45"/>
      <c r="OCF434" s="45"/>
      <c r="OCG434" s="45"/>
      <c r="OCH434" s="45"/>
      <c r="OCI434" s="45"/>
      <c r="OCJ434" s="45"/>
      <c r="OCK434" s="45"/>
      <c r="OCL434" s="45"/>
      <c r="OCM434" s="45"/>
      <c r="OCN434" s="45"/>
      <c r="OCO434" s="45"/>
      <c r="OCP434" s="45"/>
      <c r="OCQ434" s="45"/>
      <c r="OCR434" s="45"/>
      <c r="OCS434" s="45"/>
      <c r="OCT434" s="45"/>
      <c r="OCU434" s="45"/>
      <c r="OCV434" s="45"/>
      <c r="OCW434" s="45"/>
      <c r="OCX434" s="45"/>
      <c r="OCY434" s="45"/>
      <c r="OCZ434" s="45"/>
      <c r="ODA434" s="45"/>
      <c r="ODB434" s="45"/>
      <c r="ODC434" s="45"/>
      <c r="ODD434" s="45"/>
      <c r="ODE434" s="45"/>
      <c r="ODF434" s="45"/>
      <c r="ODG434" s="45"/>
      <c r="ODH434" s="45"/>
      <c r="ODI434" s="45"/>
      <c r="ODJ434" s="45"/>
      <c r="ODK434" s="45"/>
      <c r="ODL434" s="45"/>
      <c r="ODM434" s="45"/>
      <c r="ODN434" s="45"/>
      <c r="ODO434" s="45"/>
      <c r="ODP434" s="45"/>
      <c r="ODQ434" s="45"/>
      <c r="ODR434" s="45"/>
      <c r="ODS434" s="45"/>
      <c r="ODT434" s="45"/>
      <c r="ODU434" s="45"/>
      <c r="ODV434" s="45"/>
      <c r="ODW434" s="45"/>
      <c r="ODX434" s="45"/>
      <c r="ODY434" s="45"/>
      <c r="ODZ434" s="45"/>
      <c r="OEA434" s="45"/>
      <c r="OEB434" s="45"/>
      <c r="OEC434" s="45"/>
      <c r="OED434" s="45"/>
      <c r="OEE434" s="45"/>
      <c r="OEF434" s="45"/>
      <c r="OEG434" s="45"/>
      <c r="OEH434" s="45"/>
      <c r="OEI434" s="45"/>
      <c r="OEJ434" s="45"/>
      <c r="OEK434" s="45"/>
      <c r="OEL434" s="45"/>
      <c r="OEM434" s="45"/>
      <c r="OEN434" s="45"/>
      <c r="OEO434" s="45"/>
      <c r="OEP434" s="45"/>
      <c r="OEQ434" s="45"/>
      <c r="OER434" s="45"/>
      <c r="OES434" s="45"/>
      <c r="OET434" s="45"/>
      <c r="OEU434" s="45"/>
      <c r="OEV434" s="45"/>
      <c r="OEW434" s="45"/>
      <c r="OEX434" s="45"/>
      <c r="OEY434" s="45"/>
      <c r="OEZ434" s="45"/>
      <c r="OFA434" s="45"/>
      <c r="OFB434" s="45"/>
      <c r="OFC434" s="45"/>
      <c r="OFD434" s="45"/>
      <c r="OFE434" s="45"/>
      <c r="OFF434" s="45"/>
      <c r="OFG434" s="45"/>
      <c r="OFH434" s="45"/>
      <c r="OFI434" s="45"/>
      <c r="OFJ434" s="45"/>
      <c r="OFK434" s="45"/>
      <c r="OFL434" s="45"/>
      <c r="OFM434" s="45"/>
      <c r="OFN434" s="45"/>
      <c r="OFO434" s="45"/>
      <c r="OFP434" s="45"/>
      <c r="OFQ434" s="45"/>
      <c r="OFR434" s="45"/>
      <c r="OFS434" s="45"/>
      <c r="OFT434" s="45"/>
      <c r="OFU434" s="45"/>
      <c r="OFV434" s="45"/>
      <c r="OFW434" s="45"/>
      <c r="OFX434" s="45"/>
      <c r="OFY434" s="45"/>
      <c r="OFZ434" s="45"/>
      <c r="OGA434" s="45"/>
      <c r="OGB434" s="45"/>
      <c r="OGC434" s="45"/>
      <c r="OGD434" s="45"/>
      <c r="OGE434" s="45"/>
      <c r="OGF434" s="45"/>
      <c r="OGG434" s="45"/>
      <c r="OGH434" s="45"/>
      <c r="OGI434" s="45"/>
      <c r="OGJ434" s="45"/>
      <c r="OGK434" s="45"/>
      <c r="OGL434" s="45"/>
      <c r="OGM434" s="45"/>
      <c r="OGN434" s="45"/>
      <c r="OGO434" s="45"/>
      <c r="OGP434" s="45"/>
      <c r="OGQ434" s="45"/>
      <c r="OGR434" s="45"/>
      <c r="OGS434" s="45"/>
      <c r="OGT434" s="45"/>
      <c r="OGU434" s="45"/>
      <c r="OGV434" s="45"/>
      <c r="OGW434" s="45"/>
      <c r="OGX434" s="45"/>
      <c r="OGY434" s="45"/>
      <c r="OGZ434" s="45"/>
      <c r="OHA434" s="45"/>
      <c r="OHB434" s="45"/>
      <c r="OHC434" s="45"/>
      <c r="OHD434" s="45"/>
      <c r="OHE434" s="45"/>
      <c r="OHF434" s="45"/>
      <c r="OHG434" s="45"/>
      <c r="OHH434" s="45"/>
      <c r="OHI434" s="45"/>
      <c r="OHJ434" s="45"/>
      <c r="OHK434" s="45"/>
      <c r="OHL434" s="45"/>
      <c r="OHM434" s="45"/>
      <c r="OHN434" s="45"/>
      <c r="OHO434" s="45"/>
      <c r="OHP434" s="45"/>
      <c r="OHQ434" s="45"/>
      <c r="OHR434" s="45"/>
      <c r="OHS434" s="45"/>
      <c r="OHT434" s="45"/>
      <c r="OHU434" s="45"/>
      <c r="OHV434" s="45"/>
      <c r="OHW434" s="45"/>
      <c r="OHX434" s="45"/>
      <c r="OHY434" s="45"/>
      <c r="OHZ434" s="45"/>
      <c r="OIA434" s="45"/>
      <c r="OIB434" s="45"/>
      <c r="OIC434" s="45"/>
      <c r="OID434" s="45"/>
      <c r="OIE434" s="45"/>
      <c r="OIF434" s="45"/>
      <c r="OIG434" s="45"/>
      <c r="OIH434" s="45"/>
      <c r="OII434" s="45"/>
      <c r="OIJ434" s="45"/>
      <c r="OIK434" s="45"/>
      <c r="OIL434" s="45"/>
      <c r="OIM434" s="45"/>
      <c r="OIN434" s="45"/>
      <c r="OIO434" s="45"/>
      <c r="OIP434" s="45"/>
      <c r="OIQ434" s="45"/>
      <c r="OIR434" s="45"/>
      <c r="OIS434" s="45"/>
      <c r="OIT434" s="45"/>
      <c r="OIU434" s="45"/>
      <c r="OIV434" s="45"/>
      <c r="OIW434" s="45"/>
      <c r="OIX434" s="45"/>
      <c r="OIY434" s="45"/>
      <c r="OIZ434" s="45"/>
      <c r="OJA434" s="45"/>
      <c r="OJB434" s="45"/>
      <c r="OJC434" s="45"/>
      <c r="OJD434" s="45"/>
      <c r="OJE434" s="45"/>
      <c r="OJF434" s="45"/>
      <c r="OJG434" s="45"/>
      <c r="OJH434" s="45"/>
      <c r="OJI434" s="45"/>
      <c r="OJJ434" s="45"/>
      <c r="OJK434" s="45"/>
      <c r="OJL434" s="45"/>
      <c r="OJM434" s="45"/>
      <c r="OJN434" s="45"/>
      <c r="OJO434" s="45"/>
      <c r="OJP434" s="45"/>
      <c r="OJQ434" s="45"/>
      <c r="OJR434" s="45"/>
      <c r="OJS434" s="45"/>
      <c r="OJT434" s="45"/>
      <c r="OJU434" s="45"/>
      <c r="OJV434" s="45"/>
      <c r="OJW434" s="45"/>
      <c r="OJX434" s="45"/>
      <c r="OJY434" s="45"/>
      <c r="OJZ434" s="45"/>
      <c r="OKA434" s="45"/>
      <c r="OKB434" s="45"/>
      <c r="OKC434" s="45"/>
      <c r="OKD434" s="45"/>
      <c r="OKE434" s="45"/>
      <c r="OKF434" s="45"/>
      <c r="OKG434" s="45"/>
      <c r="OKH434" s="45"/>
      <c r="OKI434" s="45"/>
      <c r="OKJ434" s="45"/>
      <c r="OKK434" s="45"/>
      <c r="OKL434" s="45"/>
      <c r="OKM434" s="45"/>
      <c r="OKN434" s="45"/>
      <c r="OKO434" s="45"/>
      <c r="OKP434" s="45"/>
      <c r="OKQ434" s="45"/>
      <c r="OKR434" s="45"/>
      <c r="OKS434" s="45"/>
      <c r="OKT434" s="45"/>
      <c r="OKU434" s="45"/>
      <c r="OKV434" s="45"/>
      <c r="OKW434" s="45"/>
      <c r="OKX434" s="45"/>
      <c r="OKY434" s="45"/>
      <c r="OKZ434" s="45"/>
      <c r="OLA434" s="45"/>
      <c r="OLB434" s="45"/>
      <c r="OLC434" s="45"/>
      <c r="OLD434" s="45"/>
      <c r="OLE434" s="45"/>
      <c r="OLF434" s="45"/>
      <c r="OLG434" s="45"/>
      <c r="OLH434" s="45"/>
      <c r="OLI434" s="45"/>
      <c r="OLJ434" s="45"/>
      <c r="OLK434" s="45"/>
      <c r="OLL434" s="45"/>
      <c r="OLM434" s="45"/>
      <c r="OLN434" s="45"/>
      <c r="OLO434" s="45"/>
      <c r="OLP434" s="45"/>
      <c r="OLQ434" s="45"/>
      <c r="OLR434" s="45"/>
      <c r="OLS434" s="45"/>
      <c r="OLT434" s="45"/>
      <c r="OLU434" s="45"/>
      <c r="OLV434" s="45"/>
      <c r="OLW434" s="45"/>
      <c r="OLX434" s="45"/>
      <c r="OLY434" s="45"/>
      <c r="OLZ434" s="45"/>
      <c r="OMA434" s="45"/>
      <c r="OMB434" s="45"/>
      <c r="OMC434" s="45"/>
      <c r="OMD434" s="45"/>
      <c r="OME434" s="45"/>
      <c r="OMF434" s="45"/>
      <c r="OMG434" s="45"/>
      <c r="OMH434" s="45"/>
      <c r="OMI434" s="45"/>
      <c r="OMJ434" s="45"/>
      <c r="OMK434" s="45"/>
      <c r="OML434" s="45"/>
      <c r="OMM434" s="45"/>
      <c r="OMN434" s="45"/>
      <c r="OMO434" s="45"/>
      <c r="OMP434" s="45"/>
      <c r="OMQ434" s="45"/>
      <c r="OMR434" s="45"/>
      <c r="OMS434" s="45"/>
      <c r="OMT434" s="45"/>
      <c r="OMU434" s="45"/>
      <c r="OMV434" s="45"/>
      <c r="OMW434" s="45"/>
      <c r="OMX434" s="45"/>
      <c r="OMY434" s="45"/>
      <c r="OMZ434" s="45"/>
      <c r="ONA434" s="45"/>
      <c r="ONB434" s="45"/>
      <c r="ONC434" s="45"/>
      <c r="OND434" s="45"/>
      <c r="ONE434" s="45"/>
      <c r="ONF434" s="45"/>
      <c r="ONG434" s="45"/>
      <c r="ONH434" s="45"/>
      <c r="ONI434" s="45"/>
      <c r="ONJ434" s="45"/>
      <c r="ONK434" s="45"/>
      <c r="ONL434" s="45"/>
      <c r="ONM434" s="45"/>
      <c r="ONN434" s="45"/>
      <c r="ONO434" s="45"/>
      <c r="ONP434" s="45"/>
      <c r="ONQ434" s="45"/>
      <c r="ONR434" s="45"/>
      <c r="ONS434" s="45"/>
      <c r="ONT434" s="45"/>
      <c r="ONU434" s="45"/>
      <c r="ONV434" s="45"/>
      <c r="ONW434" s="45"/>
      <c r="ONX434" s="45"/>
      <c r="ONY434" s="45"/>
      <c r="ONZ434" s="45"/>
      <c r="OOA434" s="45"/>
      <c r="OOB434" s="45"/>
      <c r="OOC434" s="45"/>
      <c r="OOD434" s="45"/>
      <c r="OOE434" s="45"/>
      <c r="OOF434" s="45"/>
      <c r="OOG434" s="45"/>
      <c r="OOH434" s="45"/>
      <c r="OOI434" s="45"/>
      <c r="OOJ434" s="45"/>
      <c r="OOK434" s="45"/>
      <c r="OOL434" s="45"/>
      <c r="OOM434" s="45"/>
      <c r="OON434" s="45"/>
      <c r="OOO434" s="45"/>
      <c r="OOP434" s="45"/>
      <c r="OOQ434" s="45"/>
      <c r="OOR434" s="45"/>
      <c r="OOS434" s="45"/>
      <c r="OOT434" s="45"/>
      <c r="OOU434" s="45"/>
      <c r="OOV434" s="45"/>
      <c r="OOW434" s="45"/>
      <c r="OOX434" s="45"/>
      <c r="OOY434" s="45"/>
      <c r="OOZ434" s="45"/>
      <c r="OPA434" s="45"/>
      <c r="OPB434" s="45"/>
      <c r="OPC434" s="45"/>
      <c r="OPD434" s="45"/>
      <c r="OPE434" s="45"/>
      <c r="OPF434" s="45"/>
      <c r="OPG434" s="45"/>
      <c r="OPH434" s="45"/>
      <c r="OPI434" s="45"/>
      <c r="OPJ434" s="45"/>
      <c r="OPK434" s="45"/>
      <c r="OPL434" s="45"/>
      <c r="OPM434" s="45"/>
      <c r="OPN434" s="45"/>
      <c r="OPO434" s="45"/>
      <c r="OPP434" s="45"/>
      <c r="OPQ434" s="45"/>
      <c r="OPR434" s="45"/>
      <c r="OPS434" s="45"/>
      <c r="OPT434" s="45"/>
      <c r="OPU434" s="45"/>
      <c r="OPV434" s="45"/>
      <c r="OPW434" s="45"/>
      <c r="OPX434" s="45"/>
      <c r="OPY434" s="45"/>
      <c r="OPZ434" s="45"/>
      <c r="OQA434" s="45"/>
      <c r="OQB434" s="45"/>
      <c r="OQC434" s="45"/>
      <c r="OQD434" s="45"/>
      <c r="OQE434" s="45"/>
      <c r="OQF434" s="45"/>
      <c r="OQG434" s="45"/>
      <c r="OQH434" s="45"/>
      <c r="OQI434" s="45"/>
      <c r="OQJ434" s="45"/>
      <c r="OQK434" s="45"/>
      <c r="OQL434" s="45"/>
      <c r="OQM434" s="45"/>
      <c r="OQN434" s="45"/>
      <c r="OQO434" s="45"/>
      <c r="OQP434" s="45"/>
      <c r="OQQ434" s="45"/>
      <c r="OQR434" s="45"/>
      <c r="OQS434" s="45"/>
      <c r="OQT434" s="45"/>
      <c r="OQU434" s="45"/>
      <c r="OQV434" s="45"/>
      <c r="OQW434" s="45"/>
      <c r="OQX434" s="45"/>
      <c r="OQY434" s="45"/>
      <c r="OQZ434" s="45"/>
      <c r="ORA434" s="45"/>
      <c r="ORB434" s="45"/>
      <c r="ORC434" s="45"/>
      <c r="ORD434" s="45"/>
      <c r="ORE434" s="45"/>
      <c r="ORF434" s="45"/>
      <c r="ORG434" s="45"/>
      <c r="ORH434" s="45"/>
      <c r="ORI434" s="45"/>
      <c r="ORJ434" s="45"/>
      <c r="ORK434" s="45"/>
      <c r="ORL434" s="45"/>
      <c r="ORM434" s="45"/>
      <c r="ORN434" s="45"/>
      <c r="ORO434" s="45"/>
      <c r="ORP434" s="45"/>
      <c r="ORQ434" s="45"/>
      <c r="ORR434" s="45"/>
      <c r="ORS434" s="45"/>
      <c r="ORT434" s="45"/>
      <c r="ORU434" s="45"/>
      <c r="ORV434" s="45"/>
      <c r="ORW434" s="45"/>
      <c r="ORX434" s="45"/>
      <c r="ORY434" s="45"/>
      <c r="ORZ434" s="45"/>
      <c r="OSA434" s="45"/>
      <c r="OSB434" s="45"/>
      <c r="OSC434" s="45"/>
      <c r="OSD434" s="45"/>
      <c r="OSE434" s="45"/>
      <c r="OSF434" s="45"/>
      <c r="OSG434" s="45"/>
      <c r="OSH434" s="45"/>
      <c r="OSI434" s="45"/>
      <c r="OSJ434" s="45"/>
      <c r="OSK434" s="45"/>
      <c r="OSL434" s="45"/>
      <c r="OSM434" s="45"/>
      <c r="OSN434" s="45"/>
      <c r="OSO434" s="45"/>
      <c r="OSP434" s="45"/>
      <c r="OSQ434" s="45"/>
      <c r="OSR434" s="45"/>
      <c r="OSS434" s="45"/>
      <c r="OST434" s="45"/>
      <c r="OSU434" s="45"/>
      <c r="OSV434" s="45"/>
      <c r="OSW434" s="45"/>
      <c r="OSX434" s="45"/>
      <c r="OSY434" s="45"/>
      <c r="OSZ434" s="45"/>
      <c r="OTA434" s="45"/>
      <c r="OTB434" s="45"/>
      <c r="OTC434" s="45"/>
      <c r="OTD434" s="45"/>
      <c r="OTE434" s="45"/>
      <c r="OTF434" s="45"/>
      <c r="OTG434" s="45"/>
      <c r="OTH434" s="45"/>
      <c r="OTI434" s="45"/>
      <c r="OTJ434" s="45"/>
      <c r="OTK434" s="45"/>
      <c r="OTL434" s="45"/>
      <c r="OTM434" s="45"/>
      <c r="OTN434" s="45"/>
      <c r="OTO434" s="45"/>
      <c r="OTP434" s="45"/>
      <c r="OTQ434" s="45"/>
      <c r="OTR434" s="45"/>
      <c r="OTS434" s="45"/>
      <c r="OTT434" s="45"/>
      <c r="OTU434" s="45"/>
      <c r="OTV434" s="45"/>
      <c r="OTW434" s="45"/>
      <c r="OTX434" s="45"/>
      <c r="OTY434" s="45"/>
      <c r="OTZ434" s="45"/>
      <c r="OUA434" s="45"/>
      <c r="OUB434" s="45"/>
      <c r="OUC434" s="45"/>
      <c r="OUD434" s="45"/>
      <c r="OUE434" s="45"/>
      <c r="OUF434" s="45"/>
      <c r="OUG434" s="45"/>
      <c r="OUH434" s="45"/>
      <c r="OUI434" s="45"/>
      <c r="OUJ434" s="45"/>
      <c r="OUK434" s="45"/>
      <c r="OUL434" s="45"/>
      <c r="OUM434" s="45"/>
      <c r="OUN434" s="45"/>
      <c r="OUO434" s="45"/>
      <c r="OUP434" s="45"/>
      <c r="OUQ434" s="45"/>
      <c r="OUR434" s="45"/>
      <c r="OUS434" s="45"/>
      <c r="OUT434" s="45"/>
      <c r="OUU434" s="45"/>
      <c r="OUV434" s="45"/>
      <c r="OUW434" s="45"/>
      <c r="OUX434" s="45"/>
      <c r="OUY434" s="45"/>
      <c r="OUZ434" s="45"/>
      <c r="OVA434" s="45"/>
      <c r="OVB434" s="45"/>
      <c r="OVC434" s="45"/>
      <c r="OVD434" s="45"/>
      <c r="OVE434" s="45"/>
      <c r="OVF434" s="45"/>
      <c r="OVG434" s="45"/>
      <c r="OVH434" s="45"/>
      <c r="OVI434" s="45"/>
      <c r="OVJ434" s="45"/>
      <c r="OVK434" s="45"/>
      <c r="OVL434" s="45"/>
      <c r="OVM434" s="45"/>
      <c r="OVN434" s="45"/>
      <c r="OVO434" s="45"/>
      <c r="OVP434" s="45"/>
      <c r="OVQ434" s="45"/>
      <c r="OVR434" s="45"/>
      <c r="OVS434" s="45"/>
      <c r="OVT434" s="45"/>
      <c r="OVU434" s="45"/>
      <c r="OVV434" s="45"/>
      <c r="OVW434" s="45"/>
      <c r="OVX434" s="45"/>
      <c r="OVY434" s="45"/>
      <c r="OVZ434" s="45"/>
      <c r="OWA434" s="45"/>
      <c r="OWB434" s="45"/>
      <c r="OWC434" s="45"/>
      <c r="OWD434" s="45"/>
      <c r="OWE434" s="45"/>
      <c r="OWF434" s="45"/>
      <c r="OWG434" s="45"/>
      <c r="OWH434" s="45"/>
      <c r="OWI434" s="45"/>
      <c r="OWJ434" s="45"/>
      <c r="OWK434" s="45"/>
      <c r="OWL434" s="45"/>
      <c r="OWM434" s="45"/>
      <c r="OWN434" s="45"/>
      <c r="OWO434" s="45"/>
      <c r="OWP434" s="45"/>
      <c r="OWQ434" s="45"/>
      <c r="OWR434" s="45"/>
      <c r="OWS434" s="45"/>
      <c r="OWT434" s="45"/>
      <c r="OWU434" s="45"/>
      <c r="OWV434" s="45"/>
      <c r="OWW434" s="45"/>
      <c r="OWX434" s="45"/>
      <c r="OWY434" s="45"/>
      <c r="OWZ434" s="45"/>
      <c r="OXA434" s="45"/>
      <c r="OXB434" s="45"/>
      <c r="OXC434" s="45"/>
      <c r="OXD434" s="45"/>
      <c r="OXE434" s="45"/>
      <c r="OXF434" s="45"/>
      <c r="OXG434" s="45"/>
      <c r="OXH434" s="45"/>
      <c r="OXI434" s="45"/>
      <c r="OXJ434" s="45"/>
      <c r="OXK434" s="45"/>
      <c r="OXL434" s="45"/>
      <c r="OXM434" s="45"/>
      <c r="OXN434" s="45"/>
      <c r="OXO434" s="45"/>
      <c r="OXP434" s="45"/>
      <c r="OXQ434" s="45"/>
      <c r="OXR434" s="45"/>
      <c r="OXS434" s="45"/>
      <c r="OXT434" s="45"/>
      <c r="OXU434" s="45"/>
      <c r="OXV434" s="45"/>
      <c r="OXW434" s="45"/>
      <c r="OXX434" s="45"/>
      <c r="OXY434" s="45"/>
      <c r="OXZ434" s="45"/>
      <c r="OYA434" s="45"/>
      <c r="OYB434" s="45"/>
      <c r="OYC434" s="45"/>
      <c r="OYD434" s="45"/>
      <c r="OYE434" s="45"/>
      <c r="OYF434" s="45"/>
      <c r="OYG434" s="45"/>
      <c r="OYH434" s="45"/>
      <c r="OYI434" s="45"/>
      <c r="OYJ434" s="45"/>
      <c r="OYK434" s="45"/>
      <c r="OYL434" s="45"/>
      <c r="OYM434" s="45"/>
      <c r="OYN434" s="45"/>
      <c r="OYO434" s="45"/>
      <c r="OYP434" s="45"/>
      <c r="OYQ434" s="45"/>
      <c r="OYR434" s="45"/>
      <c r="OYS434" s="45"/>
      <c r="OYT434" s="45"/>
      <c r="OYU434" s="45"/>
      <c r="OYV434" s="45"/>
      <c r="OYW434" s="45"/>
      <c r="OYX434" s="45"/>
      <c r="OYY434" s="45"/>
      <c r="OYZ434" s="45"/>
      <c r="OZA434" s="45"/>
      <c r="OZB434" s="45"/>
      <c r="OZC434" s="45"/>
      <c r="OZD434" s="45"/>
      <c r="OZE434" s="45"/>
      <c r="OZF434" s="45"/>
      <c r="OZG434" s="45"/>
      <c r="OZH434" s="45"/>
      <c r="OZI434" s="45"/>
      <c r="OZJ434" s="45"/>
      <c r="OZK434" s="45"/>
      <c r="OZL434" s="45"/>
      <c r="OZM434" s="45"/>
      <c r="OZN434" s="45"/>
      <c r="OZO434" s="45"/>
      <c r="OZP434" s="45"/>
      <c r="OZQ434" s="45"/>
      <c r="OZR434" s="45"/>
      <c r="OZS434" s="45"/>
      <c r="OZT434" s="45"/>
      <c r="OZU434" s="45"/>
      <c r="OZV434" s="45"/>
      <c r="OZW434" s="45"/>
      <c r="OZX434" s="45"/>
      <c r="OZY434" s="45"/>
      <c r="OZZ434" s="45"/>
      <c r="PAA434" s="45"/>
      <c r="PAB434" s="45"/>
      <c r="PAC434" s="45"/>
      <c r="PAD434" s="45"/>
      <c r="PAE434" s="45"/>
      <c r="PAF434" s="45"/>
      <c r="PAG434" s="45"/>
      <c r="PAH434" s="45"/>
      <c r="PAI434" s="45"/>
      <c r="PAJ434" s="45"/>
      <c r="PAK434" s="45"/>
      <c r="PAL434" s="45"/>
      <c r="PAM434" s="45"/>
      <c r="PAN434" s="45"/>
      <c r="PAO434" s="45"/>
      <c r="PAP434" s="45"/>
      <c r="PAQ434" s="45"/>
      <c r="PAR434" s="45"/>
      <c r="PAS434" s="45"/>
      <c r="PAT434" s="45"/>
      <c r="PAU434" s="45"/>
      <c r="PAV434" s="45"/>
      <c r="PAW434" s="45"/>
      <c r="PAX434" s="45"/>
      <c r="PAY434" s="45"/>
      <c r="PAZ434" s="45"/>
      <c r="PBA434" s="45"/>
      <c r="PBB434" s="45"/>
      <c r="PBC434" s="45"/>
      <c r="PBD434" s="45"/>
      <c r="PBE434" s="45"/>
      <c r="PBF434" s="45"/>
      <c r="PBG434" s="45"/>
      <c r="PBH434" s="45"/>
      <c r="PBI434" s="45"/>
      <c r="PBJ434" s="45"/>
      <c r="PBK434" s="45"/>
      <c r="PBL434" s="45"/>
      <c r="PBM434" s="45"/>
      <c r="PBN434" s="45"/>
      <c r="PBO434" s="45"/>
      <c r="PBP434" s="45"/>
      <c r="PBQ434" s="45"/>
      <c r="PBR434" s="45"/>
      <c r="PBS434" s="45"/>
      <c r="PBT434" s="45"/>
      <c r="PBU434" s="45"/>
      <c r="PBV434" s="45"/>
      <c r="PBW434" s="45"/>
      <c r="PBX434" s="45"/>
      <c r="PBY434" s="45"/>
      <c r="PBZ434" s="45"/>
      <c r="PCA434" s="45"/>
      <c r="PCB434" s="45"/>
      <c r="PCC434" s="45"/>
      <c r="PCD434" s="45"/>
      <c r="PCE434" s="45"/>
      <c r="PCF434" s="45"/>
      <c r="PCG434" s="45"/>
      <c r="PCH434" s="45"/>
      <c r="PCI434" s="45"/>
      <c r="PCJ434" s="45"/>
      <c r="PCK434" s="45"/>
      <c r="PCL434" s="45"/>
      <c r="PCM434" s="45"/>
      <c r="PCN434" s="45"/>
      <c r="PCO434" s="45"/>
      <c r="PCP434" s="45"/>
      <c r="PCQ434" s="45"/>
      <c r="PCR434" s="45"/>
      <c r="PCS434" s="45"/>
      <c r="PCT434" s="45"/>
      <c r="PCU434" s="45"/>
      <c r="PCV434" s="45"/>
      <c r="PCW434" s="45"/>
      <c r="PCX434" s="45"/>
      <c r="PCY434" s="45"/>
      <c r="PCZ434" s="45"/>
      <c r="PDA434" s="45"/>
      <c r="PDB434" s="45"/>
      <c r="PDC434" s="45"/>
      <c r="PDD434" s="45"/>
      <c r="PDE434" s="45"/>
      <c r="PDF434" s="45"/>
      <c r="PDG434" s="45"/>
      <c r="PDH434" s="45"/>
      <c r="PDI434" s="45"/>
      <c r="PDJ434" s="45"/>
      <c r="PDK434" s="45"/>
      <c r="PDL434" s="45"/>
      <c r="PDM434" s="45"/>
      <c r="PDN434" s="45"/>
      <c r="PDO434" s="45"/>
      <c r="PDP434" s="45"/>
      <c r="PDQ434" s="45"/>
      <c r="PDR434" s="45"/>
      <c r="PDS434" s="45"/>
      <c r="PDT434" s="45"/>
      <c r="PDU434" s="45"/>
      <c r="PDV434" s="45"/>
      <c r="PDW434" s="45"/>
      <c r="PDX434" s="45"/>
      <c r="PDY434" s="45"/>
      <c r="PDZ434" s="45"/>
      <c r="PEA434" s="45"/>
      <c r="PEB434" s="45"/>
      <c r="PEC434" s="45"/>
      <c r="PED434" s="45"/>
      <c r="PEE434" s="45"/>
      <c r="PEF434" s="45"/>
      <c r="PEG434" s="45"/>
      <c r="PEH434" s="45"/>
      <c r="PEI434" s="45"/>
      <c r="PEJ434" s="45"/>
      <c r="PEK434" s="45"/>
      <c r="PEL434" s="45"/>
      <c r="PEM434" s="45"/>
      <c r="PEN434" s="45"/>
      <c r="PEO434" s="45"/>
      <c r="PEP434" s="45"/>
      <c r="PEQ434" s="45"/>
      <c r="PER434" s="45"/>
      <c r="PES434" s="45"/>
      <c r="PET434" s="45"/>
      <c r="PEU434" s="45"/>
      <c r="PEV434" s="45"/>
      <c r="PEW434" s="45"/>
      <c r="PEX434" s="45"/>
      <c r="PEY434" s="45"/>
      <c r="PEZ434" s="45"/>
      <c r="PFA434" s="45"/>
      <c r="PFB434" s="45"/>
      <c r="PFC434" s="45"/>
      <c r="PFD434" s="45"/>
      <c r="PFE434" s="45"/>
      <c r="PFF434" s="45"/>
      <c r="PFG434" s="45"/>
      <c r="PFH434" s="45"/>
      <c r="PFI434" s="45"/>
      <c r="PFJ434" s="45"/>
      <c r="PFK434" s="45"/>
      <c r="PFL434" s="45"/>
      <c r="PFM434" s="45"/>
      <c r="PFN434" s="45"/>
      <c r="PFO434" s="45"/>
      <c r="PFP434" s="45"/>
      <c r="PFQ434" s="45"/>
      <c r="PFR434" s="45"/>
      <c r="PFS434" s="45"/>
      <c r="PFT434" s="45"/>
      <c r="PFU434" s="45"/>
      <c r="PFV434" s="45"/>
      <c r="PFW434" s="45"/>
      <c r="PFX434" s="45"/>
      <c r="PFY434" s="45"/>
      <c r="PFZ434" s="45"/>
      <c r="PGA434" s="45"/>
      <c r="PGB434" s="45"/>
      <c r="PGC434" s="45"/>
      <c r="PGD434" s="45"/>
      <c r="PGE434" s="45"/>
      <c r="PGF434" s="45"/>
      <c r="PGG434" s="45"/>
      <c r="PGH434" s="45"/>
      <c r="PGI434" s="45"/>
      <c r="PGJ434" s="45"/>
      <c r="PGK434" s="45"/>
      <c r="PGL434" s="45"/>
      <c r="PGM434" s="45"/>
      <c r="PGN434" s="45"/>
      <c r="PGO434" s="45"/>
      <c r="PGP434" s="45"/>
      <c r="PGQ434" s="45"/>
      <c r="PGR434" s="45"/>
      <c r="PGS434" s="45"/>
      <c r="PGT434" s="45"/>
      <c r="PGU434" s="45"/>
      <c r="PGV434" s="45"/>
      <c r="PGW434" s="45"/>
      <c r="PGX434" s="45"/>
      <c r="PGY434" s="45"/>
      <c r="PGZ434" s="45"/>
      <c r="PHA434" s="45"/>
      <c r="PHB434" s="45"/>
      <c r="PHC434" s="45"/>
      <c r="PHD434" s="45"/>
      <c r="PHE434" s="45"/>
      <c r="PHF434" s="45"/>
      <c r="PHG434" s="45"/>
      <c r="PHH434" s="45"/>
      <c r="PHI434" s="45"/>
      <c r="PHJ434" s="45"/>
      <c r="PHK434" s="45"/>
      <c r="PHL434" s="45"/>
      <c r="PHM434" s="45"/>
      <c r="PHN434" s="45"/>
      <c r="PHO434" s="45"/>
      <c r="PHP434" s="45"/>
      <c r="PHQ434" s="45"/>
      <c r="PHR434" s="45"/>
      <c r="PHS434" s="45"/>
      <c r="PHT434" s="45"/>
      <c r="PHU434" s="45"/>
      <c r="PHV434" s="45"/>
      <c r="PHW434" s="45"/>
      <c r="PHX434" s="45"/>
      <c r="PHY434" s="45"/>
      <c r="PHZ434" s="45"/>
      <c r="PIA434" s="45"/>
      <c r="PIB434" s="45"/>
      <c r="PIC434" s="45"/>
      <c r="PID434" s="45"/>
      <c r="PIE434" s="45"/>
      <c r="PIF434" s="45"/>
      <c r="PIG434" s="45"/>
      <c r="PIH434" s="45"/>
      <c r="PII434" s="45"/>
      <c r="PIJ434" s="45"/>
      <c r="PIK434" s="45"/>
      <c r="PIL434" s="45"/>
      <c r="PIM434" s="45"/>
      <c r="PIN434" s="45"/>
      <c r="PIO434" s="45"/>
      <c r="PIP434" s="45"/>
      <c r="PIQ434" s="45"/>
      <c r="PIR434" s="45"/>
      <c r="PIS434" s="45"/>
      <c r="PIT434" s="45"/>
      <c r="PIU434" s="45"/>
      <c r="PIV434" s="45"/>
      <c r="PIW434" s="45"/>
      <c r="PIX434" s="45"/>
      <c r="PIY434" s="45"/>
      <c r="PIZ434" s="45"/>
      <c r="PJA434" s="45"/>
      <c r="PJB434" s="45"/>
      <c r="PJC434" s="45"/>
      <c r="PJD434" s="45"/>
      <c r="PJE434" s="45"/>
      <c r="PJF434" s="45"/>
      <c r="PJG434" s="45"/>
      <c r="PJH434" s="45"/>
      <c r="PJI434" s="45"/>
      <c r="PJJ434" s="45"/>
      <c r="PJK434" s="45"/>
      <c r="PJL434" s="45"/>
      <c r="PJM434" s="45"/>
      <c r="PJN434" s="45"/>
      <c r="PJO434" s="45"/>
      <c r="PJP434" s="45"/>
      <c r="PJQ434" s="45"/>
      <c r="PJR434" s="45"/>
      <c r="PJS434" s="45"/>
      <c r="PJT434" s="45"/>
      <c r="PJU434" s="45"/>
      <c r="PJV434" s="45"/>
      <c r="PJW434" s="45"/>
      <c r="PJX434" s="45"/>
      <c r="PJY434" s="45"/>
      <c r="PJZ434" s="45"/>
      <c r="PKA434" s="45"/>
      <c r="PKB434" s="45"/>
      <c r="PKC434" s="45"/>
      <c r="PKD434" s="45"/>
      <c r="PKE434" s="45"/>
      <c r="PKF434" s="45"/>
      <c r="PKG434" s="45"/>
      <c r="PKH434" s="45"/>
      <c r="PKI434" s="45"/>
      <c r="PKJ434" s="45"/>
      <c r="PKK434" s="45"/>
      <c r="PKL434" s="45"/>
      <c r="PKM434" s="45"/>
      <c r="PKN434" s="45"/>
      <c r="PKO434" s="45"/>
      <c r="PKP434" s="45"/>
      <c r="PKQ434" s="45"/>
      <c r="PKR434" s="45"/>
      <c r="PKS434" s="45"/>
      <c r="PKT434" s="45"/>
      <c r="PKU434" s="45"/>
      <c r="PKV434" s="45"/>
      <c r="PKW434" s="45"/>
      <c r="PKX434" s="45"/>
      <c r="PKY434" s="45"/>
      <c r="PKZ434" s="45"/>
      <c r="PLA434" s="45"/>
      <c r="PLB434" s="45"/>
      <c r="PLC434" s="45"/>
      <c r="PLD434" s="45"/>
      <c r="PLE434" s="45"/>
      <c r="PLF434" s="45"/>
      <c r="PLG434" s="45"/>
      <c r="PLH434" s="45"/>
      <c r="PLI434" s="45"/>
      <c r="PLJ434" s="45"/>
      <c r="PLK434" s="45"/>
      <c r="PLL434" s="45"/>
      <c r="PLM434" s="45"/>
      <c r="PLN434" s="45"/>
      <c r="PLO434" s="45"/>
      <c r="PLP434" s="45"/>
      <c r="PLQ434" s="45"/>
      <c r="PLR434" s="45"/>
      <c r="PLS434" s="45"/>
      <c r="PLT434" s="45"/>
      <c r="PLU434" s="45"/>
      <c r="PLV434" s="45"/>
      <c r="PLW434" s="45"/>
      <c r="PLX434" s="45"/>
      <c r="PLY434" s="45"/>
      <c r="PLZ434" s="45"/>
      <c r="PMA434" s="45"/>
      <c r="PMB434" s="45"/>
      <c r="PMC434" s="45"/>
      <c r="PMD434" s="45"/>
      <c r="PME434" s="45"/>
      <c r="PMF434" s="45"/>
      <c r="PMG434" s="45"/>
      <c r="PMH434" s="45"/>
      <c r="PMI434" s="45"/>
      <c r="PMJ434" s="45"/>
      <c r="PMK434" s="45"/>
      <c r="PML434" s="45"/>
      <c r="PMM434" s="45"/>
      <c r="PMN434" s="45"/>
      <c r="PMO434" s="45"/>
      <c r="PMP434" s="45"/>
      <c r="PMQ434" s="45"/>
      <c r="PMR434" s="45"/>
      <c r="PMS434" s="45"/>
      <c r="PMT434" s="45"/>
      <c r="PMU434" s="45"/>
      <c r="PMV434" s="45"/>
      <c r="PMW434" s="45"/>
      <c r="PMX434" s="45"/>
      <c r="PMY434" s="45"/>
      <c r="PMZ434" s="45"/>
      <c r="PNA434" s="45"/>
      <c r="PNB434" s="45"/>
      <c r="PNC434" s="45"/>
      <c r="PND434" s="45"/>
      <c r="PNE434" s="45"/>
      <c r="PNF434" s="45"/>
      <c r="PNG434" s="45"/>
      <c r="PNH434" s="45"/>
      <c r="PNI434" s="45"/>
      <c r="PNJ434" s="45"/>
      <c r="PNK434" s="45"/>
      <c r="PNL434" s="45"/>
      <c r="PNM434" s="45"/>
      <c r="PNN434" s="45"/>
      <c r="PNO434" s="45"/>
      <c r="PNP434" s="45"/>
      <c r="PNQ434" s="45"/>
      <c r="PNR434" s="45"/>
      <c r="PNS434" s="45"/>
      <c r="PNT434" s="45"/>
      <c r="PNU434" s="45"/>
      <c r="PNV434" s="45"/>
      <c r="PNW434" s="45"/>
      <c r="PNX434" s="45"/>
      <c r="PNY434" s="45"/>
      <c r="PNZ434" s="45"/>
      <c r="POA434" s="45"/>
      <c r="POB434" s="45"/>
      <c r="POC434" s="45"/>
      <c r="POD434" s="45"/>
      <c r="POE434" s="45"/>
      <c r="POF434" s="45"/>
      <c r="POG434" s="45"/>
      <c r="POH434" s="45"/>
      <c r="POI434" s="45"/>
      <c r="POJ434" s="45"/>
      <c r="POK434" s="45"/>
      <c r="POL434" s="45"/>
      <c r="POM434" s="45"/>
      <c r="PON434" s="45"/>
      <c r="POO434" s="45"/>
      <c r="POP434" s="45"/>
      <c r="POQ434" s="45"/>
      <c r="POR434" s="45"/>
      <c r="POS434" s="45"/>
      <c r="POT434" s="45"/>
      <c r="POU434" s="45"/>
      <c r="POV434" s="45"/>
      <c r="POW434" s="45"/>
      <c r="POX434" s="45"/>
      <c r="POY434" s="45"/>
      <c r="POZ434" s="45"/>
      <c r="PPA434" s="45"/>
      <c r="PPB434" s="45"/>
      <c r="PPC434" s="45"/>
      <c r="PPD434" s="45"/>
      <c r="PPE434" s="45"/>
      <c r="PPF434" s="45"/>
      <c r="PPG434" s="45"/>
      <c r="PPH434" s="45"/>
      <c r="PPI434" s="45"/>
      <c r="PPJ434" s="45"/>
      <c r="PPK434" s="45"/>
      <c r="PPL434" s="45"/>
      <c r="PPM434" s="45"/>
      <c r="PPN434" s="45"/>
      <c r="PPO434" s="45"/>
      <c r="PPP434" s="45"/>
      <c r="PPQ434" s="45"/>
      <c r="PPR434" s="45"/>
      <c r="PPS434" s="45"/>
      <c r="PPT434" s="45"/>
      <c r="PPU434" s="45"/>
      <c r="PPV434" s="45"/>
      <c r="PPW434" s="45"/>
      <c r="PPX434" s="45"/>
      <c r="PPY434" s="45"/>
      <c r="PPZ434" s="45"/>
      <c r="PQA434" s="45"/>
      <c r="PQB434" s="45"/>
      <c r="PQC434" s="45"/>
      <c r="PQD434" s="45"/>
      <c r="PQE434" s="45"/>
      <c r="PQF434" s="45"/>
      <c r="PQG434" s="45"/>
      <c r="PQH434" s="45"/>
      <c r="PQI434" s="45"/>
      <c r="PQJ434" s="45"/>
      <c r="PQK434" s="45"/>
      <c r="PQL434" s="45"/>
      <c r="PQM434" s="45"/>
      <c r="PQN434" s="45"/>
      <c r="PQO434" s="45"/>
      <c r="PQP434" s="45"/>
      <c r="PQQ434" s="45"/>
      <c r="PQR434" s="45"/>
      <c r="PQS434" s="45"/>
      <c r="PQT434" s="45"/>
      <c r="PQU434" s="45"/>
      <c r="PQV434" s="45"/>
      <c r="PQW434" s="45"/>
      <c r="PQX434" s="45"/>
      <c r="PQY434" s="45"/>
      <c r="PQZ434" s="45"/>
      <c r="PRA434" s="45"/>
      <c r="PRB434" s="45"/>
      <c r="PRC434" s="45"/>
      <c r="PRD434" s="45"/>
      <c r="PRE434" s="45"/>
      <c r="PRF434" s="45"/>
      <c r="PRG434" s="45"/>
      <c r="PRH434" s="45"/>
      <c r="PRI434" s="45"/>
      <c r="PRJ434" s="45"/>
      <c r="PRK434" s="45"/>
      <c r="PRL434" s="45"/>
      <c r="PRM434" s="45"/>
      <c r="PRN434" s="45"/>
      <c r="PRO434" s="45"/>
      <c r="PRP434" s="45"/>
      <c r="PRQ434" s="45"/>
      <c r="PRR434" s="45"/>
      <c r="PRS434" s="45"/>
      <c r="PRT434" s="45"/>
      <c r="PRU434" s="45"/>
      <c r="PRV434" s="45"/>
      <c r="PRW434" s="45"/>
      <c r="PRX434" s="45"/>
      <c r="PRY434" s="45"/>
      <c r="PRZ434" s="45"/>
      <c r="PSA434" s="45"/>
      <c r="PSB434" s="45"/>
      <c r="PSC434" s="45"/>
      <c r="PSD434" s="45"/>
      <c r="PSE434" s="45"/>
      <c r="PSF434" s="45"/>
      <c r="PSG434" s="45"/>
      <c r="PSH434" s="45"/>
      <c r="PSI434" s="45"/>
      <c r="PSJ434" s="45"/>
      <c r="PSK434" s="45"/>
      <c r="PSL434" s="45"/>
      <c r="PSM434" s="45"/>
      <c r="PSN434" s="45"/>
      <c r="PSO434" s="45"/>
      <c r="PSP434" s="45"/>
      <c r="PSQ434" s="45"/>
      <c r="PSR434" s="45"/>
      <c r="PSS434" s="45"/>
      <c r="PST434" s="45"/>
      <c r="PSU434" s="45"/>
      <c r="PSV434" s="45"/>
      <c r="PSW434" s="45"/>
      <c r="PSX434" s="45"/>
      <c r="PSY434" s="45"/>
      <c r="PSZ434" s="45"/>
      <c r="PTA434" s="45"/>
      <c r="PTB434" s="45"/>
      <c r="PTC434" s="45"/>
      <c r="PTD434" s="45"/>
      <c r="PTE434" s="45"/>
      <c r="PTF434" s="45"/>
      <c r="PTG434" s="45"/>
      <c r="PTH434" s="45"/>
      <c r="PTI434" s="45"/>
      <c r="PTJ434" s="45"/>
      <c r="PTK434" s="45"/>
      <c r="PTL434" s="45"/>
      <c r="PTM434" s="45"/>
      <c r="PTN434" s="45"/>
      <c r="PTO434" s="45"/>
      <c r="PTP434" s="45"/>
      <c r="PTQ434" s="45"/>
      <c r="PTR434" s="45"/>
      <c r="PTS434" s="45"/>
      <c r="PTT434" s="45"/>
      <c r="PTU434" s="45"/>
      <c r="PTV434" s="45"/>
      <c r="PTW434" s="45"/>
      <c r="PTX434" s="45"/>
      <c r="PTY434" s="45"/>
      <c r="PTZ434" s="45"/>
      <c r="PUA434" s="45"/>
      <c r="PUB434" s="45"/>
      <c r="PUC434" s="45"/>
      <c r="PUD434" s="45"/>
      <c r="PUE434" s="45"/>
      <c r="PUF434" s="45"/>
      <c r="PUG434" s="45"/>
      <c r="PUH434" s="45"/>
      <c r="PUI434" s="45"/>
      <c r="PUJ434" s="45"/>
      <c r="PUK434" s="45"/>
      <c r="PUL434" s="45"/>
      <c r="PUM434" s="45"/>
      <c r="PUN434" s="45"/>
      <c r="PUO434" s="45"/>
      <c r="PUP434" s="45"/>
      <c r="PUQ434" s="45"/>
      <c r="PUR434" s="45"/>
      <c r="PUS434" s="45"/>
      <c r="PUT434" s="45"/>
      <c r="PUU434" s="45"/>
      <c r="PUV434" s="45"/>
      <c r="PUW434" s="45"/>
      <c r="PUX434" s="45"/>
      <c r="PUY434" s="45"/>
      <c r="PUZ434" s="45"/>
      <c r="PVA434" s="45"/>
      <c r="PVB434" s="45"/>
      <c r="PVC434" s="45"/>
      <c r="PVD434" s="45"/>
      <c r="PVE434" s="45"/>
      <c r="PVF434" s="45"/>
      <c r="PVG434" s="45"/>
      <c r="PVH434" s="45"/>
      <c r="PVI434" s="45"/>
      <c r="PVJ434" s="45"/>
      <c r="PVK434" s="45"/>
      <c r="PVL434" s="45"/>
      <c r="PVM434" s="45"/>
      <c r="PVN434" s="45"/>
      <c r="PVO434" s="45"/>
      <c r="PVP434" s="45"/>
      <c r="PVQ434" s="45"/>
      <c r="PVR434" s="45"/>
      <c r="PVS434" s="45"/>
      <c r="PVT434" s="45"/>
      <c r="PVU434" s="45"/>
      <c r="PVV434" s="45"/>
      <c r="PVW434" s="45"/>
      <c r="PVX434" s="45"/>
      <c r="PVY434" s="45"/>
      <c r="PVZ434" s="45"/>
      <c r="PWA434" s="45"/>
      <c r="PWB434" s="45"/>
      <c r="PWC434" s="45"/>
      <c r="PWD434" s="45"/>
      <c r="PWE434" s="45"/>
      <c r="PWF434" s="45"/>
      <c r="PWG434" s="45"/>
      <c r="PWH434" s="45"/>
      <c r="PWI434" s="45"/>
      <c r="PWJ434" s="45"/>
      <c r="PWK434" s="45"/>
      <c r="PWL434" s="45"/>
      <c r="PWM434" s="45"/>
      <c r="PWN434" s="45"/>
      <c r="PWO434" s="45"/>
      <c r="PWP434" s="45"/>
      <c r="PWQ434" s="45"/>
      <c r="PWR434" s="45"/>
      <c r="PWS434" s="45"/>
      <c r="PWT434" s="45"/>
      <c r="PWU434" s="45"/>
      <c r="PWV434" s="45"/>
      <c r="PWW434" s="45"/>
      <c r="PWX434" s="45"/>
      <c r="PWY434" s="45"/>
      <c r="PWZ434" s="45"/>
      <c r="PXA434" s="45"/>
      <c r="PXB434" s="45"/>
      <c r="PXC434" s="45"/>
      <c r="PXD434" s="45"/>
      <c r="PXE434" s="45"/>
      <c r="PXF434" s="45"/>
      <c r="PXG434" s="45"/>
      <c r="PXH434" s="45"/>
      <c r="PXI434" s="45"/>
      <c r="PXJ434" s="45"/>
      <c r="PXK434" s="45"/>
      <c r="PXL434" s="45"/>
      <c r="PXM434" s="45"/>
      <c r="PXN434" s="45"/>
      <c r="PXO434" s="45"/>
      <c r="PXP434" s="45"/>
      <c r="PXQ434" s="45"/>
      <c r="PXR434" s="45"/>
      <c r="PXS434" s="45"/>
      <c r="PXT434" s="45"/>
      <c r="PXU434" s="45"/>
      <c r="PXV434" s="45"/>
      <c r="PXW434" s="45"/>
      <c r="PXX434" s="45"/>
      <c r="PXY434" s="45"/>
      <c r="PXZ434" s="45"/>
      <c r="PYA434" s="45"/>
      <c r="PYB434" s="45"/>
      <c r="PYC434" s="45"/>
      <c r="PYD434" s="45"/>
      <c r="PYE434" s="45"/>
      <c r="PYF434" s="45"/>
      <c r="PYG434" s="45"/>
      <c r="PYH434" s="45"/>
      <c r="PYI434" s="45"/>
      <c r="PYJ434" s="45"/>
      <c r="PYK434" s="45"/>
      <c r="PYL434" s="45"/>
      <c r="PYM434" s="45"/>
      <c r="PYN434" s="45"/>
      <c r="PYO434" s="45"/>
      <c r="PYP434" s="45"/>
      <c r="PYQ434" s="45"/>
      <c r="PYR434" s="45"/>
      <c r="PYS434" s="45"/>
      <c r="PYT434" s="45"/>
      <c r="PYU434" s="45"/>
      <c r="PYV434" s="45"/>
      <c r="PYW434" s="45"/>
      <c r="PYX434" s="45"/>
      <c r="PYY434" s="45"/>
      <c r="PYZ434" s="45"/>
      <c r="PZA434" s="45"/>
      <c r="PZB434" s="45"/>
      <c r="PZC434" s="45"/>
      <c r="PZD434" s="45"/>
      <c r="PZE434" s="45"/>
      <c r="PZF434" s="45"/>
      <c r="PZG434" s="45"/>
      <c r="PZH434" s="45"/>
      <c r="PZI434" s="45"/>
      <c r="PZJ434" s="45"/>
      <c r="PZK434" s="45"/>
      <c r="PZL434" s="45"/>
      <c r="PZM434" s="45"/>
      <c r="PZN434" s="45"/>
      <c r="PZO434" s="45"/>
      <c r="PZP434" s="45"/>
      <c r="PZQ434" s="45"/>
      <c r="PZR434" s="45"/>
      <c r="PZS434" s="45"/>
      <c r="PZT434" s="45"/>
      <c r="PZU434" s="45"/>
      <c r="PZV434" s="45"/>
      <c r="PZW434" s="45"/>
      <c r="PZX434" s="45"/>
      <c r="PZY434" s="45"/>
      <c r="PZZ434" s="45"/>
      <c r="QAA434" s="45"/>
      <c r="QAB434" s="45"/>
      <c r="QAC434" s="45"/>
      <c r="QAD434" s="45"/>
      <c r="QAE434" s="45"/>
      <c r="QAF434" s="45"/>
      <c r="QAG434" s="45"/>
      <c r="QAH434" s="45"/>
      <c r="QAI434" s="45"/>
      <c r="QAJ434" s="45"/>
      <c r="QAK434" s="45"/>
      <c r="QAL434" s="45"/>
      <c r="QAM434" s="45"/>
      <c r="QAN434" s="45"/>
      <c r="QAO434" s="45"/>
      <c r="QAP434" s="45"/>
      <c r="QAQ434" s="45"/>
      <c r="QAR434" s="45"/>
      <c r="QAS434" s="45"/>
      <c r="QAT434" s="45"/>
      <c r="QAU434" s="45"/>
      <c r="QAV434" s="45"/>
      <c r="QAW434" s="45"/>
      <c r="QAX434" s="45"/>
      <c r="QAY434" s="45"/>
      <c r="QAZ434" s="45"/>
      <c r="QBA434" s="45"/>
      <c r="QBB434" s="45"/>
      <c r="QBC434" s="45"/>
      <c r="QBD434" s="45"/>
      <c r="QBE434" s="45"/>
      <c r="QBF434" s="45"/>
      <c r="QBG434" s="45"/>
      <c r="QBH434" s="45"/>
      <c r="QBI434" s="45"/>
      <c r="QBJ434" s="45"/>
      <c r="QBK434" s="45"/>
      <c r="QBL434" s="45"/>
      <c r="QBM434" s="45"/>
      <c r="QBN434" s="45"/>
      <c r="QBO434" s="45"/>
      <c r="QBP434" s="45"/>
      <c r="QBQ434" s="45"/>
      <c r="QBR434" s="45"/>
      <c r="QBS434" s="45"/>
      <c r="QBT434" s="45"/>
      <c r="QBU434" s="45"/>
      <c r="QBV434" s="45"/>
      <c r="QBW434" s="45"/>
      <c r="QBX434" s="45"/>
      <c r="QBY434" s="45"/>
      <c r="QBZ434" s="45"/>
      <c r="QCA434" s="45"/>
      <c r="QCB434" s="45"/>
      <c r="QCC434" s="45"/>
      <c r="QCD434" s="45"/>
      <c r="QCE434" s="45"/>
      <c r="QCF434" s="45"/>
      <c r="QCG434" s="45"/>
      <c r="QCH434" s="45"/>
      <c r="QCI434" s="45"/>
      <c r="QCJ434" s="45"/>
      <c r="QCK434" s="45"/>
      <c r="QCL434" s="45"/>
      <c r="QCM434" s="45"/>
      <c r="QCN434" s="45"/>
      <c r="QCO434" s="45"/>
      <c r="QCP434" s="45"/>
      <c r="QCQ434" s="45"/>
      <c r="QCR434" s="45"/>
      <c r="QCS434" s="45"/>
      <c r="QCT434" s="45"/>
      <c r="QCU434" s="45"/>
      <c r="QCV434" s="45"/>
      <c r="QCW434" s="45"/>
      <c r="QCX434" s="45"/>
      <c r="QCY434" s="45"/>
      <c r="QCZ434" s="45"/>
      <c r="QDA434" s="45"/>
      <c r="QDB434" s="45"/>
      <c r="QDC434" s="45"/>
      <c r="QDD434" s="45"/>
      <c r="QDE434" s="45"/>
      <c r="QDF434" s="45"/>
      <c r="QDG434" s="45"/>
      <c r="QDH434" s="45"/>
      <c r="QDI434" s="45"/>
      <c r="QDJ434" s="45"/>
      <c r="QDK434" s="45"/>
      <c r="QDL434" s="45"/>
      <c r="QDM434" s="45"/>
      <c r="QDN434" s="45"/>
      <c r="QDO434" s="45"/>
      <c r="QDP434" s="45"/>
      <c r="QDQ434" s="45"/>
      <c r="QDR434" s="45"/>
      <c r="QDS434" s="45"/>
      <c r="QDT434" s="45"/>
      <c r="QDU434" s="45"/>
      <c r="QDV434" s="45"/>
      <c r="QDW434" s="45"/>
      <c r="QDX434" s="45"/>
      <c r="QDY434" s="45"/>
      <c r="QDZ434" s="45"/>
      <c r="QEA434" s="45"/>
      <c r="QEB434" s="45"/>
      <c r="QEC434" s="45"/>
      <c r="QED434" s="45"/>
      <c r="QEE434" s="45"/>
      <c r="QEF434" s="45"/>
      <c r="QEG434" s="45"/>
      <c r="QEH434" s="45"/>
      <c r="QEI434" s="45"/>
      <c r="QEJ434" s="45"/>
      <c r="QEK434" s="45"/>
      <c r="QEL434" s="45"/>
      <c r="QEM434" s="45"/>
      <c r="QEN434" s="45"/>
      <c r="QEO434" s="45"/>
      <c r="QEP434" s="45"/>
      <c r="QEQ434" s="45"/>
      <c r="QER434" s="45"/>
      <c r="QES434" s="45"/>
      <c r="QET434" s="45"/>
      <c r="QEU434" s="45"/>
      <c r="QEV434" s="45"/>
      <c r="QEW434" s="45"/>
      <c r="QEX434" s="45"/>
      <c r="QEY434" s="45"/>
      <c r="QEZ434" s="45"/>
      <c r="QFA434" s="45"/>
      <c r="QFB434" s="45"/>
      <c r="QFC434" s="45"/>
      <c r="QFD434" s="45"/>
      <c r="QFE434" s="45"/>
      <c r="QFF434" s="45"/>
      <c r="QFG434" s="45"/>
      <c r="QFH434" s="45"/>
      <c r="QFI434" s="45"/>
      <c r="QFJ434" s="45"/>
      <c r="QFK434" s="45"/>
      <c r="QFL434" s="45"/>
      <c r="QFM434" s="45"/>
      <c r="QFN434" s="45"/>
      <c r="QFO434" s="45"/>
      <c r="QFP434" s="45"/>
      <c r="QFQ434" s="45"/>
      <c r="QFR434" s="45"/>
      <c r="QFS434" s="45"/>
      <c r="QFT434" s="45"/>
      <c r="QFU434" s="45"/>
      <c r="QFV434" s="45"/>
      <c r="QFW434" s="45"/>
      <c r="QFX434" s="45"/>
      <c r="QFY434" s="45"/>
      <c r="QFZ434" s="45"/>
      <c r="QGA434" s="45"/>
      <c r="QGB434" s="45"/>
      <c r="QGC434" s="45"/>
      <c r="QGD434" s="45"/>
      <c r="QGE434" s="45"/>
      <c r="QGF434" s="45"/>
      <c r="QGG434" s="45"/>
      <c r="QGH434" s="45"/>
      <c r="QGI434" s="45"/>
      <c r="QGJ434" s="45"/>
      <c r="QGK434" s="45"/>
      <c r="QGL434" s="45"/>
      <c r="QGM434" s="45"/>
      <c r="QGN434" s="45"/>
      <c r="QGO434" s="45"/>
      <c r="QGP434" s="45"/>
      <c r="QGQ434" s="45"/>
      <c r="QGR434" s="45"/>
      <c r="QGS434" s="45"/>
      <c r="QGT434" s="45"/>
      <c r="QGU434" s="45"/>
      <c r="QGV434" s="45"/>
      <c r="QGW434" s="45"/>
      <c r="QGX434" s="45"/>
      <c r="QGY434" s="45"/>
      <c r="QGZ434" s="45"/>
      <c r="QHA434" s="45"/>
      <c r="QHB434" s="45"/>
      <c r="QHC434" s="45"/>
      <c r="QHD434" s="45"/>
      <c r="QHE434" s="45"/>
      <c r="QHF434" s="45"/>
      <c r="QHG434" s="45"/>
      <c r="QHH434" s="45"/>
      <c r="QHI434" s="45"/>
      <c r="QHJ434" s="45"/>
      <c r="QHK434" s="45"/>
      <c r="QHL434" s="45"/>
      <c r="QHM434" s="45"/>
      <c r="QHN434" s="45"/>
      <c r="QHO434" s="45"/>
      <c r="QHP434" s="45"/>
      <c r="QHQ434" s="45"/>
      <c r="QHR434" s="45"/>
      <c r="QHS434" s="45"/>
      <c r="QHT434" s="45"/>
      <c r="QHU434" s="45"/>
      <c r="QHV434" s="45"/>
      <c r="QHW434" s="45"/>
      <c r="QHX434" s="45"/>
      <c r="QHY434" s="45"/>
      <c r="QHZ434" s="45"/>
      <c r="QIA434" s="45"/>
      <c r="QIB434" s="45"/>
      <c r="QIC434" s="45"/>
      <c r="QID434" s="45"/>
      <c r="QIE434" s="45"/>
      <c r="QIF434" s="45"/>
      <c r="QIG434" s="45"/>
      <c r="QIH434" s="45"/>
      <c r="QII434" s="45"/>
      <c r="QIJ434" s="45"/>
      <c r="QIK434" s="45"/>
      <c r="QIL434" s="45"/>
      <c r="QIM434" s="45"/>
      <c r="QIN434" s="45"/>
      <c r="QIO434" s="45"/>
      <c r="QIP434" s="45"/>
      <c r="QIQ434" s="45"/>
      <c r="QIR434" s="45"/>
      <c r="QIS434" s="45"/>
      <c r="QIT434" s="45"/>
      <c r="QIU434" s="45"/>
      <c r="QIV434" s="45"/>
      <c r="QIW434" s="45"/>
      <c r="QIX434" s="45"/>
      <c r="QIY434" s="45"/>
      <c r="QIZ434" s="45"/>
      <c r="QJA434" s="45"/>
      <c r="QJB434" s="45"/>
      <c r="QJC434" s="45"/>
      <c r="QJD434" s="45"/>
      <c r="QJE434" s="45"/>
      <c r="QJF434" s="45"/>
      <c r="QJG434" s="45"/>
      <c r="QJH434" s="45"/>
      <c r="QJI434" s="45"/>
      <c r="QJJ434" s="45"/>
      <c r="QJK434" s="45"/>
      <c r="QJL434" s="45"/>
      <c r="QJM434" s="45"/>
      <c r="QJN434" s="45"/>
      <c r="QJO434" s="45"/>
      <c r="QJP434" s="45"/>
      <c r="QJQ434" s="45"/>
      <c r="QJR434" s="45"/>
      <c r="QJS434" s="45"/>
      <c r="QJT434" s="45"/>
      <c r="QJU434" s="45"/>
      <c r="QJV434" s="45"/>
      <c r="QJW434" s="45"/>
      <c r="QJX434" s="45"/>
      <c r="QJY434" s="45"/>
      <c r="QJZ434" s="45"/>
      <c r="QKA434" s="45"/>
      <c r="QKB434" s="45"/>
      <c r="QKC434" s="45"/>
      <c r="QKD434" s="45"/>
      <c r="QKE434" s="45"/>
      <c r="QKF434" s="45"/>
      <c r="QKG434" s="45"/>
      <c r="QKH434" s="45"/>
      <c r="QKI434" s="45"/>
      <c r="QKJ434" s="45"/>
      <c r="QKK434" s="45"/>
      <c r="QKL434" s="45"/>
      <c r="QKM434" s="45"/>
      <c r="QKN434" s="45"/>
      <c r="QKO434" s="45"/>
      <c r="QKP434" s="45"/>
      <c r="QKQ434" s="45"/>
      <c r="QKR434" s="45"/>
      <c r="QKS434" s="45"/>
      <c r="QKT434" s="45"/>
      <c r="QKU434" s="45"/>
      <c r="QKV434" s="45"/>
      <c r="QKW434" s="45"/>
      <c r="QKX434" s="45"/>
      <c r="QKY434" s="45"/>
      <c r="QKZ434" s="45"/>
      <c r="QLA434" s="45"/>
      <c r="QLB434" s="45"/>
      <c r="QLC434" s="45"/>
      <c r="QLD434" s="45"/>
      <c r="QLE434" s="45"/>
      <c r="QLF434" s="45"/>
      <c r="QLG434" s="45"/>
      <c r="QLH434" s="45"/>
      <c r="QLI434" s="45"/>
      <c r="QLJ434" s="45"/>
      <c r="QLK434" s="45"/>
      <c r="QLL434" s="45"/>
      <c r="QLM434" s="45"/>
      <c r="QLN434" s="45"/>
      <c r="QLO434" s="45"/>
      <c r="QLP434" s="45"/>
      <c r="QLQ434" s="45"/>
      <c r="QLR434" s="45"/>
      <c r="QLS434" s="45"/>
      <c r="QLT434" s="45"/>
      <c r="QLU434" s="45"/>
      <c r="QLV434" s="45"/>
      <c r="QLW434" s="45"/>
      <c r="QLX434" s="45"/>
      <c r="QLY434" s="45"/>
      <c r="QLZ434" s="45"/>
      <c r="QMA434" s="45"/>
      <c r="QMB434" s="45"/>
      <c r="QMC434" s="45"/>
      <c r="QMD434" s="45"/>
      <c r="QME434" s="45"/>
      <c r="QMF434" s="45"/>
      <c r="QMG434" s="45"/>
      <c r="QMH434" s="45"/>
      <c r="QMI434" s="45"/>
      <c r="QMJ434" s="45"/>
      <c r="QMK434" s="45"/>
      <c r="QML434" s="45"/>
      <c r="QMM434" s="45"/>
      <c r="QMN434" s="45"/>
      <c r="QMO434" s="45"/>
      <c r="QMP434" s="45"/>
      <c r="QMQ434" s="45"/>
      <c r="QMR434" s="45"/>
      <c r="QMS434" s="45"/>
      <c r="QMT434" s="45"/>
      <c r="QMU434" s="45"/>
      <c r="QMV434" s="45"/>
      <c r="QMW434" s="45"/>
      <c r="QMX434" s="45"/>
      <c r="QMY434" s="45"/>
      <c r="QMZ434" s="45"/>
      <c r="QNA434" s="45"/>
      <c r="QNB434" s="45"/>
      <c r="QNC434" s="45"/>
      <c r="QND434" s="45"/>
      <c r="QNE434" s="45"/>
      <c r="QNF434" s="45"/>
      <c r="QNG434" s="45"/>
      <c r="QNH434" s="45"/>
      <c r="QNI434" s="45"/>
      <c r="QNJ434" s="45"/>
      <c r="QNK434" s="45"/>
      <c r="QNL434" s="45"/>
      <c r="QNM434" s="45"/>
      <c r="QNN434" s="45"/>
      <c r="QNO434" s="45"/>
      <c r="QNP434" s="45"/>
      <c r="QNQ434" s="45"/>
      <c r="QNR434" s="45"/>
      <c r="QNS434" s="45"/>
      <c r="QNT434" s="45"/>
      <c r="QNU434" s="45"/>
      <c r="QNV434" s="45"/>
      <c r="QNW434" s="45"/>
      <c r="QNX434" s="45"/>
      <c r="QNY434" s="45"/>
      <c r="QNZ434" s="45"/>
      <c r="QOA434" s="45"/>
      <c r="QOB434" s="45"/>
      <c r="QOC434" s="45"/>
      <c r="QOD434" s="45"/>
      <c r="QOE434" s="45"/>
      <c r="QOF434" s="45"/>
      <c r="QOG434" s="45"/>
      <c r="QOH434" s="45"/>
      <c r="QOI434" s="45"/>
      <c r="QOJ434" s="45"/>
      <c r="QOK434" s="45"/>
      <c r="QOL434" s="45"/>
      <c r="QOM434" s="45"/>
      <c r="QON434" s="45"/>
      <c r="QOO434" s="45"/>
      <c r="QOP434" s="45"/>
      <c r="QOQ434" s="45"/>
      <c r="QOR434" s="45"/>
      <c r="QOS434" s="45"/>
      <c r="QOT434" s="45"/>
      <c r="QOU434" s="45"/>
      <c r="QOV434" s="45"/>
      <c r="QOW434" s="45"/>
      <c r="QOX434" s="45"/>
      <c r="QOY434" s="45"/>
      <c r="QOZ434" s="45"/>
      <c r="QPA434" s="45"/>
      <c r="QPB434" s="45"/>
      <c r="QPC434" s="45"/>
      <c r="QPD434" s="45"/>
      <c r="QPE434" s="45"/>
      <c r="QPF434" s="45"/>
      <c r="QPG434" s="45"/>
      <c r="QPH434" s="45"/>
      <c r="QPI434" s="45"/>
      <c r="QPJ434" s="45"/>
      <c r="QPK434" s="45"/>
      <c r="QPL434" s="45"/>
      <c r="QPM434" s="45"/>
      <c r="QPN434" s="45"/>
      <c r="QPO434" s="45"/>
      <c r="QPP434" s="45"/>
      <c r="QPQ434" s="45"/>
      <c r="QPR434" s="45"/>
      <c r="QPS434" s="45"/>
      <c r="QPT434" s="45"/>
      <c r="QPU434" s="45"/>
      <c r="QPV434" s="45"/>
      <c r="QPW434" s="45"/>
      <c r="QPX434" s="45"/>
      <c r="QPY434" s="45"/>
      <c r="QPZ434" s="45"/>
      <c r="QQA434" s="45"/>
      <c r="QQB434" s="45"/>
      <c r="QQC434" s="45"/>
      <c r="QQD434" s="45"/>
      <c r="QQE434" s="45"/>
      <c r="QQF434" s="45"/>
      <c r="QQG434" s="45"/>
      <c r="QQH434" s="45"/>
      <c r="QQI434" s="45"/>
      <c r="QQJ434" s="45"/>
      <c r="QQK434" s="45"/>
      <c r="QQL434" s="45"/>
      <c r="QQM434" s="45"/>
      <c r="QQN434" s="45"/>
      <c r="QQO434" s="45"/>
      <c r="QQP434" s="45"/>
      <c r="QQQ434" s="45"/>
      <c r="QQR434" s="45"/>
      <c r="QQS434" s="45"/>
      <c r="QQT434" s="45"/>
      <c r="QQU434" s="45"/>
      <c r="QQV434" s="45"/>
      <c r="QQW434" s="45"/>
      <c r="QQX434" s="45"/>
      <c r="QQY434" s="45"/>
      <c r="QQZ434" s="45"/>
      <c r="QRA434" s="45"/>
      <c r="QRB434" s="45"/>
      <c r="QRC434" s="45"/>
      <c r="QRD434" s="45"/>
      <c r="QRE434" s="45"/>
      <c r="QRF434" s="45"/>
      <c r="QRG434" s="45"/>
      <c r="QRH434" s="45"/>
      <c r="QRI434" s="45"/>
      <c r="QRJ434" s="45"/>
      <c r="QRK434" s="45"/>
      <c r="QRL434" s="45"/>
      <c r="QRM434" s="45"/>
      <c r="QRN434" s="45"/>
      <c r="QRO434" s="45"/>
      <c r="QRP434" s="45"/>
      <c r="QRQ434" s="45"/>
      <c r="QRR434" s="45"/>
      <c r="QRS434" s="45"/>
      <c r="QRT434" s="45"/>
      <c r="QRU434" s="45"/>
      <c r="QRV434" s="45"/>
      <c r="QRW434" s="45"/>
      <c r="QRX434" s="45"/>
      <c r="QRY434" s="45"/>
      <c r="QRZ434" s="45"/>
      <c r="QSA434" s="45"/>
      <c r="QSB434" s="45"/>
      <c r="QSC434" s="45"/>
      <c r="QSD434" s="45"/>
      <c r="QSE434" s="45"/>
      <c r="QSF434" s="45"/>
      <c r="QSG434" s="45"/>
      <c r="QSH434" s="45"/>
      <c r="QSI434" s="45"/>
      <c r="QSJ434" s="45"/>
      <c r="QSK434" s="45"/>
      <c r="QSL434" s="45"/>
      <c r="QSM434" s="45"/>
      <c r="QSN434" s="45"/>
      <c r="QSO434" s="45"/>
      <c r="QSP434" s="45"/>
      <c r="QSQ434" s="45"/>
      <c r="QSR434" s="45"/>
      <c r="QSS434" s="45"/>
      <c r="QST434" s="45"/>
      <c r="QSU434" s="45"/>
      <c r="QSV434" s="45"/>
      <c r="QSW434" s="45"/>
      <c r="QSX434" s="45"/>
      <c r="QSY434" s="45"/>
      <c r="QSZ434" s="45"/>
      <c r="QTA434" s="45"/>
      <c r="QTB434" s="45"/>
      <c r="QTC434" s="45"/>
      <c r="QTD434" s="45"/>
      <c r="QTE434" s="45"/>
      <c r="QTF434" s="45"/>
      <c r="QTG434" s="45"/>
      <c r="QTH434" s="45"/>
      <c r="QTI434" s="45"/>
      <c r="QTJ434" s="45"/>
      <c r="QTK434" s="45"/>
      <c r="QTL434" s="45"/>
      <c r="QTM434" s="45"/>
      <c r="QTN434" s="45"/>
      <c r="QTO434" s="45"/>
      <c r="QTP434" s="45"/>
      <c r="QTQ434" s="45"/>
      <c r="QTR434" s="45"/>
      <c r="QTS434" s="45"/>
      <c r="QTT434" s="45"/>
      <c r="QTU434" s="45"/>
      <c r="QTV434" s="45"/>
      <c r="QTW434" s="45"/>
      <c r="QTX434" s="45"/>
      <c r="QTY434" s="45"/>
      <c r="QTZ434" s="45"/>
      <c r="QUA434" s="45"/>
      <c r="QUB434" s="45"/>
      <c r="QUC434" s="45"/>
      <c r="QUD434" s="45"/>
      <c r="QUE434" s="45"/>
      <c r="QUF434" s="45"/>
      <c r="QUG434" s="45"/>
      <c r="QUH434" s="45"/>
      <c r="QUI434" s="45"/>
      <c r="QUJ434" s="45"/>
      <c r="QUK434" s="45"/>
      <c r="QUL434" s="45"/>
      <c r="QUM434" s="45"/>
      <c r="QUN434" s="45"/>
      <c r="QUO434" s="45"/>
      <c r="QUP434" s="45"/>
      <c r="QUQ434" s="45"/>
      <c r="QUR434" s="45"/>
      <c r="QUS434" s="45"/>
      <c r="QUT434" s="45"/>
      <c r="QUU434" s="45"/>
      <c r="QUV434" s="45"/>
      <c r="QUW434" s="45"/>
      <c r="QUX434" s="45"/>
      <c r="QUY434" s="45"/>
      <c r="QUZ434" s="45"/>
      <c r="QVA434" s="45"/>
      <c r="QVB434" s="45"/>
      <c r="QVC434" s="45"/>
      <c r="QVD434" s="45"/>
      <c r="QVE434" s="45"/>
      <c r="QVF434" s="45"/>
      <c r="QVG434" s="45"/>
      <c r="QVH434" s="45"/>
      <c r="QVI434" s="45"/>
      <c r="QVJ434" s="45"/>
      <c r="QVK434" s="45"/>
      <c r="QVL434" s="45"/>
      <c r="QVM434" s="45"/>
      <c r="QVN434" s="45"/>
      <c r="QVO434" s="45"/>
      <c r="QVP434" s="45"/>
      <c r="QVQ434" s="45"/>
      <c r="QVR434" s="45"/>
      <c r="QVS434" s="45"/>
      <c r="QVT434" s="45"/>
      <c r="QVU434" s="45"/>
      <c r="QVV434" s="45"/>
      <c r="QVW434" s="45"/>
      <c r="QVX434" s="45"/>
      <c r="QVY434" s="45"/>
      <c r="QVZ434" s="45"/>
      <c r="QWA434" s="45"/>
      <c r="QWB434" s="45"/>
      <c r="QWC434" s="45"/>
      <c r="QWD434" s="45"/>
      <c r="QWE434" s="45"/>
      <c r="QWF434" s="45"/>
      <c r="QWG434" s="45"/>
      <c r="QWH434" s="45"/>
      <c r="QWI434" s="45"/>
      <c r="QWJ434" s="45"/>
      <c r="QWK434" s="45"/>
      <c r="QWL434" s="45"/>
      <c r="QWM434" s="45"/>
      <c r="QWN434" s="45"/>
      <c r="QWO434" s="45"/>
      <c r="QWP434" s="45"/>
      <c r="QWQ434" s="45"/>
      <c r="QWR434" s="45"/>
      <c r="QWS434" s="45"/>
      <c r="QWT434" s="45"/>
      <c r="QWU434" s="45"/>
      <c r="QWV434" s="45"/>
      <c r="QWW434" s="45"/>
      <c r="QWX434" s="45"/>
      <c r="QWY434" s="45"/>
      <c r="QWZ434" s="45"/>
      <c r="QXA434" s="45"/>
      <c r="QXB434" s="45"/>
      <c r="QXC434" s="45"/>
      <c r="QXD434" s="45"/>
      <c r="QXE434" s="45"/>
      <c r="QXF434" s="45"/>
      <c r="QXG434" s="45"/>
      <c r="QXH434" s="45"/>
      <c r="QXI434" s="45"/>
      <c r="QXJ434" s="45"/>
      <c r="QXK434" s="45"/>
      <c r="QXL434" s="45"/>
      <c r="QXM434" s="45"/>
      <c r="QXN434" s="45"/>
      <c r="QXO434" s="45"/>
      <c r="QXP434" s="45"/>
      <c r="QXQ434" s="45"/>
      <c r="QXR434" s="45"/>
      <c r="QXS434" s="45"/>
      <c r="QXT434" s="45"/>
      <c r="QXU434" s="45"/>
      <c r="QXV434" s="45"/>
      <c r="QXW434" s="45"/>
      <c r="QXX434" s="45"/>
      <c r="QXY434" s="45"/>
      <c r="QXZ434" s="45"/>
      <c r="QYA434" s="45"/>
      <c r="QYB434" s="45"/>
      <c r="QYC434" s="45"/>
      <c r="QYD434" s="45"/>
      <c r="QYE434" s="45"/>
      <c r="QYF434" s="45"/>
      <c r="QYG434" s="45"/>
      <c r="QYH434" s="45"/>
      <c r="QYI434" s="45"/>
      <c r="QYJ434" s="45"/>
      <c r="QYK434" s="45"/>
      <c r="QYL434" s="45"/>
      <c r="QYM434" s="45"/>
      <c r="QYN434" s="45"/>
      <c r="QYO434" s="45"/>
      <c r="QYP434" s="45"/>
      <c r="QYQ434" s="45"/>
      <c r="QYR434" s="45"/>
      <c r="QYS434" s="45"/>
      <c r="QYT434" s="45"/>
      <c r="QYU434" s="45"/>
      <c r="QYV434" s="45"/>
      <c r="QYW434" s="45"/>
      <c r="QYX434" s="45"/>
      <c r="QYY434" s="45"/>
      <c r="QYZ434" s="45"/>
      <c r="QZA434" s="45"/>
      <c r="QZB434" s="45"/>
      <c r="QZC434" s="45"/>
      <c r="QZD434" s="45"/>
      <c r="QZE434" s="45"/>
      <c r="QZF434" s="45"/>
      <c r="QZG434" s="45"/>
      <c r="QZH434" s="45"/>
      <c r="QZI434" s="45"/>
      <c r="QZJ434" s="45"/>
      <c r="QZK434" s="45"/>
      <c r="QZL434" s="45"/>
      <c r="QZM434" s="45"/>
      <c r="QZN434" s="45"/>
      <c r="QZO434" s="45"/>
      <c r="QZP434" s="45"/>
      <c r="QZQ434" s="45"/>
      <c r="QZR434" s="45"/>
      <c r="QZS434" s="45"/>
      <c r="QZT434" s="45"/>
      <c r="QZU434" s="45"/>
      <c r="QZV434" s="45"/>
      <c r="QZW434" s="45"/>
      <c r="QZX434" s="45"/>
      <c r="QZY434" s="45"/>
      <c r="QZZ434" s="45"/>
      <c r="RAA434" s="45"/>
      <c r="RAB434" s="45"/>
      <c r="RAC434" s="45"/>
      <c r="RAD434" s="45"/>
      <c r="RAE434" s="45"/>
      <c r="RAF434" s="45"/>
      <c r="RAG434" s="45"/>
      <c r="RAH434" s="45"/>
      <c r="RAI434" s="45"/>
      <c r="RAJ434" s="45"/>
      <c r="RAK434" s="45"/>
      <c r="RAL434" s="45"/>
      <c r="RAM434" s="45"/>
      <c r="RAN434" s="45"/>
      <c r="RAO434" s="45"/>
      <c r="RAP434" s="45"/>
      <c r="RAQ434" s="45"/>
      <c r="RAR434" s="45"/>
      <c r="RAS434" s="45"/>
      <c r="RAT434" s="45"/>
      <c r="RAU434" s="45"/>
      <c r="RAV434" s="45"/>
      <c r="RAW434" s="45"/>
      <c r="RAX434" s="45"/>
      <c r="RAY434" s="45"/>
      <c r="RAZ434" s="45"/>
      <c r="RBA434" s="45"/>
      <c r="RBB434" s="45"/>
      <c r="RBC434" s="45"/>
      <c r="RBD434" s="45"/>
      <c r="RBE434" s="45"/>
      <c r="RBF434" s="45"/>
      <c r="RBG434" s="45"/>
      <c r="RBH434" s="45"/>
      <c r="RBI434" s="45"/>
      <c r="RBJ434" s="45"/>
      <c r="RBK434" s="45"/>
      <c r="RBL434" s="45"/>
      <c r="RBM434" s="45"/>
      <c r="RBN434" s="45"/>
      <c r="RBO434" s="45"/>
      <c r="RBP434" s="45"/>
      <c r="RBQ434" s="45"/>
      <c r="RBR434" s="45"/>
      <c r="RBS434" s="45"/>
      <c r="RBT434" s="45"/>
      <c r="RBU434" s="45"/>
      <c r="RBV434" s="45"/>
      <c r="RBW434" s="45"/>
      <c r="RBX434" s="45"/>
      <c r="RBY434" s="45"/>
      <c r="RBZ434" s="45"/>
      <c r="RCA434" s="45"/>
      <c r="RCB434" s="45"/>
      <c r="RCC434" s="45"/>
      <c r="RCD434" s="45"/>
      <c r="RCE434" s="45"/>
      <c r="RCF434" s="45"/>
      <c r="RCG434" s="45"/>
      <c r="RCH434" s="45"/>
      <c r="RCI434" s="45"/>
      <c r="RCJ434" s="45"/>
      <c r="RCK434" s="45"/>
      <c r="RCL434" s="45"/>
      <c r="RCM434" s="45"/>
      <c r="RCN434" s="45"/>
      <c r="RCO434" s="45"/>
      <c r="RCP434" s="45"/>
      <c r="RCQ434" s="45"/>
      <c r="RCR434" s="45"/>
      <c r="RCS434" s="45"/>
      <c r="RCT434" s="45"/>
      <c r="RCU434" s="45"/>
      <c r="RCV434" s="45"/>
      <c r="RCW434" s="45"/>
      <c r="RCX434" s="45"/>
      <c r="RCY434" s="45"/>
      <c r="RCZ434" s="45"/>
      <c r="RDA434" s="45"/>
      <c r="RDB434" s="45"/>
      <c r="RDC434" s="45"/>
      <c r="RDD434" s="45"/>
      <c r="RDE434" s="45"/>
      <c r="RDF434" s="45"/>
      <c r="RDG434" s="45"/>
      <c r="RDH434" s="45"/>
      <c r="RDI434" s="45"/>
      <c r="RDJ434" s="45"/>
      <c r="RDK434" s="45"/>
      <c r="RDL434" s="45"/>
      <c r="RDM434" s="45"/>
      <c r="RDN434" s="45"/>
      <c r="RDO434" s="45"/>
      <c r="RDP434" s="45"/>
      <c r="RDQ434" s="45"/>
      <c r="RDR434" s="45"/>
      <c r="RDS434" s="45"/>
      <c r="RDT434" s="45"/>
      <c r="RDU434" s="45"/>
      <c r="RDV434" s="45"/>
      <c r="RDW434" s="45"/>
      <c r="RDX434" s="45"/>
      <c r="RDY434" s="45"/>
      <c r="RDZ434" s="45"/>
      <c r="REA434" s="45"/>
      <c r="REB434" s="45"/>
      <c r="REC434" s="45"/>
      <c r="RED434" s="45"/>
      <c r="REE434" s="45"/>
      <c r="REF434" s="45"/>
      <c r="REG434" s="45"/>
      <c r="REH434" s="45"/>
      <c r="REI434" s="45"/>
      <c r="REJ434" s="45"/>
      <c r="REK434" s="45"/>
      <c r="REL434" s="45"/>
      <c r="REM434" s="45"/>
      <c r="REN434" s="45"/>
      <c r="REO434" s="45"/>
      <c r="REP434" s="45"/>
      <c r="REQ434" s="45"/>
      <c r="RER434" s="45"/>
      <c r="RES434" s="45"/>
      <c r="RET434" s="45"/>
      <c r="REU434" s="45"/>
      <c r="REV434" s="45"/>
      <c r="REW434" s="45"/>
      <c r="REX434" s="45"/>
      <c r="REY434" s="45"/>
      <c r="REZ434" s="45"/>
      <c r="RFA434" s="45"/>
      <c r="RFB434" s="45"/>
      <c r="RFC434" s="45"/>
      <c r="RFD434" s="45"/>
      <c r="RFE434" s="45"/>
      <c r="RFF434" s="45"/>
      <c r="RFG434" s="45"/>
      <c r="RFH434" s="45"/>
      <c r="RFI434" s="45"/>
      <c r="RFJ434" s="45"/>
      <c r="RFK434" s="45"/>
      <c r="RFL434" s="45"/>
      <c r="RFM434" s="45"/>
      <c r="RFN434" s="45"/>
      <c r="RFO434" s="45"/>
      <c r="RFP434" s="45"/>
      <c r="RFQ434" s="45"/>
      <c r="RFR434" s="45"/>
      <c r="RFS434" s="45"/>
      <c r="RFT434" s="45"/>
      <c r="RFU434" s="45"/>
      <c r="RFV434" s="45"/>
      <c r="RFW434" s="45"/>
      <c r="RFX434" s="45"/>
      <c r="RFY434" s="45"/>
      <c r="RFZ434" s="45"/>
      <c r="RGA434" s="45"/>
      <c r="RGB434" s="45"/>
      <c r="RGC434" s="45"/>
      <c r="RGD434" s="45"/>
      <c r="RGE434" s="45"/>
      <c r="RGF434" s="45"/>
      <c r="RGG434" s="45"/>
      <c r="RGH434" s="45"/>
      <c r="RGI434" s="45"/>
      <c r="RGJ434" s="45"/>
      <c r="RGK434" s="45"/>
      <c r="RGL434" s="45"/>
      <c r="RGM434" s="45"/>
      <c r="RGN434" s="45"/>
      <c r="RGO434" s="45"/>
      <c r="RGP434" s="45"/>
      <c r="RGQ434" s="45"/>
      <c r="RGR434" s="45"/>
      <c r="RGS434" s="45"/>
      <c r="RGT434" s="45"/>
      <c r="RGU434" s="45"/>
      <c r="RGV434" s="45"/>
      <c r="RGW434" s="45"/>
      <c r="RGX434" s="45"/>
      <c r="RGY434" s="45"/>
      <c r="RGZ434" s="45"/>
      <c r="RHA434" s="45"/>
      <c r="RHB434" s="45"/>
      <c r="RHC434" s="45"/>
      <c r="RHD434" s="45"/>
      <c r="RHE434" s="45"/>
      <c r="RHF434" s="45"/>
      <c r="RHG434" s="45"/>
      <c r="RHH434" s="45"/>
      <c r="RHI434" s="45"/>
      <c r="RHJ434" s="45"/>
      <c r="RHK434" s="45"/>
      <c r="RHL434" s="45"/>
      <c r="RHM434" s="45"/>
      <c r="RHN434" s="45"/>
      <c r="RHO434" s="45"/>
      <c r="RHP434" s="45"/>
      <c r="RHQ434" s="45"/>
      <c r="RHR434" s="45"/>
      <c r="RHS434" s="45"/>
      <c r="RHT434" s="45"/>
      <c r="RHU434" s="45"/>
      <c r="RHV434" s="45"/>
      <c r="RHW434" s="45"/>
      <c r="RHX434" s="45"/>
      <c r="RHY434" s="45"/>
      <c r="RHZ434" s="45"/>
      <c r="RIA434" s="45"/>
      <c r="RIB434" s="45"/>
      <c r="RIC434" s="45"/>
      <c r="RID434" s="45"/>
      <c r="RIE434" s="45"/>
      <c r="RIF434" s="45"/>
      <c r="RIG434" s="45"/>
      <c r="RIH434" s="45"/>
      <c r="RII434" s="45"/>
      <c r="RIJ434" s="45"/>
      <c r="RIK434" s="45"/>
      <c r="RIL434" s="45"/>
      <c r="RIM434" s="45"/>
      <c r="RIN434" s="45"/>
      <c r="RIO434" s="45"/>
      <c r="RIP434" s="45"/>
      <c r="RIQ434" s="45"/>
      <c r="RIR434" s="45"/>
      <c r="RIS434" s="45"/>
      <c r="RIT434" s="45"/>
      <c r="RIU434" s="45"/>
      <c r="RIV434" s="45"/>
      <c r="RIW434" s="45"/>
      <c r="RIX434" s="45"/>
      <c r="RIY434" s="45"/>
      <c r="RIZ434" s="45"/>
      <c r="RJA434" s="45"/>
      <c r="RJB434" s="45"/>
      <c r="RJC434" s="45"/>
      <c r="RJD434" s="45"/>
      <c r="RJE434" s="45"/>
      <c r="RJF434" s="45"/>
      <c r="RJG434" s="45"/>
      <c r="RJH434" s="45"/>
      <c r="RJI434" s="45"/>
      <c r="RJJ434" s="45"/>
      <c r="RJK434" s="45"/>
      <c r="RJL434" s="45"/>
      <c r="RJM434" s="45"/>
      <c r="RJN434" s="45"/>
      <c r="RJO434" s="45"/>
      <c r="RJP434" s="45"/>
      <c r="RJQ434" s="45"/>
      <c r="RJR434" s="45"/>
      <c r="RJS434" s="45"/>
      <c r="RJT434" s="45"/>
      <c r="RJU434" s="45"/>
      <c r="RJV434" s="45"/>
      <c r="RJW434" s="45"/>
      <c r="RJX434" s="45"/>
      <c r="RJY434" s="45"/>
      <c r="RJZ434" s="45"/>
      <c r="RKA434" s="45"/>
      <c r="RKB434" s="45"/>
      <c r="RKC434" s="45"/>
      <c r="RKD434" s="45"/>
      <c r="RKE434" s="45"/>
      <c r="RKF434" s="45"/>
      <c r="RKG434" s="45"/>
      <c r="RKH434" s="45"/>
      <c r="RKI434" s="45"/>
      <c r="RKJ434" s="45"/>
      <c r="RKK434" s="45"/>
      <c r="RKL434" s="45"/>
      <c r="RKM434" s="45"/>
      <c r="RKN434" s="45"/>
      <c r="RKO434" s="45"/>
      <c r="RKP434" s="45"/>
      <c r="RKQ434" s="45"/>
      <c r="RKR434" s="45"/>
      <c r="RKS434" s="45"/>
      <c r="RKT434" s="45"/>
      <c r="RKU434" s="45"/>
      <c r="RKV434" s="45"/>
      <c r="RKW434" s="45"/>
      <c r="RKX434" s="45"/>
      <c r="RKY434" s="45"/>
      <c r="RKZ434" s="45"/>
      <c r="RLA434" s="45"/>
      <c r="RLB434" s="45"/>
      <c r="RLC434" s="45"/>
      <c r="RLD434" s="45"/>
      <c r="RLE434" s="45"/>
      <c r="RLF434" s="45"/>
      <c r="RLG434" s="45"/>
      <c r="RLH434" s="45"/>
      <c r="RLI434" s="45"/>
      <c r="RLJ434" s="45"/>
      <c r="RLK434" s="45"/>
      <c r="RLL434" s="45"/>
      <c r="RLM434" s="45"/>
      <c r="RLN434" s="45"/>
      <c r="RLO434" s="45"/>
      <c r="RLP434" s="45"/>
      <c r="RLQ434" s="45"/>
      <c r="RLR434" s="45"/>
      <c r="RLS434" s="45"/>
      <c r="RLT434" s="45"/>
      <c r="RLU434" s="45"/>
      <c r="RLV434" s="45"/>
      <c r="RLW434" s="45"/>
      <c r="RLX434" s="45"/>
      <c r="RLY434" s="45"/>
      <c r="RLZ434" s="45"/>
      <c r="RMA434" s="45"/>
      <c r="RMB434" s="45"/>
      <c r="RMC434" s="45"/>
      <c r="RMD434" s="45"/>
      <c r="RME434" s="45"/>
      <c r="RMF434" s="45"/>
      <c r="RMG434" s="45"/>
      <c r="RMH434" s="45"/>
      <c r="RMI434" s="45"/>
      <c r="RMJ434" s="45"/>
      <c r="RMK434" s="45"/>
      <c r="RML434" s="45"/>
      <c r="RMM434" s="45"/>
      <c r="RMN434" s="45"/>
      <c r="RMO434" s="45"/>
      <c r="RMP434" s="45"/>
      <c r="RMQ434" s="45"/>
      <c r="RMR434" s="45"/>
      <c r="RMS434" s="45"/>
      <c r="RMT434" s="45"/>
      <c r="RMU434" s="45"/>
      <c r="RMV434" s="45"/>
      <c r="RMW434" s="45"/>
      <c r="RMX434" s="45"/>
      <c r="RMY434" s="45"/>
      <c r="RMZ434" s="45"/>
      <c r="RNA434" s="45"/>
      <c r="RNB434" s="45"/>
      <c r="RNC434" s="45"/>
      <c r="RND434" s="45"/>
      <c r="RNE434" s="45"/>
      <c r="RNF434" s="45"/>
      <c r="RNG434" s="45"/>
      <c r="RNH434" s="45"/>
      <c r="RNI434" s="45"/>
      <c r="RNJ434" s="45"/>
      <c r="RNK434" s="45"/>
      <c r="RNL434" s="45"/>
      <c r="RNM434" s="45"/>
      <c r="RNN434" s="45"/>
      <c r="RNO434" s="45"/>
      <c r="RNP434" s="45"/>
      <c r="RNQ434" s="45"/>
      <c r="RNR434" s="45"/>
      <c r="RNS434" s="45"/>
      <c r="RNT434" s="45"/>
      <c r="RNU434" s="45"/>
      <c r="RNV434" s="45"/>
      <c r="RNW434" s="45"/>
      <c r="RNX434" s="45"/>
      <c r="RNY434" s="45"/>
      <c r="RNZ434" s="45"/>
      <c r="ROA434" s="45"/>
      <c r="ROB434" s="45"/>
      <c r="ROC434" s="45"/>
      <c r="ROD434" s="45"/>
      <c r="ROE434" s="45"/>
      <c r="ROF434" s="45"/>
      <c r="ROG434" s="45"/>
      <c r="ROH434" s="45"/>
      <c r="ROI434" s="45"/>
      <c r="ROJ434" s="45"/>
      <c r="ROK434" s="45"/>
      <c r="ROL434" s="45"/>
      <c r="ROM434" s="45"/>
      <c r="RON434" s="45"/>
      <c r="ROO434" s="45"/>
      <c r="ROP434" s="45"/>
      <c r="ROQ434" s="45"/>
      <c r="ROR434" s="45"/>
      <c r="ROS434" s="45"/>
      <c r="ROT434" s="45"/>
      <c r="ROU434" s="45"/>
      <c r="ROV434" s="45"/>
      <c r="ROW434" s="45"/>
      <c r="ROX434" s="45"/>
      <c r="ROY434" s="45"/>
      <c r="ROZ434" s="45"/>
      <c r="RPA434" s="45"/>
      <c r="RPB434" s="45"/>
      <c r="RPC434" s="45"/>
      <c r="RPD434" s="45"/>
      <c r="RPE434" s="45"/>
      <c r="RPF434" s="45"/>
      <c r="RPG434" s="45"/>
      <c r="RPH434" s="45"/>
      <c r="RPI434" s="45"/>
      <c r="RPJ434" s="45"/>
      <c r="RPK434" s="45"/>
      <c r="RPL434" s="45"/>
      <c r="RPM434" s="45"/>
      <c r="RPN434" s="45"/>
      <c r="RPO434" s="45"/>
      <c r="RPP434" s="45"/>
      <c r="RPQ434" s="45"/>
      <c r="RPR434" s="45"/>
      <c r="RPS434" s="45"/>
      <c r="RPT434" s="45"/>
      <c r="RPU434" s="45"/>
      <c r="RPV434" s="45"/>
      <c r="RPW434" s="45"/>
      <c r="RPX434" s="45"/>
      <c r="RPY434" s="45"/>
      <c r="RPZ434" s="45"/>
      <c r="RQA434" s="45"/>
      <c r="RQB434" s="45"/>
      <c r="RQC434" s="45"/>
      <c r="RQD434" s="45"/>
      <c r="RQE434" s="45"/>
      <c r="RQF434" s="45"/>
      <c r="RQG434" s="45"/>
      <c r="RQH434" s="45"/>
      <c r="RQI434" s="45"/>
      <c r="RQJ434" s="45"/>
      <c r="RQK434" s="45"/>
      <c r="RQL434" s="45"/>
      <c r="RQM434" s="45"/>
      <c r="RQN434" s="45"/>
      <c r="RQO434" s="45"/>
      <c r="RQP434" s="45"/>
      <c r="RQQ434" s="45"/>
      <c r="RQR434" s="45"/>
      <c r="RQS434" s="45"/>
      <c r="RQT434" s="45"/>
      <c r="RQU434" s="45"/>
      <c r="RQV434" s="45"/>
      <c r="RQW434" s="45"/>
      <c r="RQX434" s="45"/>
      <c r="RQY434" s="45"/>
      <c r="RQZ434" s="45"/>
      <c r="RRA434" s="45"/>
      <c r="RRB434" s="45"/>
      <c r="RRC434" s="45"/>
      <c r="RRD434" s="45"/>
      <c r="RRE434" s="45"/>
      <c r="RRF434" s="45"/>
      <c r="RRG434" s="45"/>
      <c r="RRH434" s="45"/>
      <c r="RRI434" s="45"/>
      <c r="RRJ434" s="45"/>
      <c r="RRK434" s="45"/>
      <c r="RRL434" s="45"/>
      <c r="RRM434" s="45"/>
      <c r="RRN434" s="45"/>
      <c r="RRO434" s="45"/>
      <c r="RRP434" s="45"/>
      <c r="RRQ434" s="45"/>
      <c r="RRR434" s="45"/>
      <c r="RRS434" s="45"/>
      <c r="RRT434" s="45"/>
      <c r="RRU434" s="45"/>
      <c r="RRV434" s="45"/>
      <c r="RRW434" s="45"/>
      <c r="RRX434" s="45"/>
      <c r="RRY434" s="45"/>
      <c r="RRZ434" s="45"/>
      <c r="RSA434" s="45"/>
      <c r="RSB434" s="45"/>
      <c r="RSC434" s="45"/>
      <c r="RSD434" s="45"/>
      <c r="RSE434" s="45"/>
      <c r="RSF434" s="45"/>
      <c r="RSG434" s="45"/>
      <c r="RSH434" s="45"/>
      <c r="RSI434" s="45"/>
      <c r="RSJ434" s="45"/>
      <c r="RSK434" s="45"/>
      <c r="RSL434" s="45"/>
      <c r="RSM434" s="45"/>
      <c r="RSN434" s="45"/>
      <c r="RSO434" s="45"/>
      <c r="RSP434" s="45"/>
      <c r="RSQ434" s="45"/>
      <c r="RSR434" s="45"/>
      <c r="RSS434" s="45"/>
      <c r="RST434" s="45"/>
      <c r="RSU434" s="45"/>
      <c r="RSV434" s="45"/>
      <c r="RSW434" s="45"/>
      <c r="RSX434" s="45"/>
      <c r="RSY434" s="45"/>
      <c r="RSZ434" s="45"/>
      <c r="RTA434" s="45"/>
      <c r="RTB434" s="45"/>
      <c r="RTC434" s="45"/>
      <c r="RTD434" s="45"/>
      <c r="RTE434" s="45"/>
      <c r="RTF434" s="45"/>
      <c r="RTG434" s="45"/>
      <c r="RTH434" s="45"/>
      <c r="RTI434" s="45"/>
      <c r="RTJ434" s="45"/>
      <c r="RTK434" s="45"/>
      <c r="RTL434" s="45"/>
      <c r="RTM434" s="45"/>
      <c r="RTN434" s="45"/>
      <c r="RTO434" s="45"/>
      <c r="RTP434" s="45"/>
      <c r="RTQ434" s="45"/>
      <c r="RTR434" s="45"/>
      <c r="RTS434" s="45"/>
      <c r="RTT434" s="45"/>
      <c r="RTU434" s="45"/>
      <c r="RTV434" s="45"/>
      <c r="RTW434" s="45"/>
      <c r="RTX434" s="45"/>
      <c r="RTY434" s="45"/>
      <c r="RTZ434" s="45"/>
      <c r="RUA434" s="45"/>
      <c r="RUB434" s="45"/>
      <c r="RUC434" s="45"/>
      <c r="RUD434" s="45"/>
      <c r="RUE434" s="45"/>
      <c r="RUF434" s="45"/>
      <c r="RUG434" s="45"/>
      <c r="RUH434" s="45"/>
      <c r="RUI434" s="45"/>
      <c r="RUJ434" s="45"/>
      <c r="RUK434" s="45"/>
      <c r="RUL434" s="45"/>
      <c r="RUM434" s="45"/>
      <c r="RUN434" s="45"/>
      <c r="RUO434" s="45"/>
      <c r="RUP434" s="45"/>
      <c r="RUQ434" s="45"/>
      <c r="RUR434" s="45"/>
      <c r="RUS434" s="45"/>
      <c r="RUT434" s="45"/>
      <c r="RUU434" s="45"/>
      <c r="RUV434" s="45"/>
      <c r="RUW434" s="45"/>
      <c r="RUX434" s="45"/>
      <c r="RUY434" s="45"/>
      <c r="RUZ434" s="45"/>
      <c r="RVA434" s="45"/>
      <c r="RVB434" s="45"/>
      <c r="RVC434" s="45"/>
      <c r="RVD434" s="45"/>
      <c r="RVE434" s="45"/>
      <c r="RVF434" s="45"/>
      <c r="RVG434" s="45"/>
      <c r="RVH434" s="45"/>
      <c r="RVI434" s="45"/>
      <c r="RVJ434" s="45"/>
      <c r="RVK434" s="45"/>
      <c r="RVL434" s="45"/>
      <c r="RVM434" s="45"/>
      <c r="RVN434" s="45"/>
      <c r="RVO434" s="45"/>
      <c r="RVP434" s="45"/>
      <c r="RVQ434" s="45"/>
      <c r="RVR434" s="45"/>
      <c r="RVS434" s="45"/>
      <c r="RVT434" s="45"/>
      <c r="RVU434" s="45"/>
      <c r="RVV434" s="45"/>
      <c r="RVW434" s="45"/>
      <c r="RVX434" s="45"/>
      <c r="RVY434" s="45"/>
      <c r="RVZ434" s="45"/>
      <c r="RWA434" s="45"/>
      <c r="RWB434" s="45"/>
      <c r="RWC434" s="45"/>
      <c r="RWD434" s="45"/>
      <c r="RWE434" s="45"/>
      <c r="RWF434" s="45"/>
      <c r="RWG434" s="45"/>
      <c r="RWH434" s="45"/>
      <c r="RWI434" s="45"/>
      <c r="RWJ434" s="45"/>
      <c r="RWK434" s="45"/>
      <c r="RWL434" s="45"/>
      <c r="RWM434" s="45"/>
      <c r="RWN434" s="45"/>
      <c r="RWO434" s="45"/>
      <c r="RWP434" s="45"/>
      <c r="RWQ434" s="45"/>
      <c r="RWR434" s="45"/>
      <c r="RWS434" s="45"/>
      <c r="RWT434" s="45"/>
      <c r="RWU434" s="45"/>
      <c r="RWV434" s="45"/>
      <c r="RWW434" s="45"/>
      <c r="RWX434" s="45"/>
      <c r="RWY434" s="45"/>
      <c r="RWZ434" s="45"/>
      <c r="RXA434" s="45"/>
      <c r="RXB434" s="45"/>
      <c r="RXC434" s="45"/>
      <c r="RXD434" s="45"/>
      <c r="RXE434" s="45"/>
      <c r="RXF434" s="45"/>
      <c r="RXG434" s="45"/>
      <c r="RXH434" s="45"/>
      <c r="RXI434" s="45"/>
      <c r="RXJ434" s="45"/>
      <c r="RXK434" s="45"/>
      <c r="RXL434" s="45"/>
      <c r="RXM434" s="45"/>
      <c r="RXN434" s="45"/>
      <c r="RXO434" s="45"/>
      <c r="RXP434" s="45"/>
      <c r="RXQ434" s="45"/>
      <c r="RXR434" s="45"/>
      <c r="RXS434" s="45"/>
      <c r="RXT434" s="45"/>
      <c r="RXU434" s="45"/>
      <c r="RXV434" s="45"/>
      <c r="RXW434" s="45"/>
      <c r="RXX434" s="45"/>
      <c r="RXY434" s="45"/>
      <c r="RXZ434" s="45"/>
      <c r="RYA434" s="45"/>
      <c r="RYB434" s="45"/>
      <c r="RYC434" s="45"/>
      <c r="RYD434" s="45"/>
      <c r="RYE434" s="45"/>
      <c r="RYF434" s="45"/>
      <c r="RYG434" s="45"/>
      <c r="RYH434" s="45"/>
      <c r="RYI434" s="45"/>
      <c r="RYJ434" s="45"/>
      <c r="RYK434" s="45"/>
      <c r="RYL434" s="45"/>
      <c r="RYM434" s="45"/>
      <c r="RYN434" s="45"/>
      <c r="RYO434" s="45"/>
      <c r="RYP434" s="45"/>
      <c r="RYQ434" s="45"/>
      <c r="RYR434" s="45"/>
      <c r="RYS434" s="45"/>
      <c r="RYT434" s="45"/>
      <c r="RYU434" s="45"/>
      <c r="RYV434" s="45"/>
      <c r="RYW434" s="45"/>
      <c r="RYX434" s="45"/>
      <c r="RYY434" s="45"/>
      <c r="RYZ434" s="45"/>
      <c r="RZA434" s="45"/>
      <c r="RZB434" s="45"/>
      <c r="RZC434" s="45"/>
      <c r="RZD434" s="45"/>
      <c r="RZE434" s="45"/>
      <c r="RZF434" s="45"/>
      <c r="RZG434" s="45"/>
      <c r="RZH434" s="45"/>
      <c r="RZI434" s="45"/>
      <c r="RZJ434" s="45"/>
      <c r="RZK434" s="45"/>
      <c r="RZL434" s="45"/>
      <c r="RZM434" s="45"/>
      <c r="RZN434" s="45"/>
      <c r="RZO434" s="45"/>
      <c r="RZP434" s="45"/>
      <c r="RZQ434" s="45"/>
      <c r="RZR434" s="45"/>
      <c r="RZS434" s="45"/>
      <c r="RZT434" s="45"/>
      <c r="RZU434" s="45"/>
      <c r="RZV434" s="45"/>
      <c r="RZW434" s="45"/>
      <c r="RZX434" s="45"/>
      <c r="RZY434" s="45"/>
      <c r="RZZ434" s="45"/>
      <c r="SAA434" s="45"/>
      <c r="SAB434" s="45"/>
      <c r="SAC434" s="45"/>
      <c r="SAD434" s="45"/>
      <c r="SAE434" s="45"/>
      <c r="SAF434" s="45"/>
      <c r="SAG434" s="45"/>
      <c r="SAH434" s="45"/>
      <c r="SAI434" s="45"/>
      <c r="SAJ434" s="45"/>
      <c r="SAK434" s="45"/>
      <c r="SAL434" s="45"/>
      <c r="SAM434" s="45"/>
      <c r="SAN434" s="45"/>
      <c r="SAO434" s="45"/>
      <c r="SAP434" s="45"/>
      <c r="SAQ434" s="45"/>
      <c r="SAR434" s="45"/>
      <c r="SAS434" s="45"/>
      <c r="SAT434" s="45"/>
      <c r="SAU434" s="45"/>
      <c r="SAV434" s="45"/>
      <c r="SAW434" s="45"/>
      <c r="SAX434" s="45"/>
      <c r="SAY434" s="45"/>
      <c r="SAZ434" s="45"/>
      <c r="SBA434" s="45"/>
      <c r="SBB434" s="45"/>
      <c r="SBC434" s="45"/>
      <c r="SBD434" s="45"/>
      <c r="SBE434" s="45"/>
      <c r="SBF434" s="45"/>
      <c r="SBG434" s="45"/>
      <c r="SBH434" s="45"/>
      <c r="SBI434" s="45"/>
      <c r="SBJ434" s="45"/>
      <c r="SBK434" s="45"/>
      <c r="SBL434" s="45"/>
      <c r="SBM434" s="45"/>
      <c r="SBN434" s="45"/>
      <c r="SBO434" s="45"/>
      <c r="SBP434" s="45"/>
      <c r="SBQ434" s="45"/>
      <c r="SBR434" s="45"/>
      <c r="SBS434" s="45"/>
      <c r="SBT434" s="45"/>
      <c r="SBU434" s="45"/>
      <c r="SBV434" s="45"/>
      <c r="SBW434" s="45"/>
      <c r="SBX434" s="45"/>
      <c r="SBY434" s="45"/>
      <c r="SBZ434" s="45"/>
      <c r="SCA434" s="45"/>
      <c r="SCB434" s="45"/>
      <c r="SCC434" s="45"/>
      <c r="SCD434" s="45"/>
      <c r="SCE434" s="45"/>
      <c r="SCF434" s="45"/>
      <c r="SCG434" s="45"/>
      <c r="SCH434" s="45"/>
      <c r="SCI434" s="45"/>
      <c r="SCJ434" s="45"/>
      <c r="SCK434" s="45"/>
      <c r="SCL434" s="45"/>
      <c r="SCM434" s="45"/>
      <c r="SCN434" s="45"/>
      <c r="SCO434" s="45"/>
      <c r="SCP434" s="45"/>
      <c r="SCQ434" s="45"/>
      <c r="SCR434" s="45"/>
      <c r="SCS434" s="45"/>
      <c r="SCT434" s="45"/>
      <c r="SCU434" s="45"/>
      <c r="SCV434" s="45"/>
      <c r="SCW434" s="45"/>
      <c r="SCX434" s="45"/>
      <c r="SCY434" s="45"/>
      <c r="SCZ434" s="45"/>
      <c r="SDA434" s="45"/>
      <c r="SDB434" s="45"/>
      <c r="SDC434" s="45"/>
      <c r="SDD434" s="45"/>
      <c r="SDE434" s="45"/>
      <c r="SDF434" s="45"/>
      <c r="SDG434" s="45"/>
      <c r="SDH434" s="45"/>
      <c r="SDI434" s="45"/>
      <c r="SDJ434" s="45"/>
      <c r="SDK434" s="45"/>
      <c r="SDL434" s="45"/>
      <c r="SDM434" s="45"/>
      <c r="SDN434" s="45"/>
      <c r="SDO434" s="45"/>
      <c r="SDP434" s="45"/>
      <c r="SDQ434" s="45"/>
      <c r="SDR434" s="45"/>
      <c r="SDS434" s="45"/>
      <c r="SDT434" s="45"/>
      <c r="SDU434" s="45"/>
      <c r="SDV434" s="45"/>
      <c r="SDW434" s="45"/>
      <c r="SDX434" s="45"/>
      <c r="SDY434" s="45"/>
      <c r="SDZ434" s="45"/>
      <c r="SEA434" s="45"/>
      <c r="SEB434" s="45"/>
      <c r="SEC434" s="45"/>
      <c r="SED434" s="45"/>
      <c r="SEE434" s="45"/>
      <c r="SEF434" s="45"/>
      <c r="SEG434" s="45"/>
      <c r="SEH434" s="45"/>
      <c r="SEI434" s="45"/>
      <c r="SEJ434" s="45"/>
      <c r="SEK434" s="45"/>
      <c r="SEL434" s="45"/>
      <c r="SEM434" s="45"/>
      <c r="SEN434" s="45"/>
      <c r="SEO434" s="45"/>
      <c r="SEP434" s="45"/>
      <c r="SEQ434" s="45"/>
      <c r="SER434" s="45"/>
      <c r="SES434" s="45"/>
      <c r="SET434" s="45"/>
      <c r="SEU434" s="45"/>
      <c r="SEV434" s="45"/>
      <c r="SEW434" s="45"/>
      <c r="SEX434" s="45"/>
      <c r="SEY434" s="45"/>
      <c r="SEZ434" s="45"/>
      <c r="SFA434" s="45"/>
      <c r="SFB434" s="45"/>
      <c r="SFC434" s="45"/>
      <c r="SFD434" s="45"/>
      <c r="SFE434" s="45"/>
      <c r="SFF434" s="45"/>
      <c r="SFG434" s="45"/>
      <c r="SFH434" s="45"/>
      <c r="SFI434" s="45"/>
      <c r="SFJ434" s="45"/>
      <c r="SFK434" s="45"/>
      <c r="SFL434" s="45"/>
      <c r="SFM434" s="45"/>
      <c r="SFN434" s="45"/>
      <c r="SFO434" s="45"/>
      <c r="SFP434" s="45"/>
      <c r="SFQ434" s="45"/>
      <c r="SFR434" s="45"/>
      <c r="SFS434" s="45"/>
      <c r="SFT434" s="45"/>
      <c r="SFU434" s="45"/>
      <c r="SFV434" s="45"/>
      <c r="SFW434" s="45"/>
      <c r="SFX434" s="45"/>
      <c r="SFY434" s="45"/>
      <c r="SFZ434" s="45"/>
      <c r="SGA434" s="45"/>
      <c r="SGB434" s="45"/>
      <c r="SGC434" s="45"/>
      <c r="SGD434" s="45"/>
      <c r="SGE434" s="45"/>
      <c r="SGF434" s="45"/>
      <c r="SGG434" s="45"/>
      <c r="SGH434" s="45"/>
      <c r="SGI434" s="45"/>
      <c r="SGJ434" s="45"/>
      <c r="SGK434" s="45"/>
      <c r="SGL434" s="45"/>
      <c r="SGM434" s="45"/>
      <c r="SGN434" s="45"/>
      <c r="SGO434" s="45"/>
      <c r="SGP434" s="45"/>
      <c r="SGQ434" s="45"/>
      <c r="SGR434" s="45"/>
      <c r="SGS434" s="45"/>
      <c r="SGT434" s="45"/>
      <c r="SGU434" s="45"/>
      <c r="SGV434" s="45"/>
      <c r="SGW434" s="45"/>
      <c r="SGX434" s="45"/>
      <c r="SGY434" s="45"/>
      <c r="SGZ434" s="45"/>
      <c r="SHA434" s="45"/>
      <c r="SHB434" s="45"/>
      <c r="SHC434" s="45"/>
      <c r="SHD434" s="45"/>
      <c r="SHE434" s="45"/>
      <c r="SHF434" s="45"/>
      <c r="SHG434" s="45"/>
      <c r="SHH434" s="45"/>
      <c r="SHI434" s="45"/>
      <c r="SHJ434" s="45"/>
      <c r="SHK434" s="45"/>
      <c r="SHL434" s="45"/>
      <c r="SHM434" s="45"/>
      <c r="SHN434" s="45"/>
      <c r="SHO434" s="45"/>
      <c r="SHP434" s="45"/>
      <c r="SHQ434" s="45"/>
      <c r="SHR434" s="45"/>
      <c r="SHS434" s="45"/>
      <c r="SHT434" s="45"/>
      <c r="SHU434" s="45"/>
      <c r="SHV434" s="45"/>
      <c r="SHW434" s="45"/>
      <c r="SHX434" s="45"/>
      <c r="SHY434" s="45"/>
      <c r="SHZ434" s="45"/>
      <c r="SIA434" s="45"/>
      <c r="SIB434" s="45"/>
      <c r="SIC434" s="45"/>
      <c r="SID434" s="45"/>
      <c r="SIE434" s="45"/>
      <c r="SIF434" s="45"/>
      <c r="SIG434" s="45"/>
      <c r="SIH434" s="45"/>
      <c r="SII434" s="45"/>
      <c r="SIJ434" s="45"/>
      <c r="SIK434" s="45"/>
      <c r="SIL434" s="45"/>
      <c r="SIM434" s="45"/>
      <c r="SIN434" s="45"/>
      <c r="SIO434" s="45"/>
      <c r="SIP434" s="45"/>
      <c r="SIQ434" s="45"/>
      <c r="SIR434" s="45"/>
      <c r="SIS434" s="45"/>
      <c r="SIT434" s="45"/>
      <c r="SIU434" s="45"/>
      <c r="SIV434" s="45"/>
      <c r="SIW434" s="45"/>
      <c r="SIX434" s="45"/>
      <c r="SIY434" s="45"/>
      <c r="SIZ434" s="45"/>
      <c r="SJA434" s="45"/>
      <c r="SJB434" s="45"/>
      <c r="SJC434" s="45"/>
      <c r="SJD434" s="45"/>
      <c r="SJE434" s="45"/>
      <c r="SJF434" s="45"/>
      <c r="SJG434" s="45"/>
      <c r="SJH434" s="45"/>
      <c r="SJI434" s="45"/>
      <c r="SJJ434" s="45"/>
      <c r="SJK434" s="45"/>
      <c r="SJL434" s="45"/>
      <c r="SJM434" s="45"/>
      <c r="SJN434" s="45"/>
      <c r="SJO434" s="45"/>
      <c r="SJP434" s="45"/>
      <c r="SJQ434" s="45"/>
      <c r="SJR434" s="45"/>
      <c r="SJS434" s="45"/>
      <c r="SJT434" s="45"/>
      <c r="SJU434" s="45"/>
      <c r="SJV434" s="45"/>
      <c r="SJW434" s="45"/>
      <c r="SJX434" s="45"/>
      <c r="SJY434" s="45"/>
      <c r="SJZ434" s="45"/>
      <c r="SKA434" s="45"/>
      <c r="SKB434" s="45"/>
      <c r="SKC434" s="45"/>
      <c r="SKD434" s="45"/>
      <c r="SKE434" s="45"/>
      <c r="SKF434" s="45"/>
      <c r="SKG434" s="45"/>
      <c r="SKH434" s="45"/>
      <c r="SKI434" s="45"/>
      <c r="SKJ434" s="45"/>
      <c r="SKK434" s="45"/>
      <c r="SKL434" s="45"/>
      <c r="SKM434" s="45"/>
      <c r="SKN434" s="45"/>
      <c r="SKO434" s="45"/>
      <c r="SKP434" s="45"/>
      <c r="SKQ434" s="45"/>
      <c r="SKR434" s="45"/>
      <c r="SKS434" s="45"/>
      <c r="SKT434" s="45"/>
      <c r="SKU434" s="45"/>
      <c r="SKV434" s="45"/>
      <c r="SKW434" s="45"/>
      <c r="SKX434" s="45"/>
      <c r="SKY434" s="45"/>
      <c r="SKZ434" s="45"/>
      <c r="SLA434" s="45"/>
      <c r="SLB434" s="45"/>
      <c r="SLC434" s="45"/>
      <c r="SLD434" s="45"/>
      <c r="SLE434" s="45"/>
      <c r="SLF434" s="45"/>
      <c r="SLG434" s="45"/>
      <c r="SLH434" s="45"/>
      <c r="SLI434" s="45"/>
      <c r="SLJ434" s="45"/>
      <c r="SLK434" s="45"/>
      <c r="SLL434" s="45"/>
      <c r="SLM434" s="45"/>
      <c r="SLN434" s="45"/>
      <c r="SLO434" s="45"/>
      <c r="SLP434" s="45"/>
      <c r="SLQ434" s="45"/>
      <c r="SLR434" s="45"/>
      <c r="SLS434" s="45"/>
      <c r="SLT434" s="45"/>
      <c r="SLU434" s="45"/>
      <c r="SLV434" s="45"/>
      <c r="SLW434" s="45"/>
      <c r="SLX434" s="45"/>
      <c r="SLY434" s="45"/>
      <c r="SLZ434" s="45"/>
      <c r="SMA434" s="45"/>
      <c r="SMB434" s="45"/>
      <c r="SMC434" s="45"/>
      <c r="SMD434" s="45"/>
      <c r="SME434" s="45"/>
      <c r="SMF434" s="45"/>
      <c r="SMG434" s="45"/>
      <c r="SMH434" s="45"/>
      <c r="SMI434" s="45"/>
      <c r="SMJ434" s="45"/>
      <c r="SMK434" s="45"/>
      <c r="SML434" s="45"/>
      <c r="SMM434" s="45"/>
      <c r="SMN434" s="45"/>
      <c r="SMO434" s="45"/>
      <c r="SMP434" s="45"/>
      <c r="SMQ434" s="45"/>
      <c r="SMR434" s="45"/>
      <c r="SMS434" s="45"/>
      <c r="SMT434" s="45"/>
      <c r="SMU434" s="45"/>
      <c r="SMV434" s="45"/>
      <c r="SMW434" s="45"/>
      <c r="SMX434" s="45"/>
      <c r="SMY434" s="45"/>
      <c r="SMZ434" s="45"/>
      <c r="SNA434" s="45"/>
      <c r="SNB434" s="45"/>
      <c r="SNC434" s="45"/>
      <c r="SND434" s="45"/>
      <c r="SNE434" s="45"/>
      <c r="SNF434" s="45"/>
      <c r="SNG434" s="45"/>
      <c r="SNH434" s="45"/>
      <c r="SNI434" s="45"/>
      <c r="SNJ434" s="45"/>
      <c r="SNK434" s="45"/>
      <c r="SNL434" s="45"/>
      <c r="SNM434" s="45"/>
      <c r="SNN434" s="45"/>
      <c r="SNO434" s="45"/>
      <c r="SNP434" s="45"/>
      <c r="SNQ434" s="45"/>
      <c r="SNR434" s="45"/>
      <c r="SNS434" s="45"/>
      <c r="SNT434" s="45"/>
      <c r="SNU434" s="45"/>
      <c r="SNV434" s="45"/>
      <c r="SNW434" s="45"/>
      <c r="SNX434" s="45"/>
      <c r="SNY434" s="45"/>
      <c r="SNZ434" s="45"/>
      <c r="SOA434" s="45"/>
      <c r="SOB434" s="45"/>
      <c r="SOC434" s="45"/>
      <c r="SOD434" s="45"/>
      <c r="SOE434" s="45"/>
      <c r="SOF434" s="45"/>
      <c r="SOG434" s="45"/>
      <c r="SOH434" s="45"/>
      <c r="SOI434" s="45"/>
      <c r="SOJ434" s="45"/>
      <c r="SOK434" s="45"/>
      <c r="SOL434" s="45"/>
      <c r="SOM434" s="45"/>
      <c r="SON434" s="45"/>
      <c r="SOO434" s="45"/>
      <c r="SOP434" s="45"/>
      <c r="SOQ434" s="45"/>
      <c r="SOR434" s="45"/>
      <c r="SOS434" s="45"/>
      <c r="SOT434" s="45"/>
      <c r="SOU434" s="45"/>
      <c r="SOV434" s="45"/>
      <c r="SOW434" s="45"/>
      <c r="SOX434" s="45"/>
      <c r="SOY434" s="45"/>
      <c r="SOZ434" s="45"/>
      <c r="SPA434" s="45"/>
      <c r="SPB434" s="45"/>
      <c r="SPC434" s="45"/>
      <c r="SPD434" s="45"/>
      <c r="SPE434" s="45"/>
      <c r="SPF434" s="45"/>
      <c r="SPG434" s="45"/>
      <c r="SPH434" s="45"/>
      <c r="SPI434" s="45"/>
      <c r="SPJ434" s="45"/>
      <c r="SPK434" s="45"/>
      <c r="SPL434" s="45"/>
      <c r="SPM434" s="45"/>
      <c r="SPN434" s="45"/>
      <c r="SPO434" s="45"/>
      <c r="SPP434" s="45"/>
      <c r="SPQ434" s="45"/>
      <c r="SPR434" s="45"/>
      <c r="SPS434" s="45"/>
      <c r="SPT434" s="45"/>
      <c r="SPU434" s="45"/>
      <c r="SPV434" s="45"/>
      <c r="SPW434" s="45"/>
      <c r="SPX434" s="45"/>
      <c r="SPY434" s="45"/>
      <c r="SPZ434" s="45"/>
      <c r="SQA434" s="45"/>
      <c r="SQB434" s="45"/>
      <c r="SQC434" s="45"/>
      <c r="SQD434" s="45"/>
      <c r="SQE434" s="45"/>
      <c r="SQF434" s="45"/>
      <c r="SQG434" s="45"/>
      <c r="SQH434" s="45"/>
      <c r="SQI434" s="45"/>
      <c r="SQJ434" s="45"/>
      <c r="SQK434" s="45"/>
      <c r="SQL434" s="45"/>
      <c r="SQM434" s="45"/>
      <c r="SQN434" s="45"/>
      <c r="SQO434" s="45"/>
      <c r="SQP434" s="45"/>
      <c r="SQQ434" s="45"/>
      <c r="SQR434" s="45"/>
      <c r="SQS434" s="45"/>
      <c r="SQT434" s="45"/>
      <c r="SQU434" s="45"/>
      <c r="SQV434" s="45"/>
      <c r="SQW434" s="45"/>
      <c r="SQX434" s="45"/>
      <c r="SQY434" s="45"/>
      <c r="SQZ434" s="45"/>
      <c r="SRA434" s="45"/>
      <c r="SRB434" s="45"/>
      <c r="SRC434" s="45"/>
      <c r="SRD434" s="45"/>
      <c r="SRE434" s="45"/>
      <c r="SRF434" s="45"/>
      <c r="SRG434" s="45"/>
      <c r="SRH434" s="45"/>
      <c r="SRI434" s="45"/>
      <c r="SRJ434" s="45"/>
      <c r="SRK434" s="45"/>
      <c r="SRL434" s="45"/>
      <c r="SRM434" s="45"/>
      <c r="SRN434" s="45"/>
      <c r="SRO434" s="45"/>
      <c r="SRP434" s="45"/>
      <c r="SRQ434" s="45"/>
      <c r="SRR434" s="45"/>
      <c r="SRS434" s="45"/>
      <c r="SRT434" s="45"/>
      <c r="SRU434" s="45"/>
      <c r="SRV434" s="45"/>
      <c r="SRW434" s="45"/>
      <c r="SRX434" s="45"/>
      <c r="SRY434" s="45"/>
      <c r="SRZ434" s="45"/>
      <c r="SSA434" s="45"/>
      <c r="SSB434" s="45"/>
      <c r="SSC434" s="45"/>
      <c r="SSD434" s="45"/>
      <c r="SSE434" s="45"/>
      <c r="SSF434" s="45"/>
      <c r="SSG434" s="45"/>
      <c r="SSH434" s="45"/>
      <c r="SSI434" s="45"/>
      <c r="SSJ434" s="45"/>
      <c r="SSK434" s="45"/>
      <c r="SSL434" s="45"/>
      <c r="SSM434" s="45"/>
      <c r="SSN434" s="45"/>
      <c r="SSO434" s="45"/>
      <c r="SSP434" s="45"/>
      <c r="SSQ434" s="45"/>
      <c r="SSR434" s="45"/>
      <c r="SSS434" s="45"/>
      <c r="SST434" s="45"/>
      <c r="SSU434" s="45"/>
      <c r="SSV434" s="45"/>
      <c r="SSW434" s="45"/>
      <c r="SSX434" s="45"/>
      <c r="SSY434" s="45"/>
      <c r="SSZ434" s="45"/>
      <c r="STA434" s="45"/>
      <c r="STB434" s="45"/>
      <c r="STC434" s="45"/>
      <c r="STD434" s="45"/>
      <c r="STE434" s="45"/>
      <c r="STF434" s="45"/>
      <c r="STG434" s="45"/>
      <c r="STH434" s="45"/>
      <c r="STI434" s="45"/>
      <c r="STJ434" s="45"/>
      <c r="STK434" s="45"/>
      <c r="STL434" s="45"/>
      <c r="STM434" s="45"/>
      <c r="STN434" s="45"/>
      <c r="STO434" s="45"/>
      <c r="STP434" s="45"/>
      <c r="STQ434" s="45"/>
      <c r="STR434" s="45"/>
      <c r="STS434" s="45"/>
      <c r="STT434" s="45"/>
      <c r="STU434" s="45"/>
      <c r="STV434" s="45"/>
      <c r="STW434" s="45"/>
      <c r="STX434" s="45"/>
      <c r="STY434" s="45"/>
      <c r="STZ434" s="45"/>
      <c r="SUA434" s="45"/>
      <c r="SUB434" s="45"/>
      <c r="SUC434" s="45"/>
      <c r="SUD434" s="45"/>
      <c r="SUE434" s="45"/>
      <c r="SUF434" s="45"/>
      <c r="SUG434" s="45"/>
      <c r="SUH434" s="45"/>
      <c r="SUI434" s="45"/>
      <c r="SUJ434" s="45"/>
      <c r="SUK434" s="45"/>
      <c r="SUL434" s="45"/>
      <c r="SUM434" s="45"/>
      <c r="SUN434" s="45"/>
      <c r="SUO434" s="45"/>
      <c r="SUP434" s="45"/>
      <c r="SUQ434" s="45"/>
      <c r="SUR434" s="45"/>
      <c r="SUS434" s="45"/>
      <c r="SUT434" s="45"/>
      <c r="SUU434" s="45"/>
      <c r="SUV434" s="45"/>
      <c r="SUW434" s="45"/>
      <c r="SUX434" s="45"/>
      <c r="SUY434" s="45"/>
      <c r="SUZ434" s="45"/>
      <c r="SVA434" s="45"/>
      <c r="SVB434" s="45"/>
      <c r="SVC434" s="45"/>
      <c r="SVD434" s="45"/>
      <c r="SVE434" s="45"/>
      <c r="SVF434" s="45"/>
      <c r="SVG434" s="45"/>
      <c r="SVH434" s="45"/>
      <c r="SVI434" s="45"/>
      <c r="SVJ434" s="45"/>
      <c r="SVK434" s="45"/>
      <c r="SVL434" s="45"/>
      <c r="SVM434" s="45"/>
      <c r="SVN434" s="45"/>
      <c r="SVO434" s="45"/>
      <c r="SVP434" s="45"/>
      <c r="SVQ434" s="45"/>
      <c r="SVR434" s="45"/>
      <c r="SVS434" s="45"/>
      <c r="SVT434" s="45"/>
      <c r="SVU434" s="45"/>
      <c r="SVV434" s="45"/>
      <c r="SVW434" s="45"/>
      <c r="SVX434" s="45"/>
      <c r="SVY434" s="45"/>
      <c r="SVZ434" s="45"/>
      <c r="SWA434" s="45"/>
      <c r="SWB434" s="45"/>
      <c r="SWC434" s="45"/>
      <c r="SWD434" s="45"/>
      <c r="SWE434" s="45"/>
      <c r="SWF434" s="45"/>
      <c r="SWG434" s="45"/>
      <c r="SWH434" s="45"/>
      <c r="SWI434" s="45"/>
      <c r="SWJ434" s="45"/>
      <c r="SWK434" s="45"/>
      <c r="SWL434" s="45"/>
      <c r="SWM434" s="45"/>
      <c r="SWN434" s="45"/>
      <c r="SWO434" s="45"/>
      <c r="SWP434" s="45"/>
      <c r="SWQ434" s="45"/>
      <c r="SWR434" s="45"/>
      <c r="SWS434" s="45"/>
      <c r="SWT434" s="45"/>
      <c r="SWU434" s="45"/>
      <c r="SWV434" s="45"/>
      <c r="SWW434" s="45"/>
      <c r="SWX434" s="45"/>
      <c r="SWY434" s="45"/>
      <c r="SWZ434" s="45"/>
      <c r="SXA434" s="45"/>
      <c r="SXB434" s="45"/>
      <c r="SXC434" s="45"/>
      <c r="SXD434" s="45"/>
      <c r="SXE434" s="45"/>
      <c r="SXF434" s="45"/>
      <c r="SXG434" s="45"/>
      <c r="SXH434" s="45"/>
      <c r="SXI434" s="45"/>
      <c r="SXJ434" s="45"/>
      <c r="SXK434" s="45"/>
      <c r="SXL434" s="45"/>
      <c r="SXM434" s="45"/>
      <c r="SXN434" s="45"/>
      <c r="SXO434" s="45"/>
      <c r="SXP434" s="45"/>
      <c r="SXQ434" s="45"/>
      <c r="SXR434" s="45"/>
      <c r="SXS434" s="45"/>
      <c r="SXT434" s="45"/>
      <c r="SXU434" s="45"/>
      <c r="SXV434" s="45"/>
      <c r="SXW434" s="45"/>
      <c r="SXX434" s="45"/>
      <c r="SXY434" s="45"/>
      <c r="SXZ434" s="45"/>
      <c r="SYA434" s="45"/>
      <c r="SYB434" s="45"/>
      <c r="SYC434" s="45"/>
      <c r="SYD434" s="45"/>
      <c r="SYE434" s="45"/>
      <c r="SYF434" s="45"/>
      <c r="SYG434" s="45"/>
      <c r="SYH434" s="45"/>
      <c r="SYI434" s="45"/>
      <c r="SYJ434" s="45"/>
      <c r="SYK434" s="45"/>
      <c r="SYL434" s="45"/>
      <c r="SYM434" s="45"/>
      <c r="SYN434" s="45"/>
      <c r="SYO434" s="45"/>
      <c r="SYP434" s="45"/>
      <c r="SYQ434" s="45"/>
      <c r="SYR434" s="45"/>
      <c r="SYS434" s="45"/>
      <c r="SYT434" s="45"/>
      <c r="SYU434" s="45"/>
      <c r="SYV434" s="45"/>
      <c r="SYW434" s="45"/>
      <c r="SYX434" s="45"/>
      <c r="SYY434" s="45"/>
      <c r="SYZ434" s="45"/>
      <c r="SZA434" s="45"/>
      <c r="SZB434" s="45"/>
      <c r="SZC434" s="45"/>
      <c r="SZD434" s="45"/>
      <c r="SZE434" s="45"/>
      <c r="SZF434" s="45"/>
      <c r="SZG434" s="45"/>
      <c r="SZH434" s="45"/>
      <c r="SZI434" s="45"/>
      <c r="SZJ434" s="45"/>
      <c r="SZK434" s="45"/>
      <c r="SZL434" s="45"/>
      <c r="SZM434" s="45"/>
      <c r="SZN434" s="45"/>
      <c r="SZO434" s="45"/>
      <c r="SZP434" s="45"/>
      <c r="SZQ434" s="45"/>
      <c r="SZR434" s="45"/>
      <c r="SZS434" s="45"/>
      <c r="SZT434" s="45"/>
      <c r="SZU434" s="45"/>
      <c r="SZV434" s="45"/>
      <c r="SZW434" s="45"/>
      <c r="SZX434" s="45"/>
      <c r="SZY434" s="45"/>
      <c r="SZZ434" s="45"/>
      <c r="TAA434" s="45"/>
      <c r="TAB434" s="45"/>
      <c r="TAC434" s="45"/>
      <c r="TAD434" s="45"/>
      <c r="TAE434" s="45"/>
      <c r="TAF434" s="45"/>
      <c r="TAG434" s="45"/>
      <c r="TAH434" s="45"/>
      <c r="TAI434" s="45"/>
      <c r="TAJ434" s="45"/>
      <c r="TAK434" s="45"/>
      <c r="TAL434" s="45"/>
      <c r="TAM434" s="45"/>
      <c r="TAN434" s="45"/>
      <c r="TAO434" s="45"/>
      <c r="TAP434" s="45"/>
      <c r="TAQ434" s="45"/>
      <c r="TAR434" s="45"/>
      <c r="TAS434" s="45"/>
      <c r="TAT434" s="45"/>
      <c r="TAU434" s="45"/>
      <c r="TAV434" s="45"/>
      <c r="TAW434" s="45"/>
      <c r="TAX434" s="45"/>
      <c r="TAY434" s="45"/>
      <c r="TAZ434" s="45"/>
      <c r="TBA434" s="45"/>
      <c r="TBB434" s="45"/>
      <c r="TBC434" s="45"/>
      <c r="TBD434" s="45"/>
      <c r="TBE434" s="45"/>
      <c r="TBF434" s="45"/>
      <c r="TBG434" s="45"/>
      <c r="TBH434" s="45"/>
      <c r="TBI434" s="45"/>
      <c r="TBJ434" s="45"/>
      <c r="TBK434" s="45"/>
      <c r="TBL434" s="45"/>
      <c r="TBM434" s="45"/>
      <c r="TBN434" s="45"/>
      <c r="TBO434" s="45"/>
      <c r="TBP434" s="45"/>
      <c r="TBQ434" s="45"/>
      <c r="TBR434" s="45"/>
      <c r="TBS434" s="45"/>
      <c r="TBT434" s="45"/>
      <c r="TBU434" s="45"/>
      <c r="TBV434" s="45"/>
      <c r="TBW434" s="45"/>
      <c r="TBX434" s="45"/>
      <c r="TBY434" s="45"/>
      <c r="TBZ434" s="45"/>
      <c r="TCA434" s="45"/>
      <c r="TCB434" s="45"/>
      <c r="TCC434" s="45"/>
      <c r="TCD434" s="45"/>
      <c r="TCE434" s="45"/>
      <c r="TCF434" s="45"/>
      <c r="TCG434" s="45"/>
      <c r="TCH434" s="45"/>
      <c r="TCI434" s="45"/>
      <c r="TCJ434" s="45"/>
      <c r="TCK434" s="45"/>
      <c r="TCL434" s="45"/>
      <c r="TCM434" s="45"/>
      <c r="TCN434" s="45"/>
      <c r="TCO434" s="45"/>
      <c r="TCP434" s="45"/>
      <c r="TCQ434" s="45"/>
      <c r="TCR434" s="45"/>
      <c r="TCS434" s="45"/>
      <c r="TCT434" s="45"/>
      <c r="TCU434" s="45"/>
      <c r="TCV434" s="45"/>
      <c r="TCW434" s="45"/>
      <c r="TCX434" s="45"/>
      <c r="TCY434" s="45"/>
      <c r="TCZ434" s="45"/>
      <c r="TDA434" s="45"/>
      <c r="TDB434" s="45"/>
      <c r="TDC434" s="45"/>
      <c r="TDD434" s="45"/>
      <c r="TDE434" s="45"/>
      <c r="TDF434" s="45"/>
      <c r="TDG434" s="45"/>
      <c r="TDH434" s="45"/>
      <c r="TDI434" s="45"/>
      <c r="TDJ434" s="45"/>
      <c r="TDK434" s="45"/>
      <c r="TDL434" s="45"/>
      <c r="TDM434" s="45"/>
      <c r="TDN434" s="45"/>
      <c r="TDO434" s="45"/>
      <c r="TDP434" s="45"/>
      <c r="TDQ434" s="45"/>
      <c r="TDR434" s="45"/>
      <c r="TDS434" s="45"/>
      <c r="TDT434" s="45"/>
      <c r="TDU434" s="45"/>
      <c r="TDV434" s="45"/>
      <c r="TDW434" s="45"/>
      <c r="TDX434" s="45"/>
      <c r="TDY434" s="45"/>
      <c r="TDZ434" s="45"/>
      <c r="TEA434" s="45"/>
      <c r="TEB434" s="45"/>
      <c r="TEC434" s="45"/>
      <c r="TED434" s="45"/>
      <c r="TEE434" s="45"/>
      <c r="TEF434" s="45"/>
      <c r="TEG434" s="45"/>
      <c r="TEH434" s="45"/>
      <c r="TEI434" s="45"/>
      <c r="TEJ434" s="45"/>
      <c r="TEK434" s="45"/>
      <c r="TEL434" s="45"/>
      <c r="TEM434" s="45"/>
      <c r="TEN434" s="45"/>
      <c r="TEO434" s="45"/>
      <c r="TEP434" s="45"/>
      <c r="TEQ434" s="45"/>
      <c r="TER434" s="45"/>
      <c r="TES434" s="45"/>
      <c r="TET434" s="45"/>
      <c r="TEU434" s="45"/>
      <c r="TEV434" s="45"/>
      <c r="TEW434" s="45"/>
      <c r="TEX434" s="45"/>
      <c r="TEY434" s="45"/>
      <c r="TEZ434" s="45"/>
      <c r="TFA434" s="45"/>
      <c r="TFB434" s="45"/>
      <c r="TFC434" s="45"/>
      <c r="TFD434" s="45"/>
      <c r="TFE434" s="45"/>
      <c r="TFF434" s="45"/>
      <c r="TFG434" s="45"/>
      <c r="TFH434" s="45"/>
      <c r="TFI434" s="45"/>
      <c r="TFJ434" s="45"/>
      <c r="TFK434" s="45"/>
      <c r="TFL434" s="45"/>
      <c r="TFM434" s="45"/>
      <c r="TFN434" s="45"/>
      <c r="TFO434" s="45"/>
      <c r="TFP434" s="45"/>
      <c r="TFQ434" s="45"/>
      <c r="TFR434" s="45"/>
      <c r="TFS434" s="45"/>
      <c r="TFT434" s="45"/>
      <c r="TFU434" s="45"/>
      <c r="TFV434" s="45"/>
      <c r="TFW434" s="45"/>
      <c r="TFX434" s="45"/>
      <c r="TFY434" s="45"/>
      <c r="TFZ434" s="45"/>
      <c r="TGA434" s="45"/>
      <c r="TGB434" s="45"/>
      <c r="TGC434" s="45"/>
      <c r="TGD434" s="45"/>
      <c r="TGE434" s="45"/>
      <c r="TGF434" s="45"/>
      <c r="TGG434" s="45"/>
      <c r="TGH434" s="45"/>
      <c r="TGI434" s="45"/>
      <c r="TGJ434" s="45"/>
      <c r="TGK434" s="45"/>
      <c r="TGL434" s="45"/>
      <c r="TGM434" s="45"/>
      <c r="TGN434" s="45"/>
      <c r="TGO434" s="45"/>
      <c r="TGP434" s="45"/>
      <c r="TGQ434" s="45"/>
      <c r="TGR434" s="45"/>
      <c r="TGS434" s="45"/>
      <c r="TGT434" s="45"/>
      <c r="TGU434" s="45"/>
      <c r="TGV434" s="45"/>
      <c r="TGW434" s="45"/>
      <c r="TGX434" s="45"/>
      <c r="TGY434" s="45"/>
      <c r="TGZ434" s="45"/>
      <c r="THA434" s="45"/>
      <c r="THB434" s="45"/>
      <c r="THC434" s="45"/>
      <c r="THD434" s="45"/>
      <c r="THE434" s="45"/>
      <c r="THF434" s="45"/>
      <c r="THG434" s="45"/>
      <c r="THH434" s="45"/>
      <c r="THI434" s="45"/>
      <c r="THJ434" s="45"/>
      <c r="THK434" s="45"/>
      <c r="THL434" s="45"/>
      <c r="THM434" s="45"/>
      <c r="THN434" s="45"/>
      <c r="THO434" s="45"/>
      <c r="THP434" s="45"/>
      <c r="THQ434" s="45"/>
      <c r="THR434" s="45"/>
      <c r="THS434" s="45"/>
      <c r="THT434" s="45"/>
      <c r="THU434" s="45"/>
      <c r="THV434" s="45"/>
      <c r="THW434" s="45"/>
      <c r="THX434" s="45"/>
      <c r="THY434" s="45"/>
      <c r="THZ434" s="45"/>
      <c r="TIA434" s="45"/>
      <c r="TIB434" s="45"/>
      <c r="TIC434" s="45"/>
      <c r="TID434" s="45"/>
      <c r="TIE434" s="45"/>
      <c r="TIF434" s="45"/>
      <c r="TIG434" s="45"/>
      <c r="TIH434" s="45"/>
      <c r="TII434" s="45"/>
      <c r="TIJ434" s="45"/>
      <c r="TIK434" s="45"/>
      <c r="TIL434" s="45"/>
      <c r="TIM434" s="45"/>
      <c r="TIN434" s="45"/>
      <c r="TIO434" s="45"/>
      <c r="TIP434" s="45"/>
      <c r="TIQ434" s="45"/>
      <c r="TIR434" s="45"/>
      <c r="TIS434" s="45"/>
      <c r="TIT434" s="45"/>
      <c r="TIU434" s="45"/>
      <c r="TIV434" s="45"/>
      <c r="TIW434" s="45"/>
      <c r="TIX434" s="45"/>
      <c r="TIY434" s="45"/>
      <c r="TIZ434" s="45"/>
      <c r="TJA434" s="45"/>
      <c r="TJB434" s="45"/>
      <c r="TJC434" s="45"/>
      <c r="TJD434" s="45"/>
      <c r="TJE434" s="45"/>
      <c r="TJF434" s="45"/>
      <c r="TJG434" s="45"/>
      <c r="TJH434" s="45"/>
      <c r="TJI434" s="45"/>
      <c r="TJJ434" s="45"/>
      <c r="TJK434" s="45"/>
      <c r="TJL434" s="45"/>
      <c r="TJM434" s="45"/>
      <c r="TJN434" s="45"/>
      <c r="TJO434" s="45"/>
      <c r="TJP434" s="45"/>
      <c r="TJQ434" s="45"/>
      <c r="TJR434" s="45"/>
      <c r="TJS434" s="45"/>
      <c r="TJT434" s="45"/>
      <c r="TJU434" s="45"/>
      <c r="TJV434" s="45"/>
      <c r="TJW434" s="45"/>
      <c r="TJX434" s="45"/>
      <c r="TJY434" s="45"/>
      <c r="TJZ434" s="45"/>
      <c r="TKA434" s="45"/>
      <c r="TKB434" s="45"/>
      <c r="TKC434" s="45"/>
      <c r="TKD434" s="45"/>
      <c r="TKE434" s="45"/>
      <c r="TKF434" s="45"/>
      <c r="TKG434" s="45"/>
      <c r="TKH434" s="45"/>
      <c r="TKI434" s="45"/>
      <c r="TKJ434" s="45"/>
      <c r="TKK434" s="45"/>
      <c r="TKL434" s="45"/>
      <c r="TKM434" s="45"/>
      <c r="TKN434" s="45"/>
      <c r="TKO434" s="45"/>
      <c r="TKP434" s="45"/>
      <c r="TKQ434" s="45"/>
      <c r="TKR434" s="45"/>
      <c r="TKS434" s="45"/>
      <c r="TKT434" s="45"/>
      <c r="TKU434" s="45"/>
      <c r="TKV434" s="45"/>
      <c r="TKW434" s="45"/>
      <c r="TKX434" s="45"/>
      <c r="TKY434" s="45"/>
      <c r="TKZ434" s="45"/>
      <c r="TLA434" s="45"/>
      <c r="TLB434" s="45"/>
      <c r="TLC434" s="45"/>
      <c r="TLD434" s="45"/>
      <c r="TLE434" s="45"/>
      <c r="TLF434" s="45"/>
      <c r="TLG434" s="45"/>
      <c r="TLH434" s="45"/>
      <c r="TLI434" s="45"/>
      <c r="TLJ434" s="45"/>
      <c r="TLK434" s="45"/>
      <c r="TLL434" s="45"/>
      <c r="TLM434" s="45"/>
      <c r="TLN434" s="45"/>
      <c r="TLO434" s="45"/>
      <c r="TLP434" s="45"/>
      <c r="TLQ434" s="45"/>
      <c r="TLR434" s="45"/>
      <c r="TLS434" s="45"/>
      <c r="TLT434" s="45"/>
      <c r="TLU434" s="45"/>
      <c r="TLV434" s="45"/>
      <c r="TLW434" s="45"/>
      <c r="TLX434" s="45"/>
      <c r="TLY434" s="45"/>
      <c r="TLZ434" s="45"/>
      <c r="TMA434" s="45"/>
      <c r="TMB434" s="45"/>
      <c r="TMC434" s="45"/>
      <c r="TMD434" s="45"/>
      <c r="TME434" s="45"/>
      <c r="TMF434" s="45"/>
      <c r="TMG434" s="45"/>
      <c r="TMH434" s="45"/>
      <c r="TMI434" s="45"/>
      <c r="TMJ434" s="45"/>
      <c r="TMK434" s="45"/>
      <c r="TML434" s="45"/>
      <c r="TMM434" s="45"/>
      <c r="TMN434" s="45"/>
      <c r="TMO434" s="45"/>
      <c r="TMP434" s="45"/>
      <c r="TMQ434" s="45"/>
      <c r="TMR434" s="45"/>
      <c r="TMS434" s="45"/>
      <c r="TMT434" s="45"/>
      <c r="TMU434" s="45"/>
      <c r="TMV434" s="45"/>
      <c r="TMW434" s="45"/>
      <c r="TMX434" s="45"/>
      <c r="TMY434" s="45"/>
      <c r="TMZ434" s="45"/>
      <c r="TNA434" s="45"/>
      <c r="TNB434" s="45"/>
      <c r="TNC434" s="45"/>
      <c r="TND434" s="45"/>
      <c r="TNE434" s="45"/>
      <c r="TNF434" s="45"/>
      <c r="TNG434" s="45"/>
      <c r="TNH434" s="45"/>
      <c r="TNI434" s="45"/>
      <c r="TNJ434" s="45"/>
      <c r="TNK434" s="45"/>
      <c r="TNL434" s="45"/>
      <c r="TNM434" s="45"/>
      <c r="TNN434" s="45"/>
      <c r="TNO434" s="45"/>
      <c r="TNP434" s="45"/>
      <c r="TNQ434" s="45"/>
      <c r="TNR434" s="45"/>
      <c r="TNS434" s="45"/>
      <c r="TNT434" s="45"/>
      <c r="TNU434" s="45"/>
      <c r="TNV434" s="45"/>
      <c r="TNW434" s="45"/>
      <c r="TNX434" s="45"/>
      <c r="TNY434" s="45"/>
      <c r="TNZ434" s="45"/>
      <c r="TOA434" s="45"/>
      <c r="TOB434" s="45"/>
      <c r="TOC434" s="45"/>
      <c r="TOD434" s="45"/>
      <c r="TOE434" s="45"/>
      <c r="TOF434" s="45"/>
      <c r="TOG434" s="45"/>
      <c r="TOH434" s="45"/>
      <c r="TOI434" s="45"/>
      <c r="TOJ434" s="45"/>
      <c r="TOK434" s="45"/>
      <c r="TOL434" s="45"/>
      <c r="TOM434" s="45"/>
      <c r="TON434" s="45"/>
      <c r="TOO434" s="45"/>
      <c r="TOP434" s="45"/>
      <c r="TOQ434" s="45"/>
      <c r="TOR434" s="45"/>
      <c r="TOS434" s="45"/>
      <c r="TOT434" s="45"/>
      <c r="TOU434" s="45"/>
      <c r="TOV434" s="45"/>
      <c r="TOW434" s="45"/>
      <c r="TOX434" s="45"/>
      <c r="TOY434" s="45"/>
      <c r="TOZ434" s="45"/>
      <c r="TPA434" s="45"/>
      <c r="TPB434" s="45"/>
      <c r="TPC434" s="45"/>
      <c r="TPD434" s="45"/>
      <c r="TPE434" s="45"/>
      <c r="TPF434" s="45"/>
      <c r="TPG434" s="45"/>
      <c r="TPH434" s="45"/>
      <c r="TPI434" s="45"/>
      <c r="TPJ434" s="45"/>
      <c r="TPK434" s="45"/>
      <c r="TPL434" s="45"/>
      <c r="TPM434" s="45"/>
      <c r="TPN434" s="45"/>
      <c r="TPO434" s="45"/>
      <c r="TPP434" s="45"/>
      <c r="TPQ434" s="45"/>
      <c r="TPR434" s="45"/>
      <c r="TPS434" s="45"/>
      <c r="TPT434" s="45"/>
      <c r="TPU434" s="45"/>
      <c r="TPV434" s="45"/>
      <c r="TPW434" s="45"/>
      <c r="TPX434" s="45"/>
      <c r="TPY434" s="45"/>
      <c r="TPZ434" s="45"/>
      <c r="TQA434" s="45"/>
      <c r="TQB434" s="45"/>
      <c r="TQC434" s="45"/>
      <c r="TQD434" s="45"/>
      <c r="TQE434" s="45"/>
      <c r="TQF434" s="45"/>
      <c r="TQG434" s="45"/>
      <c r="TQH434" s="45"/>
      <c r="TQI434" s="45"/>
      <c r="TQJ434" s="45"/>
      <c r="TQK434" s="45"/>
      <c r="TQL434" s="45"/>
      <c r="TQM434" s="45"/>
      <c r="TQN434" s="45"/>
      <c r="TQO434" s="45"/>
      <c r="TQP434" s="45"/>
      <c r="TQQ434" s="45"/>
      <c r="TQR434" s="45"/>
      <c r="TQS434" s="45"/>
      <c r="TQT434" s="45"/>
      <c r="TQU434" s="45"/>
      <c r="TQV434" s="45"/>
      <c r="TQW434" s="45"/>
      <c r="TQX434" s="45"/>
      <c r="TQY434" s="45"/>
      <c r="TQZ434" s="45"/>
      <c r="TRA434" s="45"/>
      <c r="TRB434" s="45"/>
      <c r="TRC434" s="45"/>
      <c r="TRD434" s="45"/>
      <c r="TRE434" s="45"/>
      <c r="TRF434" s="45"/>
      <c r="TRG434" s="45"/>
      <c r="TRH434" s="45"/>
      <c r="TRI434" s="45"/>
      <c r="TRJ434" s="45"/>
      <c r="TRK434" s="45"/>
      <c r="TRL434" s="45"/>
      <c r="TRM434" s="45"/>
      <c r="TRN434" s="45"/>
      <c r="TRO434" s="45"/>
      <c r="TRP434" s="45"/>
      <c r="TRQ434" s="45"/>
      <c r="TRR434" s="45"/>
      <c r="TRS434" s="45"/>
      <c r="TRT434" s="45"/>
      <c r="TRU434" s="45"/>
      <c r="TRV434" s="45"/>
      <c r="TRW434" s="45"/>
      <c r="TRX434" s="45"/>
      <c r="TRY434" s="45"/>
      <c r="TRZ434" s="45"/>
      <c r="TSA434" s="45"/>
      <c r="TSB434" s="45"/>
      <c r="TSC434" s="45"/>
      <c r="TSD434" s="45"/>
      <c r="TSE434" s="45"/>
      <c r="TSF434" s="45"/>
      <c r="TSG434" s="45"/>
      <c r="TSH434" s="45"/>
      <c r="TSI434" s="45"/>
      <c r="TSJ434" s="45"/>
      <c r="TSK434" s="45"/>
      <c r="TSL434" s="45"/>
      <c r="TSM434" s="45"/>
      <c r="TSN434" s="45"/>
      <c r="TSO434" s="45"/>
      <c r="TSP434" s="45"/>
      <c r="TSQ434" s="45"/>
      <c r="TSR434" s="45"/>
      <c r="TSS434" s="45"/>
      <c r="TST434" s="45"/>
      <c r="TSU434" s="45"/>
      <c r="TSV434" s="45"/>
      <c r="TSW434" s="45"/>
      <c r="TSX434" s="45"/>
      <c r="TSY434" s="45"/>
      <c r="TSZ434" s="45"/>
      <c r="TTA434" s="45"/>
      <c r="TTB434" s="45"/>
      <c r="TTC434" s="45"/>
      <c r="TTD434" s="45"/>
      <c r="TTE434" s="45"/>
      <c r="TTF434" s="45"/>
      <c r="TTG434" s="45"/>
      <c r="TTH434" s="45"/>
      <c r="TTI434" s="45"/>
      <c r="TTJ434" s="45"/>
      <c r="TTK434" s="45"/>
      <c r="TTL434" s="45"/>
      <c r="TTM434" s="45"/>
      <c r="TTN434" s="45"/>
      <c r="TTO434" s="45"/>
      <c r="TTP434" s="45"/>
      <c r="TTQ434" s="45"/>
      <c r="TTR434" s="45"/>
      <c r="TTS434" s="45"/>
      <c r="TTT434" s="45"/>
      <c r="TTU434" s="45"/>
      <c r="TTV434" s="45"/>
      <c r="TTW434" s="45"/>
      <c r="TTX434" s="45"/>
      <c r="TTY434" s="45"/>
      <c r="TTZ434" s="45"/>
      <c r="TUA434" s="45"/>
      <c r="TUB434" s="45"/>
      <c r="TUC434" s="45"/>
      <c r="TUD434" s="45"/>
      <c r="TUE434" s="45"/>
      <c r="TUF434" s="45"/>
      <c r="TUG434" s="45"/>
      <c r="TUH434" s="45"/>
      <c r="TUI434" s="45"/>
      <c r="TUJ434" s="45"/>
      <c r="TUK434" s="45"/>
      <c r="TUL434" s="45"/>
      <c r="TUM434" s="45"/>
      <c r="TUN434" s="45"/>
      <c r="TUO434" s="45"/>
      <c r="TUP434" s="45"/>
      <c r="TUQ434" s="45"/>
      <c r="TUR434" s="45"/>
      <c r="TUS434" s="45"/>
      <c r="TUT434" s="45"/>
      <c r="TUU434" s="45"/>
      <c r="TUV434" s="45"/>
      <c r="TUW434" s="45"/>
      <c r="TUX434" s="45"/>
      <c r="TUY434" s="45"/>
      <c r="TUZ434" s="45"/>
      <c r="TVA434" s="45"/>
      <c r="TVB434" s="45"/>
      <c r="TVC434" s="45"/>
      <c r="TVD434" s="45"/>
      <c r="TVE434" s="45"/>
      <c r="TVF434" s="45"/>
      <c r="TVG434" s="45"/>
      <c r="TVH434" s="45"/>
      <c r="TVI434" s="45"/>
      <c r="TVJ434" s="45"/>
      <c r="TVK434" s="45"/>
      <c r="TVL434" s="45"/>
      <c r="TVM434" s="45"/>
      <c r="TVN434" s="45"/>
      <c r="TVO434" s="45"/>
      <c r="TVP434" s="45"/>
      <c r="TVQ434" s="45"/>
      <c r="TVR434" s="45"/>
      <c r="TVS434" s="45"/>
      <c r="TVT434" s="45"/>
      <c r="TVU434" s="45"/>
      <c r="TVV434" s="45"/>
      <c r="TVW434" s="45"/>
      <c r="TVX434" s="45"/>
      <c r="TVY434" s="45"/>
      <c r="TVZ434" s="45"/>
      <c r="TWA434" s="45"/>
      <c r="TWB434" s="45"/>
      <c r="TWC434" s="45"/>
      <c r="TWD434" s="45"/>
      <c r="TWE434" s="45"/>
      <c r="TWF434" s="45"/>
      <c r="TWG434" s="45"/>
      <c r="TWH434" s="45"/>
      <c r="TWI434" s="45"/>
      <c r="TWJ434" s="45"/>
      <c r="TWK434" s="45"/>
      <c r="TWL434" s="45"/>
      <c r="TWM434" s="45"/>
      <c r="TWN434" s="45"/>
      <c r="TWO434" s="45"/>
      <c r="TWP434" s="45"/>
      <c r="TWQ434" s="45"/>
      <c r="TWR434" s="45"/>
      <c r="TWS434" s="45"/>
      <c r="TWT434" s="45"/>
      <c r="TWU434" s="45"/>
      <c r="TWV434" s="45"/>
      <c r="TWW434" s="45"/>
      <c r="TWX434" s="45"/>
      <c r="TWY434" s="45"/>
      <c r="TWZ434" s="45"/>
      <c r="TXA434" s="45"/>
      <c r="TXB434" s="45"/>
      <c r="TXC434" s="45"/>
      <c r="TXD434" s="45"/>
      <c r="TXE434" s="45"/>
      <c r="TXF434" s="45"/>
      <c r="TXG434" s="45"/>
      <c r="TXH434" s="45"/>
      <c r="TXI434" s="45"/>
      <c r="TXJ434" s="45"/>
      <c r="TXK434" s="45"/>
      <c r="TXL434" s="45"/>
      <c r="TXM434" s="45"/>
      <c r="TXN434" s="45"/>
      <c r="TXO434" s="45"/>
      <c r="TXP434" s="45"/>
      <c r="TXQ434" s="45"/>
      <c r="TXR434" s="45"/>
      <c r="TXS434" s="45"/>
      <c r="TXT434" s="45"/>
      <c r="TXU434" s="45"/>
      <c r="TXV434" s="45"/>
      <c r="TXW434" s="45"/>
      <c r="TXX434" s="45"/>
      <c r="TXY434" s="45"/>
      <c r="TXZ434" s="45"/>
      <c r="TYA434" s="45"/>
      <c r="TYB434" s="45"/>
      <c r="TYC434" s="45"/>
      <c r="TYD434" s="45"/>
      <c r="TYE434" s="45"/>
      <c r="TYF434" s="45"/>
      <c r="TYG434" s="45"/>
      <c r="TYH434" s="45"/>
      <c r="TYI434" s="45"/>
      <c r="TYJ434" s="45"/>
      <c r="TYK434" s="45"/>
      <c r="TYL434" s="45"/>
      <c r="TYM434" s="45"/>
      <c r="TYN434" s="45"/>
      <c r="TYO434" s="45"/>
      <c r="TYP434" s="45"/>
      <c r="TYQ434" s="45"/>
      <c r="TYR434" s="45"/>
      <c r="TYS434" s="45"/>
      <c r="TYT434" s="45"/>
      <c r="TYU434" s="45"/>
      <c r="TYV434" s="45"/>
      <c r="TYW434" s="45"/>
      <c r="TYX434" s="45"/>
      <c r="TYY434" s="45"/>
      <c r="TYZ434" s="45"/>
      <c r="TZA434" s="45"/>
      <c r="TZB434" s="45"/>
      <c r="TZC434" s="45"/>
      <c r="TZD434" s="45"/>
      <c r="TZE434" s="45"/>
      <c r="TZF434" s="45"/>
      <c r="TZG434" s="45"/>
      <c r="TZH434" s="45"/>
      <c r="TZI434" s="45"/>
      <c r="TZJ434" s="45"/>
      <c r="TZK434" s="45"/>
      <c r="TZL434" s="45"/>
      <c r="TZM434" s="45"/>
      <c r="TZN434" s="45"/>
      <c r="TZO434" s="45"/>
      <c r="TZP434" s="45"/>
      <c r="TZQ434" s="45"/>
      <c r="TZR434" s="45"/>
      <c r="TZS434" s="45"/>
      <c r="TZT434" s="45"/>
      <c r="TZU434" s="45"/>
      <c r="TZV434" s="45"/>
      <c r="TZW434" s="45"/>
      <c r="TZX434" s="45"/>
      <c r="TZY434" s="45"/>
      <c r="TZZ434" s="45"/>
      <c r="UAA434" s="45"/>
      <c r="UAB434" s="45"/>
      <c r="UAC434" s="45"/>
      <c r="UAD434" s="45"/>
      <c r="UAE434" s="45"/>
      <c r="UAF434" s="45"/>
      <c r="UAG434" s="45"/>
      <c r="UAH434" s="45"/>
      <c r="UAI434" s="45"/>
      <c r="UAJ434" s="45"/>
      <c r="UAK434" s="45"/>
      <c r="UAL434" s="45"/>
      <c r="UAM434" s="45"/>
      <c r="UAN434" s="45"/>
      <c r="UAO434" s="45"/>
      <c r="UAP434" s="45"/>
      <c r="UAQ434" s="45"/>
      <c r="UAR434" s="45"/>
      <c r="UAS434" s="45"/>
      <c r="UAT434" s="45"/>
      <c r="UAU434" s="45"/>
      <c r="UAV434" s="45"/>
      <c r="UAW434" s="45"/>
      <c r="UAX434" s="45"/>
      <c r="UAY434" s="45"/>
      <c r="UAZ434" s="45"/>
      <c r="UBA434" s="45"/>
      <c r="UBB434" s="45"/>
      <c r="UBC434" s="45"/>
      <c r="UBD434" s="45"/>
      <c r="UBE434" s="45"/>
      <c r="UBF434" s="45"/>
      <c r="UBG434" s="45"/>
      <c r="UBH434" s="45"/>
      <c r="UBI434" s="45"/>
      <c r="UBJ434" s="45"/>
      <c r="UBK434" s="45"/>
      <c r="UBL434" s="45"/>
      <c r="UBM434" s="45"/>
      <c r="UBN434" s="45"/>
      <c r="UBO434" s="45"/>
      <c r="UBP434" s="45"/>
      <c r="UBQ434" s="45"/>
      <c r="UBR434" s="45"/>
      <c r="UBS434" s="45"/>
      <c r="UBT434" s="45"/>
      <c r="UBU434" s="45"/>
      <c r="UBV434" s="45"/>
      <c r="UBW434" s="45"/>
      <c r="UBX434" s="45"/>
      <c r="UBY434" s="45"/>
      <c r="UBZ434" s="45"/>
      <c r="UCA434" s="45"/>
      <c r="UCB434" s="45"/>
      <c r="UCC434" s="45"/>
      <c r="UCD434" s="45"/>
      <c r="UCE434" s="45"/>
      <c r="UCF434" s="45"/>
      <c r="UCG434" s="45"/>
      <c r="UCH434" s="45"/>
      <c r="UCI434" s="45"/>
      <c r="UCJ434" s="45"/>
      <c r="UCK434" s="45"/>
      <c r="UCL434" s="45"/>
      <c r="UCM434" s="45"/>
      <c r="UCN434" s="45"/>
      <c r="UCO434" s="45"/>
      <c r="UCP434" s="45"/>
      <c r="UCQ434" s="45"/>
      <c r="UCR434" s="45"/>
      <c r="UCS434" s="45"/>
      <c r="UCT434" s="45"/>
      <c r="UCU434" s="45"/>
      <c r="UCV434" s="45"/>
      <c r="UCW434" s="45"/>
      <c r="UCX434" s="45"/>
      <c r="UCY434" s="45"/>
      <c r="UCZ434" s="45"/>
      <c r="UDA434" s="45"/>
      <c r="UDB434" s="45"/>
      <c r="UDC434" s="45"/>
      <c r="UDD434" s="45"/>
      <c r="UDE434" s="45"/>
      <c r="UDF434" s="45"/>
      <c r="UDG434" s="45"/>
      <c r="UDH434" s="45"/>
      <c r="UDI434" s="45"/>
      <c r="UDJ434" s="45"/>
      <c r="UDK434" s="45"/>
      <c r="UDL434" s="45"/>
      <c r="UDM434" s="45"/>
      <c r="UDN434" s="45"/>
      <c r="UDO434" s="45"/>
      <c r="UDP434" s="45"/>
      <c r="UDQ434" s="45"/>
      <c r="UDR434" s="45"/>
      <c r="UDS434" s="45"/>
      <c r="UDT434" s="45"/>
      <c r="UDU434" s="45"/>
      <c r="UDV434" s="45"/>
      <c r="UDW434" s="45"/>
      <c r="UDX434" s="45"/>
      <c r="UDY434" s="45"/>
      <c r="UDZ434" s="45"/>
      <c r="UEA434" s="45"/>
      <c r="UEB434" s="45"/>
      <c r="UEC434" s="45"/>
      <c r="UED434" s="45"/>
      <c r="UEE434" s="45"/>
      <c r="UEF434" s="45"/>
      <c r="UEG434" s="45"/>
      <c r="UEH434" s="45"/>
      <c r="UEI434" s="45"/>
      <c r="UEJ434" s="45"/>
      <c r="UEK434" s="45"/>
      <c r="UEL434" s="45"/>
      <c r="UEM434" s="45"/>
      <c r="UEN434" s="45"/>
      <c r="UEO434" s="45"/>
      <c r="UEP434" s="45"/>
      <c r="UEQ434" s="45"/>
      <c r="UER434" s="45"/>
      <c r="UES434" s="45"/>
      <c r="UET434" s="45"/>
      <c r="UEU434" s="45"/>
      <c r="UEV434" s="45"/>
      <c r="UEW434" s="45"/>
      <c r="UEX434" s="45"/>
      <c r="UEY434" s="45"/>
      <c r="UEZ434" s="45"/>
      <c r="UFA434" s="45"/>
      <c r="UFB434" s="45"/>
      <c r="UFC434" s="45"/>
      <c r="UFD434" s="45"/>
      <c r="UFE434" s="45"/>
      <c r="UFF434" s="45"/>
      <c r="UFG434" s="45"/>
      <c r="UFH434" s="45"/>
      <c r="UFI434" s="45"/>
      <c r="UFJ434" s="45"/>
      <c r="UFK434" s="45"/>
      <c r="UFL434" s="45"/>
      <c r="UFM434" s="45"/>
      <c r="UFN434" s="45"/>
      <c r="UFO434" s="45"/>
      <c r="UFP434" s="45"/>
      <c r="UFQ434" s="45"/>
      <c r="UFR434" s="45"/>
      <c r="UFS434" s="45"/>
      <c r="UFT434" s="45"/>
      <c r="UFU434" s="45"/>
      <c r="UFV434" s="45"/>
      <c r="UFW434" s="45"/>
      <c r="UFX434" s="45"/>
      <c r="UFY434" s="45"/>
      <c r="UFZ434" s="45"/>
      <c r="UGA434" s="45"/>
      <c r="UGB434" s="45"/>
      <c r="UGC434" s="45"/>
      <c r="UGD434" s="45"/>
      <c r="UGE434" s="45"/>
      <c r="UGF434" s="45"/>
      <c r="UGG434" s="45"/>
      <c r="UGH434" s="45"/>
      <c r="UGI434" s="45"/>
      <c r="UGJ434" s="45"/>
      <c r="UGK434" s="45"/>
      <c r="UGL434" s="45"/>
      <c r="UGM434" s="45"/>
      <c r="UGN434" s="45"/>
      <c r="UGO434" s="45"/>
      <c r="UGP434" s="45"/>
      <c r="UGQ434" s="45"/>
      <c r="UGR434" s="45"/>
      <c r="UGS434" s="45"/>
      <c r="UGT434" s="45"/>
      <c r="UGU434" s="45"/>
      <c r="UGV434" s="45"/>
      <c r="UGW434" s="45"/>
      <c r="UGX434" s="45"/>
      <c r="UGY434" s="45"/>
      <c r="UGZ434" s="45"/>
      <c r="UHA434" s="45"/>
      <c r="UHB434" s="45"/>
      <c r="UHC434" s="45"/>
      <c r="UHD434" s="45"/>
      <c r="UHE434" s="45"/>
      <c r="UHF434" s="45"/>
      <c r="UHG434" s="45"/>
      <c r="UHH434" s="45"/>
      <c r="UHI434" s="45"/>
      <c r="UHJ434" s="45"/>
      <c r="UHK434" s="45"/>
      <c r="UHL434" s="45"/>
      <c r="UHM434" s="45"/>
      <c r="UHN434" s="45"/>
      <c r="UHO434" s="45"/>
      <c r="UHP434" s="45"/>
      <c r="UHQ434" s="45"/>
      <c r="UHR434" s="45"/>
      <c r="UHS434" s="45"/>
      <c r="UHT434" s="45"/>
      <c r="UHU434" s="45"/>
      <c r="UHV434" s="45"/>
      <c r="UHW434" s="45"/>
      <c r="UHX434" s="45"/>
      <c r="UHY434" s="45"/>
      <c r="UHZ434" s="45"/>
      <c r="UIA434" s="45"/>
      <c r="UIB434" s="45"/>
      <c r="UIC434" s="45"/>
      <c r="UID434" s="45"/>
      <c r="UIE434" s="45"/>
      <c r="UIF434" s="45"/>
      <c r="UIG434" s="45"/>
      <c r="UIH434" s="45"/>
      <c r="UII434" s="45"/>
      <c r="UIJ434" s="45"/>
      <c r="UIK434" s="45"/>
      <c r="UIL434" s="45"/>
      <c r="UIM434" s="45"/>
      <c r="UIN434" s="45"/>
      <c r="UIO434" s="45"/>
      <c r="UIP434" s="45"/>
      <c r="UIQ434" s="45"/>
      <c r="UIR434" s="45"/>
      <c r="UIS434" s="45"/>
      <c r="UIT434" s="45"/>
      <c r="UIU434" s="45"/>
      <c r="UIV434" s="45"/>
      <c r="UIW434" s="45"/>
      <c r="UIX434" s="45"/>
      <c r="UIY434" s="45"/>
      <c r="UIZ434" s="45"/>
      <c r="UJA434" s="45"/>
      <c r="UJB434" s="45"/>
      <c r="UJC434" s="45"/>
      <c r="UJD434" s="45"/>
      <c r="UJE434" s="45"/>
      <c r="UJF434" s="45"/>
      <c r="UJG434" s="45"/>
      <c r="UJH434" s="45"/>
      <c r="UJI434" s="45"/>
      <c r="UJJ434" s="45"/>
      <c r="UJK434" s="45"/>
      <c r="UJL434" s="45"/>
      <c r="UJM434" s="45"/>
      <c r="UJN434" s="45"/>
      <c r="UJO434" s="45"/>
      <c r="UJP434" s="45"/>
      <c r="UJQ434" s="45"/>
      <c r="UJR434" s="45"/>
      <c r="UJS434" s="45"/>
      <c r="UJT434" s="45"/>
      <c r="UJU434" s="45"/>
      <c r="UJV434" s="45"/>
      <c r="UJW434" s="45"/>
      <c r="UJX434" s="45"/>
      <c r="UJY434" s="45"/>
      <c r="UJZ434" s="45"/>
      <c r="UKA434" s="45"/>
      <c r="UKB434" s="45"/>
      <c r="UKC434" s="45"/>
      <c r="UKD434" s="45"/>
      <c r="UKE434" s="45"/>
      <c r="UKF434" s="45"/>
      <c r="UKG434" s="45"/>
      <c r="UKH434" s="45"/>
      <c r="UKI434" s="45"/>
      <c r="UKJ434" s="45"/>
      <c r="UKK434" s="45"/>
      <c r="UKL434" s="45"/>
      <c r="UKM434" s="45"/>
      <c r="UKN434" s="45"/>
      <c r="UKO434" s="45"/>
      <c r="UKP434" s="45"/>
      <c r="UKQ434" s="45"/>
      <c r="UKR434" s="45"/>
      <c r="UKS434" s="45"/>
      <c r="UKT434" s="45"/>
      <c r="UKU434" s="45"/>
      <c r="UKV434" s="45"/>
      <c r="UKW434" s="45"/>
      <c r="UKX434" s="45"/>
      <c r="UKY434" s="45"/>
      <c r="UKZ434" s="45"/>
      <c r="ULA434" s="45"/>
      <c r="ULB434" s="45"/>
      <c r="ULC434" s="45"/>
      <c r="ULD434" s="45"/>
      <c r="ULE434" s="45"/>
      <c r="ULF434" s="45"/>
      <c r="ULG434" s="45"/>
      <c r="ULH434" s="45"/>
      <c r="ULI434" s="45"/>
      <c r="ULJ434" s="45"/>
      <c r="ULK434" s="45"/>
      <c r="ULL434" s="45"/>
      <c r="ULM434" s="45"/>
      <c r="ULN434" s="45"/>
      <c r="ULO434" s="45"/>
      <c r="ULP434" s="45"/>
      <c r="ULQ434" s="45"/>
      <c r="ULR434" s="45"/>
      <c r="ULS434" s="45"/>
      <c r="ULT434" s="45"/>
      <c r="ULU434" s="45"/>
      <c r="ULV434" s="45"/>
      <c r="ULW434" s="45"/>
      <c r="ULX434" s="45"/>
      <c r="ULY434" s="45"/>
      <c r="ULZ434" s="45"/>
      <c r="UMA434" s="45"/>
      <c r="UMB434" s="45"/>
      <c r="UMC434" s="45"/>
      <c r="UMD434" s="45"/>
      <c r="UME434" s="45"/>
      <c r="UMF434" s="45"/>
      <c r="UMG434" s="45"/>
      <c r="UMH434" s="45"/>
      <c r="UMI434" s="45"/>
      <c r="UMJ434" s="45"/>
      <c r="UMK434" s="45"/>
      <c r="UML434" s="45"/>
      <c r="UMM434" s="45"/>
      <c r="UMN434" s="45"/>
      <c r="UMO434" s="45"/>
      <c r="UMP434" s="45"/>
      <c r="UMQ434" s="45"/>
      <c r="UMR434" s="45"/>
      <c r="UMS434" s="45"/>
      <c r="UMT434" s="45"/>
      <c r="UMU434" s="45"/>
      <c r="UMV434" s="45"/>
      <c r="UMW434" s="45"/>
      <c r="UMX434" s="45"/>
      <c r="UMY434" s="45"/>
      <c r="UMZ434" s="45"/>
      <c r="UNA434" s="45"/>
      <c r="UNB434" s="45"/>
      <c r="UNC434" s="45"/>
      <c r="UND434" s="45"/>
      <c r="UNE434" s="45"/>
      <c r="UNF434" s="45"/>
      <c r="UNG434" s="45"/>
      <c r="UNH434" s="45"/>
      <c r="UNI434" s="45"/>
      <c r="UNJ434" s="45"/>
      <c r="UNK434" s="45"/>
      <c r="UNL434" s="45"/>
      <c r="UNM434" s="45"/>
      <c r="UNN434" s="45"/>
      <c r="UNO434" s="45"/>
      <c r="UNP434" s="45"/>
      <c r="UNQ434" s="45"/>
      <c r="UNR434" s="45"/>
      <c r="UNS434" s="45"/>
      <c r="UNT434" s="45"/>
      <c r="UNU434" s="45"/>
      <c r="UNV434" s="45"/>
      <c r="UNW434" s="45"/>
      <c r="UNX434" s="45"/>
      <c r="UNY434" s="45"/>
      <c r="UNZ434" s="45"/>
      <c r="UOA434" s="45"/>
      <c r="UOB434" s="45"/>
      <c r="UOC434" s="45"/>
      <c r="UOD434" s="45"/>
      <c r="UOE434" s="45"/>
      <c r="UOF434" s="45"/>
      <c r="UOG434" s="45"/>
      <c r="UOH434" s="45"/>
      <c r="UOI434" s="45"/>
      <c r="UOJ434" s="45"/>
      <c r="UOK434" s="45"/>
      <c r="UOL434" s="45"/>
      <c r="UOM434" s="45"/>
      <c r="UON434" s="45"/>
      <c r="UOO434" s="45"/>
      <c r="UOP434" s="45"/>
      <c r="UOQ434" s="45"/>
      <c r="UOR434" s="45"/>
      <c r="UOS434" s="45"/>
      <c r="UOT434" s="45"/>
      <c r="UOU434" s="45"/>
      <c r="UOV434" s="45"/>
      <c r="UOW434" s="45"/>
      <c r="UOX434" s="45"/>
      <c r="UOY434" s="45"/>
      <c r="UOZ434" s="45"/>
      <c r="UPA434" s="45"/>
      <c r="UPB434" s="45"/>
      <c r="UPC434" s="45"/>
      <c r="UPD434" s="45"/>
      <c r="UPE434" s="45"/>
      <c r="UPF434" s="45"/>
      <c r="UPG434" s="45"/>
      <c r="UPH434" s="45"/>
      <c r="UPI434" s="45"/>
      <c r="UPJ434" s="45"/>
      <c r="UPK434" s="45"/>
      <c r="UPL434" s="45"/>
      <c r="UPM434" s="45"/>
      <c r="UPN434" s="45"/>
      <c r="UPO434" s="45"/>
      <c r="UPP434" s="45"/>
      <c r="UPQ434" s="45"/>
      <c r="UPR434" s="45"/>
      <c r="UPS434" s="45"/>
      <c r="UPT434" s="45"/>
      <c r="UPU434" s="45"/>
      <c r="UPV434" s="45"/>
      <c r="UPW434" s="45"/>
      <c r="UPX434" s="45"/>
      <c r="UPY434" s="45"/>
      <c r="UPZ434" s="45"/>
      <c r="UQA434" s="45"/>
      <c r="UQB434" s="45"/>
      <c r="UQC434" s="45"/>
      <c r="UQD434" s="45"/>
      <c r="UQE434" s="45"/>
      <c r="UQF434" s="45"/>
      <c r="UQG434" s="45"/>
      <c r="UQH434" s="45"/>
      <c r="UQI434" s="45"/>
      <c r="UQJ434" s="45"/>
      <c r="UQK434" s="45"/>
      <c r="UQL434" s="45"/>
      <c r="UQM434" s="45"/>
      <c r="UQN434" s="45"/>
      <c r="UQO434" s="45"/>
      <c r="UQP434" s="45"/>
      <c r="UQQ434" s="45"/>
      <c r="UQR434" s="45"/>
      <c r="UQS434" s="45"/>
      <c r="UQT434" s="45"/>
      <c r="UQU434" s="45"/>
      <c r="UQV434" s="45"/>
      <c r="UQW434" s="45"/>
      <c r="UQX434" s="45"/>
      <c r="UQY434" s="45"/>
      <c r="UQZ434" s="45"/>
      <c r="URA434" s="45"/>
      <c r="URB434" s="45"/>
      <c r="URC434" s="45"/>
      <c r="URD434" s="45"/>
      <c r="URE434" s="45"/>
      <c r="URF434" s="45"/>
      <c r="URG434" s="45"/>
      <c r="URH434" s="45"/>
      <c r="URI434" s="45"/>
      <c r="URJ434" s="45"/>
      <c r="URK434" s="45"/>
      <c r="URL434" s="45"/>
      <c r="URM434" s="45"/>
      <c r="URN434" s="45"/>
      <c r="URO434" s="45"/>
      <c r="URP434" s="45"/>
      <c r="URQ434" s="45"/>
      <c r="URR434" s="45"/>
      <c r="URS434" s="45"/>
      <c r="URT434" s="45"/>
      <c r="URU434" s="45"/>
      <c r="URV434" s="45"/>
      <c r="URW434" s="45"/>
      <c r="URX434" s="45"/>
      <c r="URY434" s="45"/>
      <c r="URZ434" s="45"/>
      <c r="USA434" s="45"/>
      <c r="USB434" s="45"/>
      <c r="USC434" s="45"/>
      <c r="USD434" s="45"/>
      <c r="USE434" s="45"/>
      <c r="USF434" s="45"/>
      <c r="USG434" s="45"/>
      <c r="USH434" s="45"/>
      <c r="USI434" s="45"/>
      <c r="USJ434" s="45"/>
      <c r="USK434" s="45"/>
      <c r="USL434" s="45"/>
      <c r="USM434" s="45"/>
      <c r="USN434" s="45"/>
      <c r="USO434" s="45"/>
      <c r="USP434" s="45"/>
      <c r="USQ434" s="45"/>
      <c r="USR434" s="45"/>
      <c r="USS434" s="45"/>
      <c r="UST434" s="45"/>
      <c r="USU434" s="45"/>
      <c r="USV434" s="45"/>
      <c r="USW434" s="45"/>
      <c r="USX434" s="45"/>
      <c r="USY434" s="45"/>
      <c r="USZ434" s="45"/>
      <c r="UTA434" s="45"/>
      <c r="UTB434" s="45"/>
      <c r="UTC434" s="45"/>
      <c r="UTD434" s="45"/>
      <c r="UTE434" s="45"/>
      <c r="UTF434" s="45"/>
      <c r="UTG434" s="45"/>
      <c r="UTH434" s="45"/>
      <c r="UTI434" s="45"/>
      <c r="UTJ434" s="45"/>
      <c r="UTK434" s="45"/>
      <c r="UTL434" s="45"/>
      <c r="UTM434" s="45"/>
      <c r="UTN434" s="45"/>
      <c r="UTO434" s="45"/>
      <c r="UTP434" s="45"/>
      <c r="UTQ434" s="45"/>
      <c r="UTR434" s="45"/>
      <c r="UTS434" s="45"/>
      <c r="UTT434" s="45"/>
      <c r="UTU434" s="45"/>
      <c r="UTV434" s="45"/>
      <c r="UTW434" s="45"/>
      <c r="UTX434" s="45"/>
      <c r="UTY434" s="45"/>
      <c r="UTZ434" s="45"/>
      <c r="UUA434" s="45"/>
      <c r="UUB434" s="45"/>
      <c r="UUC434" s="45"/>
      <c r="UUD434" s="45"/>
      <c r="UUE434" s="45"/>
      <c r="UUF434" s="45"/>
      <c r="UUG434" s="45"/>
      <c r="UUH434" s="45"/>
      <c r="UUI434" s="45"/>
      <c r="UUJ434" s="45"/>
      <c r="UUK434" s="45"/>
      <c r="UUL434" s="45"/>
      <c r="UUM434" s="45"/>
      <c r="UUN434" s="45"/>
      <c r="UUO434" s="45"/>
      <c r="UUP434" s="45"/>
      <c r="UUQ434" s="45"/>
      <c r="UUR434" s="45"/>
      <c r="UUS434" s="45"/>
      <c r="UUT434" s="45"/>
      <c r="UUU434" s="45"/>
      <c r="UUV434" s="45"/>
      <c r="UUW434" s="45"/>
      <c r="UUX434" s="45"/>
      <c r="UUY434" s="45"/>
      <c r="UUZ434" s="45"/>
      <c r="UVA434" s="45"/>
      <c r="UVB434" s="45"/>
      <c r="UVC434" s="45"/>
      <c r="UVD434" s="45"/>
      <c r="UVE434" s="45"/>
      <c r="UVF434" s="45"/>
      <c r="UVG434" s="45"/>
      <c r="UVH434" s="45"/>
      <c r="UVI434" s="45"/>
      <c r="UVJ434" s="45"/>
      <c r="UVK434" s="45"/>
      <c r="UVL434" s="45"/>
      <c r="UVM434" s="45"/>
      <c r="UVN434" s="45"/>
      <c r="UVO434" s="45"/>
      <c r="UVP434" s="45"/>
      <c r="UVQ434" s="45"/>
      <c r="UVR434" s="45"/>
      <c r="UVS434" s="45"/>
      <c r="UVT434" s="45"/>
      <c r="UVU434" s="45"/>
      <c r="UVV434" s="45"/>
      <c r="UVW434" s="45"/>
      <c r="UVX434" s="45"/>
      <c r="UVY434" s="45"/>
      <c r="UVZ434" s="45"/>
      <c r="UWA434" s="45"/>
      <c r="UWB434" s="45"/>
      <c r="UWC434" s="45"/>
      <c r="UWD434" s="45"/>
      <c r="UWE434" s="45"/>
      <c r="UWF434" s="45"/>
      <c r="UWG434" s="45"/>
      <c r="UWH434" s="45"/>
      <c r="UWI434" s="45"/>
      <c r="UWJ434" s="45"/>
      <c r="UWK434" s="45"/>
      <c r="UWL434" s="45"/>
      <c r="UWM434" s="45"/>
      <c r="UWN434" s="45"/>
      <c r="UWO434" s="45"/>
      <c r="UWP434" s="45"/>
      <c r="UWQ434" s="45"/>
      <c r="UWR434" s="45"/>
      <c r="UWS434" s="45"/>
      <c r="UWT434" s="45"/>
      <c r="UWU434" s="45"/>
      <c r="UWV434" s="45"/>
      <c r="UWW434" s="45"/>
      <c r="UWX434" s="45"/>
      <c r="UWY434" s="45"/>
      <c r="UWZ434" s="45"/>
      <c r="UXA434" s="45"/>
      <c r="UXB434" s="45"/>
      <c r="UXC434" s="45"/>
      <c r="UXD434" s="45"/>
      <c r="UXE434" s="45"/>
      <c r="UXF434" s="45"/>
      <c r="UXG434" s="45"/>
      <c r="UXH434" s="45"/>
      <c r="UXI434" s="45"/>
      <c r="UXJ434" s="45"/>
      <c r="UXK434" s="45"/>
      <c r="UXL434" s="45"/>
      <c r="UXM434" s="45"/>
      <c r="UXN434" s="45"/>
      <c r="UXO434" s="45"/>
      <c r="UXP434" s="45"/>
      <c r="UXQ434" s="45"/>
      <c r="UXR434" s="45"/>
      <c r="UXS434" s="45"/>
      <c r="UXT434" s="45"/>
      <c r="UXU434" s="45"/>
      <c r="UXV434" s="45"/>
      <c r="UXW434" s="45"/>
      <c r="UXX434" s="45"/>
      <c r="UXY434" s="45"/>
      <c r="UXZ434" s="45"/>
      <c r="UYA434" s="45"/>
      <c r="UYB434" s="45"/>
      <c r="UYC434" s="45"/>
      <c r="UYD434" s="45"/>
      <c r="UYE434" s="45"/>
      <c r="UYF434" s="45"/>
      <c r="UYG434" s="45"/>
      <c r="UYH434" s="45"/>
      <c r="UYI434" s="45"/>
      <c r="UYJ434" s="45"/>
      <c r="UYK434" s="45"/>
      <c r="UYL434" s="45"/>
      <c r="UYM434" s="45"/>
      <c r="UYN434" s="45"/>
      <c r="UYO434" s="45"/>
      <c r="UYP434" s="45"/>
      <c r="UYQ434" s="45"/>
      <c r="UYR434" s="45"/>
      <c r="UYS434" s="45"/>
      <c r="UYT434" s="45"/>
      <c r="UYU434" s="45"/>
      <c r="UYV434" s="45"/>
      <c r="UYW434" s="45"/>
      <c r="UYX434" s="45"/>
      <c r="UYY434" s="45"/>
      <c r="UYZ434" s="45"/>
      <c r="UZA434" s="45"/>
      <c r="UZB434" s="45"/>
      <c r="UZC434" s="45"/>
      <c r="UZD434" s="45"/>
      <c r="UZE434" s="45"/>
      <c r="UZF434" s="45"/>
      <c r="UZG434" s="45"/>
      <c r="UZH434" s="45"/>
      <c r="UZI434" s="45"/>
      <c r="UZJ434" s="45"/>
      <c r="UZK434" s="45"/>
      <c r="UZL434" s="45"/>
      <c r="UZM434" s="45"/>
      <c r="UZN434" s="45"/>
      <c r="UZO434" s="45"/>
      <c r="UZP434" s="45"/>
      <c r="UZQ434" s="45"/>
      <c r="UZR434" s="45"/>
      <c r="UZS434" s="45"/>
      <c r="UZT434" s="45"/>
      <c r="UZU434" s="45"/>
      <c r="UZV434" s="45"/>
      <c r="UZW434" s="45"/>
      <c r="UZX434" s="45"/>
      <c r="UZY434" s="45"/>
      <c r="UZZ434" s="45"/>
      <c r="VAA434" s="45"/>
      <c r="VAB434" s="45"/>
      <c r="VAC434" s="45"/>
      <c r="VAD434" s="45"/>
      <c r="VAE434" s="45"/>
      <c r="VAF434" s="45"/>
      <c r="VAG434" s="45"/>
      <c r="VAH434" s="45"/>
      <c r="VAI434" s="45"/>
      <c r="VAJ434" s="45"/>
      <c r="VAK434" s="45"/>
      <c r="VAL434" s="45"/>
      <c r="VAM434" s="45"/>
      <c r="VAN434" s="45"/>
      <c r="VAO434" s="45"/>
      <c r="VAP434" s="45"/>
      <c r="VAQ434" s="45"/>
      <c r="VAR434" s="45"/>
      <c r="VAS434" s="45"/>
      <c r="VAT434" s="45"/>
      <c r="VAU434" s="45"/>
      <c r="VAV434" s="45"/>
      <c r="VAW434" s="45"/>
      <c r="VAX434" s="45"/>
      <c r="VAY434" s="45"/>
      <c r="VAZ434" s="45"/>
      <c r="VBA434" s="45"/>
      <c r="VBB434" s="45"/>
      <c r="VBC434" s="45"/>
      <c r="VBD434" s="45"/>
      <c r="VBE434" s="45"/>
      <c r="VBF434" s="45"/>
      <c r="VBG434" s="45"/>
      <c r="VBH434" s="45"/>
      <c r="VBI434" s="45"/>
      <c r="VBJ434" s="45"/>
      <c r="VBK434" s="45"/>
      <c r="VBL434" s="45"/>
      <c r="VBM434" s="45"/>
      <c r="VBN434" s="45"/>
      <c r="VBO434" s="45"/>
      <c r="VBP434" s="45"/>
      <c r="VBQ434" s="45"/>
      <c r="VBR434" s="45"/>
      <c r="VBS434" s="45"/>
      <c r="VBT434" s="45"/>
      <c r="VBU434" s="45"/>
      <c r="VBV434" s="45"/>
      <c r="VBW434" s="45"/>
      <c r="VBX434" s="45"/>
      <c r="VBY434" s="45"/>
      <c r="VBZ434" s="45"/>
      <c r="VCA434" s="45"/>
      <c r="VCB434" s="45"/>
      <c r="VCC434" s="45"/>
      <c r="VCD434" s="45"/>
      <c r="VCE434" s="45"/>
      <c r="VCF434" s="45"/>
      <c r="VCG434" s="45"/>
      <c r="VCH434" s="45"/>
      <c r="VCI434" s="45"/>
      <c r="VCJ434" s="45"/>
      <c r="VCK434" s="45"/>
      <c r="VCL434" s="45"/>
      <c r="VCM434" s="45"/>
      <c r="VCN434" s="45"/>
      <c r="VCO434" s="45"/>
      <c r="VCP434" s="45"/>
      <c r="VCQ434" s="45"/>
      <c r="VCR434" s="45"/>
      <c r="VCS434" s="45"/>
      <c r="VCT434" s="45"/>
      <c r="VCU434" s="45"/>
      <c r="VCV434" s="45"/>
      <c r="VCW434" s="45"/>
      <c r="VCX434" s="45"/>
      <c r="VCY434" s="45"/>
      <c r="VCZ434" s="45"/>
      <c r="VDA434" s="45"/>
      <c r="VDB434" s="45"/>
      <c r="VDC434" s="45"/>
      <c r="VDD434" s="45"/>
      <c r="VDE434" s="45"/>
      <c r="VDF434" s="45"/>
      <c r="VDG434" s="45"/>
      <c r="VDH434" s="45"/>
      <c r="VDI434" s="45"/>
      <c r="VDJ434" s="45"/>
      <c r="VDK434" s="45"/>
      <c r="VDL434" s="45"/>
      <c r="VDM434" s="45"/>
      <c r="VDN434" s="45"/>
      <c r="VDO434" s="45"/>
      <c r="VDP434" s="45"/>
      <c r="VDQ434" s="45"/>
      <c r="VDR434" s="45"/>
      <c r="VDS434" s="45"/>
      <c r="VDT434" s="45"/>
      <c r="VDU434" s="45"/>
      <c r="VDV434" s="45"/>
      <c r="VDW434" s="45"/>
      <c r="VDX434" s="45"/>
      <c r="VDY434" s="45"/>
      <c r="VDZ434" s="45"/>
      <c r="VEA434" s="45"/>
      <c r="VEB434" s="45"/>
      <c r="VEC434" s="45"/>
      <c r="VED434" s="45"/>
      <c r="VEE434" s="45"/>
      <c r="VEF434" s="45"/>
      <c r="VEG434" s="45"/>
      <c r="VEH434" s="45"/>
      <c r="VEI434" s="45"/>
      <c r="VEJ434" s="45"/>
      <c r="VEK434" s="45"/>
      <c r="VEL434" s="45"/>
      <c r="VEM434" s="45"/>
      <c r="VEN434" s="45"/>
      <c r="VEO434" s="45"/>
      <c r="VEP434" s="45"/>
      <c r="VEQ434" s="45"/>
      <c r="VER434" s="45"/>
      <c r="VES434" s="45"/>
      <c r="VET434" s="45"/>
      <c r="VEU434" s="45"/>
      <c r="VEV434" s="45"/>
      <c r="VEW434" s="45"/>
      <c r="VEX434" s="45"/>
      <c r="VEY434" s="45"/>
      <c r="VEZ434" s="45"/>
      <c r="VFA434" s="45"/>
      <c r="VFB434" s="45"/>
      <c r="VFC434" s="45"/>
      <c r="VFD434" s="45"/>
      <c r="VFE434" s="45"/>
      <c r="VFF434" s="45"/>
      <c r="VFG434" s="45"/>
      <c r="VFH434" s="45"/>
      <c r="VFI434" s="45"/>
      <c r="VFJ434" s="45"/>
      <c r="VFK434" s="45"/>
      <c r="VFL434" s="45"/>
      <c r="VFM434" s="45"/>
      <c r="VFN434" s="45"/>
      <c r="VFO434" s="45"/>
      <c r="VFP434" s="45"/>
      <c r="VFQ434" s="45"/>
      <c r="VFR434" s="45"/>
      <c r="VFS434" s="45"/>
      <c r="VFT434" s="45"/>
      <c r="VFU434" s="45"/>
      <c r="VFV434" s="45"/>
      <c r="VFW434" s="45"/>
      <c r="VFX434" s="45"/>
      <c r="VFY434" s="45"/>
      <c r="VFZ434" s="45"/>
      <c r="VGA434" s="45"/>
      <c r="VGB434" s="45"/>
      <c r="VGC434" s="45"/>
      <c r="VGD434" s="45"/>
      <c r="VGE434" s="45"/>
      <c r="VGF434" s="45"/>
      <c r="VGG434" s="45"/>
      <c r="VGH434" s="45"/>
      <c r="VGI434" s="45"/>
      <c r="VGJ434" s="45"/>
      <c r="VGK434" s="45"/>
      <c r="VGL434" s="45"/>
      <c r="VGM434" s="45"/>
      <c r="VGN434" s="45"/>
      <c r="VGO434" s="45"/>
      <c r="VGP434" s="45"/>
      <c r="VGQ434" s="45"/>
      <c r="VGR434" s="45"/>
      <c r="VGS434" s="45"/>
      <c r="VGT434" s="45"/>
      <c r="VGU434" s="45"/>
      <c r="VGV434" s="45"/>
      <c r="VGW434" s="45"/>
      <c r="VGX434" s="45"/>
      <c r="VGY434" s="45"/>
      <c r="VGZ434" s="45"/>
      <c r="VHA434" s="45"/>
      <c r="VHB434" s="45"/>
      <c r="VHC434" s="45"/>
      <c r="VHD434" s="45"/>
      <c r="VHE434" s="45"/>
      <c r="VHF434" s="45"/>
      <c r="VHG434" s="45"/>
      <c r="VHH434" s="45"/>
      <c r="VHI434" s="45"/>
      <c r="VHJ434" s="45"/>
      <c r="VHK434" s="45"/>
      <c r="VHL434" s="45"/>
      <c r="VHM434" s="45"/>
      <c r="VHN434" s="45"/>
      <c r="VHO434" s="45"/>
      <c r="VHP434" s="45"/>
      <c r="VHQ434" s="45"/>
      <c r="VHR434" s="45"/>
      <c r="VHS434" s="45"/>
      <c r="VHT434" s="45"/>
      <c r="VHU434" s="45"/>
      <c r="VHV434" s="45"/>
      <c r="VHW434" s="45"/>
      <c r="VHX434" s="45"/>
      <c r="VHY434" s="45"/>
      <c r="VHZ434" s="45"/>
      <c r="VIA434" s="45"/>
      <c r="VIB434" s="45"/>
      <c r="VIC434" s="45"/>
      <c r="VID434" s="45"/>
      <c r="VIE434" s="45"/>
      <c r="VIF434" s="45"/>
      <c r="VIG434" s="45"/>
      <c r="VIH434" s="45"/>
      <c r="VII434" s="45"/>
      <c r="VIJ434" s="45"/>
      <c r="VIK434" s="45"/>
      <c r="VIL434" s="45"/>
      <c r="VIM434" s="45"/>
      <c r="VIN434" s="45"/>
      <c r="VIO434" s="45"/>
      <c r="VIP434" s="45"/>
      <c r="VIQ434" s="45"/>
      <c r="VIR434" s="45"/>
      <c r="VIS434" s="45"/>
      <c r="VIT434" s="45"/>
      <c r="VIU434" s="45"/>
      <c r="VIV434" s="45"/>
      <c r="VIW434" s="45"/>
      <c r="VIX434" s="45"/>
      <c r="VIY434" s="45"/>
      <c r="VIZ434" s="45"/>
      <c r="VJA434" s="45"/>
      <c r="VJB434" s="45"/>
      <c r="VJC434" s="45"/>
      <c r="VJD434" s="45"/>
      <c r="VJE434" s="45"/>
      <c r="VJF434" s="45"/>
      <c r="VJG434" s="45"/>
      <c r="VJH434" s="45"/>
      <c r="VJI434" s="45"/>
      <c r="VJJ434" s="45"/>
      <c r="VJK434" s="45"/>
      <c r="VJL434" s="45"/>
      <c r="VJM434" s="45"/>
      <c r="VJN434" s="45"/>
      <c r="VJO434" s="45"/>
      <c r="VJP434" s="45"/>
      <c r="VJQ434" s="45"/>
      <c r="VJR434" s="45"/>
      <c r="VJS434" s="45"/>
      <c r="VJT434" s="45"/>
      <c r="VJU434" s="45"/>
      <c r="VJV434" s="45"/>
      <c r="VJW434" s="45"/>
      <c r="VJX434" s="45"/>
      <c r="VJY434" s="45"/>
      <c r="VJZ434" s="45"/>
      <c r="VKA434" s="45"/>
      <c r="VKB434" s="45"/>
      <c r="VKC434" s="45"/>
      <c r="VKD434" s="45"/>
      <c r="VKE434" s="45"/>
      <c r="VKF434" s="45"/>
      <c r="VKG434" s="45"/>
      <c r="VKH434" s="45"/>
      <c r="VKI434" s="45"/>
      <c r="VKJ434" s="45"/>
      <c r="VKK434" s="45"/>
      <c r="VKL434" s="45"/>
      <c r="VKM434" s="45"/>
      <c r="VKN434" s="45"/>
      <c r="VKO434" s="45"/>
      <c r="VKP434" s="45"/>
      <c r="VKQ434" s="45"/>
      <c r="VKR434" s="45"/>
      <c r="VKS434" s="45"/>
      <c r="VKT434" s="45"/>
      <c r="VKU434" s="45"/>
      <c r="VKV434" s="45"/>
      <c r="VKW434" s="45"/>
      <c r="VKX434" s="45"/>
      <c r="VKY434" s="45"/>
      <c r="VKZ434" s="45"/>
      <c r="VLA434" s="45"/>
      <c r="VLB434" s="45"/>
      <c r="VLC434" s="45"/>
      <c r="VLD434" s="45"/>
      <c r="VLE434" s="45"/>
      <c r="VLF434" s="45"/>
      <c r="VLG434" s="45"/>
      <c r="VLH434" s="45"/>
      <c r="VLI434" s="45"/>
      <c r="VLJ434" s="45"/>
      <c r="VLK434" s="45"/>
      <c r="VLL434" s="45"/>
      <c r="VLM434" s="45"/>
      <c r="VLN434" s="45"/>
      <c r="VLO434" s="45"/>
      <c r="VLP434" s="45"/>
      <c r="VLQ434" s="45"/>
      <c r="VLR434" s="45"/>
      <c r="VLS434" s="45"/>
      <c r="VLT434" s="45"/>
      <c r="VLU434" s="45"/>
      <c r="VLV434" s="45"/>
      <c r="VLW434" s="45"/>
      <c r="VLX434" s="45"/>
      <c r="VLY434" s="45"/>
      <c r="VLZ434" s="45"/>
      <c r="VMA434" s="45"/>
      <c r="VMB434" s="45"/>
      <c r="VMC434" s="45"/>
      <c r="VMD434" s="45"/>
      <c r="VME434" s="45"/>
      <c r="VMF434" s="45"/>
      <c r="VMG434" s="45"/>
      <c r="VMH434" s="45"/>
      <c r="VMI434" s="45"/>
      <c r="VMJ434" s="45"/>
      <c r="VMK434" s="45"/>
      <c r="VML434" s="45"/>
      <c r="VMM434" s="45"/>
      <c r="VMN434" s="45"/>
      <c r="VMO434" s="45"/>
      <c r="VMP434" s="45"/>
      <c r="VMQ434" s="45"/>
      <c r="VMR434" s="45"/>
      <c r="VMS434" s="45"/>
      <c r="VMT434" s="45"/>
      <c r="VMU434" s="45"/>
      <c r="VMV434" s="45"/>
      <c r="VMW434" s="45"/>
      <c r="VMX434" s="45"/>
      <c r="VMY434" s="45"/>
      <c r="VMZ434" s="45"/>
      <c r="VNA434" s="45"/>
      <c r="VNB434" s="45"/>
      <c r="VNC434" s="45"/>
      <c r="VND434" s="45"/>
      <c r="VNE434" s="45"/>
      <c r="VNF434" s="45"/>
      <c r="VNG434" s="45"/>
      <c r="VNH434" s="45"/>
      <c r="VNI434" s="45"/>
      <c r="VNJ434" s="45"/>
      <c r="VNK434" s="45"/>
      <c r="VNL434" s="45"/>
      <c r="VNM434" s="45"/>
      <c r="VNN434" s="45"/>
      <c r="VNO434" s="45"/>
      <c r="VNP434" s="45"/>
      <c r="VNQ434" s="45"/>
      <c r="VNR434" s="45"/>
      <c r="VNS434" s="45"/>
      <c r="VNT434" s="45"/>
      <c r="VNU434" s="45"/>
      <c r="VNV434" s="45"/>
      <c r="VNW434" s="45"/>
      <c r="VNX434" s="45"/>
      <c r="VNY434" s="45"/>
      <c r="VNZ434" s="45"/>
      <c r="VOA434" s="45"/>
      <c r="VOB434" s="45"/>
      <c r="VOC434" s="45"/>
      <c r="VOD434" s="45"/>
      <c r="VOE434" s="45"/>
      <c r="VOF434" s="45"/>
      <c r="VOG434" s="45"/>
      <c r="VOH434" s="45"/>
      <c r="VOI434" s="45"/>
      <c r="VOJ434" s="45"/>
      <c r="VOK434" s="45"/>
      <c r="VOL434" s="45"/>
      <c r="VOM434" s="45"/>
      <c r="VON434" s="45"/>
      <c r="VOO434" s="45"/>
      <c r="VOP434" s="45"/>
      <c r="VOQ434" s="45"/>
      <c r="VOR434" s="45"/>
      <c r="VOS434" s="45"/>
      <c r="VOT434" s="45"/>
      <c r="VOU434" s="45"/>
      <c r="VOV434" s="45"/>
      <c r="VOW434" s="45"/>
      <c r="VOX434" s="45"/>
      <c r="VOY434" s="45"/>
      <c r="VOZ434" s="45"/>
      <c r="VPA434" s="45"/>
      <c r="VPB434" s="45"/>
      <c r="VPC434" s="45"/>
      <c r="VPD434" s="45"/>
      <c r="VPE434" s="45"/>
      <c r="VPF434" s="45"/>
      <c r="VPG434" s="45"/>
      <c r="VPH434" s="45"/>
      <c r="VPI434" s="45"/>
      <c r="VPJ434" s="45"/>
      <c r="VPK434" s="45"/>
      <c r="VPL434" s="45"/>
      <c r="VPM434" s="45"/>
      <c r="VPN434" s="45"/>
      <c r="VPO434" s="45"/>
      <c r="VPP434" s="45"/>
      <c r="VPQ434" s="45"/>
      <c r="VPR434" s="45"/>
      <c r="VPS434" s="45"/>
      <c r="VPT434" s="45"/>
      <c r="VPU434" s="45"/>
      <c r="VPV434" s="45"/>
      <c r="VPW434" s="45"/>
      <c r="VPX434" s="45"/>
      <c r="VPY434" s="45"/>
      <c r="VPZ434" s="45"/>
      <c r="VQA434" s="45"/>
      <c r="VQB434" s="45"/>
      <c r="VQC434" s="45"/>
      <c r="VQD434" s="45"/>
      <c r="VQE434" s="45"/>
      <c r="VQF434" s="45"/>
      <c r="VQG434" s="45"/>
      <c r="VQH434" s="45"/>
      <c r="VQI434" s="45"/>
      <c r="VQJ434" s="45"/>
      <c r="VQK434" s="45"/>
      <c r="VQL434" s="45"/>
      <c r="VQM434" s="45"/>
      <c r="VQN434" s="45"/>
      <c r="VQO434" s="45"/>
      <c r="VQP434" s="45"/>
      <c r="VQQ434" s="45"/>
      <c r="VQR434" s="45"/>
      <c r="VQS434" s="45"/>
      <c r="VQT434" s="45"/>
      <c r="VQU434" s="45"/>
      <c r="VQV434" s="45"/>
      <c r="VQW434" s="45"/>
      <c r="VQX434" s="45"/>
      <c r="VQY434" s="45"/>
      <c r="VQZ434" s="45"/>
      <c r="VRA434" s="45"/>
      <c r="VRB434" s="45"/>
      <c r="VRC434" s="45"/>
      <c r="VRD434" s="45"/>
      <c r="VRE434" s="45"/>
      <c r="VRF434" s="45"/>
      <c r="VRG434" s="45"/>
      <c r="VRH434" s="45"/>
      <c r="VRI434" s="45"/>
      <c r="VRJ434" s="45"/>
      <c r="VRK434" s="45"/>
      <c r="VRL434" s="45"/>
      <c r="VRM434" s="45"/>
      <c r="VRN434" s="45"/>
      <c r="VRO434" s="45"/>
      <c r="VRP434" s="45"/>
      <c r="VRQ434" s="45"/>
      <c r="VRR434" s="45"/>
      <c r="VRS434" s="45"/>
      <c r="VRT434" s="45"/>
      <c r="VRU434" s="45"/>
      <c r="VRV434" s="45"/>
      <c r="VRW434" s="45"/>
      <c r="VRX434" s="45"/>
      <c r="VRY434" s="45"/>
      <c r="VRZ434" s="45"/>
      <c r="VSA434" s="45"/>
      <c r="VSB434" s="45"/>
      <c r="VSC434" s="45"/>
      <c r="VSD434" s="45"/>
      <c r="VSE434" s="45"/>
      <c r="VSF434" s="45"/>
      <c r="VSG434" s="45"/>
      <c r="VSH434" s="45"/>
      <c r="VSI434" s="45"/>
      <c r="VSJ434" s="45"/>
      <c r="VSK434" s="45"/>
      <c r="VSL434" s="45"/>
      <c r="VSM434" s="45"/>
      <c r="VSN434" s="45"/>
      <c r="VSO434" s="45"/>
      <c r="VSP434" s="45"/>
      <c r="VSQ434" s="45"/>
      <c r="VSR434" s="45"/>
      <c r="VSS434" s="45"/>
      <c r="VST434" s="45"/>
      <c r="VSU434" s="45"/>
      <c r="VSV434" s="45"/>
      <c r="VSW434" s="45"/>
      <c r="VSX434" s="45"/>
      <c r="VSY434" s="45"/>
      <c r="VSZ434" s="45"/>
      <c r="VTA434" s="45"/>
      <c r="VTB434" s="45"/>
      <c r="VTC434" s="45"/>
      <c r="VTD434" s="45"/>
      <c r="VTE434" s="45"/>
      <c r="VTF434" s="45"/>
      <c r="VTG434" s="45"/>
      <c r="VTH434" s="45"/>
      <c r="VTI434" s="45"/>
      <c r="VTJ434" s="45"/>
      <c r="VTK434" s="45"/>
      <c r="VTL434" s="45"/>
      <c r="VTM434" s="45"/>
      <c r="VTN434" s="45"/>
      <c r="VTO434" s="45"/>
      <c r="VTP434" s="45"/>
      <c r="VTQ434" s="45"/>
      <c r="VTR434" s="45"/>
      <c r="VTS434" s="45"/>
      <c r="VTT434" s="45"/>
      <c r="VTU434" s="45"/>
      <c r="VTV434" s="45"/>
      <c r="VTW434" s="45"/>
      <c r="VTX434" s="45"/>
      <c r="VTY434" s="45"/>
      <c r="VTZ434" s="45"/>
      <c r="VUA434" s="45"/>
      <c r="VUB434" s="45"/>
      <c r="VUC434" s="45"/>
      <c r="VUD434" s="45"/>
      <c r="VUE434" s="45"/>
      <c r="VUF434" s="45"/>
      <c r="VUG434" s="45"/>
      <c r="VUH434" s="45"/>
      <c r="VUI434" s="45"/>
      <c r="VUJ434" s="45"/>
      <c r="VUK434" s="45"/>
      <c r="VUL434" s="45"/>
      <c r="VUM434" s="45"/>
      <c r="VUN434" s="45"/>
      <c r="VUO434" s="45"/>
      <c r="VUP434" s="45"/>
      <c r="VUQ434" s="45"/>
      <c r="VUR434" s="45"/>
      <c r="VUS434" s="45"/>
      <c r="VUT434" s="45"/>
      <c r="VUU434" s="45"/>
      <c r="VUV434" s="45"/>
      <c r="VUW434" s="45"/>
      <c r="VUX434" s="45"/>
      <c r="VUY434" s="45"/>
      <c r="VUZ434" s="45"/>
      <c r="VVA434" s="45"/>
      <c r="VVB434" s="45"/>
      <c r="VVC434" s="45"/>
      <c r="VVD434" s="45"/>
      <c r="VVE434" s="45"/>
      <c r="VVF434" s="45"/>
      <c r="VVG434" s="45"/>
      <c r="VVH434" s="45"/>
      <c r="VVI434" s="45"/>
      <c r="VVJ434" s="45"/>
      <c r="VVK434" s="45"/>
      <c r="VVL434" s="45"/>
      <c r="VVM434" s="45"/>
      <c r="VVN434" s="45"/>
      <c r="VVO434" s="45"/>
      <c r="VVP434" s="45"/>
      <c r="VVQ434" s="45"/>
      <c r="VVR434" s="45"/>
      <c r="VVS434" s="45"/>
      <c r="VVT434" s="45"/>
      <c r="VVU434" s="45"/>
      <c r="VVV434" s="45"/>
      <c r="VVW434" s="45"/>
      <c r="VVX434" s="45"/>
      <c r="VVY434" s="45"/>
      <c r="VVZ434" s="45"/>
      <c r="VWA434" s="45"/>
      <c r="VWB434" s="45"/>
      <c r="VWC434" s="45"/>
      <c r="VWD434" s="45"/>
      <c r="VWE434" s="45"/>
      <c r="VWF434" s="45"/>
      <c r="VWG434" s="45"/>
      <c r="VWH434" s="45"/>
      <c r="VWI434" s="45"/>
      <c r="VWJ434" s="45"/>
      <c r="VWK434" s="45"/>
      <c r="VWL434" s="45"/>
      <c r="VWM434" s="45"/>
      <c r="VWN434" s="45"/>
      <c r="VWO434" s="45"/>
      <c r="VWP434" s="45"/>
      <c r="VWQ434" s="45"/>
      <c r="VWR434" s="45"/>
      <c r="VWS434" s="45"/>
      <c r="VWT434" s="45"/>
      <c r="VWU434" s="45"/>
      <c r="VWV434" s="45"/>
      <c r="VWW434" s="45"/>
      <c r="VWX434" s="45"/>
      <c r="VWY434" s="45"/>
      <c r="VWZ434" s="45"/>
      <c r="VXA434" s="45"/>
      <c r="VXB434" s="45"/>
      <c r="VXC434" s="45"/>
      <c r="VXD434" s="45"/>
      <c r="VXE434" s="45"/>
      <c r="VXF434" s="45"/>
      <c r="VXG434" s="45"/>
      <c r="VXH434" s="45"/>
      <c r="VXI434" s="45"/>
      <c r="VXJ434" s="45"/>
      <c r="VXK434" s="45"/>
      <c r="VXL434" s="45"/>
      <c r="VXM434" s="45"/>
      <c r="VXN434" s="45"/>
      <c r="VXO434" s="45"/>
      <c r="VXP434" s="45"/>
      <c r="VXQ434" s="45"/>
      <c r="VXR434" s="45"/>
      <c r="VXS434" s="45"/>
      <c r="VXT434" s="45"/>
      <c r="VXU434" s="45"/>
      <c r="VXV434" s="45"/>
      <c r="VXW434" s="45"/>
      <c r="VXX434" s="45"/>
      <c r="VXY434" s="45"/>
      <c r="VXZ434" s="45"/>
      <c r="VYA434" s="45"/>
      <c r="VYB434" s="45"/>
      <c r="VYC434" s="45"/>
      <c r="VYD434" s="45"/>
      <c r="VYE434" s="45"/>
      <c r="VYF434" s="45"/>
      <c r="VYG434" s="45"/>
      <c r="VYH434" s="45"/>
      <c r="VYI434" s="45"/>
      <c r="VYJ434" s="45"/>
      <c r="VYK434" s="45"/>
      <c r="VYL434" s="45"/>
      <c r="VYM434" s="45"/>
      <c r="VYN434" s="45"/>
      <c r="VYO434" s="45"/>
      <c r="VYP434" s="45"/>
      <c r="VYQ434" s="45"/>
      <c r="VYR434" s="45"/>
      <c r="VYS434" s="45"/>
      <c r="VYT434" s="45"/>
      <c r="VYU434" s="45"/>
      <c r="VYV434" s="45"/>
      <c r="VYW434" s="45"/>
      <c r="VYX434" s="45"/>
      <c r="VYY434" s="45"/>
      <c r="VYZ434" s="45"/>
      <c r="VZA434" s="45"/>
      <c r="VZB434" s="45"/>
      <c r="VZC434" s="45"/>
      <c r="VZD434" s="45"/>
      <c r="VZE434" s="45"/>
      <c r="VZF434" s="45"/>
      <c r="VZG434" s="45"/>
      <c r="VZH434" s="45"/>
      <c r="VZI434" s="45"/>
      <c r="VZJ434" s="45"/>
      <c r="VZK434" s="45"/>
      <c r="VZL434" s="45"/>
      <c r="VZM434" s="45"/>
      <c r="VZN434" s="45"/>
      <c r="VZO434" s="45"/>
      <c r="VZP434" s="45"/>
      <c r="VZQ434" s="45"/>
      <c r="VZR434" s="45"/>
      <c r="VZS434" s="45"/>
      <c r="VZT434" s="45"/>
      <c r="VZU434" s="45"/>
      <c r="VZV434" s="45"/>
      <c r="VZW434" s="45"/>
      <c r="VZX434" s="45"/>
      <c r="VZY434" s="45"/>
      <c r="VZZ434" s="45"/>
      <c r="WAA434" s="45"/>
      <c r="WAB434" s="45"/>
      <c r="WAC434" s="45"/>
      <c r="WAD434" s="45"/>
      <c r="WAE434" s="45"/>
      <c r="WAF434" s="45"/>
      <c r="WAG434" s="45"/>
      <c r="WAH434" s="45"/>
      <c r="WAI434" s="45"/>
      <c r="WAJ434" s="45"/>
      <c r="WAK434" s="45"/>
      <c r="WAL434" s="45"/>
      <c r="WAM434" s="45"/>
      <c r="WAN434" s="45"/>
      <c r="WAO434" s="45"/>
      <c r="WAP434" s="45"/>
      <c r="WAQ434" s="45"/>
      <c r="WAR434" s="45"/>
      <c r="WAS434" s="45"/>
      <c r="WAT434" s="45"/>
      <c r="WAU434" s="45"/>
      <c r="WAV434" s="45"/>
      <c r="WAW434" s="45"/>
      <c r="WAX434" s="45"/>
      <c r="WAY434" s="45"/>
      <c r="WAZ434" s="45"/>
      <c r="WBA434" s="45"/>
      <c r="WBB434" s="45"/>
      <c r="WBC434" s="45"/>
      <c r="WBD434" s="45"/>
      <c r="WBE434" s="45"/>
      <c r="WBF434" s="45"/>
      <c r="WBG434" s="45"/>
      <c r="WBH434" s="45"/>
      <c r="WBI434" s="45"/>
      <c r="WBJ434" s="45"/>
      <c r="WBK434" s="45"/>
      <c r="WBL434" s="45"/>
      <c r="WBM434" s="45"/>
      <c r="WBN434" s="45"/>
      <c r="WBO434" s="45"/>
      <c r="WBP434" s="45"/>
      <c r="WBQ434" s="45"/>
      <c r="WBR434" s="45"/>
      <c r="WBS434" s="45"/>
      <c r="WBT434" s="45"/>
      <c r="WBU434" s="45"/>
      <c r="WBV434" s="45"/>
      <c r="WBW434" s="45"/>
      <c r="WBX434" s="45"/>
      <c r="WBY434" s="45"/>
      <c r="WBZ434" s="45"/>
      <c r="WCA434" s="45"/>
      <c r="WCB434" s="45"/>
      <c r="WCC434" s="45"/>
      <c r="WCD434" s="45"/>
      <c r="WCE434" s="45"/>
      <c r="WCF434" s="45"/>
      <c r="WCG434" s="45"/>
      <c r="WCH434" s="45"/>
      <c r="WCI434" s="45"/>
      <c r="WCJ434" s="45"/>
      <c r="WCK434" s="45"/>
      <c r="WCL434" s="45"/>
      <c r="WCM434" s="45"/>
      <c r="WCN434" s="45"/>
      <c r="WCO434" s="45"/>
      <c r="WCP434" s="45"/>
      <c r="WCQ434" s="45"/>
      <c r="WCR434" s="45"/>
      <c r="WCS434" s="45"/>
      <c r="WCT434" s="45"/>
      <c r="WCU434" s="45"/>
      <c r="WCV434" s="45"/>
      <c r="WCW434" s="45"/>
      <c r="WCX434" s="45"/>
      <c r="WCY434" s="45"/>
      <c r="WCZ434" s="45"/>
      <c r="WDA434" s="45"/>
      <c r="WDB434" s="45"/>
      <c r="WDC434" s="45"/>
      <c r="WDD434" s="45"/>
      <c r="WDE434" s="45"/>
      <c r="WDF434" s="45"/>
      <c r="WDG434" s="45"/>
      <c r="WDH434" s="45"/>
      <c r="WDI434" s="45"/>
      <c r="WDJ434" s="45"/>
      <c r="WDK434" s="45"/>
      <c r="WDL434" s="45"/>
      <c r="WDM434" s="45"/>
      <c r="WDN434" s="45"/>
      <c r="WDO434" s="45"/>
      <c r="WDP434" s="45"/>
      <c r="WDQ434" s="45"/>
      <c r="WDR434" s="45"/>
      <c r="WDS434" s="45"/>
      <c r="WDT434" s="45"/>
      <c r="WDU434" s="45"/>
      <c r="WDV434" s="45"/>
      <c r="WDW434" s="45"/>
      <c r="WDX434" s="45"/>
      <c r="WDY434" s="45"/>
      <c r="WDZ434" s="45"/>
      <c r="WEA434" s="45"/>
      <c r="WEB434" s="45"/>
      <c r="WEC434" s="45"/>
      <c r="WED434" s="45"/>
      <c r="WEE434" s="45"/>
      <c r="WEF434" s="45"/>
      <c r="WEG434" s="45"/>
      <c r="WEH434" s="45"/>
      <c r="WEI434" s="45"/>
      <c r="WEJ434" s="45"/>
      <c r="WEK434" s="45"/>
      <c r="WEL434" s="45"/>
      <c r="WEM434" s="45"/>
      <c r="WEN434" s="45"/>
      <c r="WEO434" s="45"/>
      <c r="WEP434" s="45"/>
      <c r="WEQ434" s="45"/>
      <c r="WER434" s="45"/>
      <c r="WES434" s="45"/>
      <c r="WET434" s="45"/>
      <c r="WEU434" s="45"/>
      <c r="WEV434" s="45"/>
      <c r="WEW434" s="45"/>
      <c r="WEX434" s="45"/>
      <c r="WEY434" s="45"/>
      <c r="WEZ434" s="45"/>
      <c r="WFA434" s="45"/>
      <c r="WFB434" s="45"/>
      <c r="WFC434" s="45"/>
      <c r="WFD434" s="45"/>
      <c r="WFE434" s="45"/>
      <c r="WFF434" s="45"/>
      <c r="WFG434" s="45"/>
      <c r="WFH434" s="45"/>
      <c r="WFI434" s="45"/>
      <c r="WFJ434" s="45"/>
      <c r="WFK434" s="45"/>
      <c r="WFL434" s="45"/>
      <c r="WFM434" s="45"/>
      <c r="WFN434" s="45"/>
      <c r="WFO434" s="45"/>
      <c r="WFP434" s="45"/>
      <c r="WFQ434" s="45"/>
      <c r="WFR434" s="45"/>
      <c r="WFS434" s="45"/>
      <c r="WFT434" s="45"/>
      <c r="WFU434" s="45"/>
      <c r="WFV434" s="45"/>
      <c r="WFW434" s="45"/>
      <c r="WFX434" s="45"/>
      <c r="WFY434" s="45"/>
      <c r="WFZ434" s="45"/>
      <c r="WGA434" s="45"/>
      <c r="WGB434" s="45"/>
      <c r="WGC434" s="45"/>
      <c r="WGD434" s="45"/>
      <c r="WGE434" s="45"/>
      <c r="WGF434" s="45"/>
      <c r="WGG434" s="45"/>
      <c r="WGH434" s="45"/>
      <c r="WGI434" s="45"/>
      <c r="WGJ434" s="45"/>
      <c r="WGK434" s="45"/>
      <c r="WGL434" s="45"/>
      <c r="WGM434" s="45"/>
      <c r="WGN434" s="45"/>
      <c r="WGO434" s="45"/>
      <c r="WGP434" s="45"/>
      <c r="WGQ434" s="45"/>
      <c r="WGR434" s="45"/>
      <c r="WGS434" s="45"/>
      <c r="WGT434" s="45"/>
      <c r="WGU434" s="45"/>
      <c r="WGV434" s="45"/>
      <c r="WGW434" s="45"/>
      <c r="WGX434" s="45"/>
      <c r="WGY434" s="45"/>
      <c r="WGZ434" s="45"/>
      <c r="WHA434" s="45"/>
      <c r="WHB434" s="45"/>
      <c r="WHC434" s="45"/>
      <c r="WHD434" s="45"/>
      <c r="WHE434" s="45"/>
      <c r="WHF434" s="45"/>
      <c r="WHG434" s="45"/>
      <c r="WHH434" s="45"/>
      <c r="WHI434" s="45"/>
      <c r="WHJ434" s="45"/>
      <c r="WHK434" s="45"/>
      <c r="WHL434" s="45"/>
      <c r="WHM434" s="45"/>
      <c r="WHN434" s="45"/>
      <c r="WHO434" s="45"/>
      <c r="WHP434" s="45"/>
      <c r="WHQ434" s="45"/>
      <c r="WHR434" s="45"/>
      <c r="WHS434" s="45"/>
      <c r="WHT434" s="45"/>
      <c r="WHU434" s="45"/>
      <c r="WHV434" s="45"/>
      <c r="WHW434" s="45"/>
      <c r="WHX434" s="45"/>
      <c r="WHY434" s="45"/>
      <c r="WHZ434" s="45"/>
      <c r="WIA434" s="45"/>
      <c r="WIB434" s="45"/>
      <c r="WIC434" s="45"/>
      <c r="WID434" s="45"/>
      <c r="WIE434" s="45"/>
      <c r="WIF434" s="45"/>
      <c r="WIG434" s="45"/>
      <c r="WIH434" s="45"/>
      <c r="WII434" s="45"/>
      <c r="WIJ434" s="45"/>
      <c r="WIK434" s="45"/>
      <c r="WIL434" s="45"/>
      <c r="WIM434" s="45"/>
      <c r="WIN434" s="45"/>
      <c r="WIO434" s="45"/>
      <c r="WIP434" s="45"/>
      <c r="WIQ434" s="45"/>
      <c r="WIR434" s="45"/>
      <c r="WIS434" s="45"/>
      <c r="WIT434" s="45"/>
      <c r="WIU434" s="45"/>
      <c r="WIV434" s="45"/>
      <c r="WIW434" s="45"/>
      <c r="WIX434" s="45"/>
      <c r="WIY434" s="45"/>
      <c r="WIZ434" s="45"/>
      <c r="WJA434" s="45"/>
      <c r="WJB434" s="45"/>
      <c r="WJC434" s="45"/>
      <c r="WJD434" s="45"/>
      <c r="WJE434" s="45"/>
      <c r="WJF434" s="45"/>
      <c r="WJG434" s="45"/>
      <c r="WJH434" s="45"/>
      <c r="WJI434" s="45"/>
      <c r="WJJ434" s="45"/>
      <c r="WJK434" s="45"/>
      <c r="WJL434" s="45"/>
      <c r="WJM434" s="45"/>
      <c r="WJN434" s="45"/>
      <c r="WJO434" s="45"/>
      <c r="WJP434" s="45"/>
      <c r="WJQ434" s="45"/>
      <c r="WJR434" s="45"/>
      <c r="WJS434" s="45"/>
      <c r="WJT434" s="45"/>
      <c r="WJU434" s="45"/>
      <c r="WJV434" s="45"/>
      <c r="WJW434" s="45"/>
      <c r="WJX434" s="45"/>
      <c r="WJY434" s="45"/>
      <c r="WJZ434" s="45"/>
      <c r="WKA434" s="45"/>
      <c r="WKB434" s="45"/>
      <c r="WKC434" s="45"/>
      <c r="WKD434" s="45"/>
      <c r="WKE434" s="45"/>
      <c r="WKF434" s="45"/>
      <c r="WKG434" s="45"/>
      <c r="WKH434" s="45"/>
      <c r="WKI434" s="45"/>
      <c r="WKJ434" s="45"/>
      <c r="WKK434" s="45"/>
      <c r="WKL434" s="45"/>
      <c r="WKM434" s="45"/>
      <c r="WKN434" s="45"/>
      <c r="WKO434" s="45"/>
      <c r="WKP434" s="45"/>
      <c r="WKQ434" s="45"/>
      <c r="WKR434" s="45"/>
      <c r="WKS434" s="45"/>
      <c r="WKT434" s="45"/>
      <c r="WKU434" s="45"/>
      <c r="WKV434" s="45"/>
      <c r="WKW434" s="45"/>
      <c r="WKX434" s="45"/>
      <c r="WKY434" s="45"/>
      <c r="WKZ434" s="45"/>
      <c r="WLA434" s="45"/>
      <c r="WLB434" s="45"/>
      <c r="WLC434" s="45"/>
      <c r="WLD434" s="45"/>
      <c r="WLE434" s="45"/>
      <c r="WLF434" s="45"/>
      <c r="WLG434" s="45"/>
      <c r="WLH434" s="45"/>
      <c r="WLI434" s="45"/>
      <c r="WLJ434" s="45"/>
      <c r="WLK434" s="45"/>
      <c r="WLL434" s="45"/>
      <c r="WLM434" s="45"/>
      <c r="WLN434" s="45"/>
      <c r="WLO434" s="45"/>
      <c r="WLP434" s="45"/>
      <c r="WLQ434" s="45"/>
      <c r="WLR434" s="45"/>
      <c r="WLS434" s="45"/>
      <c r="WLT434" s="45"/>
      <c r="WLU434" s="45"/>
      <c r="WLV434" s="45"/>
      <c r="WLW434" s="45"/>
      <c r="WLX434" s="45"/>
      <c r="WLY434" s="45"/>
      <c r="WLZ434" s="45"/>
      <c r="WMA434" s="45"/>
      <c r="WMB434" s="45"/>
      <c r="WMC434" s="45"/>
      <c r="WMD434" s="45"/>
      <c r="WME434" s="45"/>
      <c r="WMF434" s="45"/>
      <c r="WMG434" s="45"/>
      <c r="WMH434" s="45"/>
      <c r="WMI434" s="45"/>
      <c r="WMJ434" s="45"/>
      <c r="WMK434" s="45"/>
      <c r="WML434" s="45"/>
      <c r="WMM434" s="45"/>
      <c r="WMN434" s="45"/>
      <c r="WMO434" s="45"/>
      <c r="WMP434" s="45"/>
      <c r="WMQ434" s="45"/>
      <c r="WMR434" s="45"/>
      <c r="WMS434" s="45"/>
      <c r="WMT434" s="45"/>
      <c r="WMU434" s="45"/>
      <c r="WMV434" s="45"/>
      <c r="WMW434" s="45"/>
      <c r="WMX434" s="45"/>
      <c r="WMY434" s="45"/>
      <c r="WMZ434" s="45"/>
      <c r="WNA434" s="45"/>
      <c r="WNB434" s="45"/>
      <c r="WNC434" s="45"/>
      <c r="WND434" s="45"/>
      <c r="WNE434" s="45"/>
      <c r="WNF434" s="45"/>
      <c r="WNG434" s="45"/>
      <c r="WNH434" s="45"/>
      <c r="WNI434" s="45"/>
      <c r="WNJ434" s="45"/>
      <c r="WNK434" s="45"/>
      <c r="WNL434" s="45"/>
      <c r="WNM434" s="45"/>
      <c r="WNN434" s="45"/>
      <c r="WNO434" s="45"/>
      <c r="WNP434" s="45"/>
      <c r="WNQ434" s="45"/>
      <c r="WNR434" s="45"/>
      <c r="WNS434" s="45"/>
      <c r="WNT434" s="45"/>
      <c r="WNU434" s="45"/>
      <c r="WNV434" s="45"/>
      <c r="WNW434" s="45"/>
      <c r="WNX434" s="45"/>
      <c r="WNY434" s="45"/>
      <c r="WNZ434" s="45"/>
      <c r="WOA434" s="45"/>
      <c r="WOB434" s="45"/>
      <c r="WOC434" s="45"/>
      <c r="WOD434" s="45"/>
      <c r="WOE434" s="45"/>
      <c r="WOF434" s="45"/>
      <c r="WOG434" s="45"/>
      <c r="WOH434" s="45"/>
      <c r="WOI434" s="45"/>
      <c r="WOJ434" s="45"/>
      <c r="WOK434" s="45"/>
      <c r="WOL434" s="45"/>
      <c r="WOM434" s="45"/>
      <c r="WON434" s="45"/>
      <c r="WOO434" s="45"/>
      <c r="WOP434" s="45"/>
      <c r="WOQ434" s="45"/>
      <c r="WOR434" s="45"/>
      <c r="WOS434" s="45"/>
      <c r="WOT434" s="45"/>
      <c r="WOU434" s="45"/>
      <c r="WOV434" s="45"/>
      <c r="WOW434" s="45"/>
      <c r="WOX434" s="45"/>
      <c r="WOY434" s="45"/>
      <c r="WOZ434" s="45"/>
      <c r="WPA434" s="45"/>
      <c r="WPB434" s="45"/>
      <c r="WPC434" s="45"/>
      <c r="WPD434" s="45"/>
      <c r="WPE434" s="45"/>
      <c r="WPF434" s="45"/>
      <c r="WPG434" s="45"/>
      <c r="WPH434" s="45"/>
      <c r="WPI434" s="45"/>
      <c r="WPJ434" s="45"/>
      <c r="WPK434" s="45"/>
      <c r="WPL434" s="45"/>
      <c r="WPM434" s="45"/>
      <c r="WPN434" s="45"/>
      <c r="WPO434" s="45"/>
      <c r="WPP434" s="45"/>
      <c r="WPQ434" s="45"/>
      <c r="WPR434" s="45"/>
      <c r="WPS434" s="45"/>
      <c r="WPT434" s="45"/>
      <c r="WPU434" s="45"/>
      <c r="WPV434" s="45"/>
      <c r="WPW434" s="45"/>
      <c r="WPX434" s="45"/>
      <c r="WPY434" s="45"/>
      <c r="WPZ434" s="45"/>
      <c r="WQA434" s="45"/>
      <c r="WQB434" s="45"/>
      <c r="WQC434" s="45"/>
      <c r="WQD434" s="45"/>
      <c r="WQE434" s="45"/>
      <c r="WQF434" s="45"/>
      <c r="WQG434" s="45"/>
      <c r="WQH434" s="45"/>
      <c r="WQI434" s="45"/>
      <c r="WQJ434" s="45"/>
      <c r="WQK434" s="45"/>
      <c r="WQL434" s="45"/>
      <c r="WQM434" s="45"/>
      <c r="WQN434" s="45"/>
      <c r="WQO434" s="45"/>
      <c r="WQP434" s="45"/>
      <c r="WQQ434" s="45"/>
      <c r="WQR434" s="45"/>
      <c r="WQS434" s="45"/>
      <c r="WQT434" s="45"/>
      <c r="WQU434" s="45"/>
      <c r="WQV434" s="45"/>
      <c r="WQW434" s="45"/>
      <c r="WQX434" s="45"/>
      <c r="WQY434" s="45"/>
      <c r="WQZ434" s="45"/>
      <c r="WRA434" s="45"/>
      <c r="WRB434" s="45"/>
      <c r="WRC434" s="45"/>
      <c r="WRD434" s="45"/>
      <c r="WRE434" s="45"/>
      <c r="WRF434" s="45"/>
      <c r="WRG434" s="45"/>
      <c r="WRH434" s="45"/>
      <c r="WRI434" s="45"/>
      <c r="WRJ434" s="45"/>
      <c r="WRK434" s="45"/>
      <c r="WRL434" s="45"/>
      <c r="WRM434" s="45"/>
      <c r="WRN434" s="45"/>
      <c r="WRO434" s="45"/>
      <c r="WRP434" s="45"/>
      <c r="WRQ434" s="45"/>
      <c r="WRR434" s="45"/>
      <c r="WRS434" s="45"/>
      <c r="WRT434" s="45"/>
      <c r="WRU434" s="45"/>
      <c r="WRV434" s="45"/>
      <c r="WRW434" s="45"/>
      <c r="WRX434" s="45"/>
      <c r="WRY434" s="45"/>
      <c r="WRZ434" s="45"/>
      <c r="WSA434" s="45"/>
      <c r="WSB434" s="45"/>
      <c r="WSC434" s="45"/>
      <c r="WSD434" s="45"/>
      <c r="WSE434" s="45"/>
      <c r="WSF434" s="45"/>
      <c r="WSG434" s="45"/>
      <c r="WSH434" s="45"/>
      <c r="WSI434" s="45"/>
      <c r="WSJ434" s="45"/>
      <c r="WSK434" s="45"/>
      <c r="WSL434" s="45"/>
      <c r="WSM434" s="45"/>
      <c r="WSN434" s="45"/>
      <c r="WSO434" s="45"/>
      <c r="WSP434" s="45"/>
      <c r="WSQ434" s="45"/>
      <c r="WSR434" s="45"/>
      <c r="WSS434" s="45"/>
      <c r="WST434" s="45"/>
      <c r="WSU434" s="45"/>
      <c r="WSV434" s="45"/>
      <c r="WSW434" s="45"/>
      <c r="WSX434" s="45"/>
      <c r="WSY434" s="45"/>
      <c r="WSZ434" s="45"/>
      <c r="WTA434" s="45"/>
      <c r="WTB434" s="45"/>
      <c r="WTC434" s="45"/>
      <c r="WTD434" s="45"/>
      <c r="WTE434" s="45"/>
      <c r="WTF434" s="45"/>
      <c r="WTG434" s="45"/>
      <c r="WTH434" s="45"/>
      <c r="WTI434" s="45"/>
      <c r="WTJ434" s="45"/>
      <c r="WTK434" s="45"/>
      <c r="WTL434" s="45"/>
      <c r="WTM434" s="45"/>
      <c r="WTN434" s="45"/>
      <c r="WTO434" s="45"/>
      <c r="WTP434" s="45"/>
      <c r="WTQ434" s="45"/>
      <c r="WTR434" s="45"/>
      <c r="WTS434" s="45"/>
      <c r="WTT434" s="45"/>
      <c r="WTU434" s="45"/>
      <c r="WTV434" s="45"/>
      <c r="WTW434" s="45"/>
      <c r="WTX434" s="45"/>
      <c r="WTY434" s="45"/>
      <c r="WTZ434" s="45"/>
      <c r="WUA434" s="45"/>
      <c r="WUB434" s="45"/>
      <c r="WUC434" s="45"/>
      <c r="WUD434" s="45"/>
      <c r="WUE434" s="45"/>
      <c r="WUF434" s="45"/>
      <c r="WUG434" s="45"/>
      <c r="WUH434" s="45"/>
      <c r="WUI434" s="45"/>
      <c r="WUJ434" s="45"/>
      <c r="WUK434" s="45"/>
      <c r="WUL434" s="45"/>
      <c r="WUM434" s="45"/>
      <c r="WUN434" s="45"/>
      <c r="WUO434" s="45"/>
      <c r="WUP434" s="45"/>
      <c r="WUQ434" s="45"/>
      <c r="WUR434" s="45"/>
      <c r="WUS434" s="45"/>
      <c r="WUT434" s="45"/>
      <c r="WUU434" s="45"/>
      <c r="WUV434" s="45"/>
      <c r="WUW434" s="45"/>
      <c r="WUX434" s="45"/>
      <c r="WUY434" s="45"/>
      <c r="WUZ434" s="45"/>
      <c r="WVA434" s="45"/>
      <c r="WVB434" s="45"/>
      <c r="WVC434" s="45"/>
      <c r="WVD434" s="45"/>
      <c r="WVE434" s="45"/>
      <c r="WVF434" s="45"/>
      <c r="WVG434" s="45"/>
      <c r="WVH434" s="45"/>
      <c r="WVI434" s="45"/>
      <c r="WVJ434" s="45"/>
      <c r="WVK434" s="45"/>
      <c r="WVL434" s="45"/>
      <c r="WVM434" s="45"/>
      <c r="WVN434" s="45"/>
      <c r="WVO434" s="45"/>
      <c r="WVP434" s="45"/>
      <c r="WVQ434" s="45"/>
      <c r="WVR434" s="45"/>
      <c r="WVS434" s="45"/>
      <c r="WVT434" s="45"/>
      <c r="WVU434" s="45"/>
      <c r="WVV434" s="45"/>
      <c r="WVW434" s="45"/>
      <c r="WVX434" s="45"/>
      <c r="WVY434" s="45"/>
      <c r="WVZ434" s="45"/>
      <c r="WWA434" s="45"/>
      <c r="WWB434" s="45"/>
      <c r="WWC434" s="45"/>
      <c r="WWD434" s="45"/>
      <c r="WWE434" s="45"/>
      <c r="WWF434" s="45"/>
      <c r="WWG434" s="45"/>
      <c r="WWH434" s="45"/>
      <c r="WWI434" s="45"/>
      <c r="WWJ434" s="45"/>
      <c r="WWK434" s="45"/>
      <c r="WWL434" s="45"/>
      <c r="WWM434" s="45"/>
      <c r="WWN434" s="45"/>
      <c r="WWO434" s="45"/>
      <c r="WWP434" s="45"/>
      <c r="WWQ434" s="45"/>
      <c r="WWR434" s="45"/>
      <c r="WWS434" s="45"/>
      <c r="WWT434" s="45"/>
      <c r="WWU434" s="45"/>
      <c r="WWV434" s="45"/>
      <c r="WWW434" s="45"/>
      <c r="WWX434" s="45"/>
      <c r="WWY434" s="45"/>
      <c r="WWZ434" s="45"/>
      <c r="WXA434" s="45"/>
      <c r="WXB434" s="45"/>
      <c r="WXC434" s="45"/>
      <c r="WXD434" s="45"/>
      <c r="WXE434" s="45"/>
      <c r="WXF434" s="45"/>
      <c r="WXG434" s="45"/>
      <c r="WXH434" s="45"/>
      <c r="WXI434" s="45"/>
      <c r="WXJ434" s="45"/>
      <c r="WXK434" s="45"/>
      <c r="WXL434" s="45"/>
      <c r="WXM434" s="45"/>
      <c r="WXN434" s="45"/>
      <c r="WXO434" s="45"/>
      <c r="WXP434" s="45"/>
      <c r="WXQ434" s="45"/>
      <c r="WXR434" s="45"/>
      <c r="WXS434" s="45"/>
      <c r="WXT434" s="45"/>
      <c r="WXU434" s="45"/>
      <c r="WXV434" s="45"/>
      <c r="WXW434" s="45"/>
      <c r="WXX434" s="45"/>
      <c r="WXY434" s="45"/>
      <c r="WXZ434" s="45"/>
      <c r="WYA434" s="45"/>
      <c r="WYB434" s="45"/>
      <c r="WYC434" s="45"/>
      <c r="WYD434" s="45"/>
      <c r="WYE434" s="45"/>
      <c r="WYF434" s="45"/>
      <c r="WYG434" s="45"/>
      <c r="WYH434" s="45"/>
      <c r="WYI434" s="45"/>
      <c r="WYJ434" s="45"/>
      <c r="WYK434" s="45"/>
      <c r="WYL434" s="45"/>
      <c r="WYM434" s="45"/>
      <c r="WYN434" s="45"/>
      <c r="WYO434" s="45"/>
      <c r="WYP434" s="45"/>
      <c r="WYQ434" s="45"/>
      <c r="WYR434" s="45"/>
      <c r="WYS434" s="45"/>
      <c r="WYT434" s="45"/>
      <c r="WYU434" s="45"/>
      <c r="WYV434" s="45"/>
      <c r="WYW434" s="45"/>
      <c r="WYX434" s="45"/>
      <c r="WYY434" s="45"/>
      <c r="WYZ434" s="45"/>
      <c r="WZA434" s="45"/>
      <c r="WZB434" s="45"/>
      <c r="WZC434" s="45"/>
      <c r="WZD434" s="45"/>
      <c r="WZE434" s="45"/>
      <c r="WZF434" s="45"/>
      <c r="WZG434" s="45"/>
      <c r="WZH434" s="45"/>
      <c r="WZI434" s="45"/>
      <c r="WZJ434" s="45"/>
      <c r="WZK434" s="45"/>
      <c r="WZL434" s="45"/>
      <c r="WZM434" s="45"/>
      <c r="WZN434" s="45"/>
      <c r="WZO434" s="45"/>
      <c r="WZP434" s="45"/>
      <c r="WZQ434" s="45"/>
      <c r="WZR434" s="45"/>
      <c r="WZS434" s="45"/>
      <c r="WZT434" s="45"/>
      <c r="WZU434" s="45"/>
      <c r="WZV434" s="45"/>
      <c r="WZW434" s="45"/>
      <c r="WZX434" s="45"/>
      <c r="WZY434" s="45"/>
      <c r="WZZ434" s="45"/>
      <c r="XAA434" s="45"/>
      <c r="XAB434" s="45"/>
      <c r="XAC434" s="45"/>
      <c r="XAD434" s="45"/>
      <c r="XAE434" s="45"/>
      <c r="XAF434" s="45"/>
      <c r="XAG434" s="45"/>
      <c r="XAH434" s="45"/>
      <c r="XAI434" s="45"/>
      <c r="XAJ434" s="45"/>
      <c r="XAK434" s="45"/>
      <c r="XAL434" s="45"/>
      <c r="XAM434" s="45"/>
      <c r="XAN434" s="45"/>
      <c r="XAO434" s="45"/>
      <c r="XAP434" s="45"/>
      <c r="XAQ434" s="45"/>
      <c r="XAR434" s="45"/>
      <c r="XAS434" s="45"/>
      <c r="XAT434" s="45"/>
      <c r="XAU434" s="45"/>
      <c r="XAV434" s="45"/>
      <c r="XAW434" s="45"/>
      <c r="XAX434" s="45"/>
      <c r="XAY434" s="45"/>
      <c r="XAZ434" s="45"/>
      <c r="XBA434" s="45"/>
      <c r="XBB434" s="45"/>
      <c r="XBC434" s="45"/>
      <c r="XBD434" s="45"/>
      <c r="XBE434" s="45"/>
      <c r="XBF434" s="45"/>
      <c r="XBG434" s="45"/>
      <c r="XBH434" s="45"/>
      <c r="XBI434" s="45"/>
      <c r="XBJ434" s="45"/>
      <c r="XBK434" s="45"/>
      <c r="XBL434" s="45"/>
      <c r="XBM434" s="45"/>
      <c r="XBN434" s="45"/>
      <c r="XBO434" s="45"/>
      <c r="XBP434" s="45"/>
      <c r="XBQ434" s="45"/>
      <c r="XBR434" s="45"/>
      <c r="XBS434" s="45"/>
      <c r="XBT434" s="45"/>
      <c r="XBU434" s="45"/>
      <c r="XBV434" s="45"/>
      <c r="XBW434" s="45"/>
      <c r="XBX434" s="45"/>
      <c r="XBY434" s="45"/>
      <c r="XBZ434" s="45"/>
      <c r="XCA434" s="45"/>
      <c r="XCB434" s="45"/>
      <c r="XCC434" s="45"/>
      <c r="XCD434" s="45"/>
      <c r="XCE434" s="45"/>
      <c r="XCF434" s="45"/>
      <c r="XCG434" s="45"/>
      <c r="XCH434" s="45"/>
      <c r="XCI434" s="45"/>
      <c r="XCJ434" s="45"/>
      <c r="XCK434" s="45"/>
      <c r="XCL434" s="45"/>
      <c r="XCM434" s="45"/>
      <c r="XCN434" s="45"/>
      <c r="XCO434" s="45"/>
      <c r="XCP434" s="45"/>
      <c r="XCQ434" s="45"/>
      <c r="XCR434" s="45"/>
      <c r="XCS434" s="45"/>
      <c r="XCT434" s="45"/>
      <c r="XCU434" s="45"/>
      <c r="XCV434" s="45"/>
      <c r="XCW434" s="45"/>
      <c r="XCX434" s="45"/>
      <c r="XCY434" s="45"/>
      <c r="XCZ434" s="45"/>
      <c r="XDA434" s="45"/>
      <c r="XDB434" s="45"/>
      <c r="XDC434" s="45"/>
      <c r="XDD434" s="45"/>
      <c r="XDE434" s="45"/>
      <c r="XDF434" s="45"/>
      <c r="XDG434" s="45"/>
      <c r="XDH434" s="45"/>
      <c r="XDI434" s="45"/>
      <c r="XDJ434" s="45"/>
      <c r="XDK434" s="45"/>
      <c r="XDL434" s="45"/>
      <c r="XDM434" s="45"/>
      <c r="XDN434" s="45"/>
      <c r="XDO434" s="45"/>
      <c r="XDP434" s="45"/>
      <c r="XDQ434" s="45"/>
      <c r="XDR434" s="45"/>
      <c r="XDS434" s="45"/>
      <c r="XDT434" s="45"/>
      <c r="XDU434" s="45"/>
      <c r="XDV434" s="45"/>
      <c r="XDW434" s="45"/>
      <c r="XDX434" s="45"/>
      <c r="XDY434" s="45"/>
      <c r="XDZ434" s="45"/>
      <c r="XEA434" s="45"/>
      <c r="XEB434" s="45"/>
      <c r="XEC434" s="45"/>
      <c r="XED434" s="45"/>
      <c r="XEE434" s="45"/>
      <c r="XEF434" s="45"/>
      <c r="XEG434" s="45"/>
      <c r="XEH434" s="45"/>
      <c r="XEI434" s="45"/>
      <c r="XEJ434" s="45"/>
      <c r="XEK434" s="45"/>
      <c r="XEL434" s="45"/>
      <c r="XEM434" s="45"/>
      <c r="XEN434" s="45"/>
      <c r="XEO434" s="45"/>
      <c r="XEP434" s="45"/>
      <c r="XEQ434" s="45"/>
      <c r="XER434" s="45"/>
      <c r="XES434" s="45"/>
      <c r="XET434" s="45"/>
      <c r="XEU434" s="45"/>
      <c r="XEV434" s="45"/>
      <c r="XEW434" s="45"/>
      <c r="XEX434" s="45"/>
    </row>
    <row r="435" spans="1:16381" s="23" customFormat="1" ht="27" x14ac:dyDescent="0.15">
      <c r="A435" s="21"/>
      <c r="B435" s="53" t="s">
        <v>41</v>
      </c>
      <c r="C435" s="95" t="s">
        <v>112</v>
      </c>
      <c r="D435" s="95" t="s">
        <v>42</v>
      </c>
      <c r="E435" s="95" t="s">
        <v>104</v>
      </c>
      <c r="F435" s="95" t="s">
        <v>105</v>
      </c>
      <c r="G435" s="95" t="s">
        <v>949</v>
      </c>
      <c r="H435" s="219">
        <f>29716800-26860869</f>
        <v>2855931</v>
      </c>
      <c r="I435" s="95" t="s">
        <v>323</v>
      </c>
      <c r="J435" s="91" t="s">
        <v>323</v>
      </c>
      <c r="K435" s="62" t="s">
        <v>950</v>
      </c>
      <c r="L435" s="31">
        <v>50201700</v>
      </c>
      <c r="M435" s="292"/>
      <c r="N435" s="33">
        <v>9</v>
      </c>
      <c r="O435" s="33">
        <v>9</v>
      </c>
      <c r="P435" s="34">
        <v>3</v>
      </c>
      <c r="Q435" s="35" t="s">
        <v>49</v>
      </c>
      <c r="R435" s="82" t="s">
        <v>601</v>
      </c>
      <c r="S435" s="143" t="s">
        <v>50</v>
      </c>
      <c r="T435" s="213">
        <f>H435</f>
        <v>2855931</v>
      </c>
      <c r="U435" s="212">
        <f>T435</f>
        <v>2855931</v>
      </c>
      <c r="V435" s="145" t="s">
        <v>51</v>
      </c>
      <c r="W435" s="37" t="s">
        <v>52</v>
      </c>
      <c r="X435" s="38" t="s">
        <v>53</v>
      </c>
      <c r="Y435" s="39" t="s">
        <v>54</v>
      </c>
      <c r="Z435" s="40" t="s">
        <v>41</v>
      </c>
      <c r="AA435" s="36" t="s">
        <v>55</v>
      </c>
      <c r="AB435" s="41" t="s">
        <v>56</v>
      </c>
      <c r="AC435" s="37" t="s">
        <v>51</v>
      </c>
      <c r="AD435" s="37" t="s">
        <v>57</v>
      </c>
      <c r="AE435" s="42" t="s">
        <v>58</v>
      </c>
      <c r="AF435" s="42" t="s">
        <v>59</v>
      </c>
      <c r="AG435" s="42" t="s">
        <v>60</v>
      </c>
      <c r="AH435" s="42" t="s">
        <v>61</v>
      </c>
      <c r="AI435" s="42" t="s">
        <v>61</v>
      </c>
      <c r="AJ435" s="42" t="s">
        <v>61</v>
      </c>
      <c r="AK435" s="45"/>
      <c r="AL435" s="45"/>
      <c r="AM435" s="45"/>
      <c r="AN435" s="45"/>
      <c r="AO435" s="45"/>
      <c r="AP435" s="45"/>
      <c r="AQ435" s="45"/>
      <c r="AR435" s="45"/>
      <c r="AS435" s="45"/>
      <c r="AT435" s="45"/>
      <c r="AU435" s="45"/>
      <c r="AV435" s="45"/>
      <c r="AW435" s="45"/>
      <c r="AX435" s="45"/>
      <c r="AY435" s="45"/>
      <c r="AZ435" s="45"/>
      <c r="BA435" s="45"/>
      <c r="BB435" s="45"/>
      <c r="BC435" s="45"/>
      <c r="BD435" s="45"/>
      <c r="BE435" s="45"/>
      <c r="BF435" s="45"/>
      <c r="BG435" s="45"/>
      <c r="BH435" s="45"/>
      <c r="BI435" s="45"/>
      <c r="BJ435" s="45"/>
      <c r="BK435" s="45"/>
      <c r="BL435" s="45"/>
      <c r="BM435" s="45"/>
      <c r="BN435" s="45"/>
      <c r="BO435" s="45"/>
      <c r="BP435" s="45"/>
      <c r="BQ435" s="45"/>
      <c r="BR435" s="45"/>
      <c r="BS435" s="45"/>
      <c r="BT435" s="45"/>
      <c r="BU435" s="45"/>
      <c r="BV435" s="45"/>
      <c r="BW435" s="45"/>
      <c r="BX435" s="45"/>
      <c r="BY435" s="45"/>
      <c r="BZ435" s="45"/>
      <c r="CA435" s="45"/>
      <c r="CB435" s="45"/>
      <c r="CC435" s="45"/>
      <c r="CD435" s="45"/>
      <c r="CE435" s="45"/>
      <c r="CF435" s="45"/>
      <c r="CG435" s="45"/>
      <c r="CH435" s="45"/>
      <c r="CI435" s="45"/>
      <c r="CJ435" s="45"/>
      <c r="CK435" s="45"/>
      <c r="CL435" s="45"/>
      <c r="CM435" s="45"/>
      <c r="CN435" s="45"/>
      <c r="CO435" s="45"/>
      <c r="CP435" s="45"/>
      <c r="CQ435" s="45"/>
      <c r="CR435" s="45"/>
      <c r="CS435" s="45"/>
      <c r="CT435" s="45"/>
      <c r="CU435" s="45"/>
      <c r="CV435" s="45"/>
      <c r="CW435" s="45"/>
      <c r="CX435" s="45"/>
      <c r="CY435" s="45"/>
      <c r="CZ435" s="45"/>
      <c r="DA435" s="45"/>
      <c r="DB435" s="45"/>
      <c r="DC435" s="45"/>
      <c r="DD435" s="45"/>
      <c r="DE435" s="45"/>
      <c r="DF435" s="45"/>
      <c r="DG435" s="45"/>
      <c r="DH435" s="45"/>
      <c r="DI435" s="45"/>
      <c r="DJ435" s="45"/>
      <c r="DK435" s="45"/>
      <c r="DL435" s="45"/>
      <c r="DM435" s="45"/>
      <c r="DN435" s="45"/>
      <c r="DO435" s="45"/>
      <c r="DP435" s="45"/>
      <c r="DQ435" s="45"/>
      <c r="DR435" s="45"/>
      <c r="DS435" s="45"/>
      <c r="DT435" s="45"/>
      <c r="DU435" s="45"/>
      <c r="DV435" s="45"/>
      <c r="DW435" s="45"/>
      <c r="DX435" s="45"/>
      <c r="DY435" s="45"/>
      <c r="DZ435" s="45"/>
      <c r="EA435" s="45"/>
      <c r="EB435" s="45"/>
      <c r="EC435" s="45"/>
      <c r="ED435" s="45"/>
      <c r="EE435" s="45"/>
      <c r="EF435" s="45"/>
      <c r="EG435" s="45"/>
      <c r="EH435" s="45"/>
      <c r="EI435" s="45"/>
      <c r="EJ435" s="45"/>
      <c r="EK435" s="45"/>
      <c r="EL435" s="45"/>
      <c r="EM435" s="45"/>
      <c r="EN435" s="45"/>
      <c r="EO435" s="45"/>
      <c r="EP435" s="45"/>
      <c r="EQ435" s="45"/>
      <c r="ER435" s="45"/>
      <c r="ES435" s="45"/>
      <c r="ET435" s="45"/>
      <c r="EU435" s="45"/>
      <c r="EV435" s="45"/>
      <c r="EW435" s="45"/>
      <c r="EX435" s="45"/>
      <c r="EY435" s="45"/>
      <c r="EZ435" s="45"/>
      <c r="FA435" s="45"/>
      <c r="FB435" s="45"/>
      <c r="FC435" s="45"/>
      <c r="FD435" s="45"/>
      <c r="FE435" s="45"/>
      <c r="FF435" s="45"/>
      <c r="FG435" s="45"/>
      <c r="FH435" s="45"/>
      <c r="FI435" s="45"/>
      <c r="FJ435" s="45"/>
      <c r="FK435" s="45"/>
      <c r="FL435" s="45"/>
      <c r="FM435" s="45"/>
      <c r="FN435" s="45"/>
      <c r="FO435" s="45"/>
      <c r="FP435" s="45"/>
      <c r="FQ435" s="45"/>
      <c r="FR435" s="45"/>
      <c r="FS435" s="45"/>
      <c r="FT435" s="45"/>
      <c r="FU435" s="45"/>
      <c r="FV435" s="45"/>
      <c r="FW435" s="45"/>
      <c r="FX435" s="45"/>
      <c r="FY435" s="45"/>
      <c r="FZ435" s="45"/>
      <c r="GA435" s="45"/>
      <c r="GB435" s="45"/>
      <c r="GC435" s="45"/>
      <c r="GD435" s="45"/>
      <c r="GE435" s="45"/>
      <c r="GF435" s="45"/>
      <c r="GG435" s="45"/>
      <c r="GH435" s="45"/>
      <c r="GI435" s="45"/>
      <c r="GJ435" s="45"/>
      <c r="GK435" s="45"/>
      <c r="GL435" s="45"/>
      <c r="GM435" s="45"/>
      <c r="GN435" s="45"/>
      <c r="GO435" s="45"/>
      <c r="GP435" s="45"/>
      <c r="GQ435" s="45"/>
      <c r="GR435" s="45"/>
      <c r="GS435" s="45"/>
      <c r="GT435" s="45"/>
      <c r="GU435" s="45"/>
      <c r="GV435" s="45"/>
      <c r="GW435" s="45"/>
      <c r="GX435" s="45"/>
      <c r="GY435" s="45"/>
      <c r="GZ435" s="45"/>
      <c r="HA435" s="45"/>
      <c r="HB435" s="45"/>
      <c r="HC435" s="45"/>
      <c r="HD435" s="45"/>
      <c r="HE435" s="45"/>
      <c r="HF435" s="45"/>
      <c r="HG435" s="45"/>
      <c r="HH435" s="45"/>
      <c r="HI435" s="45"/>
      <c r="HJ435" s="45"/>
      <c r="HK435" s="45"/>
      <c r="HL435" s="45"/>
      <c r="HM435" s="45"/>
      <c r="HN435" s="45"/>
      <c r="HO435" s="45"/>
      <c r="HP435" s="45"/>
      <c r="HQ435" s="45"/>
      <c r="HR435" s="45"/>
      <c r="HS435" s="45"/>
      <c r="HT435" s="45"/>
      <c r="HU435" s="45"/>
      <c r="HV435" s="45"/>
      <c r="HW435" s="45"/>
      <c r="HX435" s="45"/>
      <c r="HY435" s="45"/>
      <c r="HZ435" s="45"/>
      <c r="IA435" s="45"/>
      <c r="IB435" s="45"/>
      <c r="IC435" s="45"/>
      <c r="ID435" s="45"/>
      <c r="IE435" s="45"/>
      <c r="IF435" s="45"/>
      <c r="IG435" s="45"/>
      <c r="IH435" s="45"/>
      <c r="II435" s="45"/>
      <c r="IJ435" s="45"/>
      <c r="IK435" s="45"/>
      <c r="IL435" s="45"/>
      <c r="IM435" s="45"/>
      <c r="IN435" s="45"/>
      <c r="IO435" s="45"/>
      <c r="IP435" s="45"/>
      <c r="IQ435" s="45"/>
      <c r="IR435" s="45"/>
      <c r="IS435" s="45"/>
      <c r="IT435" s="45"/>
      <c r="IU435" s="45"/>
      <c r="IV435" s="45"/>
      <c r="IW435" s="45"/>
      <c r="IX435" s="45"/>
      <c r="IY435" s="45"/>
      <c r="IZ435" s="45"/>
      <c r="JA435" s="45"/>
      <c r="JB435" s="45"/>
      <c r="JC435" s="45"/>
      <c r="JD435" s="45"/>
      <c r="JE435" s="45"/>
      <c r="JF435" s="45"/>
      <c r="JG435" s="45"/>
      <c r="JH435" s="45"/>
      <c r="JI435" s="45"/>
      <c r="JJ435" s="45"/>
      <c r="JK435" s="45"/>
      <c r="JL435" s="45"/>
      <c r="JM435" s="45"/>
      <c r="JN435" s="45"/>
      <c r="JO435" s="45"/>
      <c r="JP435" s="45"/>
      <c r="JQ435" s="45"/>
      <c r="JR435" s="45"/>
      <c r="JS435" s="45"/>
      <c r="JT435" s="45"/>
      <c r="JU435" s="45"/>
      <c r="JV435" s="45"/>
      <c r="JW435" s="45"/>
      <c r="JX435" s="45"/>
      <c r="JY435" s="45"/>
      <c r="JZ435" s="45"/>
      <c r="KA435" s="45"/>
      <c r="KB435" s="45"/>
      <c r="KC435" s="45"/>
      <c r="KD435" s="45"/>
      <c r="KE435" s="45"/>
      <c r="KF435" s="45"/>
      <c r="KG435" s="45"/>
      <c r="KH435" s="45"/>
      <c r="KI435" s="45"/>
      <c r="KJ435" s="45"/>
      <c r="KK435" s="45"/>
      <c r="KL435" s="45"/>
      <c r="KM435" s="45"/>
      <c r="KN435" s="45"/>
      <c r="KO435" s="45"/>
      <c r="KP435" s="45"/>
      <c r="KQ435" s="45"/>
      <c r="KR435" s="45"/>
      <c r="KS435" s="45"/>
      <c r="KT435" s="45"/>
      <c r="KU435" s="45"/>
      <c r="KV435" s="45"/>
      <c r="KW435" s="45"/>
      <c r="KX435" s="45"/>
      <c r="KY435" s="45"/>
      <c r="KZ435" s="45"/>
      <c r="LA435" s="45"/>
      <c r="LB435" s="45"/>
      <c r="LC435" s="45"/>
      <c r="LD435" s="45"/>
      <c r="LE435" s="45"/>
      <c r="LF435" s="45"/>
      <c r="LG435" s="45"/>
      <c r="LH435" s="45"/>
      <c r="LI435" s="45"/>
      <c r="LJ435" s="45"/>
      <c r="LK435" s="45"/>
      <c r="LL435" s="45"/>
      <c r="LM435" s="45"/>
      <c r="LN435" s="45"/>
      <c r="LO435" s="45"/>
      <c r="LP435" s="45"/>
      <c r="LQ435" s="45"/>
      <c r="LR435" s="45"/>
      <c r="LS435" s="45"/>
      <c r="LT435" s="45"/>
      <c r="LU435" s="45"/>
      <c r="LV435" s="45"/>
      <c r="LW435" s="45"/>
      <c r="LX435" s="45"/>
      <c r="LY435" s="45"/>
      <c r="LZ435" s="45"/>
      <c r="MA435" s="45"/>
      <c r="MB435" s="45"/>
      <c r="MC435" s="45"/>
      <c r="MD435" s="45"/>
      <c r="ME435" s="45"/>
      <c r="MF435" s="45"/>
      <c r="MG435" s="45"/>
      <c r="MH435" s="45"/>
      <c r="MI435" s="45"/>
      <c r="MJ435" s="45"/>
      <c r="MK435" s="45"/>
      <c r="ML435" s="45"/>
      <c r="MM435" s="45"/>
      <c r="MN435" s="45"/>
      <c r="MO435" s="45"/>
      <c r="MP435" s="45"/>
      <c r="MQ435" s="45"/>
      <c r="MR435" s="45"/>
      <c r="MS435" s="45"/>
      <c r="MT435" s="45"/>
      <c r="MU435" s="45"/>
      <c r="MV435" s="45"/>
      <c r="MW435" s="45"/>
      <c r="MX435" s="45"/>
      <c r="MY435" s="45"/>
      <c r="MZ435" s="45"/>
      <c r="NA435" s="45"/>
      <c r="NB435" s="45"/>
      <c r="NC435" s="45"/>
      <c r="ND435" s="45"/>
      <c r="NE435" s="45"/>
      <c r="NF435" s="45"/>
      <c r="NG435" s="45"/>
      <c r="NH435" s="45"/>
      <c r="NI435" s="45"/>
      <c r="NJ435" s="45"/>
      <c r="NK435" s="45"/>
      <c r="NL435" s="45"/>
      <c r="NM435" s="45"/>
      <c r="NN435" s="45"/>
      <c r="NO435" s="45"/>
      <c r="NP435" s="45"/>
      <c r="NQ435" s="45"/>
      <c r="NR435" s="45"/>
      <c r="NS435" s="45"/>
      <c r="NT435" s="45"/>
      <c r="NU435" s="45"/>
      <c r="NV435" s="45"/>
      <c r="NW435" s="45"/>
      <c r="NX435" s="45"/>
      <c r="NY435" s="45"/>
      <c r="NZ435" s="45"/>
      <c r="OA435" s="45"/>
      <c r="OB435" s="45"/>
      <c r="OC435" s="45"/>
      <c r="OD435" s="45"/>
      <c r="OE435" s="45"/>
      <c r="OF435" s="45"/>
      <c r="OG435" s="45"/>
      <c r="OH435" s="45"/>
      <c r="OI435" s="45"/>
      <c r="OJ435" s="45"/>
      <c r="OK435" s="45"/>
      <c r="OL435" s="45"/>
      <c r="OM435" s="45"/>
      <c r="ON435" s="45"/>
      <c r="OO435" s="45"/>
      <c r="OP435" s="45"/>
      <c r="OQ435" s="45"/>
      <c r="OR435" s="45"/>
      <c r="OS435" s="45"/>
      <c r="OT435" s="45"/>
      <c r="OU435" s="45"/>
      <c r="OV435" s="45"/>
      <c r="OW435" s="45"/>
      <c r="OX435" s="45"/>
      <c r="OY435" s="45"/>
      <c r="OZ435" s="45"/>
      <c r="PA435" s="45"/>
      <c r="PB435" s="45"/>
      <c r="PC435" s="45"/>
      <c r="PD435" s="45"/>
      <c r="PE435" s="45"/>
      <c r="PF435" s="45"/>
      <c r="PG435" s="45"/>
      <c r="PH435" s="45"/>
      <c r="PI435" s="45"/>
      <c r="PJ435" s="45"/>
      <c r="PK435" s="45"/>
      <c r="PL435" s="45"/>
      <c r="PM435" s="45"/>
      <c r="PN435" s="45"/>
      <c r="PO435" s="45"/>
      <c r="PP435" s="45"/>
      <c r="PQ435" s="45"/>
      <c r="PR435" s="45"/>
      <c r="PS435" s="45"/>
      <c r="PT435" s="45"/>
      <c r="PU435" s="45"/>
      <c r="PV435" s="45"/>
      <c r="PW435" s="45"/>
      <c r="PX435" s="45"/>
      <c r="PY435" s="45"/>
      <c r="PZ435" s="45"/>
      <c r="QA435" s="45"/>
      <c r="QB435" s="45"/>
      <c r="QC435" s="45"/>
      <c r="QD435" s="45"/>
      <c r="QE435" s="45"/>
      <c r="QF435" s="45"/>
      <c r="QG435" s="45"/>
      <c r="QH435" s="45"/>
      <c r="QI435" s="45"/>
      <c r="QJ435" s="45"/>
      <c r="QK435" s="45"/>
      <c r="QL435" s="45"/>
      <c r="QM435" s="45"/>
      <c r="QN435" s="45"/>
      <c r="QO435" s="45"/>
      <c r="QP435" s="45"/>
      <c r="QQ435" s="45"/>
      <c r="QR435" s="45"/>
      <c r="QS435" s="45"/>
      <c r="QT435" s="45"/>
      <c r="QU435" s="45"/>
      <c r="QV435" s="45"/>
      <c r="QW435" s="45"/>
      <c r="QX435" s="45"/>
      <c r="QY435" s="45"/>
      <c r="QZ435" s="45"/>
      <c r="RA435" s="45"/>
      <c r="RB435" s="45"/>
      <c r="RC435" s="45"/>
      <c r="RD435" s="45"/>
      <c r="RE435" s="45"/>
      <c r="RF435" s="45"/>
      <c r="RG435" s="45"/>
      <c r="RH435" s="45"/>
      <c r="RI435" s="45"/>
      <c r="RJ435" s="45"/>
      <c r="RK435" s="45"/>
      <c r="RL435" s="45"/>
      <c r="RM435" s="45"/>
      <c r="RN435" s="45"/>
      <c r="RO435" s="45"/>
      <c r="RP435" s="45"/>
      <c r="RQ435" s="45"/>
      <c r="RR435" s="45"/>
      <c r="RS435" s="45"/>
      <c r="RT435" s="45"/>
      <c r="RU435" s="45"/>
      <c r="RV435" s="45"/>
      <c r="RW435" s="45"/>
      <c r="RX435" s="45"/>
      <c r="RY435" s="45"/>
      <c r="RZ435" s="45"/>
      <c r="SA435" s="45"/>
      <c r="SB435" s="45"/>
      <c r="SC435" s="45"/>
      <c r="SD435" s="45"/>
      <c r="SE435" s="45"/>
      <c r="SF435" s="45"/>
      <c r="SG435" s="45"/>
      <c r="SH435" s="45"/>
      <c r="SI435" s="45"/>
      <c r="SJ435" s="45"/>
      <c r="SK435" s="45"/>
      <c r="SL435" s="45"/>
      <c r="SM435" s="45"/>
      <c r="SN435" s="45"/>
      <c r="SO435" s="45"/>
      <c r="SP435" s="45"/>
      <c r="SQ435" s="45"/>
      <c r="SR435" s="45"/>
      <c r="SS435" s="45"/>
      <c r="ST435" s="45"/>
      <c r="SU435" s="45"/>
      <c r="SV435" s="45"/>
      <c r="SW435" s="45"/>
      <c r="SX435" s="45"/>
      <c r="SY435" s="45"/>
      <c r="SZ435" s="45"/>
      <c r="TA435" s="45"/>
      <c r="TB435" s="45"/>
      <c r="TC435" s="45"/>
      <c r="TD435" s="45"/>
      <c r="TE435" s="45"/>
      <c r="TF435" s="45"/>
      <c r="TG435" s="45"/>
      <c r="TH435" s="45"/>
      <c r="TI435" s="45"/>
      <c r="TJ435" s="45"/>
      <c r="TK435" s="45"/>
      <c r="TL435" s="45"/>
      <c r="TM435" s="45"/>
      <c r="TN435" s="45"/>
      <c r="TO435" s="45"/>
      <c r="TP435" s="45"/>
      <c r="TQ435" s="45"/>
      <c r="TR435" s="45"/>
      <c r="TS435" s="45"/>
      <c r="TT435" s="45"/>
      <c r="TU435" s="45"/>
      <c r="TV435" s="45"/>
      <c r="TW435" s="45"/>
      <c r="TX435" s="45"/>
      <c r="TY435" s="45"/>
      <c r="TZ435" s="45"/>
      <c r="UA435" s="45"/>
      <c r="UB435" s="45"/>
      <c r="UC435" s="45"/>
      <c r="UD435" s="45"/>
      <c r="UE435" s="45"/>
      <c r="UF435" s="45"/>
      <c r="UG435" s="45"/>
      <c r="UH435" s="45"/>
      <c r="UI435" s="45"/>
      <c r="UJ435" s="45"/>
      <c r="UK435" s="45"/>
      <c r="UL435" s="45"/>
      <c r="UM435" s="45"/>
      <c r="UN435" s="45"/>
      <c r="UO435" s="45"/>
      <c r="UP435" s="45"/>
      <c r="UQ435" s="45"/>
      <c r="UR435" s="45"/>
      <c r="US435" s="45"/>
      <c r="UT435" s="45"/>
      <c r="UU435" s="45"/>
      <c r="UV435" s="45"/>
      <c r="UW435" s="45"/>
      <c r="UX435" s="45"/>
      <c r="UY435" s="45"/>
      <c r="UZ435" s="45"/>
      <c r="VA435" s="45"/>
      <c r="VB435" s="45"/>
      <c r="VC435" s="45"/>
      <c r="VD435" s="45"/>
      <c r="VE435" s="45"/>
      <c r="VF435" s="45"/>
      <c r="VG435" s="45"/>
      <c r="VH435" s="45"/>
      <c r="VI435" s="45"/>
      <c r="VJ435" s="45"/>
      <c r="VK435" s="45"/>
      <c r="VL435" s="45"/>
      <c r="VM435" s="45"/>
      <c r="VN435" s="45"/>
      <c r="VO435" s="45"/>
      <c r="VP435" s="45"/>
      <c r="VQ435" s="45"/>
      <c r="VR435" s="45"/>
      <c r="VS435" s="45"/>
      <c r="VT435" s="45"/>
      <c r="VU435" s="45"/>
      <c r="VV435" s="45"/>
      <c r="VW435" s="45"/>
      <c r="VX435" s="45"/>
      <c r="VY435" s="45"/>
      <c r="VZ435" s="45"/>
      <c r="WA435" s="45"/>
      <c r="WB435" s="45"/>
      <c r="WC435" s="45"/>
      <c r="WD435" s="45"/>
      <c r="WE435" s="45"/>
      <c r="WF435" s="45"/>
      <c r="WG435" s="45"/>
      <c r="WH435" s="45"/>
      <c r="WI435" s="45"/>
      <c r="WJ435" s="45"/>
      <c r="WK435" s="45"/>
      <c r="WL435" s="45"/>
      <c r="WM435" s="45"/>
      <c r="WN435" s="45"/>
      <c r="WO435" s="45"/>
      <c r="WP435" s="45"/>
      <c r="WQ435" s="45"/>
      <c r="WR435" s="45"/>
      <c r="WS435" s="45"/>
      <c r="WT435" s="45"/>
      <c r="WU435" s="45"/>
      <c r="WV435" s="45"/>
      <c r="WW435" s="45"/>
      <c r="WX435" s="45"/>
      <c r="WY435" s="45"/>
      <c r="WZ435" s="45"/>
      <c r="XA435" s="45"/>
      <c r="XB435" s="45"/>
      <c r="XC435" s="45"/>
      <c r="XD435" s="45"/>
      <c r="XE435" s="45"/>
      <c r="XF435" s="45"/>
      <c r="XG435" s="45"/>
      <c r="XH435" s="45"/>
      <c r="XI435" s="45"/>
      <c r="XJ435" s="45"/>
      <c r="XK435" s="45"/>
      <c r="XL435" s="45"/>
      <c r="XM435" s="45"/>
      <c r="XN435" s="45"/>
      <c r="XO435" s="45"/>
      <c r="XP435" s="45"/>
      <c r="XQ435" s="45"/>
      <c r="XR435" s="45"/>
      <c r="XS435" s="45"/>
      <c r="XT435" s="45"/>
      <c r="XU435" s="45"/>
      <c r="XV435" s="45"/>
      <c r="XW435" s="45"/>
      <c r="XX435" s="45"/>
      <c r="XY435" s="45"/>
      <c r="XZ435" s="45"/>
      <c r="YA435" s="45"/>
      <c r="YB435" s="45"/>
      <c r="YC435" s="45"/>
      <c r="YD435" s="45"/>
      <c r="YE435" s="45"/>
      <c r="YF435" s="45"/>
      <c r="YG435" s="45"/>
      <c r="YH435" s="45"/>
      <c r="YI435" s="45"/>
      <c r="YJ435" s="45"/>
      <c r="YK435" s="45"/>
      <c r="YL435" s="45"/>
      <c r="YM435" s="45"/>
      <c r="YN435" s="45"/>
      <c r="YO435" s="45"/>
      <c r="YP435" s="45"/>
      <c r="YQ435" s="45"/>
      <c r="YR435" s="45"/>
      <c r="YS435" s="45"/>
      <c r="YT435" s="45"/>
      <c r="YU435" s="45"/>
      <c r="YV435" s="45"/>
      <c r="YW435" s="45"/>
      <c r="YX435" s="45"/>
      <c r="YY435" s="45"/>
      <c r="YZ435" s="45"/>
      <c r="ZA435" s="45"/>
      <c r="ZB435" s="45"/>
      <c r="ZC435" s="45"/>
      <c r="ZD435" s="45"/>
      <c r="ZE435" s="45"/>
      <c r="ZF435" s="45"/>
      <c r="ZG435" s="45"/>
      <c r="ZH435" s="45"/>
      <c r="ZI435" s="45"/>
      <c r="ZJ435" s="45"/>
      <c r="ZK435" s="45"/>
      <c r="ZL435" s="45"/>
      <c r="ZM435" s="45"/>
      <c r="ZN435" s="45"/>
      <c r="ZO435" s="45"/>
      <c r="ZP435" s="45"/>
      <c r="ZQ435" s="45"/>
      <c r="ZR435" s="45"/>
      <c r="ZS435" s="45"/>
      <c r="ZT435" s="45"/>
      <c r="ZU435" s="45"/>
      <c r="ZV435" s="45"/>
      <c r="ZW435" s="45"/>
      <c r="ZX435" s="45"/>
      <c r="ZY435" s="45"/>
      <c r="ZZ435" s="45"/>
      <c r="AAA435" s="45"/>
      <c r="AAB435" s="45"/>
      <c r="AAC435" s="45"/>
      <c r="AAD435" s="45"/>
      <c r="AAE435" s="45"/>
      <c r="AAF435" s="45"/>
      <c r="AAG435" s="45"/>
      <c r="AAH435" s="45"/>
      <c r="AAI435" s="45"/>
      <c r="AAJ435" s="45"/>
      <c r="AAK435" s="45"/>
      <c r="AAL435" s="45"/>
      <c r="AAM435" s="45"/>
      <c r="AAN435" s="45"/>
      <c r="AAO435" s="45"/>
      <c r="AAP435" s="45"/>
      <c r="AAQ435" s="45"/>
      <c r="AAR435" s="45"/>
      <c r="AAS435" s="45"/>
      <c r="AAT435" s="45"/>
      <c r="AAU435" s="45"/>
      <c r="AAV435" s="45"/>
      <c r="AAW435" s="45"/>
      <c r="AAX435" s="45"/>
      <c r="AAY435" s="45"/>
      <c r="AAZ435" s="45"/>
      <c r="ABA435" s="45"/>
      <c r="ABB435" s="45"/>
      <c r="ABC435" s="45"/>
      <c r="ABD435" s="45"/>
      <c r="ABE435" s="45"/>
      <c r="ABF435" s="45"/>
      <c r="ABG435" s="45"/>
      <c r="ABH435" s="45"/>
      <c r="ABI435" s="45"/>
      <c r="ABJ435" s="45"/>
      <c r="ABK435" s="45"/>
      <c r="ABL435" s="45"/>
      <c r="ABM435" s="45"/>
      <c r="ABN435" s="45"/>
      <c r="ABO435" s="45"/>
      <c r="ABP435" s="45"/>
      <c r="ABQ435" s="45"/>
      <c r="ABR435" s="45"/>
      <c r="ABS435" s="45"/>
      <c r="ABT435" s="45"/>
      <c r="ABU435" s="45"/>
      <c r="ABV435" s="45"/>
      <c r="ABW435" s="45"/>
      <c r="ABX435" s="45"/>
      <c r="ABY435" s="45"/>
      <c r="ABZ435" s="45"/>
      <c r="ACA435" s="45"/>
      <c r="ACB435" s="45"/>
      <c r="ACC435" s="45"/>
      <c r="ACD435" s="45"/>
      <c r="ACE435" s="45"/>
      <c r="ACF435" s="45"/>
      <c r="ACG435" s="45"/>
      <c r="ACH435" s="45"/>
      <c r="ACI435" s="45"/>
      <c r="ACJ435" s="45"/>
      <c r="ACK435" s="45"/>
      <c r="ACL435" s="45"/>
      <c r="ACM435" s="45"/>
      <c r="ACN435" s="45"/>
      <c r="ACO435" s="45"/>
      <c r="ACP435" s="45"/>
      <c r="ACQ435" s="45"/>
      <c r="ACR435" s="45"/>
      <c r="ACS435" s="45"/>
      <c r="ACT435" s="45"/>
      <c r="ACU435" s="45"/>
      <c r="ACV435" s="45"/>
      <c r="ACW435" s="45"/>
      <c r="ACX435" s="45"/>
      <c r="ACY435" s="45"/>
      <c r="ACZ435" s="45"/>
      <c r="ADA435" s="45"/>
      <c r="ADB435" s="45"/>
      <c r="ADC435" s="45"/>
      <c r="ADD435" s="45"/>
      <c r="ADE435" s="45"/>
      <c r="ADF435" s="45"/>
      <c r="ADG435" s="45"/>
      <c r="ADH435" s="45"/>
      <c r="ADI435" s="45"/>
      <c r="ADJ435" s="45"/>
      <c r="ADK435" s="45"/>
      <c r="ADL435" s="45"/>
      <c r="ADM435" s="45"/>
      <c r="ADN435" s="45"/>
      <c r="ADO435" s="45"/>
      <c r="ADP435" s="45"/>
      <c r="ADQ435" s="45"/>
      <c r="ADR435" s="45"/>
      <c r="ADS435" s="45"/>
      <c r="ADT435" s="45"/>
      <c r="ADU435" s="45"/>
      <c r="ADV435" s="45"/>
      <c r="ADW435" s="45"/>
      <c r="ADX435" s="45"/>
      <c r="ADY435" s="45"/>
      <c r="ADZ435" s="45"/>
      <c r="AEA435" s="45"/>
      <c r="AEB435" s="45"/>
      <c r="AEC435" s="45"/>
      <c r="AED435" s="45"/>
      <c r="AEE435" s="45"/>
      <c r="AEF435" s="45"/>
      <c r="AEG435" s="45"/>
      <c r="AEH435" s="45"/>
      <c r="AEI435" s="45"/>
      <c r="AEJ435" s="45"/>
      <c r="AEK435" s="45"/>
      <c r="AEL435" s="45"/>
      <c r="AEM435" s="45"/>
      <c r="AEN435" s="45"/>
      <c r="AEO435" s="45"/>
      <c r="AEP435" s="45"/>
      <c r="AEQ435" s="45"/>
      <c r="AER435" s="45"/>
      <c r="AES435" s="45"/>
      <c r="AET435" s="45"/>
      <c r="AEU435" s="45"/>
      <c r="AEV435" s="45"/>
      <c r="AEW435" s="45"/>
      <c r="AEX435" s="45"/>
      <c r="AEY435" s="45"/>
      <c r="AEZ435" s="45"/>
      <c r="AFA435" s="45"/>
      <c r="AFB435" s="45"/>
      <c r="AFC435" s="45"/>
      <c r="AFD435" s="45"/>
      <c r="AFE435" s="45"/>
      <c r="AFF435" s="45"/>
      <c r="AFG435" s="45"/>
      <c r="AFH435" s="45"/>
      <c r="AFI435" s="45"/>
      <c r="AFJ435" s="45"/>
      <c r="AFK435" s="45"/>
      <c r="AFL435" s="45"/>
      <c r="AFM435" s="45"/>
      <c r="AFN435" s="45"/>
      <c r="AFO435" s="45"/>
      <c r="AFP435" s="45"/>
      <c r="AFQ435" s="45"/>
      <c r="AFR435" s="45"/>
      <c r="AFS435" s="45"/>
      <c r="AFT435" s="45"/>
      <c r="AFU435" s="45"/>
      <c r="AFV435" s="45"/>
      <c r="AFW435" s="45"/>
      <c r="AFX435" s="45"/>
      <c r="AFY435" s="45"/>
      <c r="AFZ435" s="45"/>
      <c r="AGA435" s="45"/>
      <c r="AGB435" s="45"/>
      <c r="AGC435" s="45"/>
      <c r="AGD435" s="45"/>
      <c r="AGE435" s="45"/>
      <c r="AGF435" s="45"/>
      <c r="AGG435" s="45"/>
      <c r="AGH435" s="45"/>
      <c r="AGI435" s="45"/>
      <c r="AGJ435" s="45"/>
      <c r="AGK435" s="45"/>
      <c r="AGL435" s="45"/>
      <c r="AGM435" s="45"/>
      <c r="AGN435" s="45"/>
      <c r="AGO435" s="45"/>
      <c r="AGP435" s="45"/>
      <c r="AGQ435" s="45"/>
      <c r="AGR435" s="45"/>
      <c r="AGS435" s="45"/>
      <c r="AGT435" s="45"/>
      <c r="AGU435" s="45"/>
      <c r="AGV435" s="45"/>
      <c r="AGW435" s="45"/>
      <c r="AGX435" s="45"/>
      <c r="AGY435" s="45"/>
      <c r="AGZ435" s="45"/>
      <c r="AHA435" s="45"/>
      <c r="AHB435" s="45"/>
      <c r="AHC435" s="45"/>
      <c r="AHD435" s="45"/>
      <c r="AHE435" s="45"/>
      <c r="AHF435" s="45"/>
      <c r="AHG435" s="45"/>
      <c r="AHH435" s="45"/>
      <c r="AHI435" s="45"/>
      <c r="AHJ435" s="45"/>
      <c r="AHK435" s="45"/>
      <c r="AHL435" s="45"/>
      <c r="AHM435" s="45"/>
      <c r="AHN435" s="45"/>
      <c r="AHO435" s="45"/>
      <c r="AHP435" s="45"/>
      <c r="AHQ435" s="45"/>
      <c r="AHR435" s="45"/>
      <c r="AHS435" s="45"/>
      <c r="AHT435" s="45"/>
      <c r="AHU435" s="45"/>
      <c r="AHV435" s="45"/>
      <c r="AHW435" s="45"/>
      <c r="AHX435" s="45"/>
      <c r="AHY435" s="45"/>
      <c r="AHZ435" s="45"/>
      <c r="AIA435" s="45"/>
      <c r="AIB435" s="45"/>
      <c r="AIC435" s="45"/>
      <c r="AID435" s="45"/>
      <c r="AIE435" s="45"/>
      <c r="AIF435" s="45"/>
      <c r="AIG435" s="45"/>
      <c r="AIH435" s="45"/>
      <c r="AII435" s="45"/>
      <c r="AIJ435" s="45"/>
      <c r="AIK435" s="45"/>
      <c r="AIL435" s="45"/>
      <c r="AIM435" s="45"/>
      <c r="AIN435" s="45"/>
      <c r="AIO435" s="45"/>
      <c r="AIP435" s="45"/>
      <c r="AIQ435" s="45"/>
      <c r="AIR435" s="45"/>
      <c r="AIS435" s="45"/>
      <c r="AIT435" s="45"/>
      <c r="AIU435" s="45"/>
      <c r="AIV435" s="45"/>
      <c r="AIW435" s="45"/>
      <c r="AIX435" s="45"/>
      <c r="AIY435" s="45"/>
      <c r="AIZ435" s="45"/>
      <c r="AJA435" s="45"/>
      <c r="AJB435" s="45"/>
      <c r="AJC435" s="45"/>
      <c r="AJD435" s="45"/>
      <c r="AJE435" s="45"/>
      <c r="AJF435" s="45"/>
      <c r="AJG435" s="45"/>
      <c r="AJH435" s="45"/>
      <c r="AJI435" s="45"/>
      <c r="AJJ435" s="45"/>
      <c r="AJK435" s="45"/>
      <c r="AJL435" s="45"/>
      <c r="AJM435" s="45"/>
      <c r="AJN435" s="45"/>
      <c r="AJO435" s="45"/>
      <c r="AJP435" s="45"/>
      <c r="AJQ435" s="45"/>
      <c r="AJR435" s="45"/>
      <c r="AJS435" s="45"/>
      <c r="AJT435" s="45"/>
      <c r="AJU435" s="45"/>
      <c r="AJV435" s="45"/>
      <c r="AJW435" s="45"/>
      <c r="AJX435" s="45"/>
      <c r="AJY435" s="45"/>
      <c r="AJZ435" s="45"/>
      <c r="AKA435" s="45"/>
      <c r="AKB435" s="45"/>
      <c r="AKC435" s="45"/>
      <c r="AKD435" s="45"/>
      <c r="AKE435" s="45"/>
      <c r="AKF435" s="45"/>
      <c r="AKG435" s="45"/>
      <c r="AKH435" s="45"/>
      <c r="AKI435" s="45"/>
      <c r="AKJ435" s="45"/>
      <c r="AKK435" s="45"/>
      <c r="AKL435" s="45"/>
      <c r="AKM435" s="45"/>
      <c r="AKN435" s="45"/>
      <c r="AKO435" s="45"/>
      <c r="AKP435" s="45"/>
      <c r="AKQ435" s="45"/>
      <c r="AKR435" s="45"/>
      <c r="AKS435" s="45"/>
      <c r="AKT435" s="45"/>
      <c r="AKU435" s="45"/>
      <c r="AKV435" s="45"/>
      <c r="AKW435" s="45"/>
      <c r="AKX435" s="45"/>
      <c r="AKY435" s="45"/>
      <c r="AKZ435" s="45"/>
      <c r="ALA435" s="45"/>
      <c r="ALB435" s="45"/>
      <c r="ALC435" s="45"/>
      <c r="ALD435" s="45"/>
      <c r="ALE435" s="45"/>
      <c r="ALF435" s="45"/>
      <c r="ALG435" s="45"/>
      <c r="ALH435" s="45"/>
      <c r="ALI435" s="45"/>
      <c r="ALJ435" s="45"/>
      <c r="ALK435" s="45"/>
      <c r="ALL435" s="45"/>
      <c r="ALM435" s="45"/>
      <c r="ALN435" s="45"/>
      <c r="ALO435" s="45"/>
      <c r="ALP435" s="45"/>
      <c r="ALQ435" s="45"/>
      <c r="ALR435" s="45"/>
      <c r="ALS435" s="45"/>
      <c r="ALT435" s="45"/>
      <c r="ALU435" s="45"/>
      <c r="ALV435" s="45"/>
      <c r="ALW435" s="45"/>
      <c r="ALX435" s="45"/>
      <c r="ALY435" s="45"/>
      <c r="ALZ435" s="45"/>
      <c r="AMA435" s="45"/>
      <c r="AMB435" s="45"/>
      <c r="AMC435" s="45"/>
      <c r="AMD435" s="45"/>
      <c r="AME435" s="45"/>
      <c r="AMF435" s="45"/>
      <c r="AMG435" s="45"/>
      <c r="AMH435" s="45"/>
      <c r="AMI435" s="45"/>
      <c r="AMJ435" s="45"/>
      <c r="AMK435" s="45"/>
      <c r="AML435" s="45"/>
      <c r="AMM435" s="45"/>
      <c r="AMN435" s="45"/>
      <c r="AMO435" s="45"/>
      <c r="AMP435" s="45"/>
      <c r="AMQ435" s="45"/>
      <c r="AMR435" s="45"/>
      <c r="AMS435" s="45"/>
      <c r="AMT435" s="45"/>
      <c r="AMU435" s="45"/>
      <c r="AMV435" s="45"/>
      <c r="AMW435" s="45"/>
      <c r="AMX435" s="45"/>
      <c r="AMY435" s="45"/>
      <c r="AMZ435" s="45"/>
      <c r="ANA435" s="45"/>
      <c r="ANB435" s="45"/>
      <c r="ANC435" s="45"/>
      <c r="AND435" s="45"/>
      <c r="ANE435" s="45"/>
      <c r="ANF435" s="45"/>
      <c r="ANG435" s="45"/>
      <c r="ANH435" s="45"/>
      <c r="ANI435" s="45"/>
      <c r="ANJ435" s="45"/>
      <c r="ANK435" s="45"/>
      <c r="ANL435" s="45"/>
      <c r="ANM435" s="45"/>
      <c r="ANN435" s="45"/>
      <c r="ANO435" s="45"/>
      <c r="ANP435" s="45"/>
      <c r="ANQ435" s="45"/>
      <c r="ANR435" s="45"/>
      <c r="ANS435" s="45"/>
      <c r="ANT435" s="45"/>
      <c r="ANU435" s="45"/>
      <c r="ANV435" s="45"/>
      <c r="ANW435" s="45"/>
      <c r="ANX435" s="45"/>
      <c r="ANY435" s="45"/>
      <c r="ANZ435" s="45"/>
      <c r="AOA435" s="45"/>
      <c r="AOB435" s="45"/>
      <c r="AOC435" s="45"/>
      <c r="AOD435" s="45"/>
      <c r="AOE435" s="45"/>
      <c r="AOF435" s="45"/>
      <c r="AOG435" s="45"/>
      <c r="AOH435" s="45"/>
      <c r="AOI435" s="45"/>
      <c r="AOJ435" s="45"/>
      <c r="AOK435" s="45"/>
      <c r="AOL435" s="45"/>
      <c r="AOM435" s="45"/>
      <c r="AON435" s="45"/>
      <c r="AOO435" s="45"/>
      <c r="AOP435" s="45"/>
      <c r="AOQ435" s="45"/>
      <c r="AOR435" s="45"/>
      <c r="AOS435" s="45"/>
      <c r="AOT435" s="45"/>
      <c r="AOU435" s="45"/>
      <c r="AOV435" s="45"/>
      <c r="AOW435" s="45"/>
      <c r="AOX435" s="45"/>
      <c r="AOY435" s="45"/>
      <c r="AOZ435" s="45"/>
      <c r="APA435" s="45"/>
      <c r="APB435" s="45"/>
      <c r="APC435" s="45"/>
      <c r="APD435" s="45"/>
      <c r="APE435" s="45"/>
      <c r="APF435" s="45"/>
      <c r="APG435" s="45"/>
      <c r="APH435" s="45"/>
      <c r="API435" s="45"/>
      <c r="APJ435" s="45"/>
      <c r="APK435" s="45"/>
      <c r="APL435" s="45"/>
      <c r="APM435" s="45"/>
      <c r="APN435" s="45"/>
      <c r="APO435" s="45"/>
      <c r="APP435" s="45"/>
      <c r="APQ435" s="45"/>
      <c r="APR435" s="45"/>
      <c r="APS435" s="45"/>
      <c r="APT435" s="45"/>
      <c r="APU435" s="45"/>
      <c r="APV435" s="45"/>
      <c r="APW435" s="45"/>
      <c r="APX435" s="45"/>
      <c r="APY435" s="45"/>
      <c r="APZ435" s="45"/>
      <c r="AQA435" s="45"/>
      <c r="AQB435" s="45"/>
      <c r="AQC435" s="45"/>
      <c r="AQD435" s="45"/>
      <c r="AQE435" s="45"/>
      <c r="AQF435" s="45"/>
      <c r="AQG435" s="45"/>
      <c r="AQH435" s="45"/>
      <c r="AQI435" s="45"/>
      <c r="AQJ435" s="45"/>
      <c r="AQK435" s="45"/>
      <c r="AQL435" s="45"/>
      <c r="AQM435" s="45"/>
      <c r="AQN435" s="45"/>
      <c r="AQO435" s="45"/>
      <c r="AQP435" s="45"/>
      <c r="AQQ435" s="45"/>
      <c r="AQR435" s="45"/>
      <c r="AQS435" s="45"/>
      <c r="AQT435" s="45"/>
      <c r="AQU435" s="45"/>
      <c r="AQV435" s="45"/>
      <c r="AQW435" s="45"/>
      <c r="AQX435" s="45"/>
      <c r="AQY435" s="45"/>
      <c r="AQZ435" s="45"/>
      <c r="ARA435" s="45"/>
      <c r="ARB435" s="45"/>
      <c r="ARC435" s="45"/>
      <c r="ARD435" s="45"/>
      <c r="ARE435" s="45"/>
      <c r="ARF435" s="45"/>
      <c r="ARG435" s="45"/>
      <c r="ARH435" s="45"/>
      <c r="ARI435" s="45"/>
      <c r="ARJ435" s="45"/>
      <c r="ARK435" s="45"/>
      <c r="ARL435" s="45"/>
      <c r="ARM435" s="45"/>
      <c r="ARN435" s="45"/>
      <c r="ARO435" s="45"/>
      <c r="ARP435" s="45"/>
      <c r="ARQ435" s="45"/>
      <c r="ARR435" s="45"/>
      <c r="ARS435" s="45"/>
      <c r="ART435" s="45"/>
      <c r="ARU435" s="45"/>
      <c r="ARV435" s="45"/>
      <c r="ARW435" s="45"/>
      <c r="ARX435" s="45"/>
      <c r="ARY435" s="45"/>
      <c r="ARZ435" s="45"/>
      <c r="ASA435" s="45"/>
      <c r="ASB435" s="45"/>
      <c r="ASC435" s="45"/>
      <c r="ASD435" s="45"/>
      <c r="ASE435" s="45"/>
      <c r="ASF435" s="45"/>
      <c r="ASG435" s="45"/>
      <c r="ASH435" s="45"/>
      <c r="ASI435" s="45"/>
      <c r="ASJ435" s="45"/>
      <c r="ASK435" s="45"/>
      <c r="ASL435" s="45"/>
      <c r="ASM435" s="45"/>
      <c r="ASN435" s="45"/>
      <c r="ASO435" s="45"/>
      <c r="ASP435" s="45"/>
      <c r="ASQ435" s="45"/>
      <c r="ASR435" s="45"/>
      <c r="ASS435" s="45"/>
      <c r="AST435" s="45"/>
      <c r="ASU435" s="45"/>
      <c r="ASV435" s="45"/>
      <c r="ASW435" s="45"/>
      <c r="ASX435" s="45"/>
      <c r="ASY435" s="45"/>
      <c r="ASZ435" s="45"/>
      <c r="ATA435" s="45"/>
      <c r="ATB435" s="45"/>
      <c r="ATC435" s="45"/>
      <c r="ATD435" s="45"/>
      <c r="ATE435" s="45"/>
      <c r="ATF435" s="45"/>
      <c r="ATG435" s="45"/>
      <c r="ATH435" s="45"/>
      <c r="ATI435" s="45"/>
      <c r="ATJ435" s="45"/>
      <c r="ATK435" s="45"/>
      <c r="ATL435" s="45"/>
      <c r="ATM435" s="45"/>
      <c r="ATN435" s="45"/>
      <c r="ATO435" s="45"/>
      <c r="ATP435" s="45"/>
      <c r="ATQ435" s="45"/>
      <c r="ATR435" s="45"/>
      <c r="ATS435" s="45"/>
      <c r="ATT435" s="45"/>
      <c r="ATU435" s="45"/>
      <c r="ATV435" s="45"/>
      <c r="ATW435" s="45"/>
      <c r="ATX435" s="45"/>
      <c r="ATY435" s="45"/>
      <c r="ATZ435" s="45"/>
      <c r="AUA435" s="45"/>
      <c r="AUB435" s="45"/>
      <c r="AUC435" s="45"/>
      <c r="AUD435" s="45"/>
      <c r="AUE435" s="45"/>
      <c r="AUF435" s="45"/>
      <c r="AUG435" s="45"/>
      <c r="AUH435" s="45"/>
      <c r="AUI435" s="45"/>
      <c r="AUJ435" s="45"/>
      <c r="AUK435" s="45"/>
      <c r="AUL435" s="45"/>
      <c r="AUM435" s="45"/>
      <c r="AUN435" s="45"/>
      <c r="AUO435" s="45"/>
      <c r="AUP435" s="45"/>
      <c r="AUQ435" s="45"/>
      <c r="AUR435" s="45"/>
      <c r="AUS435" s="45"/>
      <c r="AUT435" s="45"/>
      <c r="AUU435" s="45"/>
      <c r="AUV435" s="45"/>
      <c r="AUW435" s="45"/>
      <c r="AUX435" s="45"/>
      <c r="AUY435" s="45"/>
      <c r="AUZ435" s="45"/>
      <c r="AVA435" s="45"/>
      <c r="AVB435" s="45"/>
      <c r="AVC435" s="45"/>
      <c r="AVD435" s="45"/>
      <c r="AVE435" s="45"/>
      <c r="AVF435" s="45"/>
      <c r="AVG435" s="45"/>
      <c r="AVH435" s="45"/>
      <c r="AVI435" s="45"/>
      <c r="AVJ435" s="45"/>
      <c r="AVK435" s="45"/>
      <c r="AVL435" s="45"/>
      <c r="AVM435" s="45"/>
      <c r="AVN435" s="45"/>
      <c r="AVO435" s="45"/>
      <c r="AVP435" s="45"/>
      <c r="AVQ435" s="45"/>
      <c r="AVR435" s="45"/>
      <c r="AVS435" s="45"/>
      <c r="AVT435" s="45"/>
      <c r="AVU435" s="45"/>
      <c r="AVV435" s="45"/>
      <c r="AVW435" s="45"/>
      <c r="AVX435" s="45"/>
      <c r="AVY435" s="45"/>
      <c r="AVZ435" s="45"/>
      <c r="AWA435" s="45"/>
      <c r="AWB435" s="45"/>
      <c r="AWC435" s="45"/>
      <c r="AWD435" s="45"/>
      <c r="AWE435" s="45"/>
      <c r="AWF435" s="45"/>
      <c r="AWG435" s="45"/>
      <c r="AWH435" s="45"/>
      <c r="AWI435" s="45"/>
      <c r="AWJ435" s="45"/>
      <c r="AWK435" s="45"/>
      <c r="AWL435" s="45"/>
      <c r="AWM435" s="45"/>
      <c r="AWN435" s="45"/>
      <c r="AWO435" s="45"/>
      <c r="AWP435" s="45"/>
      <c r="AWQ435" s="45"/>
      <c r="AWR435" s="45"/>
      <c r="AWS435" s="45"/>
      <c r="AWT435" s="45"/>
      <c r="AWU435" s="45"/>
      <c r="AWV435" s="45"/>
      <c r="AWW435" s="45"/>
      <c r="AWX435" s="45"/>
      <c r="AWY435" s="45"/>
      <c r="AWZ435" s="45"/>
      <c r="AXA435" s="45"/>
      <c r="AXB435" s="45"/>
      <c r="AXC435" s="45"/>
      <c r="AXD435" s="45"/>
      <c r="AXE435" s="45"/>
      <c r="AXF435" s="45"/>
      <c r="AXG435" s="45"/>
      <c r="AXH435" s="45"/>
      <c r="AXI435" s="45"/>
      <c r="AXJ435" s="45"/>
      <c r="AXK435" s="45"/>
      <c r="AXL435" s="45"/>
      <c r="AXM435" s="45"/>
      <c r="AXN435" s="45"/>
      <c r="AXO435" s="45"/>
      <c r="AXP435" s="45"/>
      <c r="AXQ435" s="45"/>
      <c r="AXR435" s="45"/>
      <c r="AXS435" s="45"/>
      <c r="AXT435" s="45"/>
      <c r="AXU435" s="45"/>
      <c r="AXV435" s="45"/>
      <c r="AXW435" s="45"/>
      <c r="AXX435" s="45"/>
      <c r="AXY435" s="45"/>
      <c r="AXZ435" s="45"/>
      <c r="AYA435" s="45"/>
      <c r="AYB435" s="45"/>
      <c r="AYC435" s="45"/>
      <c r="AYD435" s="45"/>
      <c r="AYE435" s="45"/>
      <c r="AYF435" s="45"/>
      <c r="AYG435" s="45"/>
      <c r="AYH435" s="45"/>
      <c r="AYI435" s="45"/>
      <c r="AYJ435" s="45"/>
      <c r="AYK435" s="45"/>
      <c r="AYL435" s="45"/>
      <c r="AYM435" s="45"/>
      <c r="AYN435" s="45"/>
      <c r="AYO435" s="45"/>
      <c r="AYP435" s="45"/>
      <c r="AYQ435" s="45"/>
      <c r="AYR435" s="45"/>
      <c r="AYS435" s="45"/>
      <c r="AYT435" s="45"/>
      <c r="AYU435" s="45"/>
      <c r="AYV435" s="45"/>
      <c r="AYW435" s="45"/>
      <c r="AYX435" s="45"/>
      <c r="AYY435" s="45"/>
      <c r="AYZ435" s="45"/>
      <c r="AZA435" s="45"/>
      <c r="AZB435" s="45"/>
      <c r="AZC435" s="45"/>
      <c r="AZD435" s="45"/>
      <c r="AZE435" s="45"/>
      <c r="AZF435" s="45"/>
      <c r="AZG435" s="45"/>
      <c r="AZH435" s="45"/>
      <c r="AZI435" s="45"/>
      <c r="AZJ435" s="45"/>
      <c r="AZK435" s="45"/>
      <c r="AZL435" s="45"/>
      <c r="AZM435" s="45"/>
      <c r="AZN435" s="45"/>
      <c r="AZO435" s="45"/>
      <c r="AZP435" s="45"/>
      <c r="AZQ435" s="45"/>
      <c r="AZR435" s="45"/>
      <c r="AZS435" s="45"/>
      <c r="AZT435" s="45"/>
      <c r="AZU435" s="45"/>
      <c r="AZV435" s="45"/>
      <c r="AZW435" s="45"/>
      <c r="AZX435" s="45"/>
      <c r="AZY435" s="45"/>
      <c r="AZZ435" s="45"/>
      <c r="BAA435" s="45"/>
      <c r="BAB435" s="45"/>
      <c r="BAC435" s="45"/>
      <c r="BAD435" s="45"/>
      <c r="BAE435" s="45"/>
      <c r="BAF435" s="45"/>
      <c r="BAG435" s="45"/>
      <c r="BAH435" s="45"/>
      <c r="BAI435" s="45"/>
      <c r="BAJ435" s="45"/>
      <c r="BAK435" s="45"/>
      <c r="BAL435" s="45"/>
      <c r="BAM435" s="45"/>
      <c r="BAN435" s="45"/>
      <c r="BAO435" s="45"/>
      <c r="BAP435" s="45"/>
      <c r="BAQ435" s="45"/>
      <c r="BAR435" s="45"/>
      <c r="BAS435" s="45"/>
      <c r="BAT435" s="45"/>
      <c r="BAU435" s="45"/>
      <c r="BAV435" s="45"/>
      <c r="BAW435" s="45"/>
      <c r="BAX435" s="45"/>
      <c r="BAY435" s="45"/>
      <c r="BAZ435" s="45"/>
      <c r="BBA435" s="45"/>
      <c r="BBB435" s="45"/>
      <c r="BBC435" s="45"/>
      <c r="BBD435" s="45"/>
      <c r="BBE435" s="45"/>
      <c r="BBF435" s="45"/>
      <c r="BBG435" s="45"/>
      <c r="BBH435" s="45"/>
      <c r="BBI435" s="45"/>
      <c r="BBJ435" s="45"/>
      <c r="BBK435" s="45"/>
      <c r="BBL435" s="45"/>
      <c r="BBM435" s="45"/>
      <c r="BBN435" s="45"/>
      <c r="BBO435" s="45"/>
      <c r="BBP435" s="45"/>
      <c r="BBQ435" s="45"/>
      <c r="BBR435" s="45"/>
      <c r="BBS435" s="45"/>
      <c r="BBT435" s="45"/>
      <c r="BBU435" s="45"/>
      <c r="BBV435" s="45"/>
      <c r="BBW435" s="45"/>
      <c r="BBX435" s="45"/>
      <c r="BBY435" s="45"/>
      <c r="BBZ435" s="45"/>
      <c r="BCA435" s="45"/>
      <c r="BCB435" s="45"/>
      <c r="BCC435" s="45"/>
      <c r="BCD435" s="45"/>
      <c r="BCE435" s="45"/>
      <c r="BCF435" s="45"/>
      <c r="BCG435" s="45"/>
      <c r="BCH435" s="45"/>
      <c r="BCI435" s="45"/>
      <c r="BCJ435" s="45"/>
      <c r="BCK435" s="45"/>
      <c r="BCL435" s="45"/>
      <c r="BCM435" s="45"/>
      <c r="BCN435" s="45"/>
      <c r="BCO435" s="45"/>
      <c r="BCP435" s="45"/>
      <c r="BCQ435" s="45"/>
      <c r="BCR435" s="45"/>
      <c r="BCS435" s="45"/>
      <c r="BCT435" s="45"/>
      <c r="BCU435" s="45"/>
      <c r="BCV435" s="45"/>
      <c r="BCW435" s="45"/>
      <c r="BCX435" s="45"/>
      <c r="BCY435" s="45"/>
      <c r="BCZ435" s="45"/>
      <c r="BDA435" s="45"/>
      <c r="BDB435" s="45"/>
      <c r="BDC435" s="45"/>
      <c r="BDD435" s="45"/>
      <c r="BDE435" s="45"/>
      <c r="BDF435" s="45"/>
      <c r="BDG435" s="45"/>
      <c r="BDH435" s="45"/>
      <c r="BDI435" s="45"/>
      <c r="BDJ435" s="45"/>
      <c r="BDK435" s="45"/>
      <c r="BDL435" s="45"/>
      <c r="BDM435" s="45"/>
      <c r="BDN435" s="45"/>
      <c r="BDO435" s="45"/>
      <c r="BDP435" s="45"/>
      <c r="BDQ435" s="45"/>
      <c r="BDR435" s="45"/>
      <c r="BDS435" s="45"/>
      <c r="BDT435" s="45"/>
      <c r="BDU435" s="45"/>
      <c r="BDV435" s="45"/>
      <c r="BDW435" s="45"/>
      <c r="BDX435" s="45"/>
      <c r="BDY435" s="45"/>
      <c r="BDZ435" s="45"/>
      <c r="BEA435" s="45"/>
      <c r="BEB435" s="45"/>
      <c r="BEC435" s="45"/>
      <c r="BED435" s="45"/>
      <c r="BEE435" s="45"/>
      <c r="BEF435" s="45"/>
      <c r="BEG435" s="45"/>
      <c r="BEH435" s="45"/>
      <c r="BEI435" s="45"/>
      <c r="BEJ435" s="45"/>
      <c r="BEK435" s="45"/>
      <c r="BEL435" s="45"/>
      <c r="BEM435" s="45"/>
      <c r="BEN435" s="45"/>
      <c r="BEO435" s="45"/>
      <c r="BEP435" s="45"/>
      <c r="BEQ435" s="45"/>
      <c r="BER435" s="45"/>
      <c r="BES435" s="45"/>
      <c r="BET435" s="45"/>
      <c r="BEU435" s="45"/>
      <c r="BEV435" s="45"/>
      <c r="BEW435" s="45"/>
      <c r="BEX435" s="45"/>
      <c r="BEY435" s="45"/>
      <c r="BEZ435" s="45"/>
      <c r="BFA435" s="45"/>
      <c r="BFB435" s="45"/>
      <c r="BFC435" s="45"/>
      <c r="BFD435" s="45"/>
      <c r="BFE435" s="45"/>
      <c r="BFF435" s="45"/>
      <c r="BFG435" s="45"/>
      <c r="BFH435" s="45"/>
      <c r="BFI435" s="45"/>
      <c r="BFJ435" s="45"/>
      <c r="BFK435" s="45"/>
      <c r="BFL435" s="45"/>
      <c r="BFM435" s="45"/>
      <c r="BFN435" s="45"/>
      <c r="BFO435" s="45"/>
      <c r="BFP435" s="45"/>
      <c r="BFQ435" s="45"/>
      <c r="BFR435" s="45"/>
      <c r="BFS435" s="45"/>
      <c r="BFT435" s="45"/>
      <c r="BFU435" s="45"/>
      <c r="BFV435" s="45"/>
      <c r="BFW435" s="45"/>
      <c r="BFX435" s="45"/>
      <c r="BFY435" s="45"/>
      <c r="BFZ435" s="45"/>
      <c r="BGA435" s="45"/>
      <c r="BGB435" s="45"/>
      <c r="BGC435" s="45"/>
      <c r="BGD435" s="45"/>
      <c r="BGE435" s="45"/>
      <c r="BGF435" s="45"/>
      <c r="BGG435" s="45"/>
      <c r="BGH435" s="45"/>
      <c r="BGI435" s="45"/>
      <c r="BGJ435" s="45"/>
      <c r="BGK435" s="45"/>
      <c r="BGL435" s="45"/>
      <c r="BGM435" s="45"/>
      <c r="BGN435" s="45"/>
      <c r="BGO435" s="45"/>
      <c r="BGP435" s="45"/>
      <c r="BGQ435" s="45"/>
      <c r="BGR435" s="45"/>
      <c r="BGS435" s="45"/>
      <c r="BGT435" s="45"/>
      <c r="BGU435" s="45"/>
      <c r="BGV435" s="45"/>
      <c r="BGW435" s="45"/>
      <c r="BGX435" s="45"/>
      <c r="BGY435" s="45"/>
      <c r="BGZ435" s="45"/>
      <c r="BHA435" s="45"/>
      <c r="BHB435" s="45"/>
      <c r="BHC435" s="45"/>
      <c r="BHD435" s="45"/>
      <c r="BHE435" s="45"/>
      <c r="BHF435" s="45"/>
      <c r="BHG435" s="45"/>
      <c r="BHH435" s="45"/>
      <c r="BHI435" s="45"/>
      <c r="BHJ435" s="45"/>
      <c r="BHK435" s="45"/>
      <c r="BHL435" s="45"/>
      <c r="BHM435" s="45"/>
      <c r="BHN435" s="45"/>
      <c r="BHO435" s="45"/>
      <c r="BHP435" s="45"/>
      <c r="BHQ435" s="45"/>
      <c r="BHR435" s="45"/>
      <c r="BHS435" s="45"/>
      <c r="BHT435" s="45"/>
      <c r="BHU435" s="45"/>
      <c r="BHV435" s="45"/>
      <c r="BHW435" s="45"/>
      <c r="BHX435" s="45"/>
      <c r="BHY435" s="45"/>
      <c r="BHZ435" s="45"/>
      <c r="BIA435" s="45"/>
      <c r="BIB435" s="45"/>
      <c r="BIC435" s="45"/>
      <c r="BID435" s="45"/>
      <c r="BIE435" s="45"/>
      <c r="BIF435" s="45"/>
      <c r="BIG435" s="45"/>
      <c r="BIH435" s="45"/>
      <c r="BII435" s="45"/>
      <c r="BIJ435" s="45"/>
      <c r="BIK435" s="45"/>
      <c r="BIL435" s="45"/>
      <c r="BIM435" s="45"/>
      <c r="BIN435" s="45"/>
      <c r="BIO435" s="45"/>
      <c r="BIP435" s="45"/>
      <c r="BIQ435" s="45"/>
      <c r="BIR435" s="45"/>
      <c r="BIS435" s="45"/>
      <c r="BIT435" s="45"/>
      <c r="BIU435" s="45"/>
      <c r="BIV435" s="45"/>
      <c r="BIW435" s="45"/>
      <c r="BIX435" s="45"/>
      <c r="BIY435" s="45"/>
      <c r="BIZ435" s="45"/>
      <c r="BJA435" s="45"/>
      <c r="BJB435" s="45"/>
      <c r="BJC435" s="45"/>
      <c r="BJD435" s="45"/>
      <c r="BJE435" s="45"/>
      <c r="BJF435" s="45"/>
      <c r="BJG435" s="45"/>
      <c r="BJH435" s="45"/>
      <c r="BJI435" s="45"/>
      <c r="BJJ435" s="45"/>
      <c r="BJK435" s="45"/>
      <c r="BJL435" s="45"/>
      <c r="BJM435" s="45"/>
      <c r="BJN435" s="45"/>
      <c r="BJO435" s="45"/>
      <c r="BJP435" s="45"/>
      <c r="BJQ435" s="45"/>
      <c r="BJR435" s="45"/>
      <c r="BJS435" s="45"/>
      <c r="BJT435" s="45"/>
      <c r="BJU435" s="45"/>
      <c r="BJV435" s="45"/>
      <c r="BJW435" s="45"/>
      <c r="BJX435" s="45"/>
      <c r="BJY435" s="45"/>
      <c r="BJZ435" s="45"/>
      <c r="BKA435" s="45"/>
      <c r="BKB435" s="45"/>
      <c r="BKC435" s="45"/>
      <c r="BKD435" s="45"/>
      <c r="BKE435" s="45"/>
      <c r="BKF435" s="45"/>
      <c r="BKG435" s="45"/>
      <c r="BKH435" s="45"/>
      <c r="BKI435" s="45"/>
      <c r="BKJ435" s="45"/>
      <c r="BKK435" s="45"/>
      <c r="BKL435" s="45"/>
      <c r="BKM435" s="45"/>
      <c r="BKN435" s="45"/>
      <c r="BKO435" s="45"/>
      <c r="BKP435" s="45"/>
      <c r="BKQ435" s="45"/>
      <c r="BKR435" s="45"/>
      <c r="BKS435" s="45"/>
      <c r="BKT435" s="45"/>
      <c r="BKU435" s="45"/>
      <c r="BKV435" s="45"/>
      <c r="BKW435" s="45"/>
      <c r="BKX435" s="45"/>
      <c r="BKY435" s="45"/>
      <c r="BKZ435" s="45"/>
      <c r="BLA435" s="45"/>
      <c r="BLB435" s="45"/>
      <c r="BLC435" s="45"/>
      <c r="BLD435" s="45"/>
      <c r="BLE435" s="45"/>
      <c r="BLF435" s="45"/>
      <c r="BLG435" s="45"/>
      <c r="BLH435" s="45"/>
      <c r="BLI435" s="45"/>
      <c r="BLJ435" s="45"/>
      <c r="BLK435" s="45"/>
      <c r="BLL435" s="45"/>
      <c r="BLM435" s="45"/>
      <c r="BLN435" s="45"/>
      <c r="BLO435" s="45"/>
      <c r="BLP435" s="45"/>
      <c r="BLQ435" s="45"/>
      <c r="BLR435" s="45"/>
      <c r="BLS435" s="45"/>
      <c r="BLT435" s="45"/>
      <c r="BLU435" s="45"/>
      <c r="BLV435" s="45"/>
      <c r="BLW435" s="45"/>
      <c r="BLX435" s="45"/>
      <c r="BLY435" s="45"/>
      <c r="BLZ435" s="45"/>
      <c r="BMA435" s="45"/>
      <c r="BMB435" s="45"/>
      <c r="BMC435" s="45"/>
      <c r="BMD435" s="45"/>
      <c r="BME435" s="45"/>
      <c r="BMF435" s="45"/>
      <c r="BMG435" s="45"/>
      <c r="BMH435" s="45"/>
      <c r="BMI435" s="45"/>
      <c r="BMJ435" s="45"/>
      <c r="BMK435" s="45"/>
      <c r="BML435" s="45"/>
      <c r="BMM435" s="45"/>
      <c r="BMN435" s="45"/>
      <c r="BMO435" s="45"/>
      <c r="BMP435" s="45"/>
      <c r="BMQ435" s="45"/>
      <c r="BMR435" s="45"/>
      <c r="BMS435" s="45"/>
      <c r="BMT435" s="45"/>
      <c r="BMU435" s="45"/>
      <c r="BMV435" s="45"/>
      <c r="BMW435" s="45"/>
      <c r="BMX435" s="45"/>
      <c r="BMY435" s="45"/>
      <c r="BMZ435" s="45"/>
      <c r="BNA435" s="45"/>
      <c r="BNB435" s="45"/>
      <c r="BNC435" s="45"/>
      <c r="BND435" s="45"/>
      <c r="BNE435" s="45"/>
      <c r="BNF435" s="45"/>
      <c r="BNG435" s="45"/>
      <c r="BNH435" s="45"/>
      <c r="BNI435" s="45"/>
      <c r="BNJ435" s="45"/>
      <c r="BNK435" s="45"/>
      <c r="BNL435" s="45"/>
      <c r="BNM435" s="45"/>
      <c r="BNN435" s="45"/>
      <c r="BNO435" s="45"/>
      <c r="BNP435" s="45"/>
      <c r="BNQ435" s="45"/>
      <c r="BNR435" s="45"/>
      <c r="BNS435" s="45"/>
      <c r="BNT435" s="45"/>
      <c r="BNU435" s="45"/>
      <c r="BNV435" s="45"/>
      <c r="BNW435" s="45"/>
      <c r="BNX435" s="45"/>
      <c r="BNY435" s="45"/>
      <c r="BNZ435" s="45"/>
      <c r="BOA435" s="45"/>
      <c r="BOB435" s="45"/>
      <c r="BOC435" s="45"/>
      <c r="BOD435" s="45"/>
      <c r="BOE435" s="45"/>
      <c r="BOF435" s="45"/>
      <c r="BOG435" s="45"/>
      <c r="BOH435" s="45"/>
      <c r="BOI435" s="45"/>
      <c r="BOJ435" s="45"/>
      <c r="BOK435" s="45"/>
      <c r="BOL435" s="45"/>
      <c r="BOM435" s="45"/>
      <c r="BON435" s="45"/>
      <c r="BOO435" s="45"/>
      <c r="BOP435" s="45"/>
      <c r="BOQ435" s="45"/>
      <c r="BOR435" s="45"/>
      <c r="BOS435" s="45"/>
      <c r="BOT435" s="45"/>
      <c r="BOU435" s="45"/>
      <c r="BOV435" s="45"/>
      <c r="BOW435" s="45"/>
      <c r="BOX435" s="45"/>
      <c r="BOY435" s="45"/>
      <c r="BOZ435" s="45"/>
      <c r="BPA435" s="45"/>
      <c r="BPB435" s="45"/>
      <c r="BPC435" s="45"/>
      <c r="BPD435" s="45"/>
      <c r="BPE435" s="45"/>
      <c r="BPF435" s="45"/>
      <c r="BPG435" s="45"/>
      <c r="BPH435" s="45"/>
      <c r="BPI435" s="45"/>
      <c r="BPJ435" s="45"/>
      <c r="BPK435" s="45"/>
      <c r="BPL435" s="45"/>
      <c r="BPM435" s="45"/>
      <c r="BPN435" s="45"/>
      <c r="BPO435" s="45"/>
      <c r="BPP435" s="45"/>
      <c r="BPQ435" s="45"/>
      <c r="BPR435" s="45"/>
      <c r="BPS435" s="45"/>
      <c r="BPT435" s="45"/>
      <c r="BPU435" s="45"/>
      <c r="BPV435" s="45"/>
      <c r="BPW435" s="45"/>
      <c r="BPX435" s="45"/>
      <c r="BPY435" s="45"/>
      <c r="BPZ435" s="45"/>
      <c r="BQA435" s="45"/>
      <c r="BQB435" s="45"/>
      <c r="BQC435" s="45"/>
      <c r="BQD435" s="45"/>
      <c r="BQE435" s="45"/>
      <c r="BQF435" s="45"/>
      <c r="BQG435" s="45"/>
      <c r="BQH435" s="45"/>
      <c r="BQI435" s="45"/>
      <c r="BQJ435" s="45"/>
      <c r="BQK435" s="45"/>
      <c r="BQL435" s="45"/>
      <c r="BQM435" s="45"/>
      <c r="BQN435" s="45"/>
      <c r="BQO435" s="45"/>
      <c r="BQP435" s="45"/>
      <c r="BQQ435" s="45"/>
      <c r="BQR435" s="45"/>
      <c r="BQS435" s="45"/>
      <c r="BQT435" s="45"/>
      <c r="BQU435" s="45"/>
      <c r="BQV435" s="45"/>
      <c r="BQW435" s="45"/>
      <c r="BQX435" s="45"/>
      <c r="BQY435" s="45"/>
      <c r="BQZ435" s="45"/>
      <c r="BRA435" s="45"/>
      <c r="BRB435" s="45"/>
      <c r="BRC435" s="45"/>
      <c r="BRD435" s="45"/>
      <c r="BRE435" s="45"/>
      <c r="BRF435" s="45"/>
      <c r="BRG435" s="45"/>
      <c r="BRH435" s="45"/>
      <c r="BRI435" s="45"/>
      <c r="BRJ435" s="45"/>
      <c r="BRK435" s="45"/>
      <c r="BRL435" s="45"/>
      <c r="BRM435" s="45"/>
      <c r="BRN435" s="45"/>
      <c r="BRO435" s="45"/>
      <c r="BRP435" s="45"/>
      <c r="BRQ435" s="45"/>
      <c r="BRR435" s="45"/>
      <c r="BRS435" s="45"/>
      <c r="BRT435" s="45"/>
      <c r="BRU435" s="45"/>
      <c r="BRV435" s="45"/>
      <c r="BRW435" s="45"/>
      <c r="BRX435" s="45"/>
      <c r="BRY435" s="45"/>
      <c r="BRZ435" s="45"/>
      <c r="BSA435" s="45"/>
      <c r="BSB435" s="45"/>
      <c r="BSC435" s="45"/>
      <c r="BSD435" s="45"/>
      <c r="BSE435" s="45"/>
      <c r="BSF435" s="45"/>
      <c r="BSG435" s="45"/>
      <c r="BSH435" s="45"/>
      <c r="BSI435" s="45"/>
      <c r="BSJ435" s="45"/>
      <c r="BSK435" s="45"/>
      <c r="BSL435" s="45"/>
      <c r="BSM435" s="45"/>
      <c r="BSN435" s="45"/>
      <c r="BSO435" s="45"/>
      <c r="BSP435" s="45"/>
      <c r="BSQ435" s="45"/>
      <c r="BSR435" s="45"/>
      <c r="BSS435" s="45"/>
      <c r="BST435" s="45"/>
      <c r="BSU435" s="45"/>
      <c r="BSV435" s="45"/>
      <c r="BSW435" s="45"/>
      <c r="BSX435" s="45"/>
      <c r="BSY435" s="45"/>
      <c r="BSZ435" s="45"/>
      <c r="BTA435" s="45"/>
      <c r="BTB435" s="45"/>
      <c r="BTC435" s="45"/>
      <c r="BTD435" s="45"/>
      <c r="BTE435" s="45"/>
      <c r="BTF435" s="45"/>
      <c r="BTG435" s="45"/>
      <c r="BTH435" s="45"/>
      <c r="BTI435" s="45"/>
      <c r="BTJ435" s="45"/>
      <c r="BTK435" s="45"/>
      <c r="BTL435" s="45"/>
      <c r="BTM435" s="45"/>
      <c r="BTN435" s="45"/>
      <c r="BTO435" s="45"/>
      <c r="BTP435" s="45"/>
      <c r="BTQ435" s="45"/>
      <c r="BTR435" s="45"/>
      <c r="BTS435" s="45"/>
      <c r="BTT435" s="45"/>
      <c r="BTU435" s="45"/>
      <c r="BTV435" s="45"/>
      <c r="BTW435" s="45"/>
      <c r="BTX435" s="45"/>
      <c r="BTY435" s="45"/>
      <c r="BTZ435" s="45"/>
      <c r="BUA435" s="45"/>
      <c r="BUB435" s="45"/>
      <c r="BUC435" s="45"/>
      <c r="BUD435" s="45"/>
      <c r="BUE435" s="45"/>
      <c r="BUF435" s="45"/>
      <c r="BUG435" s="45"/>
      <c r="BUH435" s="45"/>
      <c r="BUI435" s="45"/>
      <c r="BUJ435" s="45"/>
      <c r="BUK435" s="45"/>
      <c r="BUL435" s="45"/>
      <c r="BUM435" s="45"/>
      <c r="BUN435" s="45"/>
      <c r="BUO435" s="45"/>
      <c r="BUP435" s="45"/>
      <c r="BUQ435" s="45"/>
      <c r="BUR435" s="45"/>
      <c r="BUS435" s="45"/>
      <c r="BUT435" s="45"/>
      <c r="BUU435" s="45"/>
      <c r="BUV435" s="45"/>
      <c r="BUW435" s="45"/>
      <c r="BUX435" s="45"/>
      <c r="BUY435" s="45"/>
      <c r="BUZ435" s="45"/>
      <c r="BVA435" s="45"/>
      <c r="BVB435" s="45"/>
      <c r="BVC435" s="45"/>
      <c r="BVD435" s="45"/>
      <c r="BVE435" s="45"/>
      <c r="BVF435" s="45"/>
      <c r="BVG435" s="45"/>
      <c r="BVH435" s="45"/>
      <c r="BVI435" s="45"/>
      <c r="BVJ435" s="45"/>
      <c r="BVK435" s="45"/>
      <c r="BVL435" s="45"/>
      <c r="BVM435" s="45"/>
      <c r="BVN435" s="45"/>
      <c r="BVO435" s="45"/>
      <c r="BVP435" s="45"/>
      <c r="BVQ435" s="45"/>
      <c r="BVR435" s="45"/>
      <c r="BVS435" s="45"/>
      <c r="BVT435" s="45"/>
      <c r="BVU435" s="45"/>
      <c r="BVV435" s="45"/>
      <c r="BVW435" s="45"/>
      <c r="BVX435" s="45"/>
      <c r="BVY435" s="45"/>
      <c r="BVZ435" s="45"/>
      <c r="BWA435" s="45"/>
      <c r="BWB435" s="45"/>
      <c r="BWC435" s="45"/>
      <c r="BWD435" s="45"/>
      <c r="BWE435" s="45"/>
      <c r="BWF435" s="45"/>
      <c r="BWG435" s="45"/>
      <c r="BWH435" s="45"/>
      <c r="BWI435" s="45"/>
      <c r="BWJ435" s="45"/>
      <c r="BWK435" s="45"/>
      <c r="BWL435" s="45"/>
      <c r="BWM435" s="45"/>
      <c r="BWN435" s="45"/>
      <c r="BWO435" s="45"/>
      <c r="BWP435" s="45"/>
      <c r="BWQ435" s="45"/>
      <c r="BWR435" s="45"/>
      <c r="BWS435" s="45"/>
      <c r="BWT435" s="45"/>
      <c r="BWU435" s="45"/>
      <c r="BWV435" s="45"/>
      <c r="BWW435" s="45"/>
      <c r="BWX435" s="45"/>
      <c r="BWY435" s="45"/>
      <c r="BWZ435" s="45"/>
      <c r="BXA435" s="45"/>
      <c r="BXB435" s="45"/>
      <c r="BXC435" s="45"/>
      <c r="BXD435" s="45"/>
      <c r="BXE435" s="45"/>
      <c r="BXF435" s="45"/>
      <c r="BXG435" s="45"/>
      <c r="BXH435" s="45"/>
      <c r="BXI435" s="45"/>
      <c r="BXJ435" s="45"/>
      <c r="BXK435" s="45"/>
      <c r="BXL435" s="45"/>
      <c r="BXM435" s="45"/>
      <c r="BXN435" s="45"/>
      <c r="BXO435" s="45"/>
      <c r="BXP435" s="45"/>
      <c r="BXQ435" s="45"/>
      <c r="BXR435" s="45"/>
      <c r="BXS435" s="45"/>
      <c r="BXT435" s="45"/>
      <c r="BXU435" s="45"/>
      <c r="BXV435" s="45"/>
      <c r="BXW435" s="45"/>
      <c r="BXX435" s="45"/>
      <c r="BXY435" s="45"/>
      <c r="BXZ435" s="45"/>
      <c r="BYA435" s="45"/>
      <c r="BYB435" s="45"/>
      <c r="BYC435" s="45"/>
      <c r="BYD435" s="45"/>
      <c r="BYE435" s="45"/>
      <c r="BYF435" s="45"/>
      <c r="BYG435" s="45"/>
      <c r="BYH435" s="45"/>
      <c r="BYI435" s="45"/>
      <c r="BYJ435" s="45"/>
      <c r="BYK435" s="45"/>
      <c r="BYL435" s="45"/>
      <c r="BYM435" s="45"/>
      <c r="BYN435" s="45"/>
      <c r="BYO435" s="45"/>
      <c r="BYP435" s="45"/>
      <c r="BYQ435" s="45"/>
      <c r="BYR435" s="45"/>
      <c r="BYS435" s="45"/>
      <c r="BYT435" s="45"/>
      <c r="BYU435" s="45"/>
      <c r="BYV435" s="45"/>
      <c r="BYW435" s="45"/>
      <c r="BYX435" s="45"/>
      <c r="BYY435" s="45"/>
      <c r="BYZ435" s="45"/>
      <c r="BZA435" s="45"/>
      <c r="BZB435" s="45"/>
      <c r="BZC435" s="45"/>
      <c r="BZD435" s="45"/>
      <c r="BZE435" s="45"/>
      <c r="BZF435" s="45"/>
      <c r="BZG435" s="45"/>
      <c r="BZH435" s="45"/>
      <c r="BZI435" s="45"/>
      <c r="BZJ435" s="45"/>
      <c r="BZK435" s="45"/>
      <c r="BZL435" s="45"/>
      <c r="BZM435" s="45"/>
      <c r="BZN435" s="45"/>
      <c r="BZO435" s="45"/>
      <c r="BZP435" s="45"/>
      <c r="BZQ435" s="45"/>
      <c r="BZR435" s="45"/>
      <c r="BZS435" s="45"/>
      <c r="BZT435" s="45"/>
      <c r="BZU435" s="45"/>
      <c r="BZV435" s="45"/>
      <c r="BZW435" s="45"/>
      <c r="BZX435" s="45"/>
      <c r="BZY435" s="45"/>
      <c r="BZZ435" s="45"/>
      <c r="CAA435" s="45"/>
      <c r="CAB435" s="45"/>
      <c r="CAC435" s="45"/>
      <c r="CAD435" s="45"/>
      <c r="CAE435" s="45"/>
      <c r="CAF435" s="45"/>
      <c r="CAG435" s="45"/>
      <c r="CAH435" s="45"/>
      <c r="CAI435" s="45"/>
      <c r="CAJ435" s="45"/>
      <c r="CAK435" s="45"/>
      <c r="CAL435" s="45"/>
      <c r="CAM435" s="45"/>
      <c r="CAN435" s="45"/>
      <c r="CAO435" s="45"/>
      <c r="CAP435" s="45"/>
      <c r="CAQ435" s="45"/>
      <c r="CAR435" s="45"/>
      <c r="CAS435" s="45"/>
      <c r="CAT435" s="45"/>
      <c r="CAU435" s="45"/>
      <c r="CAV435" s="45"/>
      <c r="CAW435" s="45"/>
      <c r="CAX435" s="45"/>
      <c r="CAY435" s="45"/>
      <c r="CAZ435" s="45"/>
      <c r="CBA435" s="45"/>
      <c r="CBB435" s="45"/>
      <c r="CBC435" s="45"/>
      <c r="CBD435" s="45"/>
      <c r="CBE435" s="45"/>
      <c r="CBF435" s="45"/>
      <c r="CBG435" s="45"/>
      <c r="CBH435" s="45"/>
      <c r="CBI435" s="45"/>
      <c r="CBJ435" s="45"/>
      <c r="CBK435" s="45"/>
      <c r="CBL435" s="45"/>
      <c r="CBM435" s="45"/>
      <c r="CBN435" s="45"/>
      <c r="CBO435" s="45"/>
      <c r="CBP435" s="45"/>
      <c r="CBQ435" s="45"/>
      <c r="CBR435" s="45"/>
      <c r="CBS435" s="45"/>
      <c r="CBT435" s="45"/>
      <c r="CBU435" s="45"/>
      <c r="CBV435" s="45"/>
      <c r="CBW435" s="45"/>
      <c r="CBX435" s="45"/>
      <c r="CBY435" s="45"/>
      <c r="CBZ435" s="45"/>
      <c r="CCA435" s="45"/>
      <c r="CCB435" s="45"/>
      <c r="CCC435" s="45"/>
      <c r="CCD435" s="45"/>
      <c r="CCE435" s="45"/>
      <c r="CCF435" s="45"/>
      <c r="CCG435" s="45"/>
      <c r="CCH435" s="45"/>
      <c r="CCI435" s="45"/>
      <c r="CCJ435" s="45"/>
      <c r="CCK435" s="45"/>
      <c r="CCL435" s="45"/>
      <c r="CCM435" s="45"/>
      <c r="CCN435" s="45"/>
      <c r="CCO435" s="45"/>
      <c r="CCP435" s="45"/>
      <c r="CCQ435" s="45"/>
      <c r="CCR435" s="45"/>
      <c r="CCS435" s="45"/>
      <c r="CCT435" s="45"/>
      <c r="CCU435" s="45"/>
      <c r="CCV435" s="45"/>
      <c r="CCW435" s="45"/>
      <c r="CCX435" s="45"/>
      <c r="CCY435" s="45"/>
      <c r="CCZ435" s="45"/>
      <c r="CDA435" s="45"/>
      <c r="CDB435" s="45"/>
      <c r="CDC435" s="45"/>
      <c r="CDD435" s="45"/>
      <c r="CDE435" s="45"/>
      <c r="CDF435" s="45"/>
      <c r="CDG435" s="45"/>
      <c r="CDH435" s="45"/>
      <c r="CDI435" s="45"/>
      <c r="CDJ435" s="45"/>
      <c r="CDK435" s="45"/>
      <c r="CDL435" s="45"/>
      <c r="CDM435" s="45"/>
      <c r="CDN435" s="45"/>
      <c r="CDO435" s="45"/>
      <c r="CDP435" s="45"/>
      <c r="CDQ435" s="45"/>
      <c r="CDR435" s="45"/>
      <c r="CDS435" s="45"/>
      <c r="CDT435" s="45"/>
      <c r="CDU435" s="45"/>
      <c r="CDV435" s="45"/>
      <c r="CDW435" s="45"/>
      <c r="CDX435" s="45"/>
      <c r="CDY435" s="45"/>
      <c r="CDZ435" s="45"/>
      <c r="CEA435" s="45"/>
      <c r="CEB435" s="45"/>
      <c r="CEC435" s="45"/>
      <c r="CED435" s="45"/>
      <c r="CEE435" s="45"/>
      <c r="CEF435" s="45"/>
      <c r="CEG435" s="45"/>
      <c r="CEH435" s="45"/>
      <c r="CEI435" s="45"/>
      <c r="CEJ435" s="45"/>
      <c r="CEK435" s="45"/>
      <c r="CEL435" s="45"/>
      <c r="CEM435" s="45"/>
      <c r="CEN435" s="45"/>
      <c r="CEO435" s="45"/>
      <c r="CEP435" s="45"/>
      <c r="CEQ435" s="45"/>
      <c r="CER435" s="45"/>
      <c r="CES435" s="45"/>
      <c r="CET435" s="45"/>
      <c r="CEU435" s="45"/>
      <c r="CEV435" s="45"/>
      <c r="CEW435" s="45"/>
      <c r="CEX435" s="45"/>
      <c r="CEY435" s="45"/>
      <c r="CEZ435" s="45"/>
      <c r="CFA435" s="45"/>
      <c r="CFB435" s="45"/>
      <c r="CFC435" s="45"/>
      <c r="CFD435" s="45"/>
      <c r="CFE435" s="45"/>
      <c r="CFF435" s="45"/>
      <c r="CFG435" s="45"/>
      <c r="CFH435" s="45"/>
      <c r="CFI435" s="45"/>
      <c r="CFJ435" s="45"/>
      <c r="CFK435" s="45"/>
      <c r="CFL435" s="45"/>
      <c r="CFM435" s="45"/>
      <c r="CFN435" s="45"/>
      <c r="CFO435" s="45"/>
      <c r="CFP435" s="45"/>
      <c r="CFQ435" s="45"/>
      <c r="CFR435" s="45"/>
      <c r="CFS435" s="45"/>
      <c r="CFT435" s="45"/>
      <c r="CFU435" s="45"/>
      <c r="CFV435" s="45"/>
      <c r="CFW435" s="45"/>
      <c r="CFX435" s="45"/>
      <c r="CFY435" s="45"/>
      <c r="CFZ435" s="45"/>
      <c r="CGA435" s="45"/>
      <c r="CGB435" s="45"/>
      <c r="CGC435" s="45"/>
      <c r="CGD435" s="45"/>
      <c r="CGE435" s="45"/>
      <c r="CGF435" s="45"/>
      <c r="CGG435" s="45"/>
      <c r="CGH435" s="45"/>
      <c r="CGI435" s="45"/>
      <c r="CGJ435" s="45"/>
      <c r="CGK435" s="45"/>
      <c r="CGL435" s="45"/>
      <c r="CGM435" s="45"/>
      <c r="CGN435" s="45"/>
      <c r="CGO435" s="45"/>
      <c r="CGP435" s="45"/>
      <c r="CGQ435" s="45"/>
      <c r="CGR435" s="45"/>
      <c r="CGS435" s="45"/>
      <c r="CGT435" s="45"/>
      <c r="CGU435" s="45"/>
      <c r="CGV435" s="45"/>
      <c r="CGW435" s="45"/>
      <c r="CGX435" s="45"/>
      <c r="CGY435" s="45"/>
      <c r="CGZ435" s="45"/>
      <c r="CHA435" s="45"/>
      <c r="CHB435" s="45"/>
      <c r="CHC435" s="45"/>
      <c r="CHD435" s="45"/>
      <c r="CHE435" s="45"/>
      <c r="CHF435" s="45"/>
      <c r="CHG435" s="45"/>
      <c r="CHH435" s="45"/>
      <c r="CHI435" s="45"/>
      <c r="CHJ435" s="45"/>
      <c r="CHK435" s="45"/>
      <c r="CHL435" s="45"/>
      <c r="CHM435" s="45"/>
      <c r="CHN435" s="45"/>
      <c r="CHO435" s="45"/>
      <c r="CHP435" s="45"/>
      <c r="CHQ435" s="45"/>
      <c r="CHR435" s="45"/>
      <c r="CHS435" s="45"/>
      <c r="CHT435" s="45"/>
      <c r="CHU435" s="45"/>
      <c r="CHV435" s="45"/>
      <c r="CHW435" s="45"/>
      <c r="CHX435" s="45"/>
      <c r="CHY435" s="45"/>
      <c r="CHZ435" s="45"/>
      <c r="CIA435" s="45"/>
      <c r="CIB435" s="45"/>
      <c r="CIC435" s="45"/>
      <c r="CID435" s="45"/>
      <c r="CIE435" s="45"/>
      <c r="CIF435" s="45"/>
      <c r="CIG435" s="45"/>
      <c r="CIH435" s="45"/>
      <c r="CII435" s="45"/>
      <c r="CIJ435" s="45"/>
      <c r="CIK435" s="45"/>
      <c r="CIL435" s="45"/>
      <c r="CIM435" s="45"/>
      <c r="CIN435" s="45"/>
      <c r="CIO435" s="45"/>
      <c r="CIP435" s="45"/>
      <c r="CIQ435" s="45"/>
      <c r="CIR435" s="45"/>
      <c r="CIS435" s="45"/>
      <c r="CIT435" s="45"/>
      <c r="CIU435" s="45"/>
      <c r="CIV435" s="45"/>
      <c r="CIW435" s="45"/>
      <c r="CIX435" s="45"/>
      <c r="CIY435" s="45"/>
      <c r="CIZ435" s="45"/>
      <c r="CJA435" s="45"/>
      <c r="CJB435" s="45"/>
      <c r="CJC435" s="45"/>
      <c r="CJD435" s="45"/>
      <c r="CJE435" s="45"/>
      <c r="CJF435" s="45"/>
      <c r="CJG435" s="45"/>
      <c r="CJH435" s="45"/>
      <c r="CJI435" s="45"/>
      <c r="CJJ435" s="45"/>
      <c r="CJK435" s="45"/>
      <c r="CJL435" s="45"/>
      <c r="CJM435" s="45"/>
      <c r="CJN435" s="45"/>
      <c r="CJO435" s="45"/>
      <c r="CJP435" s="45"/>
      <c r="CJQ435" s="45"/>
      <c r="CJR435" s="45"/>
      <c r="CJS435" s="45"/>
      <c r="CJT435" s="45"/>
      <c r="CJU435" s="45"/>
      <c r="CJV435" s="45"/>
      <c r="CJW435" s="45"/>
      <c r="CJX435" s="45"/>
      <c r="CJY435" s="45"/>
      <c r="CJZ435" s="45"/>
      <c r="CKA435" s="45"/>
      <c r="CKB435" s="45"/>
      <c r="CKC435" s="45"/>
      <c r="CKD435" s="45"/>
      <c r="CKE435" s="45"/>
      <c r="CKF435" s="45"/>
      <c r="CKG435" s="45"/>
      <c r="CKH435" s="45"/>
      <c r="CKI435" s="45"/>
      <c r="CKJ435" s="45"/>
      <c r="CKK435" s="45"/>
      <c r="CKL435" s="45"/>
      <c r="CKM435" s="45"/>
      <c r="CKN435" s="45"/>
      <c r="CKO435" s="45"/>
      <c r="CKP435" s="45"/>
      <c r="CKQ435" s="45"/>
      <c r="CKR435" s="45"/>
      <c r="CKS435" s="45"/>
      <c r="CKT435" s="45"/>
      <c r="CKU435" s="45"/>
      <c r="CKV435" s="45"/>
      <c r="CKW435" s="45"/>
      <c r="CKX435" s="45"/>
      <c r="CKY435" s="45"/>
      <c r="CKZ435" s="45"/>
      <c r="CLA435" s="45"/>
      <c r="CLB435" s="45"/>
      <c r="CLC435" s="45"/>
      <c r="CLD435" s="45"/>
      <c r="CLE435" s="45"/>
      <c r="CLF435" s="45"/>
      <c r="CLG435" s="45"/>
      <c r="CLH435" s="45"/>
      <c r="CLI435" s="45"/>
      <c r="CLJ435" s="45"/>
      <c r="CLK435" s="45"/>
      <c r="CLL435" s="45"/>
      <c r="CLM435" s="45"/>
      <c r="CLN435" s="45"/>
      <c r="CLO435" s="45"/>
      <c r="CLP435" s="45"/>
      <c r="CLQ435" s="45"/>
      <c r="CLR435" s="45"/>
      <c r="CLS435" s="45"/>
      <c r="CLT435" s="45"/>
      <c r="CLU435" s="45"/>
      <c r="CLV435" s="45"/>
      <c r="CLW435" s="45"/>
      <c r="CLX435" s="45"/>
      <c r="CLY435" s="45"/>
      <c r="CLZ435" s="45"/>
      <c r="CMA435" s="45"/>
      <c r="CMB435" s="45"/>
      <c r="CMC435" s="45"/>
      <c r="CMD435" s="45"/>
      <c r="CME435" s="45"/>
      <c r="CMF435" s="45"/>
      <c r="CMG435" s="45"/>
      <c r="CMH435" s="45"/>
      <c r="CMI435" s="45"/>
      <c r="CMJ435" s="45"/>
      <c r="CMK435" s="45"/>
      <c r="CML435" s="45"/>
      <c r="CMM435" s="45"/>
      <c r="CMN435" s="45"/>
      <c r="CMO435" s="45"/>
      <c r="CMP435" s="45"/>
      <c r="CMQ435" s="45"/>
      <c r="CMR435" s="45"/>
      <c r="CMS435" s="45"/>
      <c r="CMT435" s="45"/>
      <c r="CMU435" s="45"/>
      <c r="CMV435" s="45"/>
      <c r="CMW435" s="45"/>
      <c r="CMX435" s="45"/>
      <c r="CMY435" s="45"/>
      <c r="CMZ435" s="45"/>
      <c r="CNA435" s="45"/>
      <c r="CNB435" s="45"/>
      <c r="CNC435" s="45"/>
      <c r="CND435" s="45"/>
      <c r="CNE435" s="45"/>
      <c r="CNF435" s="45"/>
      <c r="CNG435" s="45"/>
      <c r="CNH435" s="45"/>
      <c r="CNI435" s="45"/>
      <c r="CNJ435" s="45"/>
      <c r="CNK435" s="45"/>
      <c r="CNL435" s="45"/>
      <c r="CNM435" s="45"/>
      <c r="CNN435" s="45"/>
      <c r="CNO435" s="45"/>
      <c r="CNP435" s="45"/>
      <c r="CNQ435" s="45"/>
      <c r="CNR435" s="45"/>
      <c r="CNS435" s="45"/>
      <c r="CNT435" s="45"/>
      <c r="CNU435" s="45"/>
      <c r="CNV435" s="45"/>
      <c r="CNW435" s="45"/>
      <c r="CNX435" s="45"/>
      <c r="CNY435" s="45"/>
      <c r="CNZ435" s="45"/>
      <c r="COA435" s="45"/>
      <c r="COB435" s="45"/>
      <c r="COC435" s="45"/>
      <c r="COD435" s="45"/>
      <c r="COE435" s="45"/>
      <c r="COF435" s="45"/>
      <c r="COG435" s="45"/>
      <c r="COH435" s="45"/>
      <c r="COI435" s="45"/>
      <c r="COJ435" s="45"/>
      <c r="COK435" s="45"/>
      <c r="COL435" s="45"/>
      <c r="COM435" s="45"/>
      <c r="CON435" s="45"/>
      <c r="COO435" s="45"/>
      <c r="COP435" s="45"/>
      <c r="COQ435" s="45"/>
      <c r="COR435" s="45"/>
      <c r="COS435" s="45"/>
      <c r="COT435" s="45"/>
      <c r="COU435" s="45"/>
      <c r="COV435" s="45"/>
      <c r="COW435" s="45"/>
      <c r="COX435" s="45"/>
      <c r="COY435" s="45"/>
      <c r="COZ435" s="45"/>
      <c r="CPA435" s="45"/>
      <c r="CPB435" s="45"/>
      <c r="CPC435" s="45"/>
      <c r="CPD435" s="45"/>
      <c r="CPE435" s="45"/>
      <c r="CPF435" s="45"/>
      <c r="CPG435" s="45"/>
      <c r="CPH435" s="45"/>
      <c r="CPI435" s="45"/>
      <c r="CPJ435" s="45"/>
      <c r="CPK435" s="45"/>
      <c r="CPL435" s="45"/>
      <c r="CPM435" s="45"/>
      <c r="CPN435" s="45"/>
      <c r="CPO435" s="45"/>
      <c r="CPP435" s="45"/>
      <c r="CPQ435" s="45"/>
      <c r="CPR435" s="45"/>
      <c r="CPS435" s="45"/>
      <c r="CPT435" s="45"/>
      <c r="CPU435" s="45"/>
      <c r="CPV435" s="45"/>
      <c r="CPW435" s="45"/>
      <c r="CPX435" s="45"/>
      <c r="CPY435" s="45"/>
      <c r="CPZ435" s="45"/>
      <c r="CQA435" s="45"/>
      <c r="CQB435" s="45"/>
      <c r="CQC435" s="45"/>
      <c r="CQD435" s="45"/>
      <c r="CQE435" s="45"/>
      <c r="CQF435" s="45"/>
      <c r="CQG435" s="45"/>
      <c r="CQH435" s="45"/>
      <c r="CQI435" s="45"/>
      <c r="CQJ435" s="45"/>
      <c r="CQK435" s="45"/>
      <c r="CQL435" s="45"/>
      <c r="CQM435" s="45"/>
      <c r="CQN435" s="45"/>
      <c r="CQO435" s="45"/>
      <c r="CQP435" s="45"/>
      <c r="CQQ435" s="45"/>
      <c r="CQR435" s="45"/>
      <c r="CQS435" s="45"/>
      <c r="CQT435" s="45"/>
      <c r="CQU435" s="45"/>
      <c r="CQV435" s="45"/>
      <c r="CQW435" s="45"/>
      <c r="CQX435" s="45"/>
      <c r="CQY435" s="45"/>
      <c r="CQZ435" s="45"/>
      <c r="CRA435" s="45"/>
      <c r="CRB435" s="45"/>
      <c r="CRC435" s="45"/>
      <c r="CRD435" s="45"/>
      <c r="CRE435" s="45"/>
      <c r="CRF435" s="45"/>
      <c r="CRG435" s="45"/>
      <c r="CRH435" s="45"/>
      <c r="CRI435" s="45"/>
      <c r="CRJ435" s="45"/>
      <c r="CRK435" s="45"/>
      <c r="CRL435" s="45"/>
      <c r="CRM435" s="45"/>
      <c r="CRN435" s="45"/>
      <c r="CRO435" s="45"/>
      <c r="CRP435" s="45"/>
      <c r="CRQ435" s="45"/>
      <c r="CRR435" s="45"/>
      <c r="CRS435" s="45"/>
      <c r="CRT435" s="45"/>
      <c r="CRU435" s="45"/>
      <c r="CRV435" s="45"/>
      <c r="CRW435" s="45"/>
      <c r="CRX435" s="45"/>
      <c r="CRY435" s="45"/>
      <c r="CRZ435" s="45"/>
      <c r="CSA435" s="45"/>
      <c r="CSB435" s="45"/>
      <c r="CSC435" s="45"/>
      <c r="CSD435" s="45"/>
      <c r="CSE435" s="45"/>
      <c r="CSF435" s="45"/>
      <c r="CSG435" s="45"/>
      <c r="CSH435" s="45"/>
      <c r="CSI435" s="45"/>
      <c r="CSJ435" s="45"/>
      <c r="CSK435" s="45"/>
      <c r="CSL435" s="45"/>
      <c r="CSM435" s="45"/>
      <c r="CSN435" s="45"/>
      <c r="CSO435" s="45"/>
      <c r="CSP435" s="45"/>
      <c r="CSQ435" s="45"/>
      <c r="CSR435" s="45"/>
      <c r="CSS435" s="45"/>
      <c r="CST435" s="45"/>
      <c r="CSU435" s="45"/>
      <c r="CSV435" s="45"/>
      <c r="CSW435" s="45"/>
      <c r="CSX435" s="45"/>
      <c r="CSY435" s="45"/>
      <c r="CSZ435" s="45"/>
      <c r="CTA435" s="45"/>
      <c r="CTB435" s="45"/>
      <c r="CTC435" s="45"/>
      <c r="CTD435" s="45"/>
      <c r="CTE435" s="45"/>
      <c r="CTF435" s="45"/>
      <c r="CTG435" s="45"/>
      <c r="CTH435" s="45"/>
      <c r="CTI435" s="45"/>
      <c r="CTJ435" s="45"/>
      <c r="CTK435" s="45"/>
      <c r="CTL435" s="45"/>
      <c r="CTM435" s="45"/>
      <c r="CTN435" s="45"/>
      <c r="CTO435" s="45"/>
      <c r="CTP435" s="45"/>
      <c r="CTQ435" s="45"/>
      <c r="CTR435" s="45"/>
      <c r="CTS435" s="45"/>
      <c r="CTT435" s="45"/>
      <c r="CTU435" s="45"/>
      <c r="CTV435" s="45"/>
      <c r="CTW435" s="45"/>
      <c r="CTX435" s="45"/>
      <c r="CTY435" s="45"/>
      <c r="CTZ435" s="45"/>
      <c r="CUA435" s="45"/>
      <c r="CUB435" s="45"/>
      <c r="CUC435" s="45"/>
      <c r="CUD435" s="45"/>
      <c r="CUE435" s="45"/>
      <c r="CUF435" s="45"/>
      <c r="CUG435" s="45"/>
      <c r="CUH435" s="45"/>
      <c r="CUI435" s="45"/>
      <c r="CUJ435" s="45"/>
      <c r="CUK435" s="45"/>
      <c r="CUL435" s="45"/>
      <c r="CUM435" s="45"/>
      <c r="CUN435" s="45"/>
      <c r="CUO435" s="45"/>
      <c r="CUP435" s="45"/>
      <c r="CUQ435" s="45"/>
      <c r="CUR435" s="45"/>
      <c r="CUS435" s="45"/>
      <c r="CUT435" s="45"/>
      <c r="CUU435" s="45"/>
      <c r="CUV435" s="45"/>
      <c r="CUW435" s="45"/>
      <c r="CUX435" s="45"/>
      <c r="CUY435" s="45"/>
      <c r="CUZ435" s="45"/>
      <c r="CVA435" s="45"/>
      <c r="CVB435" s="45"/>
      <c r="CVC435" s="45"/>
      <c r="CVD435" s="45"/>
      <c r="CVE435" s="45"/>
      <c r="CVF435" s="45"/>
      <c r="CVG435" s="45"/>
      <c r="CVH435" s="45"/>
      <c r="CVI435" s="45"/>
      <c r="CVJ435" s="45"/>
      <c r="CVK435" s="45"/>
      <c r="CVL435" s="45"/>
      <c r="CVM435" s="45"/>
      <c r="CVN435" s="45"/>
      <c r="CVO435" s="45"/>
      <c r="CVP435" s="45"/>
      <c r="CVQ435" s="45"/>
      <c r="CVR435" s="45"/>
      <c r="CVS435" s="45"/>
      <c r="CVT435" s="45"/>
      <c r="CVU435" s="45"/>
      <c r="CVV435" s="45"/>
      <c r="CVW435" s="45"/>
      <c r="CVX435" s="45"/>
      <c r="CVY435" s="45"/>
      <c r="CVZ435" s="45"/>
      <c r="CWA435" s="45"/>
      <c r="CWB435" s="45"/>
      <c r="CWC435" s="45"/>
      <c r="CWD435" s="45"/>
      <c r="CWE435" s="45"/>
      <c r="CWF435" s="45"/>
      <c r="CWG435" s="45"/>
      <c r="CWH435" s="45"/>
      <c r="CWI435" s="45"/>
      <c r="CWJ435" s="45"/>
      <c r="CWK435" s="45"/>
      <c r="CWL435" s="45"/>
      <c r="CWM435" s="45"/>
      <c r="CWN435" s="45"/>
      <c r="CWO435" s="45"/>
      <c r="CWP435" s="45"/>
      <c r="CWQ435" s="45"/>
      <c r="CWR435" s="45"/>
      <c r="CWS435" s="45"/>
      <c r="CWT435" s="45"/>
      <c r="CWU435" s="45"/>
      <c r="CWV435" s="45"/>
      <c r="CWW435" s="45"/>
      <c r="CWX435" s="45"/>
      <c r="CWY435" s="45"/>
      <c r="CWZ435" s="45"/>
      <c r="CXA435" s="45"/>
      <c r="CXB435" s="45"/>
      <c r="CXC435" s="45"/>
      <c r="CXD435" s="45"/>
      <c r="CXE435" s="45"/>
      <c r="CXF435" s="45"/>
      <c r="CXG435" s="45"/>
      <c r="CXH435" s="45"/>
      <c r="CXI435" s="45"/>
      <c r="CXJ435" s="45"/>
      <c r="CXK435" s="45"/>
      <c r="CXL435" s="45"/>
      <c r="CXM435" s="45"/>
      <c r="CXN435" s="45"/>
      <c r="CXO435" s="45"/>
      <c r="CXP435" s="45"/>
      <c r="CXQ435" s="45"/>
      <c r="CXR435" s="45"/>
      <c r="CXS435" s="45"/>
      <c r="CXT435" s="45"/>
      <c r="CXU435" s="45"/>
      <c r="CXV435" s="45"/>
      <c r="CXW435" s="45"/>
      <c r="CXX435" s="45"/>
      <c r="CXY435" s="45"/>
      <c r="CXZ435" s="45"/>
      <c r="CYA435" s="45"/>
      <c r="CYB435" s="45"/>
      <c r="CYC435" s="45"/>
      <c r="CYD435" s="45"/>
      <c r="CYE435" s="45"/>
      <c r="CYF435" s="45"/>
      <c r="CYG435" s="45"/>
      <c r="CYH435" s="45"/>
      <c r="CYI435" s="45"/>
      <c r="CYJ435" s="45"/>
      <c r="CYK435" s="45"/>
      <c r="CYL435" s="45"/>
      <c r="CYM435" s="45"/>
      <c r="CYN435" s="45"/>
      <c r="CYO435" s="45"/>
      <c r="CYP435" s="45"/>
      <c r="CYQ435" s="45"/>
      <c r="CYR435" s="45"/>
      <c r="CYS435" s="45"/>
      <c r="CYT435" s="45"/>
      <c r="CYU435" s="45"/>
      <c r="CYV435" s="45"/>
      <c r="CYW435" s="45"/>
      <c r="CYX435" s="45"/>
      <c r="CYY435" s="45"/>
      <c r="CYZ435" s="45"/>
      <c r="CZA435" s="45"/>
      <c r="CZB435" s="45"/>
      <c r="CZC435" s="45"/>
      <c r="CZD435" s="45"/>
      <c r="CZE435" s="45"/>
      <c r="CZF435" s="45"/>
      <c r="CZG435" s="45"/>
      <c r="CZH435" s="45"/>
      <c r="CZI435" s="45"/>
      <c r="CZJ435" s="45"/>
      <c r="CZK435" s="45"/>
      <c r="CZL435" s="45"/>
      <c r="CZM435" s="45"/>
      <c r="CZN435" s="45"/>
      <c r="CZO435" s="45"/>
      <c r="CZP435" s="45"/>
      <c r="CZQ435" s="45"/>
      <c r="CZR435" s="45"/>
      <c r="CZS435" s="45"/>
      <c r="CZT435" s="45"/>
      <c r="CZU435" s="45"/>
      <c r="CZV435" s="45"/>
      <c r="CZW435" s="45"/>
      <c r="CZX435" s="45"/>
      <c r="CZY435" s="45"/>
      <c r="CZZ435" s="45"/>
      <c r="DAA435" s="45"/>
      <c r="DAB435" s="45"/>
      <c r="DAC435" s="45"/>
      <c r="DAD435" s="45"/>
      <c r="DAE435" s="45"/>
      <c r="DAF435" s="45"/>
      <c r="DAG435" s="45"/>
      <c r="DAH435" s="45"/>
      <c r="DAI435" s="45"/>
      <c r="DAJ435" s="45"/>
      <c r="DAK435" s="45"/>
      <c r="DAL435" s="45"/>
      <c r="DAM435" s="45"/>
      <c r="DAN435" s="45"/>
      <c r="DAO435" s="45"/>
      <c r="DAP435" s="45"/>
      <c r="DAQ435" s="45"/>
      <c r="DAR435" s="45"/>
      <c r="DAS435" s="45"/>
      <c r="DAT435" s="45"/>
      <c r="DAU435" s="45"/>
      <c r="DAV435" s="45"/>
      <c r="DAW435" s="45"/>
      <c r="DAX435" s="45"/>
      <c r="DAY435" s="45"/>
      <c r="DAZ435" s="45"/>
      <c r="DBA435" s="45"/>
      <c r="DBB435" s="45"/>
      <c r="DBC435" s="45"/>
      <c r="DBD435" s="45"/>
      <c r="DBE435" s="45"/>
      <c r="DBF435" s="45"/>
      <c r="DBG435" s="45"/>
      <c r="DBH435" s="45"/>
      <c r="DBI435" s="45"/>
      <c r="DBJ435" s="45"/>
      <c r="DBK435" s="45"/>
      <c r="DBL435" s="45"/>
      <c r="DBM435" s="45"/>
      <c r="DBN435" s="45"/>
      <c r="DBO435" s="45"/>
      <c r="DBP435" s="45"/>
      <c r="DBQ435" s="45"/>
      <c r="DBR435" s="45"/>
      <c r="DBS435" s="45"/>
      <c r="DBT435" s="45"/>
      <c r="DBU435" s="45"/>
      <c r="DBV435" s="45"/>
      <c r="DBW435" s="45"/>
      <c r="DBX435" s="45"/>
      <c r="DBY435" s="45"/>
      <c r="DBZ435" s="45"/>
      <c r="DCA435" s="45"/>
      <c r="DCB435" s="45"/>
      <c r="DCC435" s="45"/>
      <c r="DCD435" s="45"/>
      <c r="DCE435" s="45"/>
      <c r="DCF435" s="45"/>
      <c r="DCG435" s="45"/>
      <c r="DCH435" s="45"/>
      <c r="DCI435" s="45"/>
      <c r="DCJ435" s="45"/>
      <c r="DCK435" s="45"/>
      <c r="DCL435" s="45"/>
      <c r="DCM435" s="45"/>
      <c r="DCN435" s="45"/>
      <c r="DCO435" s="45"/>
      <c r="DCP435" s="45"/>
      <c r="DCQ435" s="45"/>
      <c r="DCR435" s="45"/>
      <c r="DCS435" s="45"/>
      <c r="DCT435" s="45"/>
      <c r="DCU435" s="45"/>
      <c r="DCV435" s="45"/>
      <c r="DCW435" s="45"/>
      <c r="DCX435" s="45"/>
      <c r="DCY435" s="45"/>
      <c r="DCZ435" s="45"/>
      <c r="DDA435" s="45"/>
      <c r="DDB435" s="45"/>
      <c r="DDC435" s="45"/>
      <c r="DDD435" s="45"/>
      <c r="DDE435" s="45"/>
      <c r="DDF435" s="45"/>
      <c r="DDG435" s="45"/>
      <c r="DDH435" s="45"/>
      <c r="DDI435" s="45"/>
      <c r="DDJ435" s="45"/>
      <c r="DDK435" s="45"/>
      <c r="DDL435" s="45"/>
      <c r="DDM435" s="45"/>
      <c r="DDN435" s="45"/>
      <c r="DDO435" s="45"/>
      <c r="DDP435" s="45"/>
      <c r="DDQ435" s="45"/>
      <c r="DDR435" s="45"/>
      <c r="DDS435" s="45"/>
      <c r="DDT435" s="45"/>
      <c r="DDU435" s="45"/>
      <c r="DDV435" s="45"/>
      <c r="DDW435" s="45"/>
      <c r="DDX435" s="45"/>
      <c r="DDY435" s="45"/>
      <c r="DDZ435" s="45"/>
      <c r="DEA435" s="45"/>
      <c r="DEB435" s="45"/>
      <c r="DEC435" s="45"/>
      <c r="DED435" s="45"/>
      <c r="DEE435" s="45"/>
      <c r="DEF435" s="45"/>
      <c r="DEG435" s="45"/>
      <c r="DEH435" s="45"/>
      <c r="DEI435" s="45"/>
      <c r="DEJ435" s="45"/>
      <c r="DEK435" s="45"/>
      <c r="DEL435" s="45"/>
      <c r="DEM435" s="45"/>
      <c r="DEN435" s="45"/>
      <c r="DEO435" s="45"/>
      <c r="DEP435" s="45"/>
      <c r="DEQ435" s="45"/>
      <c r="DER435" s="45"/>
      <c r="DES435" s="45"/>
      <c r="DET435" s="45"/>
      <c r="DEU435" s="45"/>
      <c r="DEV435" s="45"/>
      <c r="DEW435" s="45"/>
      <c r="DEX435" s="45"/>
      <c r="DEY435" s="45"/>
      <c r="DEZ435" s="45"/>
      <c r="DFA435" s="45"/>
      <c r="DFB435" s="45"/>
      <c r="DFC435" s="45"/>
      <c r="DFD435" s="45"/>
      <c r="DFE435" s="45"/>
      <c r="DFF435" s="45"/>
      <c r="DFG435" s="45"/>
      <c r="DFH435" s="45"/>
      <c r="DFI435" s="45"/>
      <c r="DFJ435" s="45"/>
      <c r="DFK435" s="45"/>
      <c r="DFL435" s="45"/>
      <c r="DFM435" s="45"/>
      <c r="DFN435" s="45"/>
      <c r="DFO435" s="45"/>
      <c r="DFP435" s="45"/>
      <c r="DFQ435" s="45"/>
      <c r="DFR435" s="45"/>
      <c r="DFS435" s="45"/>
      <c r="DFT435" s="45"/>
      <c r="DFU435" s="45"/>
      <c r="DFV435" s="45"/>
      <c r="DFW435" s="45"/>
      <c r="DFX435" s="45"/>
      <c r="DFY435" s="45"/>
      <c r="DFZ435" s="45"/>
      <c r="DGA435" s="45"/>
      <c r="DGB435" s="45"/>
      <c r="DGC435" s="45"/>
      <c r="DGD435" s="45"/>
      <c r="DGE435" s="45"/>
      <c r="DGF435" s="45"/>
      <c r="DGG435" s="45"/>
      <c r="DGH435" s="45"/>
      <c r="DGI435" s="45"/>
      <c r="DGJ435" s="45"/>
      <c r="DGK435" s="45"/>
      <c r="DGL435" s="45"/>
      <c r="DGM435" s="45"/>
      <c r="DGN435" s="45"/>
      <c r="DGO435" s="45"/>
      <c r="DGP435" s="45"/>
      <c r="DGQ435" s="45"/>
      <c r="DGR435" s="45"/>
      <c r="DGS435" s="45"/>
      <c r="DGT435" s="45"/>
      <c r="DGU435" s="45"/>
      <c r="DGV435" s="45"/>
      <c r="DGW435" s="45"/>
      <c r="DGX435" s="45"/>
      <c r="DGY435" s="45"/>
      <c r="DGZ435" s="45"/>
      <c r="DHA435" s="45"/>
      <c r="DHB435" s="45"/>
      <c r="DHC435" s="45"/>
      <c r="DHD435" s="45"/>
      <c r="DHE435" s="45"/>
      <c r="DHF435" s="45"/>
      <c r="DHG435" s="45"/>
      <c r="DHH435" s="45"/>
      <c r="DHI435" s="45"/>
      <c r="DHJ435" s="45"/>
      <c r="DHK435" s="45"/>
      <c r="DHL435" s="45"/>
      <c r="DHM435" s="45"/>
      <c r="DHN435" s="45"/>
      <c r="DHO435" s="45"/>
      <c r="DHP435" s="45"/>
      <c r="DHQ435" s="45"/>
      <c r="DHR435" s="45"/>
      <c r="DHS435" s="45"/>
      <c r="DHT435" s="45"/>
      <c r="DHU435" s="45"/>
      <c r="DHV435" s="45"/>
      <c r="DHW435" s="45"/>
      <c r="DHX435" s="45"/>
      <c r="DHY435" s="45"/>
      <c r="DHZ435" s="45"/>
      <c r="DIA435" s="45"/>
      <c r="DIB435" s="45"/>
      <c r="DIC435" s="45"/>
      <c r="DID435" s="45"/>
      <c r="DIE435" s="45"/>
      <c r="DIF435" s="45"/>
      <c r="DIG435" s="45"/>
      <c r="DIH435" s="45"/>
      <c r="DII435" s="45"/>
      <c r="DIJ435" s="45"/>
      <c r="DIK435" s="45"/>
      <c r="DIL435" s="45"/>
      <c r="DIM435" s="45"/>
      <c r="DIN435" s="45"/>
      <c r="DIO435" s="45"/>
      <c r="DIP435" s="45"/>
      <c r="DIQ435" s="45"/>
      <c r="DIR435" s="45"/>
      <c r="DIS435" s="45"/>
      <c r="DIT435" s="45"/>
      <c r="DIU435" s="45"/>
      <c r="DIV435" s="45"/>
      <c r="DIW435" s="45"/>
      <c r="DIX435" s="45"/>
      <c r="DIY435" s="45"/>
      <c r="DIZ435" s="45"/>
      <c r="DJA435" s="45"/>
      <c r="DJB435" s="45"/>
      <c r="DJC435" s="45"/>
      <c r="DJD435" s="45"/>
      <c r="DJE435" s="45"/>
      <c r="DJF435" s="45"/>
      <c r="DJG435" s="45"/>
      <c r="DJH435" s="45"/>
      <c r="DJI435" s="45"/>
      <c r="DJJ435" s="45"/>
      <c r="DJK435" s="45"/>
      <c r="DJL435" s="45"/>
      <c r="DJM435" s="45"/>
      <c r="DJN435" s="45"/>
      <c r="DJO435" s="45"/>
      <c r="DJP435" s="45"/>
      <c r="DJQ435" s="45"/>
      <c r="DJR435" s="45"/>
      <c r="DJS435" s="45"/>
      <c r="DJT435" s="45"/>
      <c r="DJU435" s="45"/>
      <c r="DJV435" s="45"/>
      <c r="DJW435" s="45"/>
      <c r="DJX435" s="45"/>
      <c r="DJY435" s="45"/>
      <c r="DJZ435" s="45"/>
      <c r="DKA435" s="45"/>
      <c r="DKB435" s="45"/>
      <c r="DKC435" s="45"/>
      <c r="DKD435" s="45"/>
      <c r="DKE435" s="45"/>
      <c r="DKF435" s="45"/>
      <c r="DKG435" s="45"/>
      <c r="DKH435" s="45"/>
      <c r="DKI435" s="45"/>
      <c r="DKJ435" s="45"/>
      <c r="DKK435" s="45"/>
      <c r="DKL435" s="45"/>
      <c r="DKM435" s="45"/>
      <c r="DKN435" s="45"/>
      <c r="DKO435" s="45"/>
      <c r="DKP435" s="45"/>
      <c r="DKQ435" s="45"/>
      <c r="DKR435" s="45"/>
      <c r="DKS435" s="45"/>
      <c r="DKT435" s="45"/>
      <c r="DKU435" s="45"/>
      <c r="DKV435" s="45"/>
      <c r="DKW435" s="45"/>
      <c r="DKX435" s="45"/>
      <c r="DKY435" s="45"/>
      <c r="DKZ435" s="45"/>
      <c r="DLA435" s="45"/>
      <c r="DLB435" s="45"/>
      <c r="DLC435" s="45"/>
      <c r="DLD435" s="45"/>
      <c r="DLE435" s="45"/>
      <c r="DLF435" s="45"/>
      <c r="DLG435" s="45"/>
      <c r="DLH435" s="45"/>
      <c r="DLI435" s="45"/>
      <c r="DLJ435" s="45"/>
      <c r="DLK435" s="45"/>
      <c r="DLL435" s="45"/>
      <c r="DLM435" s="45"/>
      <c r="DLN435" s="45"/>
      <c r="DLO435" s="45"/>
      <c r="DLP435" s="45"/>
      <c r="DLQ435" s="45"/>
      <c r="DLR435" s="45"/>
      <c r="DLS435" s="45"/>
      <c r="DLT435" s="45"/>
      <c r="DLU435" s="45"/>
      <c r="DLV435" s="45"/>
      <c r="DLW435" s="45"/>
      <c r="DLX435" s="45"/>
      <c r="DLY435" s="45"/>
      <c r="DLZ435" s="45"/>
      <c r="DMA435" s="45"/>
      <c r="DMB435" s="45"/>
      <c r="DMC435" s="45"/>
      <c r="DMD435" s="45"/>
      <c r="DME435" s="45"/>
      <c r="DMF435" s="45"/>
      <c r="DMG435" s="45"/>
      <c r="DMH435" s="45"/>
      <c r="DMI435" s="45"/>
      <c r="DMJ435" s="45"/>
      <c r="DMK435" s="45"/>
      <c r="DML435" s="45"/>
      <c r="DMM435" s="45"/>
      <c r="DMN435" s="45"/>
      <c r="DMO435" s="45"/>
      <c r="DMP435" s="45"/>
      <c r="DMQ435" s="45"/>
      <c r="DMR435" s="45"/>
      <c r="DMS435" s="45"/>
      <c r="DMT435" s="45"/>
      <c r="DMU435" s="45"/>
      <c r="DMV435" s="45"/>
      <c r="DMW435" s="45"/>
      <c r="DMX435" s="45"/>
      <c r="DMY435" s="45"/>
      <c r="DMZ435" s="45"/>
      <c r="DNA435" s="45"/>
      <c r="DNB435" s="45"/>
      <c r="DNC435" s="45"/>
      <c r="DND435" s="45"/>
      <c r="DNE435" s="45"/>
      <c r="DNF435" s="45"/>
      <c r="DNG435" s="45"/>
      <c r="DNH435" s="45"/>
      <c r="DNI435" s="45"/>
      <c r="DNJ435" s="45"/>
      <c r="DNK435" s="45"/>
      <c r="DNL435" s="45"/>
      <c r="DNM435" s="45"/>
      <c r="DNN435" s="45"/>
      <c r="DNO435" s="45"/>
      <c r="DNP435" s="45"/>
      <c r="DNQ435" s="45"/>
      <c r="DNR435" s="45"/>
      <c r="DNS435" s="45"/>
      <c r="DNT435" s="45"/>
      <c r="DNU435" s="45"/>
      <c r="DNV435" s="45"/>
      <c r="DNW435" s="45"/>
      <c r="DNX435" s="45"/>
      <c r="DNY435" s="45"/>
      <c r="DNZ435" s="45"/>
      <c r="DOA435" s="45"/>
      <c r="DOB435" s="45"/>
      <c r="DOC435" s="45"/>
      <c r="DOD435" s="45"/>
      <c r="DOE435" s="45"/>
      <c r="DOF435" s="45"/>
      <c r="DOG435" s="45"/>
      <c r="DOH435" s="45"/>
      <c r="DOI435" s="45"/>
      <c r="DOJ435" s="45"/>
      <c r="DOK435" s="45"/>
      <c r="DOL435" s="45"/>
      <c r="DOM435" s="45"/>
      <c r="DON435" s="45"/>
      <c r="DOO435" s="45"/>
      <c r="DOP435" s="45"/>
      <c r="DOQ435" s="45"/>
      <c r="DOR435" s="45"/>
      <c r="DOS435" s="45"/>
      <c r="DOT435" s="45"/>
      <c r="DOU435" s="45"/>
      <c r="DOV435" s="45"/>
      <c r="DOW435" s="45"/>
      <c r="DOX435" s="45"/>
      <c r="DOY435" s="45"/>
      <c r="DOZ435" s="45"/>
      <c r="DPA435" s="45"/>
      <c r="DPB435" s="45"/>
      <c r="DPC435" s="45"/>
      <c r="DPD435" s="45"/>
      <c r="DPE435" s="45"/>
      <c r="DPF435" s="45"/>
      <c r="DPG435" s="45"/>
      <c r="DPH435" s="45"/>
      <c r="DPI435" s="45"/>
      <c r="DPJ435" s="45"/>
      <c r="DPK435" s="45"/>
      <c r="DPL435" s="45"/>
      <c r="DPM435" s="45"/>
      <c r="DPN435" s="45"/>
      <c r="DPO435" s="45"/>
      <c r="DPP435" s="45"/>
      <c r="DPQ435" s="45"/>
      <c r="DPR435" s="45"/>
      <c r="DPS435" s="45"/>
      <c r="DPT435" s="45"/>
      <c r="DPU435" s="45"/>
      <c r="DPV435" s="45"/>
      <c r="DPW435" s="45"/>
      <c r="DPX435" s="45"/>
      <c r="DPY435" s="45"/>
      <c r="DPZ435" s="45"/>
      <c r="DQA435" s="45"/>
      <c r="DQB435" s="45"/>
      <c r="DQC435" s="45"/>
      <c r="DQD435" s="45"/>
      <c r="DQE435" s="45"/>
      <c r="DQF435" s="45"/>
      <c r="DQG435" s="45"/>
      <c r="DQH435" s="45"/>
      <c r="DQI435" s="45"/>
      <c r="DQJ435" s="45"/>
      <c r="DQK435" s="45"/>
      <c r="DQL435" s="45"/>
      <c r="DQM435" s="45"/>
      <c r="DQN435" s="45"/>
      <c r="DQO435" s="45"/>
      <c r="DQP435" s="45"/>
      <c r="DQQ435" s="45"/>
      <c r="DQR435" s="45"/>
      <c r="DQS435" s="45"/>
      <c r="DQT435" s="45"/>
      <c r="DQU435" s="45"/>
      <c r="DQV435" s="45"/>
      <c r="DQW435" s="45"/>
      <c r="DQX435" s="45"/>
      <c r="DQY435" s="45"/>
      <c r="DQZ435" s="45"/>
      <c r="DRA435" s="45"/>
      <c r="DRB435" s="45"/>
      <c r="DRC435" s="45"/>
      <c r="DRD435" s="45"/>
      <c r="DRE435" s="45"/>
      <c r="DRF435" s="45"/>
      <c r="DRG435" s="45"/>
      <c r="DRH435" s="45"/>
      <c r="DRI435" s="45"/>
      <c r="DRJ435" s="45"/>
      <c r="DRK435" s="45"/>
      <c r="DRL435" s="45"/>
      <c r="DRM435" s="45"/>
      <c r="DRN435" s="45"/>
      <c r="DRO435" s="45"/>
      <c r="DRP435" s="45"/>
      <c r="DRQ435" s="45"/>
      <c r="DRR435" s="45"/>
      <c r="DRS435" s="45"/>
      <c r="DRT435" s="45"/>
      <c r="DRU435" s="45"/>
      <c r="DRV435" s="45"/>
      <c r="DRW435" s="45"/>
      <c r="DRX435" s="45"/>
      <c r="DRY435" s="45"/>
      <c r="DRZ435" s="45"/>
      <c r="DSA435" s="45"/>
      <c r="DSB435" s="45"/>
      <c r="DSC435" s="45"/>
      <c r="DSD435" s="45"/>
      <c r="DSE435" s="45"/>
      <c r="DSF435" s="45"/>
      <c r="DSG435" s="45"/>
      <c r="DSH435" s="45"/>
      <c r="DSI435" s="45"/>
      <c r="DSJ435" s="45"/>
      <c r="DSK435" s="45"/>
      <c r="DSL435" s="45"/>
      <c r="DSM435" s="45"/>
      <c r="DSN435" s="45"/>
      <c r="DSO435" s="45"/>
      <c r="DSP435" s="45"/>
      <c r="DSQ435" s="45"/>
      <c r="DSR435" s="45"/>
      <c r="DSS435" s="45"/>
      <c r="DST435" s="45"/>
      <c r="DSU435" s="45"/>
      <c r="DSV435" s="45"/>
      <c r="DSW435" s="45"/>
      <c r="DSX435" s="45"/>
      <c r="DSY435" s="45"/>
      <c r="DSZ435" s="45"/>
      <c r="DTA435" s="45"/>
      <c r="DTB435" s="45"/>
      <c r="DTC435" s="45"/>
      <c r="DTD435" s="45"/>
      <c r="DTE435" s="45"/>
      <c r="DTF435" s="45"/>
      <c r="DTG435" s="45"/>
      <c r="DTH435" s="45"/>
      <c r="DTI435" s="45"/>
      <c r="DTJ435" s="45"/>
      <c r="DTK435" s="45"/>
      <c r="DTL435" s="45"/>
      <c r="DTM435" s="45"/>
      <c r="DTN435" s="45"/>
      <c r="DTO435" s="45"/>
      <c r="DTP435" s="45"/>
      <c r="DTQ435" s="45"/>
      <c r="DTR435" s="45"/>
      <c r="DTS435" s="45"/>
      <c r="DTT435" s="45"/>
      <c r="DTU435" s="45"/>
      <c r="DTV435" s="45"/>
      <c r="DTW435" s="45"/>
      <c r="DTX435" s="45"/>
      <c r="DTY435" s="45"/>
      <c r="DTZ435" s="45"/>
      <c r="DUA435" s="45"/>
      <c r="DUB435" s="45"/>
      <c r="DUC435" s="45"/>
      <c r="DUD435" s="45"/>
      <c r="DUE435" s="45"/>
      <c r="DUF435" s="45"/>
      <c r="DUG435" s="45"/>
      <c r="DUH435" s="45"/>
      <c r="DUI435" s="45"/>
      <c r="DUJ435" s="45"/>
      <c r="DUK435" s="45"/>
      <c r="DUL435" s="45"/>
      <c r="DUM435" s="45"/>
      <c r="DUN435" s="45"/>
      <c r="DUO435" s="45"/>
      <c r="DUP435" s="45"/>
      <c r="DUQ435" s="45"/>
      <c r="DUR435" s="45"/>
      <c r="DUS435" s="45"/>
      <c r="DUT435" s="45"/>
      <c r="DUU435" s="45"/>
      <c r="DUV435" s="45"/>
      <c r="DUW435" s="45"/>
      <c r="DUX435" s="45"/>
      <c r="DUY435" s="45"/>
      <c r="DUZ435" s="45"/>
      <c r="DVA435" s="45"/>
      <c r="DVB435" s="45"/>
      <c r="DVC435" s="45"/>
      <c r="DVD435" s="45"/>
      <c r="DVE435" s="45"/>
      <c r="DVF435" s="45"/>
      <c r="DVG435" s="45"/>
      <c r="DVH435" s="45"/>
      <c r="DVI435" s="45"/>
      <c r="DVJ435" s="45"/>
      <c r="DVK435" s="45"/>
      <c r="DVL435" s="45"/>
      <c r="DVM435" s="45"/>
      <c r="DVN435" s="45"/>
      <c r="DVO435" s="45"/>
      <c r="DVP435" s="45"/>
      <c r="DVQ435" s="45"/>
      <c r="DVR435" s="45"/>
      <c r="DVS435" s="45"/>
      <c r="DVT435" s="45"/>
      <c r="DVU435" s="45"/>
      <c r="DVV435" s="45"/>
      <c r="DVW435" s="45"/>
      <c r="DVX435" s="45"/>
      <c r="DVY435" s="45"/>
      <c r="DVZ435" s="45"/>
      <c r="DWA435" s="45"/>
      <c r="DWB435" s="45"/>
      <c r="DWC435" s="45"/>
      <c r="DWD435" s="45"/>
      <c r="DWE435" s="45"/>
      <c r="DWF435" s="45"/>
      <c r="DWG435" s="45"/>
      <c r="DWH435" s="45"/>
      <c r="DWI435" s="45"/>
      <c r="DWJ435" s="45"/>
      <c r="DWK435" s="45"/>
      <c r="DWL435" s="45"/>
      <c r="DWM435" s="45"/>
      <c r="DWN435" s="45"/>
      <c r="DWO435" s="45"/>
      <c r="DWP435" s="45"/>
      <c r="DWQ435" s="45"/>
      <c r="DWR435" s="45"/>
      <c r="DWS435" s="45"/>
      <c r="DWT435" s="45"/>
      <c r="DWU435" s="45"/>
      <c r="DWV435" s="45"/>
      <c r="DWW435" s="45"/>
      <c r="DWX435" s="45"/>
      <c r="DWY435" s="45"/>
      <c r="DWZ435" s="45"/>
      <c r="DXA435" s="45"/>
      <c r="DXB435" s="45"/>
      <c r="DXC435" s="45"/>
      <c r="DXD435" s="45"/>
      <c r="DXE435" s="45"/>
      <c r="DXF435" s="45"/>
      <c r="DXG435" s="45"/>
      <c r="DXH435" s="45"/>
      <c r="DXI435" s="45"/>
      <c r="DXJ435" s="45"/>
      <c r="DXK435" s="45"/>
      <c r="DXL435" s="45"/>
      <c r="DXM435" s="45"/>
      <c r="DXN435" s="45"/>
      <c r="DXO435" s="45"/>
      <c r="DXP435" s="45"/>
      <c r="DXQ435" s="45"/>
      <c r="DXR435" s="45"/>
      <c r="DXS435" s="45"/>
      <c r="DXT435" s="45"/>
      <c r="DXU435" s="45"/>
      <c r="DXV435" s="45"/>
      <c r="DXW435" s="45"/>
      <c r="DXX435" s="45"/>
      <c r="DXY435" s="45"/>
      <c r="DXZ435" s="45"/>
      <c r="DYA435" s="45"/>
      <c r="DYB435" s="45"/>
      <c r="DYC435" s="45"/>
      <c r="DYD435" s="45"/>
      <c r="DYE435" s="45"/>
      <c r="DYF435" s="45"/>
      <c r="DYG435" s="45"/>
      <c r="DYH435" s="45"/>
      <c r="DYI435" s="45"/>
      <c r="DYJ435" s="45"/>
      <c r="DYK435" s="45"/>
      <c r="DYL435" s="45"/>
      <c r="DYM435" s="45"/>
      <c r="DYN435" s="45"/>
      <c r="DYO435" s="45"/>
      <c r="DYP435" s="45"/>
      <c r="DYQ435" s="45"/>
      <c r="DYR435" s="45"/>
      <c r="DYS435" s="45"/>
      <c r="DYT435" s="45"/>
      <c r="DYU435" s="45"/>
      <c r="DYV435" s="45"/>
      <c r="DYW435" s="45"/>
      <c r="DYX435" s="45"/>
      <c r="DYY435" s="45"/>
      <c r="DYZ435" s="45"/>
      <c r="DZA435" s="45"/>
      <c r="DZB435" s="45"/>
      <c r="DZC435" s="45"/>
      <c r="DZD435" s="45"/>
      <c r="DZE435" s="45"/>
      <c r="DZF435" s="45"/>
      <c r="DZG435" s="45"/>
      <c r="DZH435" s="45"/>
      <c r="DZI435" s="45"/>
      <c r="DZJ435" s="45"/>
      <c r="DZK435" s="45"/>
      <c r="DZL435" s="45"/>
      <c r="DZM435" s="45"/>
      <c r="DZN435" s="45"/>
      <c r="DZO435" s="45"/>
      <c r="DZP435" s="45"/>
      <c r="DZQ435" s="45"/>
      <c r="DZR435" s="45"/>
      <c r="DZS435" s="45"/>
      <c r="DZT435" s="45"/>
      <c r="DZU435" s="45"/>
      <c r="DZV435" s="45"/>
      <c r="DZW435" s="45"/>
      <c r="DZX435" s="45"/>
      <c r="DZY435" s="45"/>
      <c r="DZZ435" s="45"/>
      <c r="EAA435" s="45"/>
      <c r="EAB435" s="45"/>
      <c r="EAC435" s="45"/>
      <c r="EAD435" s="45"/>
      <c r="EAE435" s="45"/>
      <c r="EAF435" s="45"/>
      <c r="EAG435" s="45"/>
      <c r="EAH435" s="45"/>
      <c r="EAI435" s="45"/>
      <c r="EAJ435" s="45"/>
      <c r="EAK435" s="45"/>
      <c r="EAL435" s="45"/>
      <c r="EAM435" s="45"/>
      <c r="EAN435" s="45"/>
      <c r="EAO435" s="45"/>
      <c r="EAP435" s="45"/>
      <c r="EAQ435" s="45"/>
      <c r="EAR435" s="45"/>
      <c r="EAS435" s="45"/>
      <c r="EAT435" s="45"/>
      <c r="EAU435" s="45"/>
      <c r="EAV435" s="45"/>
      <c r="EAW435" s="45"/>
      <c r="EAX435" s="45"/>
      <c r="EAY435" s="45"/>
      <c r="EAZ435" s="45"/>
      <c r="EBA435" s="45"/>
      <c r="EBB435" s="45"/>
      <c r="EBC435" s="45"/>
      <c r="EBD435" s="45"/>
      <c r="EBE435" s="45"/>
      <c r="EBF435" s="45"/>
      <c r="EBG435" s="45"/>
      <c r="EBH435" s="45"/>
      <c r="EBI435" s="45"/>
      <c r="EBJ435" s="45"/>
      <c r="EBK435" s="45"/>
      <c r="EBL435" s="45"/>
      <c r="EBM435" s="45"/>
      <c r="EBN435" s="45"/>
      <c r="EBO435" s="45"/>
      <c r="EBP435" s="45"/>
      <c r="EBQ435" s="45"/>
      <c r="EBR435" s="45"/>
      <c r="EBS435" s="45"/>
      <c r="EBT435" s="45"/>
      <c r="EBU435" s="45"/>
      <c r="EBV435" s="45"/>
      <c r="EBW435" s="45"/>
      <c r="EBX435" s="45"/>
      <c r="EBY435" s="45"/>
      <c r="EBZ435" s="45"/>
      <c r="ECA435" s="45"/>
      <c r="ECB435" s="45"/>
      <c r="ECC435" s="45"/>
      <c r="ECD435" s="45"/>
      <c r="ECE435" s="45"/>
      <c r="ECF435" s="45"/>
      <c r="ECG435" s="45"/>
      <c r="ECH435" s="45"/>
      <c r="ECI435" s="45"/>
      <c r="ECJ435" s="45"/>
      <c r="ECK435" s="45"/>
      <c r="ECL435" s="45"/>
      <c r="ECM435" s="45"/>
      <c r="ECN435" s="45"/>
      <c r="ECO435" s="45"/>
      <c r="ECP435" s="45"/>
      <c r="ECQ435" s="45"/>
      <c r="ECR435" s="45"/>
      <c r="ECS435" s="45"/>
      <c r="ECT435" s="45"/>
      <c r="ECU435" s="45"/>
      <c r="ECV435" s="45"/>
      <c r="ECW435" s="45"/>
      <c r="ECX435" s="45"/>
      <c r="ECY435" s="45"/>
      <c r="ECZ435" s="45"/>
      <c r="EDA435" s="45"/>
      <c r="EDB435" s="45"/>
      <c r="EDC435" s="45"/>
      <c r="EDD435" s="45"/>
      <c r="EDE435" s="45"/>
      <c r="EDF435" s="45"/>
      <c r="EDG435" s="45"/>
      <c r="EDH435" s="45"/>
      <c r="EDI435" s="45"/>
      <c r="EDJ435" s="45"/>
      <c r="EDK435" s="45"/>
      <c r="EDL435" s="45"/>
      <c r="EDM435" s="45"/>
      <c r="EDN435" s="45"/>
      <c r="EDO435" s="45"/>
      <c r="EDP435" s="45"/>
      <c r="EDQ435" s="45"/>
      <c r="EDR435" s="45"/>
      <c r="EDS435" s="45"/>
      <c r="EDT435" s="45"/>
      <c r="EDU435" s="45"/>
      <c r="EDV435" s="45"/>
      <c r="EDW435" s="45"/>
      <c r="EDX435" s="45"/>
      <c r="EDY435" s="45"/>
      <c r="EDZ435" s="45"/>
      <c r="EEA435" s="45"/>
      <c r="EEB435" s="45"/>
      <c r="EEC435" s="45"/>
      <c r="EED435" s="45"/>
      <c r="EEE435" s="45"/>
      <c r="EEF435" s="45"/>
      <c r="EEG435" s="45"/>
      <c r="EEH435" s="45"/>
      <c r="EEI435" s="45"/>
      <c r="EEJ435" s="45"/>
      <c r="EEK435" s="45"/>
      <c r="EEL435" s="45"/>
      <c r="EEM435" s="45"/>
      <c r="EEN435" s="45"/>
      <c r="EEO435" s="45"/>
      <c r="EEP435" s="45"/>
      <c r="EEQ435" s="45"/>
      <c r="EER435" s="45"/>
      <c r="EES435" s="45"/>
      <c r="EET435" s="45"/>
      <c r="EEU435" s="45"/>
      <c r="EEV435" s="45"/>
      <c r="EEW435" s="45"/>
      <c r="EEX435" s="45"/>
      <c r="EEY435" s="45"/>
      <c r="EEZ435" s="45"/>
      <c r="EFA435" s="45"/>
      <c r="EFB435" s="45"/>
      <c r="EFC435" s="45"/>
      <c r="EFD435" s="45"/>
      <c r="EFE435" s="45"/>
      <c r="EFF435" s="45"/>
      <c r="EFG435" s="45"/>
      <c r="EFH435" s="45"/>
      <c r="EFI435" s="45"/>
      <c r="EFJ435" s="45"/>
      <c r="EFK435" s="45"/>
      <c r="EFL435" s="45"/>
      <c r="EFM435" s="45"/>
      <c r="EFN435" s="45"/>
      <c r="EFO435" s="45"/>
      <c r="EFP435" s="45"/>
      <c r="EFQ435" s="45"/>
      <c r="EFR435" s="45"/>
      <c r="EFS435" s="45"/>
      <c r="EFT435" s="45"/>
      <c r="EFU435" s="45"/>
      <c r="EFV435" s="45"/>
      <c r="EFW435" s="45"/>
      <c r="EFX435" s="45"/>
      <c r="EFY435" s="45"/>
      <c r="EFZ435" s="45"/>
      <c r="EGA435" s="45"/>
      <c r="EGB435" s="45"/>
      <c r="EGC435" s="45"/>
      <c r="EGD435" s="45"/>
      <c r="EGE435" s="45"/>
      <c r="EGF435" s="45"/>
      <c r="EGG435" s="45"/>
      <c r="EGH435" s="45"/>
      <c r="EGI435" s="45"/>
      <c r="EGJ435" s="45"/>
      <c r="EGK435" s="45"/>
      <c r="EGL435" s="45"/>
      <c r="EGM435" s="45"/>
      <c r="EGN435" s="45"/>
      <c r="EGO435" s="45"/>
      <c r="EGP435" s="45"/>
      <c r="EGQ435" s="45"/>
      <c r="EGR435" s="45"/>
      <c r="EGS435" s="45"/>
      <c r="EGT435" s="45"/>
      <c r="EGU435" s="45"/>
      <c r="EGV435" s="45"/>
      <c r="EGW435" s="45"/>
      <c r="EGX435" s="45"/>
      <c r="EGY435" s="45"/>
      <c r="EGZ435" s="45"/>
      <c r="EHA435" s="45"/>
      <c r="EHB435" s="45"/>
      <c r="EHC435" s="45"/>
      <c r="EHD435" s="45"/>
      <c r="EHE435" s="45"/>
      <c r="EHF435" s="45"/>
      <c r="EHG435" s="45"/>
      <c r="EHH435" s="45"/>
      <c r="EHI435" s="45"/>
      <c r="EHJ435" s="45"/>
      <c r="EHK435" s="45"/>
      <c r="EHL435" s="45"/>
      <c r="EHM435" s="45"/>
      <c r="EHN435" s="45"/>
      <c r="EHO435" s="45"/>
      <c r="EHP435" s="45"/>
      <c r="EHQ435" s="45"/>
      <c r="EHR435" s="45"/>
      <c r="EHS435" s="45"/>
      <c r="EHT435" s="45"/>
      <c r="EHU435" s="45"/>
      <c r="EHV435" s="45"/>
      <c r="EHW435" s="45"/>
      <c r="EHX435" s="45"/>
      <c r="EHY435" s="45"/>
      <c r="EHZ435" s="45"/>
      <c r="EIA435" s="45"/>
      <c r="EIB435" s="45"/>
      <c r="EIC435" s="45"/>
      <c r="EID435" s="45"/>
      <c r="EIE435" s="45"/>
      <c r="EIF435" s="45"/>
      <c r="EIG435" s="45"/>
      <c r="EIH435" s="45"/>
      <c r="EII435" s="45"/>
      <c r="EIJ435" s="45"/>
      <c r="EIK435" s="45"/>
      <c r="EIL435" s="45"/>
      <c r="EIM435" s="45"/>
      <c r="EIN435" s="45"/>
      <c r="EIO435" s="45"/>
      <c r="EIP435" s="45"/>
      <c r="EIQ435" s="45"/>
      <c r="EIR435" s="45"/>
      <c r="EIS435" s="45"/>
      <c r="EIT435" s="45"/>
      <c r="EIU435" s="45"/>
      <c r="EIV435" s="45"/>
      <c r="EIW435" s="45"/>
      <c r="EIX435" s="45"/>
      <c r="EIY435" s="45"/>
      <c r="EIZ435" s="45"/>
      <c r="EJA435" s="45"/>
      <c r="EJB435" s="45"/>
      <c r="EJC435" s="45"/>
      <c r="EJD435" s="45"/>
      <c r="EJE435" s="45"/>
      <c r="EJF435" s="45"/>
      <c r="EJG435" s="45"/>
      <c r="EJH435" s="45"/>
      <c r="EJI435" s="45"/>
      <c r="EJJ435" s="45"/>
      <c r="EJK435" s="45"/>
      <c r="EJL435" s="45"/>
      <c r="EJM435" s="45"/>
      <c r="EJN435" s="45"/>
      <c r="EJO435" s="45"/>
      <c r="EJP435" s="45"/>
      <c r="EJQ435" s="45"/>
      <c r="EJR435" s="45"/>
      <c r="EJS435" s="45"/>
      <c r="EJT435" s="45"/>
      <c r="EJU435" s="45"/>
      <c r="EJV435" s="45"/>
      <c r="EJW435" s="45"/>
      <c r="EJX435" s="45"/>
      <c r="EJY435" s="45"/>
      <c r="EJZ435" s="45"/>
      <c r="EKA435" s="45"/>
      <c r="EKB435" s="45"/>
      <c r="EKC435" s="45"/>
      <c r="EKD435" s="45"/>
      <c r="EKE435" s="45"/>
      <c r="EKF435" s="45"/>
      <c r="EKG435" s="45"/>
      <c r="EKH435" s="45"/>
      <c r="EKI435" s="45"/>
      <c r="EKJ435" s="45"/>
      <c r="EKK435" s="45"/>
      <c r="EKL435" s="45"/>
      <c r="EKM435" s="45"/>
      <c r="EKN435" s="45"/>
      <c r="EKO435" s="45"/>
      <c r="EKP435" s="45"/>
      <c r="EKQ435" s="45"/>
      <c r="EKR435" s="45"/>
      <c r="EKS435" s="45"/>
      <c r="EKT435" s="45"/>
      <c r="EKU435" s="45"/>
      <c r="EKV435" s="45"/>
      <c r="EKW435" s="45"/>
      <c r="EKX435" s="45"/>
      <c r="EKY435" s="45"/>
      <c r="EKZ435" s="45"/>
      <c r="ELA435" s="45"/>
      <c r="ELB435" s="45"/>
      <c r="ELC435" s="45"/>
      <c r="ELD435" s="45"/>
      <c r="ELE435" s="45"/>
      <c r="ELF435" s="45"/>
      <c r="ELG435" s="45"/>
      <c r="ELH435" s="45"/>
      <c r="ELI435" s="45"/>
      <c r="ELJ435" s="45"/>
      <c r="ELK435" s="45"/>
      <c r="ELL435" s="45"/>
      <c r="ELM435" s="45"/>
      <c r="ELN435" s="45"/>
      <c r="ELO435" s="45"/>
      <c r="ELP435" s="45"/>
      <c r="ELQ435" s="45"/>
      <c r="ELR435" s="45"/>
      <c r="ELS435" s="45"/>
      <c r="ELT435" s="45"/>
      <c r="ELU435" s="45"/>
      <c r="ELV435" s="45"/>
      <c r="ELW435" s="45"/>
      <c r="ELX435" s="45"/>
      <c r="ELY435" s="45"/>
      <c r="ELZ435" s="45"/>
      <c r="EMA435" s="45"/>
      <c r="EMB435" s="45"/>
      <c r="EMC435" s="45"/>
      <c r="EMD435" s="45"/>
      <c r="EME435" s="45"/>
      <c r="EMF435" s="45"/>
      <c r="EMG435" s="45"/>
      <c r="EMH435" s="45"/>
      <c r="EMI435" s="45"/>
      <c r="EMJ435" s="45"/>
      <c r="EMK435" s="45"/>
      <c r="EML435" s="45"/>
      <c r="EMM435" s="45"/>
      <c r="EMN435" s="45"/>
      <c r="EMO435" s="45"/>
      <c r="EMP435" s="45"/>
      <c r="EMQ435" s="45"/>
      <c r="EMR435" s="45"/>
      <c r="EMS435" s="45"/>
      <c r="EMT435" s="45"/>
      <c r="EMU435" s="45"/>
      <c r="EMV435" s="45"/>
      <c r="EMW435" s="45"/>
      <c r="EMX435" s="45"/>
      <c r="EMY435" s="45"/>
      <c r="EMZ435" s="45"/>
      <c r="ENA435" s="45"/>
      <c r="ENB435" s="45"/>
      <c r="ENC435" s="45"/>
      <c r="END435" s="45"/>
      <c r="ENE435" s="45"/>
      <c r="ENF435" s="45"/>
      <c r="ENG435" s="45"/>
      <c r="ENH435" s="45"/>
      <c r="ENI435" s="45"/>
      <c r="ENJ435" s="45"/>
      <c r="ENK435" s="45"/>
      <c r="ENL435" s="45"/>
      <c r="ENM435" s="45"/>
      <c r="ENN435" s="45"/>
      <c r="ENO435" s="45"/>
      <c r="ENP435" s="45"/>
      <c r="ENQ435" s="45"/>
      <c r="ENR435" s="45"/>
      <c r="ENS435" s="45"/>
      <c r="ENT435" s="45"/>
      <c r="ENU435" s="45"/>
      <c r="ENV435" s="45"/>
      <c r="ENW435" s="45"/>
      <c r="ENX435" s="45"/>
      <c r="ENY435" s="45"/>
      <c r="ENZ435" s="45"/>
      <c r="EOA435" s="45"/>
      <c r="EOB435" s="45"/>
      <c r="EOC435" s="45"/>
      <c r="EOD435" s="45"/>
      <c r="EOE435" s="45"/>
      <c r="EOF435" s="45"/>
      <c r="EOG435" s="45"/>
      <c r="EOH435" s="45"/>
      <c r="EOI435" s="45"/>
      <c r="EOJ435" s="45"/>
      <c r="EOK435" s="45"/>
      <c r="EOL435" s="45"/>
      <c r="EOM435" s="45"/>
      <c r="EON435" s="45"/>
      <c r="EOO435" s="45"/>
      <c r="EOP435" s="45"/>
      <c r="EOQ435" s="45"/>
      <c r="EOR435" s="45"/>
      <c r="EOS435" s="45"/>
      <c r="EOT435" s="45"/>
      <c r="EOU435" s="45"/>
      <c r="EOV435" s="45"/>
      <c r="EOW435" s="45"/>
      <c r="EOX435" s="45"/>
      <c r="EOY435" s="45"/>
      <c r="EOZ435" s="45"/>
      <c r="EPA435" s="45"/>
      <c r="EPB435" s="45"/>
      <c r="EPC435" s="45"/>
      <c r="EPD435" s="45"/>
      <c r="EPE435" s="45"/>
      <c r="EPF435" s="45"/>
      <c r="EPG435" s="45"/>
      <c r="EPH435" s="45"/>
      <c r="EPI435" s="45"/>
      <c r="EPJ435" s="45"/>
      <c r="EPK435" s="45"/>
      <c r="EPL435" s="45"/>
      <c r="EPM435" s="45"/>
      <c r="EPN435" s="45"/>
      <c r="EPO435" s="45"/>
      <c r="EPP435" s="45"/>
      <c r="EPQ435" s="45"/>
      <c r="EPR435" s="45"/>
      <c r="EPS435" s="45"/>
      <c r="EPT435" s="45"/>
      <c r="EPU435" s="45"/>
      <c r="EPV435" s="45"/>
      <c r="EPW435" s="45"/>
      <c r="EPX435" s="45"/>
      <c r="EPY435" s="45"/>
      <c r="EPZ435" s="45"/>
      <c r="EQA435" s="45"/>
      <c r="EQB435" s="45"/>
      <c r="EQC435" s="45"/>
      <c r="EQD435" s="45"/>
      <c r="EQE435" s="45"/>
      <c r="EQF435" s="45"/>
      <c r="EQG435" s="45"/>
      <c r="EQH435" s="45"/>
      <c r="EQI435" s="45"/>
      <c r="EQJ435" s="45"/>
      <c r="EQK435" s="45"/>
      <c r="EQL435" s="45"/>
      <c r="EQM435" s="45"/>
      <c r="EQN435" s="45"/>
      <c r="EQO435" s="45"/>
      <c r="EQP435" s="45"/>
      <c r="EQQ435" s="45"/>
      <c r="EQR435" s="45"/>
      <c r="EQS435" s="45"/>
      <c r="EQT435" s="45"/>
      <c r="EQU435" s="45"/>
      <c r="EQV435" s="45"/>
      <c r="EQW435" s="45"/>
      <c r="EQX435" s="45"/>
      <c r="EQY435" s="45"/>
      <c r="EQZ435" s="45"/>
      <c r="ERA435" s="45"/>
      <c r="ERB435" s="45"/>
      <c r="ERC435" s="45"/>
      <c r="ERD435" s="45"/>
      <c r="ERE435" s="45"/>
      <c r="ERF435" s="45"/>
      <c r="ERG435" s="45"/>
      <c r="ERH435" s="45"/>
      <c r="ERI435" s="45"/>
      <c r="ERJ435" s="45"/>
      <c r="ERK435" s="45"/>
      <c r="ERL435" s="45"/>
      <c r="ERM435" s="45"/>
      <c r="ERN435" s="45"/>
      <c r="ERO435" s="45"/>
      <c r="ERP435" s="45"/>
      <c r="ERQ435" s="45"/>
      <c r="ERR435" s="45"/>
      <c r="ERS435" s="45"/>
      <c r="ERT435" s="45"/>
      <c r="ERU435" s="45"/>
      <c r="ERV435" s="45"/>
      <c r="ERW435" s="45"/>
      <c r="ERX435" s="45"/>
      <c r="ERY435" s="45"/>
      <c r="ERZ435" s="45"/>
      <c r="ESA435" s="45"/>
      <c r="ESB435" s="45"/>
      <c r="ESC435" s="45"/>
      <c r="ESD435" s="45"/>
      <c r="ESE435" s="45"/>
      <c r="ESF435" s="45"/>
      <c r="ESG435" s="45"/>
      <c r="ESH435" s="45"/>
      <c r="ESI435" s="45"/>
      <c r="ESJ435" s="45"/>
      <c r="ESK435" s="45"/>
      <c r="ESL435" s="45"/>
      <c r="ESM435" s="45"/>
      <c r="ESN435" s="45"/>
      <c r="ESO435" s="45"/>
      <c r="ESP435" s="45"/>
      <c r="ESQ435" s="45"/>
      <c r="ESR435" s="45"/>
      <c r="ESS435" s="45"/>
      <c r="EST435" s="45"/>
      <c r="ESU435" s="45"/>
      <c r="ESV435" s="45"/>
      <c r="ESW435" s="45"/>
      <c r="ESX435" s="45"/>
      <c r="ESY435" s="45"/>
      <c r="ESZ435" s="45"/>
      <c r="ETA435" s="45"/>
      <c r="ETB435" s="45"/>
      <c r="ETC435" s="45"/>
      <c r="ETD435" s="45"/>
      <c r="ETE435" s="45"/>
      <c r="ETF435" s="45"/>
      <c r="ETG435" s="45"/>
      <c r="ETH435" s="45"/>
      <c r="ETI435" s="45"/>
      <c r="ETJ435" s="45"/>
      <c r="ETK435" s="45"/>
      <c r="ETL435" s="45"/>
      <c r="ETM435" s="45"/>
      <c r="ETN435" s="45"/>
      <c r="ETO435" s="45"/>
      <c r="ETP435" s="45"/>
      <c r="ETQ435" s="45"/>
      <c r="ETR435" s="45"/>
      <c r="ETS435" s="45"/>
      <c r="ETT435" s="45"/>
      <c r="ETU435" s="45"/>
      <c r="ETV435" s="45"/>
      <c r="ETW435" s="45"/>
      <c r="ETX435" s="45"/>
      <c r="ETY435" s="45"/>
      <c r="ETZ435" s="45"/>
      <c r="EUA435" s="45"/>
      <c r="EUB435" s="45"/>
      <c r="EUC435" s="45"/>
      <c r="EUD435" s="45"/>
      <c r="EUE435" s="45"/>
      <c r="EUF435" s="45"/>
      <c r="EUG435" s="45"/>
      <c r="EUH435" s="45"/>
      <c r="EUI435" s="45"/>
      <c r="EUJ435" s="45"/>
      <c r="EUK435" s="45"/>
      <c r="EUL435" s="45"/>
      <c r="EUM435" s="45"/>
      <c r="EUN435" s="45"/>
      <c r="EUO435" s="45"/>
      <c r="EUP435" s="45"/>
      <c r="EUQ435" s="45"/>
      <c r="EUR435" s="45"/>
      <c r="EUS435" s="45"/>
      <c r="EUT435" s="45"/>
      <c r="EUU435" s="45"/>
      <c r="EUV435" s="45"/>
      <c r="EUW435" s="45"/>
      <c r="EUX435" s="45"/>
      <c r="EUY435" s="45"/>
      <c r="EUZ435" s="45"/>
      <c r="EVA435" s="45"/>
      <c r="EVB435" s="45"/>
      <c r="EVC435" s="45"/>
      <c r="EVD435" s="45"/>
      <c r="EVE435" s="45"/>
      <c r="EVF435" s="45"/>
      <c r="EVG435" s="45"/>
      <c r="EVH435" s="45"/>
      <c r="EVI435" s="45"/>
      <c r="EVJ435" s="45"/>
      <c r="EVK435" s="45"/>
      <c r="EVL435" s="45"/>
      <c r="EVM435" s="45"/>
      <c r="EVN435" s="45"/>
      <c r="EVO435" s="45"/>
      <c r="EVP435" s="45"/>
      <c r="EVQ435" s="45"/>
      <c r="EVR435" s="45"/>
      <c r="EVS435" s="45"/>
      <c r="EVT435" s="45"/>
      <c r="EVU435" s="45"/>
      <c r="EVV435" s="45"/>
      <c r="EVW435" s="45"/>
      <c r="EVX435" s="45"/>
      <c r="EVY435" s="45"/>
      <c r="EVZ435" s="45"/>
      <c r="EWA435" s="45"/>
      <c r="EWB435" s="45"/>
      <c r="EWC435" s="45"/>
      <c r="EWD435" s="45"/>
      <c r="EWE435" s="45"/>
      <c r="EWF435" s="45"/>
      <c r="EWG435" s="45"/>
      <c r="EWH435" s="45"/>
      <c r="EWI435" s="45"/>
      <c r="EWJ435" s="45"/>
      <c r="EWK435" s="45"/>
      <c r="EWL435" s="45"/>
      <c r="EWM435" s="45"/>
      <c r="EWN435" s="45"/>
      <c r="EWO435" s="45"/>
      <c r="EWP435" s="45"/>
      <c r="EWQ435" s="45"/>
      <c r="EWR435" s="45"/>
      <c r="EWS435" s="45"/>
      <c r="EWT435" s="45"/>
      <c r="EWU435" s="45"/>
      <c r="EWV435" s="45"/>
      <c r="EWW435" s="45"/>
      <c r="EWX435" s="45"/>
      <c r="EWY435" s="45"/>
      <c r="EWZ435" s="45"/>
      <c r="EXA435" s="45"/>
      <c r="EXB435" s="45"/>
      <c r="EXC435" s="45"/>
      <c r="EXD435" s="45"/>
      <c r="EXE435" s="45"/>
      <c r="EXF435" s="45"/>
      <c r="EXG435" s="45"/>
      <c r="EXH435" s="45"/>
      <c r="EXI435" s="45"/>
      <c r="EXJ435" s="45"/>
      <c r="EXK435" s="45"/>
      <c r="EXL435" s="45"/>
      <c r="EXM435" s="45"/>
      <c r="EXN435" s="45"/>
      <c r="EXO435" s="45"/>
      <c r="EXP435" s="45"/>
      <c r="EXQ435" s="45"/>
      <c r="EXR435" s="45"/>
      <c r="EXS435" s="45"/>
      <c r="EXT435" s="45"/>
      <c r="EXU435" s="45"/>
      <c r="EXV435" s="45"/>
      <c r="EXW435" s="45"/>
      <c r="EXX435" s="45"/>
      <c r="EXY435" s="45"/>
      <c r="EXZ435" s="45"/>
      <c r="EYA435" s="45"/>
      <c r="EYB435" s="45"/>
      <c r="EYC435" s="45"/>
      <c r="EYD435" s="45"/>
      <c r="EYE435" s="45"/>
      <c r="EYF435" s="45"/>
      <c r="EYG435" s="45"/>
      <c r="EYH435" s="45"/>
      <c r="EYI435" s="45"/>
      <c r="EYJ435" s="45"/>
      <c r="EYK435" s="45"/>
      <c r="EYL435" s="45"/>
      <c r="EYM435" s="45"/>
      <c r="EYN435" s="45"/>
      <c r="EYO435" s="45"/>
      <c r="EYP435" s="45"/>
      <c r="EYQ435" s="45"/>
      <c r="EYR435" s="45"/>
      <c r="EYS435" s="45"/>
      <c r="EYT435" s="45"/>
      <c r="EYU435" s="45"/>
      <c r="EYV435" s="45"/>
      <c r="EYW435" s="45"/>
      <c r="EYX435" s="45"/>
      <c r="EYY435" s="45"/>
      <c r="EYZ435" s="45"/>
      <c r="EZA435" s="45"/>
      <c r="EZB435" s="45"/>
      <c r="EZC435" s="45"/>
      <c r="EZD435" s="45"/>
      <c r="EZE435" s="45"/>
      <c r="EZF435" s="45"/>
      <c r="EZG435" s="45"/>
      <c r="EZH435" s="45"/>
      <c r="EZI435" s="45"/>
      <c r="EZJ435" s="45"/>
      <c r="EZK435" s="45"/>
      <c r="EZL435" s="45"/>
      <c r="EZM435" s="45"/>
      <c r="EZN435" s="45"/>
      <c r="EZO435" s="45"/>
      <c r="EZP435" s="45"/>
      <c r="EZQ435" s="45"/>
      <c r="EZR435" s="45"/>
      <c r="EZS435" s="45"/>
      <c r="EZT435" s="45"/>
      <c r="EZU435" s="45"/>
      <c r="EZV435" s="45"/>
      <c r="EZW435" s="45"/>
      <c r="EZX435" s="45"/>
      <c r="EZY435" s="45"/>
      <c r="EZZ435" s="45"/>
      <c r="FAA435" s="45"/>
      <c r="FAB435" s="45"/>
      <c r="FAC435" s="45"/>
      <c r="FAD435" s="45"/>
      <c r="FAE435" s="45"/>
      <c r="FAF435" s="45"/>
      <c r="FAG435" s="45"/>
      <c r="FAH435" s="45"/>
      <c r="FAI435" s="45"/>
      <c r="FAJ435" s="45"/>
      <c r="FAK435" s="45"/>
      <c r="FAL435" s="45"/>
      <c r="FAM435" s="45"/>
      <c r="FAN435" s="45"/>
      <c r="FAO435" s="45"/>
      <c r="FAP435" s="45"/>
      <c r="FAQ435" s="45"/>
      <c r="FAR435" s="45"/>
      <c r="FAS435" s="45"/>
      <c r="FAT435" s="45"/>
      <c r="FAU435" s="45"/>
      <c r="FAV435" s="45"/>
      <c r="FAW435" s="45"/>
      <c r="FAX435" s="45"/>
      <c r="FAY435" s="45"/>
      <c r="FAZ435" s="45"/>
      <c r="FBA435" s="45"/>
      <c r="FBB435" s="45"/>
      <c r="FBC435" s="45"/>
      <c r="FBD435" s="45"/>
      <c r="FBE435" s="45"/>
      <c r="FBF435" s="45"/>
      <c r="FBG435" s="45"/>
      <c r="FBH435" s="45"/>
      <c r="FBI435" s="45"/>
      <c r="FBJ435" s="45"/>
      <c r="FBK435" s="45"/>
      <c r="FBL435" s="45"/>
      <c r="FBM435" s="45"/>
      <c r="FBN435" s="45"/>
      <c r="FBO435" s="45"/>
      <c r="FBP435" s="45"/>
      <c r="FBQ435" s="45"/>
      <c r="FBR435" s="45"/>
      <c r="FBS435" s="45"/>
      <c r="FBT435" s="45"/>
      <c r="FBU435" s="45"/>
      <c r="FBV435" s="45"/>
      <c r="FBW435" s="45"/>
      <c r="FBX435" s="45"/>
      <c r="FBY435" s="45"/>
      <c r="FBZ435" s="45"/>
      <c r="FCA435" s="45"/>
      <c r="FCB435" s="45"/>
      <c r="FCC435" s="45"/>
      <c r="FCD435" s="45"/>
      <c r="FCE435" s="45"/>
      <c r="FCF435" s="45"/>
      <c r="FCG435" s="45"/>
      <c r="FCH435" s="45"/>
      <c r="FCI435" s="45"/>
      <c r="FCJ435" s="45"/>
      <c r="FCK435" s="45"/>
      <c r="FCL435" s="45"/>
      <c r="FCM435" s="45"/>
      <c r="FCN435" s="45"/>
      <c r="FCO435" s="45"/>
      <c r="FCP435" s="45"/>
      <c r="FCQ435" s="45"/>
      <c r="FCR435" s="45"/>
      <c r="FCS435" s="45"/>
      <c r="FCT435" s="45"/>
      <c r="FCU435" s="45"/>
      <c r="FCV435" s="45"/>
      <c r="FCW435" s="45"/>
      <c r="FCX435" s="45"/>
      <c r="FCY435" s="45"/>
      <c r="FCZ435" s="45"/>
      <c r="FDA435" s="45"/>
      <c r="FDB435" s="45"/>
      <c r="FDC435" s="45"/>
      <c r="FDD435" s="45"/>
      <c r="FDE435" s="45"/>
      <c r="FDF435" s="45"/>
      <c r="FDG435" s="45"/>
      <c r="FDH435" s="45"/>
      <c r="FDI435" s="45"/>
      <c r="FDJ435" s="45"/>
      <c r="FDK435" s="45"/>
      <c r="FDL435" s="45"/>
      <c r="FDM435" s="45"/>
      <c r="FDN435" s="45"/>
      <c r="FDO435" s="45"/>
      <c r="FDP435" s="45"/>
      <c r="FDQ435" s="45"/>
      <c r="FDR435" s="45"/>
      <c r="FDS435" s="45"/>
      <c r="FDT435" s="45"/>
      <c r="FDU435" s="45"/>
      <c r="FDV435" s="45"/>
      <c r="FDW435" s="45"/>
      <c r="FDX435" s="45"/>
      <c r="FDY435" s="45"/>
      <c r="FDZ435" s="45"/>
      <c r="FEA435" s="45"/>
      <c r="FEB435" s="45"/>
      <c r="FEC435" s="45"/>
      <c r="FED435" s="45"/>
      <c r="FEE435" s="45"/>
      <c r="FEF435" s="45"/>
      <c r="FEG435" s="45"/>
      <c r="FEH435" s="45"/>
      <c r="FEI435" s="45"/>
      <c r="FEJ435" s="45"/>
      <c r="FEK435" s="45"/>
      <c r="FEL435" s="45"/>
      <c r="FEM435" s="45"/>
      <c r="FEN435" s="45"/>
      <c r="FEO435" s="45"/>
      <c r="FEP435" s="45"/>
      <c r="FEQ435" s="45"/>
      <c r="FER435" s="45"/>
      <c r="FES435" s="45"/>
      <c r="FET435" s="45"/>
      <c r="FEU435" s="45"/>
      <c r="FEV435" s="45"/>
      <c r="FEW435" s="45"/>
      <c r="FEX435" s="45"/>
      <c r="FEY435" s="45"/>
      <c r="FEZ435" s="45"/>
      <c r="FFA435" s="45"/>
      <c r="FFB435" s="45"/>
      <c r="FFC435" s="45"/>
      <c r="FFD435" s="45"/>
      <c r="FFE435" s="45"/>
      <c r="FFF435" s="45"/>
      <c r="FFG435" s="45"/>
      <c r="FFH435" s="45"/>
      <c r="FFI435" s="45"/>
      <c r="FFJ435" s="45"/>
      <c r="FFK435" s="45"/>
      <c r="FFL435" s="45"/>
      <c r="FFM435" s="45"/>
      <c r="FFN435" s="45"/>
      <c r="FFO435" s="45"/>
      <c r="FFP435" s="45"/>
      <c r="FFQ435" s="45"/>
      <c r="FFR435" s="45"/>
      <c r="FFS435" s="45"/>
      <c r="FFT435" s="45"/>
      <c r="FFU435" s="45"/>
      <c r="FFV435" s="45"/>
      <c r="FFW435" s="45"/>
      <c r="FFX435" s="45"/>
      <c r="FFY435" s="45"/>
      <c r="FFZ435" s="45"/>
      <c r="FGA435" s="45"/>
      <c r="FGB435" s="45"/>
      <c r="FGC435" s="45"/>
      <c r="FGD435" s="45"/>
      <c r="FGE435" s="45"/>
      <c r="FGF435" s="45"/>
      <c r="FGG435" s="45"/>
      <c r="FGH435" s="45"/>
      <c r="FGI435" s="45"/>
      <c r="FGJ435" s="45"/>
      <c r="FGK435" s="45"/>
      <c r="FGL435" s="45"/>
      <c r="FGM435" s="45"/>
      <c r="FGN435" s="45"/>
      <c r="FGO435" s="45"/>
      <c r="FGP435" s="45"/>
      <c r="FGQ435" s="45"/>
      <c r="FGR435" s="45"/>
      <c r="FGS435" s="45"/>
      <c r="FGT435" s="45"/>
      <c r="FGU435" s="45"/>
      <c r="FGV435" s="45"/>
      <c r="FGW435" s="45"/>
      <c r="FGX435" s="45"/>
      <c r="FGY435" s="45"/>
      <c r="FGZ435" s="45"/>
      <c r="FHA435" s="45"/>
      <c r="FHB435" s="45"/>
      <c r="FHC435" s="45"/>
      <c r="FHD435" s="45"/>
      <c r="FHE435" s="45"/>
      <c r="FHF435" s="45"/>
      <c r="FHG435" s="45"/>
      <c r="FHH435" s="45"/>
      <c r="FHI435" s="45"/>
      <c r="FHJ435" s="45"/>
      <c r="FHK435" s="45"/>
      <c r="FHL435" s="45"/>
      <c r="FHM435" s="45"/>
      <c r="FHN435" s="45"/>
      <c r="FHO435" s="45"/>
      <c r="FHP435" s="45"/>
      <c r="FHQ435" s="45"/>
      <c r="FHR435" s="45"/>
      <c r="FHS435" s="45"/>
      <c r="FHT435" s="45"/>
      <c r="FHU435" s="45"/>
      <c r="FHV435" s="45"/>
      <c r="FHW435" s="45"/>
      <c r="FHX435" s="45"/>
      <c r="FHY435" s="45"/>
      <c r="FHZ435" s="45"/>
      <c r="FIA435" s="45"/>
      <c r="FIB435" s="45"/>
      <c r="FIC435" s="45"/>
      <c r="FID435" s="45"/>
      <c r="FIE435" s="45"/>
      <c r="FIF435" s="45"/>
      <c r="FIG435" s="45"/>
      <c r="FIH435" s="45"/>
      <c r="FII435" s="45"/>
      <c r="FIJ435" s="45"/>
      <c r="FIK435" s="45"/>
      <c r="FIL435" s="45"/>
      <c r="FIM435" s="45"/>
      <c r="FIN435" s="45"/>
      <c r="FIO435" s="45"/>
      <c r="FIP435" s="45"/>
      <c r="FIQ435" s="45"/>
      <c r="FIR435" s="45"/>
      <c r="FIS435" s="45"/>
      <c r="FIT435" s="45"/>
      <c r="FIU435" s="45"/>
      <c r="FIV435" s="45"/>
      <c r="FIW435" s="45"/>
      <c r="FIX435" s="45"/>
      <c r="FIY435" s="45"/>
      <c r="FIZ435" s="45"/>
      <c r="FJA435" s="45"/>
      <c r="FJB435" s="45"/>
      <c r="FJC435" s="45"/>
      <c r="FJD435" s="45"/>
      <c r="FJE435" s="45"/>
      <c r="FJF435" s="45"/>
      <c r="FJG435" s="45"/>
      <c r="FJH435" s="45"/>
      <c r="FJI435" s="45"/>
      <c r="FJJ435" s="45"/>
      <c r="FJK435" s="45"/>
      <c r="FJL435" s="45"/>
      <c r="FJM435" s="45"/>
      <c r="FJN435" s="45"/>
      <c r="FJO435" s="45"/>
      <c r="FJP435" s="45"/>
      <c r="FJQ435" s="45"/>
      <c r="FJR435" s="45"/>
      <c r="FJS435" s="45"/>
      <c r="FJT435" s="45"/>
      <c r="FJU435" s="45"/>
      <c r="FJV435" s="45"/>
      <c r="FJW435" s="45"/>
      <c r="FJX435" s="45"/>
      <c r="FJY435" s="45"/>
      <c r="FJZ435" s="45"/>
      <c r="FKA435" s="45"/>
      <c r="FKB435" s="45"/>
      <c r="FKC435" s="45"/>
      <c r="FKD435" s="45"/>
      <c r="FKE435" s="45"/>
      <c r="FKF435" s="45"/>
      <c r="FKG435" s="45"/>
      <c r="FKH435" s="45"/>
      <c r="FKI435" s="45"/>
      <c r="FKJ435" s="45"/>
      <c r="FKK435" s="45"/>
      <c r="FKL435" s="45"/>
      <c r="FKM435" s="45"/>
      <c r="FKN435" s="45"/>
      <c r="FKO435" s="45"/>
      <c r="FKP435" s="45"/>
      <c r="FKQ435" s="45"/>
      <c r="FKR435" s="45"/>
      <c r="FKS435" s="45"/>
      <c r="FKT435" s="45"/>
      <c r="FKU435" s="45"/>
      <c r="FKV435" s="45"/>
      <c r="FKW435" s="45"/>
      <c r="FKX435" s="45"/>
      <c r="FKY435" s="45"/>
      <c r="FKZ435" s="45"/>
      <c r="FLA435" s="45"/>
      <c r="FLB435" s="45"/>
      <c r="FLC435" s="45"/>
      <c r="FLD435" s="45"/>
      <c r="FLE435" s="45"/>
      <c r="FLF435" s="45"/>
      <c r="FLG435" s="45"/>
      <c r="FLH435" s="45"/>
      <c r="FLI435" s="45"/>
      <c r="FLJ435" s="45"/>
      <c r="FLK435" s="45"/>
      <c r="FLL435" s="45"/>
      <c r="FLM435" s="45"/>
      <c r="FLN435" s="45"/>
      <c r="FLO435" s="45"/>
      <c r="FLP435" s="45"/>
      <c r="FLQ435" s="45"/>
      <c r="FLR435" s="45"/>
      <c r="FLS435" s="45"/>
      <c r="FLT435" s="45"/>
      <c r="FLU435" s="45"/>
      <c r="FLV435" s="45"/>
      <c r="FLW435" s="45"/>
      <c r="FLX435" s="45"/>
      <c r="FLY435" s="45"/>
      <c r="FLZ435" s="45"/>
      <c r="FMA435" s="45"/>
      <c r="FMB435" s="45"/>
      <c r="FMC435" s="45"/>
      <c r="FMD435" s="45"/>
      <c r="FME435" s="45"/>
      <c r="FMF435" s="45"/>
      <c r="FMG435" s="45"/>
      <c r="FMH435" s="45"/>
      <c r="FMI435" s="45"/>
      <c r="FMJ435" s="45"/>
      <c r="FMK435" s="45"/>
      <c r="FML435" s="45"/>
      <c r="FMM435" s="45"/>
      <c r="FMN435" s="45"/>
      <c r="FMO435" s="45"/>
      <c r="FMP435" s="45"/>
      <c r="FMQ435" s="45"/>
      <c r="FMR435" s="45"/>
      <c r="FMS435" s="45"/>
      <c r="FMT435" s="45"/>
      <c r="FMU435" s="45"/>
      <c r="FMV435" s="45"/>
      <c r="FMW435" s="45"/>
      <c r="FMX435" s="45"/>
      <c r="FMY435" s="45"/>
      <c r="FMZ435" s="45"/>
      <c r="FNA435" s="45"/>
      <c r="FNB435" s="45"/>
      <c r="FNC435" s="45"/>
      <c r="FND435" s="45"/>
      <c r="FNE435" s="45"/>
      <c r="FNF435" s="45"/>
      <c r="FNG435" s="45"/>
      <c r="FNH435" s="45"/>
      <c r="FNI435" s="45"/>
      <c r="FNJ435" s="45"/>
      <c r="FNK435" s="45"/>
      <c r="FNL435" s="45"/>
      <c r="FNM435" s="45"/>
      <c r="FNN435" s="45"/>
      <c r="FNO435" s="45"/>
      <c r="FNP435" s="45"/>
      <c r="FNQ435" s="45"/>
      <c r="FNR435" s="45"/>
      <c r="FNS435" s="45"/>
      <c r="FNT435" s="45"/>
      <c r="FNU435" s="45"/>
      <c r="FNV435" s="45"/>
      <c r="FNW435" s="45"/>
      <c r="FNX435" s="45"/>
      <c r="FNY435" s="45"/>
      <c r="FNZ435" s="45"/>
      <c r="FOA435" s="45"/>
      <c r="FOB435" s="45"/>
      <c r="FOC435" s="45"/>
      <c r="FOD435" s="45"/>
      <c r="FOE435" s="45"/>
      <c r="FOF435" s="45"/>
      <c r="FOG435" s="45"/>
      <c r="FOH435" s="45"/>
      <c r="FOI435" s="45"/>
      <c r="FOJ435" s="45"/>
      <c r="FOK435" s="45"/>
      <c r="FOL435" s="45"/>
      <c r="FOM435" s="45"/>
      <c r="FON435" s="45"/>
      <c r="FOO435" s="45"/>
      <c r="FOP435" s="45"/>
      <c r="FOQ435" s="45"/>
      <c r="FOR435" s="45"/>
      <c r="FOS435" s="45"/>
      <c r="FOT435" s="45"/>
      <c r="FOU435" s="45"/>
      <c r="FOV435" s="45"/>
      <c r="FOW435" s="45"/>
      <c r="FOX435" s="45"/>
      <c r="FOY435" s="45"/>
      <c r="FOZ435" s="45"/>
      <c r="FPA435" s="45"/>
      <c r="FPB435" s="45"/>
      <c r="FPC435" s="45"/>
      <c r="FPD435" s="45"/>
      <c r="FPE435" s="45"/>
      <c r="FPF435" s="45"/>
      <c r="FPG435" s="45"/>
      <c r="FPH435" s="45"/>
      <c r="FPI435" s="45"/>
      <c r="FPJ435" s="45"/>
      <c r="FPK435" s="45"/>
      <c r="FPL435" s="45"/>
      <c r="FPM435" s="45"/>
      <c r="FPN435" s="45"/>
      <c r="FPO435" s="45"/>
      <c r="FPP435" s="45"/>
      <c r="FPQ435" s="45"/>
      <c r="FPR435" s="45"/>
      <c r="FPS435" s="45"/>
      <c r="FPT435" s="45"/>
      <c r="FPU435" s="45"/>
      <c r="FPV435" s="45"/>
      <c r="FPW435" s="45"/>
      <c r="FPX435" s="45"/>
      <c r="FPY435" s="45"/>
      <c r="FPZ435" s="45"/>
      <c r="FQA435" s="45"/>
      <c r="FQB435" s="45"/>
      <c r="FQC435" s="45"/>
      <c r="FQD435" s="45"/>
      <c r="FQE435" s="45"/>
      <c r="FQF435" s="45"/>
      <c r="FQG435" s="45"/>
      <c r="FQH435" s="45"/>
      <c r="FQI435" s="45"/>
      <c r="FQJ435" s="45"/>
      <c r="FQK435" s="45"/>
      <c r="FQL435" s="45"/>
      <c r="FQM435" s="45"/>
      <c r="FQN435" s="45"/>
      <c r="FQO435" s="45"/>
      <c r="FQP435" s="45"/>
      <c r="FQQ435" s="45"/>
      <c r="FQR435" s="45"/>
      <c r="FQS435" s="45"/>
      <c r="FQT435" s="45"/>
      <c r="FQU435" s="45"/>
      <c r="FQV435" s="45"/>
      <c r="FQW435" s="45"/>
      <c r="FQX435" s="45"/>
      <c r="FQY435" s="45"/>
      <c r="FQZ435" s="45"/>
      <c r="FRA435" s="45"/>
      <c r="FRB435" s="45"/>
      <c r="FRC435" s="45"/>
      <c r="FRD435" s="45"/>
      <c r="FRE435" s="45"/>
      <c r="FRF435" s="45"/>
      <c r="FRG435" s="45"/>
      <c r="FRH435" s="45"/>
      <c r="FRI435" s="45"/>
      <c r="FRJ435" s="45"/>
      <c r="FRK435" s="45"/>
      <c r="FRL435" s="45"/>
      <c r="FRM435" s="45"/>
      <c r="FRN435" s="45"/>
      <c r="FRO435" s="45"/>
      <c r="FRP435" s="45"/>
      <c r="FRQ435" s="45"/>
      <c r="FRR435" s="45"/>
      <c r="FRS435" s="45"/>
      <c r="FRT435" s="45"/>
      <c r="FRU435" s="45"/>
      <c r="FRV435" s="45"/>
      <c r="FRW435" s="45"/>
      <c r="FRX435" s="45"/>
      <c r="FRY435" s="45"/>
      <c r="FRZ435" s="45"/>
      <c r="FSA435" s="45"/>
      <c r="FSB435" s="45"/>
      <c r="FSC435" s="45"/>
      <c r="FSD435" s="45"/>
      <c r="FSE435" s="45"/>
      <c r="FSF435" s="45"/>
      <c r="FSG435" s="45"/>
      <c r="FSH435" s="45"/>
      <c r="FSI435" s="45"/>
      <c r="FSJ435" s="45"/>
      <c r="FSK435" s="45"/>
      <c r="FSL435" s="45"/>
      <c r="FSM435" s="45"/>
      <c r="FSN435" s="45"/>
      <c r="FSO435" s="45"/>
      <c r="FSP435" s="45"/>
      <c r="FSQ435" s="45"/>
      <c r="FSR435" s="45"/>
      <c r="FSS435" s="45"/>
      <c r="FST435" s="45"/>
      <c r="FSU435" s="45"/>
      <c r="FSV435" s="45"/>
      <c r="FSW435" s="45"/>
      <c r="FSX435" s="45"/>
      <c r="FSY435" s="45"/>
      <c r="FSZ435" s="45"/>
      <c r="FTA435" s="45"/>
      <c r="FTB435" s="45"/>
      <c r="FTC435" s="45"/>
      <c r="FTD435" s="45"/>
      <c r="FTE435" s="45"/>
      <c r="FTF435" s="45"/>
      <c r="FTG435" s="45"/>
      <c r="FTH435" s="45"/>
      <c r="FTI435" s="45"/>
      <c r="FTJ435" s="45"/>
      <c r="FTK435" s="45"/>
      <c r="FTL435" s="45"/>
      <c r="FTM435" s="45"/>
      <c r="FTN435" s="45"/>
      <c r="FTO435" s="45"/>
      <c r="FTP435" s="45"/>
      <c r="FTQ435" s="45"/>
      <c r="FTR435" s="45"/>
      <c r="FTS435" s="45"/>
      <c r="FTT435" s="45"/>
      <c r="FTU435" s="45"/>
      <c r="FTV435" s="45"/>
      <c r="FTW435" s="45"/>
      <c r="FTX435" s="45"/>
      <c r="FTY435" s="45"/>
      <c r="FTZ435" s="45"/>
      <c r="FUA435" s="45"/>
      <c r="FUB435" s="45"/>
      <c r="FUC435" s="45"/>
      <c r="FUD435" s="45"/>
      <c r="FUE435" s="45"/>
      <c r="FUF435" s="45"/>
      <c r="FUG435" s="45"/>
      <c r="FUH435" s="45"/>
      <c r="FUI435" s="45"/>
      <c r="FUJ435" s="45"/>
      <c r="FUK435" s="45"/>
      <c r="FUL435" s="45"/>
      <c r="FUM435" s="45"/>
      <c r="FUN435" s="45"/>
      <c r="FUO435" s="45"/>
      <c r="FUP435" s="45"/>
      <c r="FUQ435" s="45"/>
      <c r="FUR435" s="45"/>
      <c r="FUS435" s="45"/>
      <c r="FUT435" s="45"/>
      <c r="FUU435" s="45"/>
      <c r="FUV435" s="45"/>
      <c r="FUW435" s="45"/>
      <c r="FUX435" s="45"/>
      <c r="FUY435" s="45"/>
      <c r="FUZ435" s="45"/>
      <c r="FVA435" s="45"/>
      <c r="FVB435" s="45"/>
      <c r="FVC435" s="45"/>
      <c r="FVD435" s="45"/>
      <c r="FVE435" s="45"/>
      <c r="FVF435" s="45"/>
      <c r="FVG435" s="45"/>
      <c r="FVH435" s="45"/>
      <c r="FVI435" s="45"/>
      <c r="FVJ435" s="45"/>
      <c r="FVK435" s="45"/>
      <c r="FVL435" s="45"/>
      <c r="FVM435" s="45"/>
      <c r="FVN435" s="45"/>
      <c r="FVO435" s="45"/>
      <c r="FVP435" s="45"/>
      <c r="FVQ435" s="45"/>
      <c r="FVR435" s="45"/>
      <c r="FVS435" s="45"/>
      <c r="FVT435" s="45"/>
      <c r="FVU435" s="45"/>
      <c r="FVV435" s="45"/>
      <c r="FVW435" s="45"/>
      <c r="FVX435" s="45"/>
      <c r="FVY435" s="45"/>
      <c r="FVZ435" s="45"/>
      <c r="FWA435" s="45"/>
      <c r="FWB435" s="45"/>
      <c r="FWC435" s="45"/>
      <c r="FWD435" s="45"/>
      <c r="FWE435" s="45"/>
      <c r="FWF435" s="45"/>
      <c r="FWG435" s="45"/>
      <c r="FWH435" s="45"/>
      <c r="FWI435" s="45"/>
      <c r="FWJ435" s="45"/>
      <c r="FWK435" s="45"/>
      <c r="FWL435" s="45"/>
      <c r="FWM435" s="45"/>
      <c r="FWN435" s="45"/>
      <c r="FWO435" s="45"/>
      <c r="FWP435" s="45"/>
      <c r="FWQ435" s="45"/>
      <c r="FWR435" s="45"/>
      <c r="FWS435" s="45"/>
      <c r="FWT435" s="45"/>
      <c r="FWU435" s="45"/>
      <c r="FWV435" s="45"/>
      <c r="FWW435" s="45"/>
      <c r="FWX435" s="45"/>
      <c r="FWY435" s="45"/>
      <c r="FWZ435" s="45"/>
      <c r="FXA435" s="45"/>
      <c r="FXB435" s="45"/>
      <c r="FXC435" s="45"/>
      <c r="FXD435" s="45"/>
      <c r="FXE435" s="45"/>
      <c r="FXF435" s="45"/>
      <c r="FXG435" s="45"/>
      <c r="FXH435" s="45"/>
      <c r="FXI435" s="45"/>
      <c r="FXJ435" s="45"/>
      <c r="FXK435" s="45"/>
      <c r="FXL435" s="45"/>
      <c r="FXM435" s="45"/>
      <c r="FXN435" s="45"/>
      <c r="FXO435" s="45"/>
      <c r="FXP435" s="45"/>
      <c r="FXQ435" s="45"/>
      <c r="FXR435" s="45"/>
      <c r="FXS435" s="45"/>
      <c r="FXT435" s="45"/>
      <c r="FXU435" s="45"/>
      <c r="FXV435" s="45"/>
      <c r="FXW435" s="45"/>
      <c r="FXX435" s="45"/>
      <c r="FXY435" s="45"/>
      <c r="FXZ435" s="45"/>
      <c r="FYA435" s="45"/>
      <c r="FYB435" s="45"/>
      <c r="FYC435" s="45"/>
      <c r="FYD435" s="45"/>
      <c r="FYE435" s="45"/>
      <c r="FYF435" s="45"/>
      <c r="FYG435" s="45"/>
      <c r="FYH435" s="45"/>
      <c r="FYI435" s="45"/>
      <c r="FYJ435" s="45"/>
      <c r="FYK435" s="45"/>
      <c r="FYL435" s="45"/>
      <c r="FYM435" s="45"/>
      <c r="FYN435" s="45"/>
      <c r="FYO435" s="45"/>
      <c r="FYP435" s="45"/>
      <c r="FYQ435" s="45"/>
      <c r="FYR435" s="45"/>
      <c r="FYS435" s="45"/>
      <c r="FYT435" s="45"/>
      <c r="FYU435" s="45"/>
      <c r="FYV435" s="45"/>
      <c r="FYW435" s="45"/>
      <c r="FYX435" s="45"/>
      <c r="FYY435" s="45"/>
      <c r="FYZ435" s="45"/>
      <c r="FZA435" s="45"/>
      <c r="FZB435" s="45"/>
      <c r="FZC435" s="45"/>
      <c r="FZD435" s="45"/>
      <c r="FZE435" s="45"/>
      <c r="FZF435" s="45"/>
      <c r="FZG435" s="45"/>
      <c r="FZH435" s="45"/>
      <c r="FZI435" s="45"/>
      <c r="FZJ435" s="45"/>
      <c r="FZK435" s="45"/>
      <c r="FZL435" s="45"/>
      <c r="FZM435" s="45"/>
      <c r="FZN435" s="45"/>
      <c r="FZO435" s="45"/>
      <c r="FZP435" s="45"/>
      <c r="FZQ435" s="45"/>
      <c r="FZR435" s="45"/>
      <c r="FZS435" s="45"/>
      <c r="FZT435" s="45"/>
      <c r="FZU435" s="45"/>
      <c r="FZV435" s="45"/>
      <c r="FZW435" s="45"/>
      <c r="FZX435" s="45"/>
      <c r="FZY435" s="45"/>
      <c r="FZZ435" s="45"/>
      <c r="GAA435" s="45"/>
      <c r="GAB435" s="45"/>
      <c r="GAC435" s="45"/>
      <c r="GAD435" s="45"/>
      <c r="GAE435" s="45"/>
      <c r="GAF435" s="45"/>
      <c r="GAG435" s="45"/>
      <c r="GAH435" s="45"/>
      <c r="GAI435" s="45"/>
      <c r="GAJ435" s="45"/>
      <c r="GAK435" s="45"/>
      <c r="GAL435" s="45"/>
      <c r="GAM435" s="45"/>
      <c r="GAN435" s="45"/>
      <c r="GAO435" s="45"/>
      <c r="GAP435" s="45"/>
      <c r="GAQ435" s="45"/>
      <c r="GAR435" s="45"/>
      <c r="GAS435" s="45"/>
      <c r="GAT435" s="45"/>
      <c r="GAU435" s="45"/>
      <c r="GAV435" s="45"/>
      <c r="GAW435" s="45"/>
      <c r="GAX435" s="45"/>
      <c r="GAY435" s="45"/>
      <c r="GAZ435" s="45"/>
      <c r="GBA435" s="45"/>
      <c r="GBB435" s="45"/>
      <c r="GBC435" s="45"/>
      <c r="GBD435" s="45"/>
      <c r="GBE435" s="45"/>
      <c r="GBF435" s="45"/>
      <c r="GBG435" s="45"/>
      <c r="GBH435" s="45"/>
      <c r="GBI435" s="45"/>
      <c r="GBJ435" s="45"/>
      <c r="GBK435" s="45"/>
      <c r="GBL435" s="45"/>
      <c r="GBM435" s="45"/>
      <c r="GBN435" s="45"/>
      <c r="GBO435" s="45"/>
      <c r="GBP435" s="45"/>
      <c r="GBQ435" s="45"/>
      <c r="GBR435" s="45"/>
      <c r="GBS435" s="45"/>
      <c r="GBT435" s="45"/>
      <c r="GBU435" s="45"/>
      <c r="GBV435" s="45"/>
      <c r="GBW435" s="45"/>
      <c r="GBX435" s="45"/>
      <c r="GBY435" s="45"/>
      <c r="GBZ435" s="45"/>
      <c r="GCA435" s="45"/>
      <c r="GCB435" s="45"/>
      <c r="GCC435" s="45"/>
      <c r="GCD435" s="45"/>
      <c r="GCE435" s="45"/>
      <c r="GCF435" s="45"/>
      <c r="GCG435" s="45"/>
      <c r="GCH435" s="45"/>
      <c r="GCI435" s="45"/>
      <c r="GCJ435" s="45"/>
      <c r="GCK435" s="45"/>
      <c r="GCL435" s="45"/>
      <c r="GCM435" s="45"/>
      <c r="GCN435" s="45"/>
      <c r="GCO435" s="45"/>
      <c r="GCP435" s="45"/>
      <c r="GCQ435" s="45"/>
      <c r="GCR435" s="45"/>
      <c r="GCS435" s="45"/>
      <c r="GCT435" s="45"/>
      <c r="GCU435" s="45"/>
      <c r="GCV435" s="45"/>
      <c r="GCW435" s="45"/>
      <c r="GCX435" s="45"/>
      <c r="GCY435" s="45"/>
      <c r="GCZ435" s="45"/>
      <c r="GDA435" s="45"/>
      <c r="GDB435" s="45"/>
      <c r="GDC435" s="45"/>
      <c r="GDD435" s="45"/>
      <c r="GDE435" s="45"/>
      <c r="GDF435" s="45"/>
      <c r="GDG435" s="45"/>
      <c r="GDH435" s="45"/>
      <c r="GDI435" s="45"/>
      <c r="GDJ435" s="45"/>
      <c r="GDK435" s="45"/>
      <c r="GDL435" s="45"/>
      <c r="GDM435" s="45"/>
      <c r="GDN435" s="45"/>
      <c r="GDO435" s="45"/>
      <c r="GDP435" s="45"/>
      <c r="GDQ435" s="45"/>
      <c r="GDR435" s="45"/>
      <c r="GDS435" s="45"/>
      <c r="GDT435" s="45"/>
      <c r="GDU435" s="45"/>
      <c r="GDV435" s="45"/>
      <c r="GDW435" s="45"/>
      <c r="GDX435" s="45"/>
      <c r="GDY435" s="45"/>
      <c r="GDZ435" s="45"/>
      <c r="GEA435" s="45"/>
      <c r="GEB435" s="45"/>
      <c r="GEC435" s="45"/>
      <c r="GED435" s="45"/>
      <c r="GEE435" s="45"/>
      <c r="GEF435" s="45"/>
      <c r="GEG435" s="45"/>
      <c r="GEH435" s="45"/>
      <c r="GEI435" s="45"/>
      <c r="GEJ435" s="45"/>
      <c r="GEK435" s="45"/>
      <c r="GEL435" s="45"/>
      <c r="GEM435" s="45"/>
      <c r="GEN435" s="45"/>
      <c r="GEO435" s="45"/>
      <c r="GEP435" s="45"/>
      <c r="GEQ435" s="45"/>
      <c r="GER435" s="45"/>
      <c r="GES435" s="45"/>
      <c r="GET435" s="45"/>
      <c r="GEU435" s="45"/>
      <c r="GEV435" s="45"/>
      <c r="GEW435" s="45"/>
      <c r="GEX435" s="45"/>
      <c r="GEY435" s="45"/>
      <c r="GEZ435" s="45"/>
      <c r="GFA435" s="45"/>
      <c r="GFB435" s="45"/>
      <c r="GFC435" s="45"/>
      <c r="GFD435" s="45"/>
      <c r="GFE435" s="45"/>
      <c r="GFF435" s="45"/>
      <c r="GFG435" s="45"/>
      <c r="GFH435" s="45"/>
      <c r="GFI435" s="45"/>
      <c r="GFJ435" s="45"/>
      <c r="GFK435" s="45"/>
      <c r="GFL435" s="45"/>
      <c r="GFM435" s="45"/>
      <c r="GFN435" s="45"/>
      <c r="GFO435" s="45"/>
      <c r="GFP435" s="45"/>
      <c r="GFQ435" s="45"/>
      <c r="GFR435" s="45"/>
      <c r="GFS435" s="45"/>
      <c r="GFT435" s="45"/>
      <c r="GFU435" s="45"/>
      <c r="GFV435" s="45"/>
      <c r="GFW435" s="45"/>
      <c r="GFX435" s="45"/>
      <c r="GFY435" s="45"/>
      <c r="GFZ435" s="45"/>
      <c r="GGA435" s="45"/>
      <c r="GGB435" s="45"/>
      <c r="GGC435" s="45"/>
      <c r="GGD435" s="45"/>
      <c r="GGE435" s="45"/>
      <c r="GGF435" s="45"/>
      <c r="GGG435" s="45"/>
      <c r="GGH435" s="45"/>
      <c r="GGI435" s="45"/>
      <c r="GGJ435" s="45"/>
      <c r="GGK435" s="45"/>
      <c r="GGL435" s="45"/>
      <c r="GGM435" s="45"/>
      <c r="GGN435" s="45"/>
      <c r="GGO435" s="45"/>
      <c r="GGP435" s="45"/>
      <c r="GGQ435" s="45"/>
      <c r="GGR435" s="45"/>
      <c r="GGS435" s="45"/>
      <c r="GGT435" s="45"/>
      <c r="GGU435" s="45"/>
      <c r="GGV435" s="45"/>
      <c r="GGW435" s="45"/>
      <c r="GGX435" s="45"/>
      <c r="GGY435" s="45"/>
      <c r="GGZ435" s="45"/>
      <c r="GHA435" s="45"/>
      <c r="GHB435" s="45"/>
      <c r="GHC435" s="45"/>
      <c r="GHD435" s="45"/>
      <c r="GHE435" s="45"/>
      <c r="GHF435" s="45"/>
      <c r="GHG435" s="45"/>
      <c r="GHH435" s="45"/>
      <c r="GHI435" s="45"/>
      <c r="GHJ435" s="45"/>
      <c r="GHK435" s="45"/>
      <c r="GHL435" s="45"/>
      <c r="GHM435" s="45"/>
      <c r="GHN435" s="45"/>
      <c r="GHO435" s="45"/>
      <c r="GHP435" s="45"/>
      <c r="GHQ435" s="45"/>
      <c r="GHR435" s="45"/>
      <c r="GHS435" s="45"/>
      <c r="GHT435" s="45"/>
      <c r="GHU435" s="45"/>
      <c r="GHV435" s="45"/>
      <c r="GHW435" s="45"/>
      <c r="GHX435" s="45"/>
      <c r="GHY435" s="45"/>
      <c r="GHZ435" s="45"/>
      <c r="GIA435" s="45"/>
      <c r="GIB435" s="45"/>
      <c r="GIC435" s="45"/>
      <c r="GID435" s="45"/>
      <c r="GIE435" s="45"/>
      <c r="GIF435" s="45"/>
      <c r="GIG435" s="45"/>
      <c r="GIH435" s="45"/>
      <c r="GII435" s="45"/>
      <c r="GIJ435" s="45"/>
      <c r="GIK435" s="45"/>
      <c r="GIL435" s="45"/>
      <c r="GIM435" s="45"/>
      <c r="GIN435" s="45"/>
      <c r="GIO435" s="45"/>
      <c r="GIP435" s="45"/>
      <c r="GIQ435" s="45"/>
      <c r="GIR435" s="45"/>
      <c r="GIS435" s="45"/>
      <c r="GIT435" s="45"/>
      <c r="GIU435" s="45"/>
      <c r="GIV435" s="45"/>
      <c r="GIW435" s="45"/>
      <c r="GIX435" s="45"/>
      <c r="GIY435" s="45"/>
      <c r="GIZ435" s="45"/>
      <c r="GJA435" s="45"/>
      <c r="GJB435" s="45"/>
      <c r="GJC435" s="45"/>
      <c r="GJD435" s="45"/>
      <c r="GJE435" s="45"/>
      <c r="GJF435" s="45"/>
      <c r="GJG435" s="45"/>
      <c r="GJH435" s="45"/>
      <c r="GJI435" s="45"/>
      <c r="GJJ435" s="45"/>
      <c r="GJK435" s="45"/>
      <c r="GJL435" s="45"/>
      <c r="GJM435" s="45"/>
      <c r="GJN435" s="45"/>
      <c r="GJO435" s="45"/>
      <c r="GJP435" s="45"/>
      <c r="GJQ435" s="45"/>
      <c r="GJR435" s="45"/>
      <c r="GJS435" s="45"/>
      <c r="GJT435" s="45"/>
      <c r="GJU435" s="45"/>
      <c r="GJV435" s="45"/>
      <c r="GJW435" s="45"/>
      <c r="GJX435" s="45"/>
      <c r="GJY435" s="45"/>
      <c r="GJZ435" s="45"/>
      <c r="GKA435" s="45"/>
      <c r="GKB435" s="45"/>
      <c r="GKC435" s="45"/>
      <c r="GKD435" s="45"/>
      <c r="GKE435" s="45"/>
      <c r="GKF435" s="45"/>
      <c r="GKG435" s="45"/>
      <c r="GKH435" s="45"/>
      <c r="GKI435" s="45"/>
      <c r="GKJ435" s="45"/>
      <c r="GKK435" s="45"/>
      <c r="GKL435" s="45"/>
      <c r="GKM435" s="45"/>
      <c r="GKN435" s="45"/>
      <c r="GKO435" s="45"/>
      <c r="GKP435" s="45"/>
      <c r="GKQ435" s="45"/>
      <c r="GKR435" s="45"/>
      <c r="GKS435" s="45"/>
      <c r="GKT435" s="45"/>
      <c r="GKU435" s="45"/>
      <c r="GKV435" s="45"/>
      <c r="GKW435" s="45"/>
      <c r="GKX435" s="45"/>
      <c r="GKY435" s="45"/>
      <c r="GKZ435" s="45"/>
      <c r="GLA435" s="45"/>
      <c r="GLB435" s="45"/>
      <c r="GLC435" s="45"/>
      <c r="GLD435" s="45"/>
      <c r="GLE435" s="45"/>
      <c r="GLF435" s="45"/>
      <c r="GLG435" s="45"/>
      <c r="GLH435" s="45"/>
      <c r="GLI435" s="45"/>
      <c r="GLJ435" s="45"/>
      <c r="GLK435" s="45"/>
      <c r="GLL435" s="45"/>
      <c r="GLM435" s="45"/>
      <c r="GLN435" s="45"/>
      <c r="GLO435" s="45"/>
      <c r="GLP435" s="45"/>
      <c r="GLQ435" s="45"/>
      <c r="GLR435" s="45"/>
      <c r="GLS435" s="45"/>
      <c r="GLT435" s="45"/>
      <c r="GLU435" s="45"/>
      <c r="GLV435" s="45"/>
      <c r="GLW435" s="45"/>
      <c r="GLX435" s="45"/>
      <c r="GLY435" s="45"/>
      <c r="GLZ435" s="45"/>
      <c r="GMA435" s="45"/>
      <c r="GMB435" s="45"/>
      <c r="GMC435" s="45"/>
      <c r="GMD435" s="45"/>
      <c r="GME435" s="45"/>
      <c r="GMF435" s="45"/>
      <c r="GMG435" s="45"/>
      <c r="GMH435" s="45"/>
      <c r="GMI435" s="45"/>
      <c r="GMJ435" s="45"/>
      <c r="GMK435" s="45"/>
      <c r="GML435" s="45"/>
      <c r="GMM435" s="45"/>
      <c r="GMN435" s="45"/>
      <c r="GMO435" s="45"/>
      <c r="GMP435" s="45"/>
      <c r="GMQ435" s="45"/>
      <c r="GMR435" s="45"/>
      <c r="GMS435" s="45"/>
      <c r="GMT435" s="45"/>
      <c r="GMU435" s="45"/>
      <c r="GMV435" s="45"/>
      <c r="GMW435" s="45"/>
      <c r="GMX435" s="45"/>
      <c r="GMY435" s="45"/>
      <c r="GMZ435" s="45"/>
      <c r="GNA435" s="45"/>
      <c r="GNB435" s="45"/>
      <c r="GNC435" s="45"/>
      <c r="GND435" s="45"/>
      <c r="GNE435" s="45"/>
      <c r="GNF435" s="45"/>
      <c r="GNG435" s="45"/>
      <c r="GNH435" s="45"/>
      <c r="GNI435" s="45"/>
      <c r="GNJ435" s="45"/>
      <c r="GNK435" s="45"/>
      <c r="GNL435" s="45"/>
      <c r="GNM435" s="45"/>
      <c r="GNN435" s="45"/>
      <c r="GNO435" s="45"/>
      <c r="GNP435" s="45"/>
      <c r="GNQ435" s="45"/>
      <c r="GNR435" s="45"/>
      <c r="GNS435" s="45"/>
      <c r="GNT435" s="45"/>
      <c r="GNU435" s="45"/>
      <c r="GNV435" s="45"/>
      <c r="GNW435" s="45"/>
      <c r="GNX435" s="45"/>
      <c r="GNY435" s="45"/>
      <c r="GNZ435" s="45"/>
      <c r="GOA435" s="45"/>
      <c r="GOB435" s="45"/>
      <c r="GOC435" s="45"/>
      <c r="GOD435" s="45"/>
      <c r="GOE435" s="45"/>
      <c r="GOF435" s="45"/>
      <c r="GOG435" s="45"/>
      <c r="GOH435" s="45"/>
      <c r="GOI435" s="45"/>
      <c r="GOJ435" s="45"/>
      <c r="GOK435" s="45"/>
      <c r="GOL435" s="45"/>
      <c r="GOM435" s="45"/>
      <c r="GON435" s="45"/>
      <c r="GOO435" s="45"/>
      <c r="GOP435" s="45"/>
      <c r="GOQ435" s="45"/>
      <c r="GOR435" s="45"/>
      <c r="GOS435" s="45"/>
      <c r="GOT435" s="45"/>
      <c r="GOU435" s="45"/>
      <c r="GOV435" s="45"/>
      <c r="GOW435" s="45"/>
      <c r="GOX435" s="45"/>
      <c r="GOY435" s="45"/>
      <c r="GOZ435" s="45"/>
      <c r="GPA435" s="45"/>
      <c r="GPB435" s="45"/>
      <c r="GPC435" s="45"/>
      <c r="GPD435" s="45"/>
      <c r="GPE435" s="45"/>
      <c r="GPF435" s="45"/>
      <c r="GPG435" s="45"/>
      <c r="GPH435" s="45"/>
      <c r="GPI435" s="45"/>
      <c r="GPJ435" s="45"/>
      <c r="GPK435" s="45"/>
      <c r="GPL435" s="45"/>
      <c r="GPM435" s="45"/>
      <c r="GPN435" s="45"/>
      <c r="GPO435" s="45"/>
      <c r="GPP435" s="45"/>
      <c r="GPQ435" s="45"/>
      <c r="GPR435" s="45"/>
      <c r="GPS435" s="45"/>
      <c r="GPT435" s="45"/>
      <c r="GPU435" s="45"/>
      <c r="GPV435" s="45"/>
      <c r="GPW435" s="45"/>
      <c r="GPX435" s="45"/>
      <c r="GPY435" s="45"/>
      <c r="GPZ435" s="45"/>
      <c r="GQA435" s="45"/>
      <c r="GQB435" s="45"/>
      <c r="GQC435" s="45"/>
      <c r="GQD435" s="45"/>
      <c r="GQE435" s="45"/>
      <c r="GQF435" s="45"/>
      <c r="GQG435" s="45"/>
      <c r="GQH435" s="45"/>
      <c r="GQI435" s="45"/>
      <c r="GQJ435" s="45"/>
      <c r="GQK435" s="45"/>
      <c r="GQL435" s="45"/>
      <c r="GQM435" s="45"/>
      <c r="GQN435" s="45"/>
      <c r="GQO435" s="45"/>
      <c r="GQP435" s="45"/>
      <c r="GQQ435" s="45"/>
      <c r="GQR435" s="45"/>
      <c r="GQS435" s="45"/>
      <c r="GQT435" s="45"/>
      <c r="GQU435" s="45"/>
      <c r="GQV435" s="45"/>
      <c r="GQW435" s="45"/>
      <c r="GQX435" s="45"/>
      <c r="GQY435" s="45"/>
      <c r="GQZ435" s="45"/>
      <c r="GRA435" s="45"/>
      <c r="GRB435" s="45"/>
      <c r="GRC435" s="45"/>
      <c r="GRD435" s="45"/>
      <c r="GRE435" s="45"/>
      <c r="GRF435" s="45"/>
      <c r="GRG435" s="45"/>
      <c r="GRH435" s="45"/>
      <c r="GRI435" s="45"/>
      <c r="GRJ435" s="45"/>
      <c r="GRK435" s="45"/>
      <c r="GRL435" s="45"/>
      <c r="GRM435" s="45"/>
      <c r="GRN435" s="45"/>
      <c r="GRO435" s="45"/>
      <c r="GRP435" s="45"/>
      <c r="GRQ435" s="45"/>
      <c r="GRR435" s="45"/>
      <c r="GRS435" s="45"/>
      <c r="GRT435" s="45"/>
      <c r="GRU435" s="45"/>
      <c r="GRV435" s="45"/>
      <c r="GRW435" s="45"/>
      <c r="GRX435" s="45"/>
      <c r="GRY435" s="45"/>
      <c r="GRZ435" s="45"/>
      <c r="GSA435" s="45"/>
      <c r="GSB435" s="45"/>
      <c r="GSC435" s="45"/>
      <c r="GSD435" s="45"/>
      <c r="GSE435" s="45"/>
      <c r="GSF435" s="45"/>
      <c r="GSG435" s="45"/>
      <c r="GSH435" s="45"/>
      <c r="GSI435" s="45"/>
      <c r="GSJ435" s="45"/>
      <c r="GSK435" s="45"/>
      <c r="GSL435" s="45"/>
      <c r="GSM435" s="45"/>
      <c r="GSN435" s="45"/>
      <c r="GSO435" s="45"/>
      <c r="GSP435" s="45"/>
      <c r="GSQ435" s="45"/>
      <c r="GSR435" s="45"/>
      <c r="GSS435" s="45"/>
      <c r="GST435" s="45"/>
      <c r="GSU435" s="45"/>
      <c r="GSV435" s="45"/>
      <c r="GSW435" s="45"/>
      <c r="GSX435" s="45"/>
      <c r="GSY435" s="45"/>
      <c r="GSZ435" s="45"/>
      <c r="GTA435" s="45"/>
      <c r="GTB435" s="45"/>
      <c r="GTC435" s="45"/>
      <c r="GTD435" s="45"/>
      <c r="GTE435" s="45"/>
      <c r="GTF435" s="45"/>
      <c r="GTG435" s="45"/>
      <c r="GTH435" s="45"/>
      <c r="GTI435" s="45"/>
      <c r="GTJ435" s="45"/>
      <c r="GTK435" s="45"/>
      <c r="GTL435" s="45"/>
      <c r="GTM435" s="45"/>
      <c r="GTN435" s="45"/>
      <c r="GTO435" s="45"/>
      <c r="GTP435" s="45"/>
      <c r="GTQ435" s="45"/>
      <c r="GTR435" s="45"/>
      <c r="GTS435" s="45"/>
      <c r="GTT435" s="45"/>
      <c r="GTU435" s="45"/>
      <c r="GTV435" s="45"/>
      <c r="GTW435" s="45"/>
      <c r="GTX435" s="45"/>
      <c r="GTY435" s="45"/>
      <c r="GTZ435" s="45"/>
      <c r="GUA435" s="45"/>
      <c r="GUB435" s="45"/>
      <c r="GUC435" s="45"/>
      <c r="GUD435" s="45"/>
      <c r="GUE435" s="45"/>
      <c r="GUF435" s="45"/>
      <c r="GUG435" s="45"/>
      <c r="GUH435" s="45"/>
      <c r="GUI435" s="45"/>
      <c r="GUJ435" s="45"/>
      <c r="GUK435" s="45"/>
      <c r="GUL435" s="45"/>
      <c r="GUM435" s="45"/>
      <c r="GUN435" s="45"/>
      <c r="GUO435" s="45"/>
      <c r="GUP435" s="45"/>
      <c r="GUQ435" s="45"/>
      <c r="GUR435" s="45"/>
      <c r="GUS435" s="45"/>
      <c r="GUT435" s="45"/>
      <c r="GUU435" s="45"/>
      <c r="GUV435" s="45"/>
      <c r="GUW435" s="45"/>
      <c r="GUX435" s="45"/>
      <c r="GUY435" s="45"/>
      <c r="GUZ435" s="45"/>
      <c r="GVA435" s="45"/>
      <c r="GVB435" s="45"/>
      <c r="GVC435" s="45"/>
      <c r="GVD435" s="45"/>
      <c r="GVE435" s="45"/>
      <c r="GVF435" s="45"/>
      <c r="GVG435" s="45"/>
      <c r="GVH435" s="45"/>
      <c r="GVI435" s="45"/>
      <c r="GVJ435" s="45"/>
      <c r="GVK435" s="45"/>
      <c r="GVL435" s="45"/>
      <c r="GVM435" s="45"/>
      <c r="GVN435" s="45"/>
      <c r="GVO435" s="45"/>
      <c r="GVP435" s="45"/>
      <c r="GVQ435" s="45"/>
      <c r="GVR435" s="45"/>
      <c r="GVS435" s="45"/>
      <c r="GVT435" s="45"/>
      <c r="GVU435" s="45"/>
      <c r="GVV435" s="45"/>
      <c r="GVW435" s="45"/>
      <c r="GVX435" s="45"/>
      <c r="GVY435" s="45"/>
      <c r="GVZ435" s="45"/>
      <c r="GWA435" s="45"/>
      <c r="GWB435" s="45"/>
      <c r="GWC435" s="45"/>
      <c r="GWD435" s="45"/>
      <c r="GWE435" s="45"/>
      <c r="GWF435" s="45"/>
      <c r="GWG435" s="45"/>
      <c r="GWH435" s="45"/>
      <c r="GWI435" s="45"/>
      <c r="GWJ435" s="45"/>
      <c r="GWK435" s="45"/>
      <c r="GWL435" s="45"/>
      <c r="GWM435" s="45"/>
      <c r="GWN435" s="45"/>
      <c r="GWO435" s="45"/>
      <c r="GWP435" s="45"/>
      <c r="GWQ435" s="45"/>
      <c r="GWR435" s="45"/>
      <c r="GWS435" s="45"/>
      <c r="GWT435" s="45"/>
      <c r="GWU435" s="45"/>
      <c r="GWV435" s="45"/>
      <c r="GWW435" s="45"/>
      <c r="GWX435" s="45"/>
      <c r="GWY435" s="45"/>
      <c r="GWZ435" s="45"/>
      <c r="GXA435" s="45"/>
      <c r="GXB435" s="45"/>
      <c r="GXC435" s="45"/>
      <c r="GXD435" s="45"/>
      <c r="GXE435" s="45"/>
      <c r="GXF435" s="45"/>
      <c r="GXG435" s="45"/>
      <c r="GXH435" s="45"/>
      <c r="GXI435" s="45"/>
      <c r="GXJ435" s="45"/>
      <c r="GXK435" s="45"/>
      <c r="GXL435" s="45"/>
      <c r="GXM435" s="45"/>
      <c r="GXN435" s="45"/>
      <c r="GXO435" s="45"/>
      <c r="GXP435" s="45"/>
      <c r="GXQ435" s="45"/>
      <c r="GXR435" s="45"/>
      <c r="GXS435" s="45"/>
      <c r="GXT435" s="45"/>
      <c r="GXU435" s="45"/>
      <c r="GXV435" s="45"/>
      <c r="GXW435" s="45"/>
      <c r="GXX435" s="45"/>
      <c r="GXY435" s="45"/>
      <c r="GXZ435" s="45"/>
      <c r="GYA435" s="45"/>
      <c r="GYB435" s="45"/>
      <c r="GYC435" s="45"/>
      <c r="GYD435" s="45"/>
      <c r="GYE435" s="45"/>
      <c r="GYF435" s="45"/>
      <c r="GYG435" s="45"/>
      <c r="GYH435" s="45"/>
      <c r="GYI435" s="45"/>
      <c r="GYJ435" s="45"/>
      <c r="GYK435" s="45"/>
      <c r="GYL435" s="45"/>
      <c r="GYM435" s="45"/>
      <c r="GYN435" s="45"/>
      <c r="GYO435" s="45"/>
      <c r="GYP435" s="45"/>
      <c r="GYQ435" s="45"/>
      <c r="GYR435" s="45"/>
      <c r="GYS435" s="45"/>
      <c r="GYT435" s="45"/>
      <c r="GYU435" s="45"/>
      <c r="GYV435" s="45"/>
      <c r="GYW435" s="45"/>
      <c r="GYX435" s="45"/>
      <c r="GYY435" s="45"/>
      <c r="GYZ435" s="45"/>
      <c r="GZA435" s="45"/>
      <c r="GZB435" s="45"/>
      <c r="GZC435" s="45"/>
      <c r="GZD435" s="45"/>
      <c r="GZE435" s="45"/>
      <c r="GZF435" s="45"/>
      <c r="GZG435" s="45"/>
      <c r="GZH435" s="45"/>
      <c r="GZI435" s="45"/>
      <c r="GZJ435" s="45"/>
      <c r="GZK435" s="45"/>
      <c r="GZL435" s="45"/>
      <c r="GZM435" s="45"/>
      <c r="GZN435" s="45"/>
      <c r="GZO435" s="45"/>
      <c r="GZP435" s="45"/>
      <c r="GZQ435" s="45"/>
      <c r="GZR435" s="45"/>
      <c r="GZS435" s="45"/>
      <c r="GZT435" s="45"/>
      <c r="GZU435" s="45"/>
      <c r="GZV435" s="45"/>
      <c r="GZW435" s="45"/>
      <c r="GZX435" s="45"/>
      <c r="GZY435" s="45"/>
      <c r="GZZ435" s="45"/>
      <c r="HAA435" s="45"/>
      <c r="HAB435" s="45"/>
      <c r="HAC435" s="45"/>
      <c r="HAD435" s="45"/>
      <c r="HAE435" s="45"/>
      <c r="HAF435" s="45"/>
      <c r="HAG435" s="45"/>
      <c r="HAH435" s="45"/>
      <c r="HAI435" s="45"/>
      <c r="HAJ435" s="45"/>
      <c r="HAK435" s="45"/>
      <c r="HAL435" s="45"/>
      <c r="HAM435" s="45"/>
      <c r="HAN435" s="45"/>
      <c r="HAO435" s="45"/>
      <c r="HAP435" s="45"/>
      <c r="HAQ435" s="45"/>
      <c r="HAR435" s="45"/>
      <c r="HAS435" s="45"/>
      <c r="HAT435" s="45"/>
      <c r="HAU435" s="45"/>
      <c r="HAV435" s="45"/>
      <c r="HAW435" s="45"/>
      <c r="HAX435" s="45"/>
      <c r="HAY435" s="45"/>
      <c r="HAZ435" s="45"/>
      <c r="HBA435" s="45"/>
      <c r="HBB435" s="45"/>
      <c r="HBC435" s="45"/>
      <c r="HBD435" s="45"/>
      <c r="HBE435" s="45"/>
      <c r="HBF435" s="45"/>
      <c r="HBG435" s="45"/>
      <c r="HBH435" s="45"/>
      <c r="HBI435" s="45"/>
      <c r="HBJ435" s="45"/>
      <c r="HBK435" s="45"/>
      <c r="HBL435" s="45"/>
      <c r="HBM435" s="45"/>
      <c r="HBN435" s="45"/>
      <c r="HBO435" s="45"/>
      <c r="HBP435" s="45"/>
      <c r="HBQ435" s="45"/>
      <c r="HBR435" s="45"/>
      <c r="HBS435" s="45"/>
      <c r="HBT435" s="45"/>
      <c r="HBU435" s="45"/>
      <c r="HBV435" s="45"/>
      <c r="HBW435" s="45"/>
      <c r="HBX435" s="45"/>
      <c r="HBY435" s="45"/>
      <c r="HBZ435" s="45"/>
      <c r="HCA435" s="45"/>
      <c r="HCB435" s="45"/>
      <c r="HCC435" s="45"/>
      <c r="HCD435" s="45"/>
      <c r="HCE435" s="45"/>
      <c r="HCF435" s="45"/>
      <c r="HCG435" s="45"/>
      <c r="HCH435" s="45"/>
      <c r="HCI435" s="45"/>
      <c r="HCJ435" s="45"/>
      <c r="HCK435" s="45"/>
      <c r="HCL435" s="45"/>
      <c r="HCM435" s="45"/>
      <c r="HCN435" s="45"/>
      <c r="HCO435" s="45"/>
      <c r="HCP435" s="45"/>
      <c r="HCQ435" s="45"/>
      <c r="HCR435" s="45"/>
      <c r="HCS435" s="45"/>
      <c r="HCT435" s="45"/>
      <c r="HCU435" s="45"/>
      <c r="HCV435" s="45"/>
      <c r="HCW435" s="45"/>
      <c r="HCX435" s="45"/>
      <c r="HCY435" s="45"/>
      <c r="HCZ435" s="45"/>
      <c r="HDA435" s="45"/>
      <c r="HDB435" s="45"/>
      <c r="HDC435" s="45"/>
      <c r="HDD435" s="45"/>
      <c r="HDE435" s="45"/>
      <c r="HDF435" s="45"/>
      <c r="HDG435" s="45"/>
      <c r="HDH435" s="45"/>
      <c r="HDI435" s="45"/>
      <c r="HDJ435" s="45"/>
      <c r="HDK435" s="45"/>
      <c r="HDL435" s="45"/>
      <c r="HDM435" s="45"/>
      <c r="HDN435" s="45"/>
      <c r="HDO435" s="45"/>
      <c r="HDP435" s="45"/>
      <c r="HDQ435" s="45"/>
      <c r="HDR435" s="45"/>
      <c r="HDS435" s="45"/>
      <c r="HDT435" s="45"/>
      <c r="HDU435" s="45"/>
      <c r="HDV435" s="45"/>
      <c r="HDW435" s="45"/>
      <c r="HDX435" s="45"/>
      <c r="HDY435" s="45"/>
      <c r="HDZ435" s="45"/>
      <c r="HEA435" s="45"/>
      <c r="HEB435" s="45"/>
      <c r="HEC435" s="45"/>
      <c r="HED435" s="45"/>
      <c r="HEE435" s="45"/>
      <c r="HEF435" s="45"/>
      <c r="HEG435" s="45"/>
      <c r="HEH435" s="45"/>
      <c r="HEI435" s="45"/>
      <c r="HEJ435" s="45"/>
      <c r="HEK435" s="45"/>
      <c r="HEL435" s="45"/>
      <c r="HEM435" s="45"/>
      <c r="HEN435" s="45"/>
      <c r="HEO435" s="45"/>
      <c r="HEP435" s="45"/>
      <c r="HEQ435" s="45"/>
      <c r="HER435" s="45"/>
      <c r="HES435" s="45"/>
      <c r="HET435" s="45"/>
      <c r="HEU435" s="45"/>
      <c r="HEV435" s="45"/>
      <c r="HEW435" s="45"/>
      <c r="HEX435" s="45"/>
      <c r="HEY435" s="45"/>
      <c r="HEZ435" s="45"/>
      <c r="HFA435" s="45"/>
      <c r="HFB435" s="45"/>
      <c r="HFC435" s="45"/>
      <c r="HFD435" s="45"/>
      <c r="HFE435" s="45"/>
      <c r="HFF435" s="45"/>
      <c r="HFG435" s="45"/>
      <c r="HFH435" s="45"/>
      <c r="HFI435" s="45"/>
      <c r="HFJ435" s="45"/>
      <c r="HFK435" s="45"/>
      <c r="HFL435" s="45"/>
      <c r="HFM435" s="45"/>
      <c r="HFN435" s="45"/>
      <c r="HFO435" s="45"/>
      <c r="HFP435" s="45"/>
      <c r="HFQ435" s="45"/>
      <c r="HFR435" s="45"/>
      <c r="HFS435" s="45"/>
      <c r="HFT435" s="45"/>
      <c r="HFU435" s="45"/>
      <c r="HFV435" s="45"/>
      <c r="HFW435" s="45"/>
      <c r="HFX435" s="45"/>
      <c r="HFY435" s="45"/>
      <c r="HFZ435" s="45"/>
      <c r="HGA435" s="45"/>
      <c r="HGB435" s="45"/>
      <c r="HGC435" s="45"/>
      <c r="HGD435" s="45"/>
      <c r="HGE435" s="45"/>
      <c r="HGF435" s="45"/>
      <c r="HGG435" s="45"/>
      <c r="HGH435" s="45"/>
      <c r="HGI435" s="45"/>
      <c r="HGJ435" s="45"/>
      <c r="HGK435" s="45"/>
      <c r="HGL435" s="45"/>
      <c r="HGM435" s="45"/>
      <c r="HGN435" s="45"/>
      <c r="HGO435" s="45"/>
      <c r="HGP435" s="45"/>
      <c r="HGQ435" s="45"/>
      <c r="HGR435" s="45"/>
      <c r="HGS435" s="45"/>
      <c r="HGT435" s="45"/>
      <c r="HGU435" s="45"/>
      <c r="HGV435" s="45"/>
      <c r="HGW435" s="45"/>
      <c r="HGX435" s="45"/>
      <c r="HGY435" s="45"/>
      <c r="HGZ435" s="45"/>
      <c r="HHA435" s="45"/>
      <c r="HHB435" s="45"/>
      <c r="HHC435" s="45"/>
      <c r="HHD435" s="45"/>
      <c r="HHE435" s="45"/>
      <c r="HHF435" s="45"/>
      <c r="HHG435" s="45"/>
      <c r="HHH435" s="45"/>
      <c r="HHI435" s="45"/>
      <c r="HHJ435" s="45"/>
      <c r="HHK435" s="45"/>
      <c r="HHL435" s="45"/>
      <c r="HHM435" s="45"/>
      <c r="HHN435" s="45"/>
      <c r="HHO435" s="45"/>
      <c r="HHP435" s="45"/>
      <c r="HHQ435" s="45"/>
      <c r="HHR435" s="45"/>
      <c r="HHS435" s="45"/>
      <c r="HHT435" s="45"/>
      <c r="HHU435" s="45"/>
      <c r="HHV435" s="45"/>
      <c r="HHW435" s="45"/>
      <c r="HHX435" s="45"/>
      <c r="HHY435" s="45"/>
      <c r="HHZ435" s="45"/>
      <c r="HIA435" s="45"/>
      <c r="HIB435" s="45"/>
      <c r="HIC435" s="45"/>
      <c r="HID435" s="45"/>
      <c r="HIE435" s="45"/>
      <c r="HIF435" s="45"/>
      <c r="HIG435" s="45"/>
      <c r="HIH435" s="45"/>
      <c r="HII435" s="45"/>
      <c r="HIJ435" s="45"/>
      <c r="HIK435" s="45"/>
      <c r="HIL435" s="45"/>
      <c r="HIM435" s="45"/>
      <c r="HIN435" s="45"/>
      <c r="HIO435" s="45"/>
      <c r="HIP435" s="45"/>
      <c r="HIQ435" s="45"/>
      <c r="HIR435" s="45"/>
      <c r="HIS435" s="45"/>
      <c r="HIT435" s="45"/>
      <c r="HIU435" s="45"/>
      <c r="HIV435" s="45"/>
      <c r="HIW435" s="45"/>
      <c r="HIX435" s="45"/>
      <c r="HIY435" s="45"/>
      <c r="HIZ435" s="45"/>
      <c r="HJA435" s="45"/>
      <c r="HJB435" s="45"/>
      <c r="HJC435" s="45"/>
      <c r="HJD435" s="45"/>
      <c r="HJE435" s="45"/>
      <c r="HJF435" s="45"/>
      <c r="HJG435" s="45"/>
      <c r="HJH435" s="45"/>
      <c r="HJI435" s="45"/>
      <c r="HJJ435" s="45"/>
      <c r="HJK435" s="45"/>
      <c r="HJL435" s="45"/>
      <c r="HJM435" s="45"/>
      <c r="HJN435" s="45"/>
      <c r="HJO435" s="45"/>
      <c r="HJP435" s="45"/>
      <c r="HJQ435" s="45"/>
      <c r="HJR435" s="45"/>
      <c r="HJS435" s="45"/>
      <c r="HJT435" s="45"/>
      <c r="HJU435" s="45"/>
      <c r="HJV435" s="45"/>
      <c r="HJW435" s="45"/>
      <c r="HJX435" s="45"/>
      <c r="HJY435" s="45"/>
      <c r="HJZ435" s="45"/>
      <c r="HKA435" s="45"/>
      <c r="HKB435" s="45"/>
      <c r="HKC435" s="45"/>
      <c r="HKD435" s="45"/>
      <c r="HKE435" s="45"/>
      <c r="HKF435" s="45"/>
      <c r="HKG435" s="45"/>
      <c r="HKH435" s="45"/>
      <c r="HKI435" s="45"/>
      <c r="HKJ435" s="45"/>
      <c r="HKK435" s="45"/>
      <c r="HKL435" s="45"/>
      <c r="HKM435" s="45"/>
      <c r="HKN435" s="45"/>
      <c r="HKO435" s="45"/>
      <c r="HKP435" s="45"/>
      <c r="HKQ435" s="45"/>
      <c r="HKR435" s="45"/>
      <c r="HKS435" s="45"/>
      <c r="HKT435" s="45"/>
      <c r="HKU435" s="45"/>
      <c r="HKV435" s="45"/>
      <c r="HKW435" s="45"/>
      <c r="HKX435" s="45"/>
      <c r="HKY435" s="45"/>
      <c r="HKZ435" s="45"/>
      <c r="HLA435" s="45"/>
      <c r="HLB435" s="45"/>
      <c r="HLC435" s="45"/>
      <c r="HLD435" s="45"/>
      <c r="HLE435" s="45"/>
      <c r="HLF435" s="45"/>
      <c r="HLG435" s="45"/>
      <c r="HLH435" s="45"/>
      <c r="HLI435" s="45"/>
      <c r="HLJ435" s="45"/>
      <c r="HLK435" s="45"/>
      <c r="HLL435" s="45"/>
      <c r="HLM435" s="45"/>
      <c r="HLN435" s="45"/>
      <c r="HLO435" s="45"/>
      <c r="HLP435" s="45"/>
      <c r="HLQ435" s="45"/>
      <c r="HLR435" s="45"/>
      <c r="HLS435" s="45"/>
      <c r="HLT435" s="45"/>
      <c r="HLU435" s="45"/>
      <c r="HLV435" s="45"/>
      <c r="HLW435" s="45"/>
      <c r="HLX435" s="45"/>
      <c r="HLY435" s="45"/>
      <c r="HLZ435" s="45"/>
      <c r="HMA435" s="45"/>
      <c r="HMB435" s="45"/>
      <c r="HMC435" s="45"/>
      <c r="HMD435" s="45"/>
      <c r="HME435" s="45"/>
      <c r="HMF435" s="45"/>
      <c r="HMG435" s="45"/>
      <c r="HMH435" s="45"/>
      <c r="HMI435" s="45"/>
      <c r="HMJ435" s="45"/>
      <c r="HMK435" s="45"/>
      <c r="HML435" s="45"/>
      <c r="HMM435" s="45"/>
      <c r="HMN435" s="45"/>
      <c r="HMO435" s="45"/>
      <c r="HMP435" s="45"/>
      <c r="HMQ435" s="45"/>
      <c r="HMR435" s="45"/>
      <c r="HMS435" s="45"/>
      <c r="HMT435" s="45"/>
      <c r="HMU435" s="45"/>
      <c r="HMV435" s="45"/>
      <c r="HMW435" s="45"/>
      <c r="HMX435" s="45"/>
      <c r="HMY435" s="45"/>
      <c r="HMZ435" s="45"/>
      <c r="HNA435" s="45"/>
      <c r="HNB435" s="45"/>
      <c r="HNC435" s="45"/>
      <c r="HND435" s="45"/>
      <c r="HNE435" s="45"/>
      <c r="HNF435" s="45"/>
      <c r="HNG435" s="45"/>
      <c r="HNH435" s="45"/>
      <c r="HNI435" s="45"/>
      <c r="HNJ435" s="45"/>
      <c r="HNK435" s="45"/>
      <c r="HNL435" s="45"/>
      <c r="HNM435" s="45"/>
      <c r="HNN435" s="45"/>
      <c r="HNO435" s="45"/>
      <c r="HNP435" s="45"/>
      <c r="HNQ435" s="45"/>
      <c r="HNR435" s="45"/>
      <c r="HNS435" s="45"/>
      <c r="HNT435" s="45"/>
      <c r="HNU435" s="45"/>
      <c r="HNV435" s="45"/>
      <c r="HNW435" s="45"/>
      <c r="HNX435" s="45"/>
      <c r="HNY435" s="45"/>
      <c r="HNZ435" s="45"/>
      <c r="HOA435" s="45"/>
      <c r="HOB435" s="45"/>
      <c r="HOC435" s="45"/>
      <c r="HOD435" s="45"/>
      <c r="HOE435" s="45"/>
      <c r="HOF435" s="45"/>
      <c r="HOG435" s="45"/>
      <c r="HOH435" s="45"/>
      <c r="HOI435" s="45"/>
      <c r="HOJ435" s="45"/>
      <c r="HOK435" s="45"/>
      <c r="HOL435" s="45"/>
      <c r="HOM435" s="45"/>
      <c r="HON435" s="45"/>
      <c r="HOO435" s="45"/>
      <c r="HOP435" s="45"/>
      <c r="HOQ435" s="45"/>
      <c r="HOR435" s="45"/>
      <c r="HOS435" s="45"/>
      <c r="HOT435" s="45"/>
      <c r="HOU435" s="45"/>
      <c r="HOV435" s="45"/>
      <c r="HOW435" s="45"/>
      <c r="HOX435" s="45"/>
      <c r="HOY435" s="45"/>
      <c r="HOZ435" s="45"/>
      <c r="HPA435" s="45"/>
      <c r="HPB435" s="45"/>
      <c r="HPC435" s="45"/>
      <c r="HPD435" s="45"/>
      <c r="HPE435" s="45"/>
      <c r="HPF435" s="45"/>
      <c r="HPG435" s="45"/>
      <c r="HPH435" s="45"/>
      <c r="HPI435" s="45"/>
      <c r="HPJ435" s="45"/>
      <c r="HPK435" s="45"/>
      <c r="HPL435" s="45"/>
      <c r="HPM435" s="45"/>
      <c r="HPN435" s="45"/>
      <c r="HPO435" s="45"/>
      <c r="HPP435" s="45"/>
      <c r="HPQ435" s="45"/>
      <c r="HPR435" s="45"/>
      <c r="HPS435" s="45"/>
      <c r="HPT435" s="45"/>
      <c r="HPU435" s="45"/>
      <c r="HPV435" s="45"/>
      <c r="HPW435" s="45"/>
      <c r="HPX435" s="45"/>
      <c r="HPY435" s="45"/>
      <c r="HPZ435" s="45"/>
      <c r="HQA435" s="45"/>
      <c r="HQB435" s="45"/>
      <c r="HQC435" s="45"/>
      <c r="HQD435" s="45"/>
      <c r="HQE435" s="45"/>
      <c r="HQF435" s="45"/>
      <c r="HQG435" s="45"/>
      <c r="HQH435" s="45"/>
      <c r="HQI435" s="45"/>
      <c r="HQJ435" s="45"/>
      <c r="HQK435" s="45"/>
      <c r="HQL435" s="45"/>
      <c r="HQM435" s="45"/>
      <c r="HQN435" s="45"/>
      <c r="HQO435" s="45"/>
      <c r="HQP435" s="45"/>
      <c r="HQQ435" s="45"/>
      <c r="HQR435" s="45"/>
      <c r="HQS435" s="45"/>
      <c r="HQT435" s="45"/>
      <c r="HQU435" s="45"/>
      <c r="HQV435" s="45"/>
      <c r="HQW435" s="45"/>
      <c r="HQX435" s="45"/>
      <c r="HQY435" s="45"/>
      <c r="HQZ435" s="45"/>
      <c r="HRA435" s="45"/>
      <c r="HRB435" s="45"/>
      <c r="HRC435" s="45"/>
      <c r="HRD435" s="45"/>
      <c r="HRE435" s="45"/>
      <c r="HRF435" s="45"/>
      <c r="HRG435" s="45"/>
      <c r="HRH435" s="45"/>
      <c r="HRI435" s="45"/>
      <c r="HRJ435" s="45"/>
      <c r="HRK435" s="45"/>
      <c r="HRL435" s="45"/>
      <c r="HRM435" s="45"/>
      <c r="HRN435" s="45"/>
      <c r="HRO435" s="45"/>
      <c r="HRP435" s="45"/>
      <c r="HRQ435" s="45"/>
      <c r="HRR435" s="45"/>
      <c r="HRS435" s="45"/>
      <c r="HRT435" s="45"/>
      <c r="HRU435" s="45"/>
      <c r="HRV435" s="45"/>
      <c r="HRW435" s="45"/>
      <c r="HRX435" s="45"/>
      <c r="HRY435" s="45"/>
      <c r="HRZ435" s="45"/>
      <c r="HSA435" s="45"/>
      <c r="HSB435" s="45"/>
      <c r="HSC435" s="45"/>
      <c r="HSD435" s="45"/>
      <c r="HSE435" s="45"/>
      <c r="HSF435" s="45"/>
      <c r="HSG435" s="45"/>
      <c r="HSH435" s="45"/>
      <c r="HSI435" s="45"/>
      <c r="HSJ435" s="45"/>
      <c r="HSK435" s="45"/>
      <c r="HSL435" s="45"/>
      <c r="HSM435" s="45"/>
      <c r="HSN435" s="45"/>
      <c r="HSO435" s="45"/>
      <c r="HSP435" s="45"/>
      <c r="HSQ435" s="45"/>
      <c r="HSR435" s="45"/>
      <c r="HSS435" s="45"/>
      <c r="HST435" s="45"/>
      <c r="HSU435" s="45"/>
      <c r="HSV435" s="45"/>
      <c r="HSW435" s="45"/>
      <c r="HSX435" s="45"/>
      <c r="HSY435" s="45"/>
      <c r="HSZ435" s="45"/>
      <c r="HTA435" s="45"/>
      <c r="HTB435" s="45"/>
      <c r="HTC435" s="45"/>
      <c r="HTD435" s="45"/>
      <c r="HTE435" s="45"/>
      <c r="HTF435" s="45"/>
      <c r="HTG435" s="45"/>
      <c r="HTH435" s="45"/>
      <c r="HTI435" s="45"/>
      <c r="HTJ435" s="45"/>
      <c r="HTK435" s="45"/>
      <c r="HTL435" s="45"/>
      <c r="HTM435" s="45"/>
      <c r="HTN435" s="45"/>
      <c r="HTO435" s="45"/>
      <c r="HTP435" s="45"/>
      <c r="HTQ435" s="45"/>
      <c r="HTR435" s="45"/>
      <c r="HTS435" s="45"/>
      <c r="HTT435" s="45"/>
      <c r="HTU435" s="45"/>
      <c r="HTV435" s="45"/>
      <c r="HTW435" s="45"/>
      <c r="HTX435" s="45"/>
      <c r="HTY435" s="45"/>
      <c r="HTZ435" s="45"/>
      <c r="HUA435" s="45"/>
      <c r="HUB435" s="45"/>
      <c r="HUC435" s="45"/>
      <c r="HUD435" s="45"/>
      <c r="HUE435" s="45"/>
      <c r="HUF435" s="45"/>
      <c r="HUG435" s="45"/>
      <c r="HUH435" s="45"/>
      <c r="HUI435" s="45"/>
      <c r="HUJ435" s="45"/>
      <c r="HUK435" s="45"/>
      <c r="HUL435" s="45"/>
      <c r="HUM435" s="45"/>
      <c r="HUN435" s="45"/>
      <c r="HUO435" s="45"/>
      <c r="HUP435" s="45"/>
      <c r="HUQ435" s="45"/>
      <c r="HUR435" s="45"/>
      <c r="HUS435" s="45"/>
      <c r="HUT435" s="45"/>
      <c r="HUU435" s="45"/>
      <c r="HUV435" s="45"/>
      <c r="HUW435" s="45"/>
      <c r="HUX435" s="45"/>
      <c r="HUY435" s="45"/>
      <c r="HUZ435" s="45"/>
      <c r="HVA435" s="45"/>
      <c r="HVB435" s="45"/>
      <c r="HVC435" s="45"/>
      <c r="HVD435" s="45"/>
      <c r="HVE435" s="45"/>
      <c r="HVF435" s="45"/>
      <c r="HVG435" s="45"/>
      <c r="HVH435" s="45"/>
      <c r="HVI435" s="45"/>
      <c r="HVJ435" s="45"/>
      <c r="HVK435" s="45"/>
      <c r="HVL435" s="45"/>
      <c r="HVM435" s="45"/>
      <c r="HVN435" s="45"/>
      <c r="HVO435" s="45"/>
      <c r="HVP435" s="45"/>
      <c r="HVQ435" s="45"/>
      <c r="HVR435" s="45"/>
      <c r="HVS435" s="45"/>
      <c r="HVT435" s="45"/>
      <c r="HVU435" s="45"/>
      <c r="HVV435" s="45"/>
      <c r="HVW435" s="45"/>
      <c r="HVX435" s="45"/>
      <c r="HVY435" s="45"/>
      <c r="HVZ435" s="45"/>
      <c r="HWA435" s="45"/>
      <c r="HWB435" s="45"/>
      <c r="HWC435" s="45"/>
      <c r="HWD435" s="45"/>
      <c r="HWE435" s="45"/>
      <c r="HWF435" s="45"/>
      <c r="HWG435" s="45"/>
      <c r="HWH435" s="45"/>
      <c r="HWI435" s="45"/>
      <c r="HWJ435" s="45"/>
      <c r="HWK435" s="45"/>
      <c r="HWL435" s="45"/>
      <c r="HWM435" s="45"/>
      <c r="HWN435" s="45"/>
      <c r="HWO435" s="45"/>
      <c r="HWP435" s="45"/>
      <c r="HWQ435" s="45"/>
      <c r="HWR435" s="45"/>
      <c r="HWS435" s="45"/>
      <c r="HWT435" s="45"/>
      <c r="HWU435" s="45"/>
      <c r="HWV435" s="45"/>
      <c r="HWW435" s="45"/>
      <c r="HWX435" s="45"/>
      <c r="HWY435" s="45"/>
      <c r="HWZ435" s="45"/>
      <c r="HXA435" s="45"/>
      <c r="HXB435" s="45"/>
      <c r="HXC435" s="45"/>
      <c r="HXD435" s="45"/>
      <c r="HXE435" s="45"/>
      <c r="HXF435" s="45"/>
      <c r="HXG435" s="45"/>
      <c r="HXH435" s="45"/>
      <c r="HXI435" s="45"/>
      <c r="HXJ435" s="45"/>
      <c r="HXK435" s="45"/>
      <c r="HXL435" s="45"/>
      <c r="HXM435" s="45"/>
      <c r="HXN435" s="45"/>
      <c r="HXO435" s="45"/>
      <c r="HXP435" s="45"/>
      <c r="HXQ435" s="45"/>
      <c r="HXR435" s="45"/>
      <c r="HXS435" s="45"/>
      <c r="HXT435" s="45"/>
      <c r="HXU435" s="45"/>
      <c r="HXV435" s="45"/>
      <c r="HXW435" s="45"/>
      <c r="HXX435" s="45"/>
      <c r="HXY435" s="45"/>
      <c r="HXZ435" s="45"/>
      <c r="HYA435" s="45"/>
      <c r="HYB435" s="45"/>
      <c r="HYC435" s="45"/>
      <c r="HYD435" s="45"/>
      <c r="HYE435" s="45"/>
      <c r="HYF435" s="45"/>
      <c r="HYG435" s="45"/>
      <c r="HYH435" s="45"/>
      <c r="HYI435" s="45"/>
      <c r="HYJ435" s="45"/>
      <c r="HYK435" s="45"/>
      <c r="HYL435" s="45"/>
      <c r="HYM435" s="45"/>
      <c r="HYN435" s="45"/>
      <c r="HYO435" s="45"/>
      <c r="HYP435" s="45"/>
      <c r="HYQ435" s="45"/>
      <c r="HYR435" s="45"/>
      <c r="HYS435" s="45"/>
      <c r="HYT435" s="45"/>
      <c r="HYU435" s="45"/>
      <c r="HYV435" s="45"/>
      <c r="HYW435" s="45"/>
      <c r="HYX435" s="45"/>
      <c r="HYY435" s="45"/>
      <c r="HYZ435" s="45"/>
      <c r="HZA435" s="45"/>
      <c r="HZB435" s="45"/>
      <c r="HZC435" s="45"/>
      <c r="HZD435" s="45"/>
      <c r="HZE435" s="45"/>
      <c r="HZF435" s="45"/>
      <c r="HZG435" s="45"/>
      <c r="HZH435" s="45"/>
      <c r="HZI435" s="45"/>
      <c r="HZJ435" s="45"/>
      <c r="HZK435" s="45"/>
      <c r="HZL435" s="45"/>
      <c r="HZM435" s="45"/>
      <c r="HZN435" s="45"/>
      <c r="HZO435" s="45"/>
      <c r="HZP435" s="45"/>
      <c r="HZQ435" s="45"/>
      <c r="HZR435" s="45"/>
      <c r="HZS435" s="45"/>
      <c r="HZT435" s="45"/>
      <c r="HZU435" s="45"/>
      <c r="HZV435" s="45"/>
      <c r="HZW435" s="45"/>
      <c r="HZX435" s="45"/>
      <c r="HZY435" s="45"/>
      <c r="HZZ435" s="45"/>
      <c r="IAA435" s="45"/>
      <c r="IAB435" s="45"/>
      <c r="IAC435" s="45"/>
      <c r="IAD435" s="45"/>
      <c r="IAE435" s="45"/>
      <c r="IAF435" s="45"/>
      <c r="IAG435" s="45"/>
      <c r="IAH435" s="45"/>
      <c r="IAI435" s="45"/>
      <c r="IAJ435" s="45"/>
      <c r="IAK435" s="45"/>
      <c r="IAL435" s="45"/>
      <c r="IAM435" s="45"/>
      <c r="IAN435" s="45"/>
      <c r="IAO435" s="45"/>
      <c r="IAP435" s="45"/>
      <c r="IAQ435" s="45"/>
      <c r="IAR435" s="45"/>
      <c r="IAS435" s="45"/>
      <c r="IAT435" s="45"/>
      <c r="IAU435" s="45"/>
      <c r="IAV435" s="45"/>
      <c r="IAW435" s="45"/>
      <c r="IAX435" s="45"/>
      <c r="IAY435" s="45"/>
      <c r="IAZ435" s="45"/>
      <c r="IBA435" s="45"/>
      <c r="IBB435" s="45"/>
      <c r="IBC435" s="45"/>
      <c r="IBD435" s="45"/>
      <c r="IBE435" s="45"/>
      <c r="IBF435" s="45"/>
      <c r="IBG435" s="45"/>
      <c r="IBH435" s="45"/>
      <c r="IBI435" s="45"/>
      <c r="IBJ435" s="45"/>
      <c r="IBK435" s="45"/>
      <c r="IBL435" s="45"/>
      <c r="IBM435" s="45"/>
      <c r="IBN435" s="45"/>
      <c r="IBO435" s="45"/>
      <c r="IBP435" s="45"/>
      <c r="IBQ435" s="45"/>
      <c r="IBR435" s="45"/>
      <c r="IBS435" s="45"/>
      <c r="IBT435" s="45"/>
      <c r="IBU435" s="45"/>
      <c r="IBV435" s="45"/>
      <c r="IBW435" s="45"/>
      <c r="IBX435" s="45"/>
      <c r="IBY435" s="45"/>
      <c r="IBZ435" s="45"/>
      <c r="ICA435" s="45"/>
      <c r="ICB435" s="45"/>
      <c r="ICC435" s="45"/>
      <c r="ICD435" s="45"/>
      <c r="ICE435" s="45"/>
      <c r="ICF435" s="45"/>
      <c r="ICG435" s="45"/>
      <c r="ICH435" s="45"/>
      <c r="ICI435" s="45"/>
      <c r="ICJ435" s="45"/>
      <c r="ICK435" s="45"/>
      <c r="ICL435" s="45"/>
      <c r="ICM435" s="45"/>
      <c r="ICN435" s="45"/>
      <c r="ICO435" s="45"/>
      <c r="ICP435" s="45"/>
      <c r="ICQ435" s="45"/>
      <c r="ICR435" s="45"/>
      <c r="ICS435" s="45"/>
      <c r="ICT435" s="45"/>
      <c r="ICU435" s="45"/>
      <c r="ICV435" s="45"/>
      <c r="ICW435" s="45"/>
      <c r="ICX435" s="45"/>
      <c r="ICY435" s="45"/>
      <c r="ICZ435" s="45"/>
      <c r="IDA435" s="45"/>
      <c r="IDB435" s="45"/>
      <c r="IDC435" s="45"/>
      <c r="IDD435" s="45"/>
      <c r="IDE435" s="45"/>
      <c r="IDF435" s="45"/>
      <c r="IDG435" s="45"/>
      <c r="IDH435" s="45"/>
      <c r="IDI435" s="45"/>
      <c r="IDJ435" s="45"/>
      <c r="IDK435" s="45"/>
      <c r="IDL435" s="45"/>
      <c r="IDM435" s="45"/>
      <c r="IDN435" s="45"/>
      <c r="IDO435" s="45"/>
      <c r="IDP435" s="45"/>
      <c r="IDQ435" s="45"/>
      <c r="IDR435" s="45"/>
      <c r="IDS435" s="45"/>
      <c r="IDT435" s="45"/>
      <c r="IDU435" s="45"/>
      <c r="IDV435" s="45"/>
      <c r="IDW435" s="45"/>
      <c r="IDX435" s="45"/>
      <c r="IDY435" s="45"/>
      <c r="IDZ435" s="45"/>
      <c r="IEA435" s="45"/>
      <c r="IEB435" s="45"/>
      <c r="IEC435" s="45"/>
      <c r="IED435" s="45"/>
      <c r="IEE435" s="45"/>
      <c r="IEF435" s="45"/>
      <c r="IEG435" s="45"/>
      <c r="IEH435" s="45"/>
      <c r="IEI435" s="45"/>
      <c r="IEJ435" s="45"/>
      <c r="IEK435" s="45"/>
      <c r="IEL435" s="45"/>
      <c r="IEM435" s="45"/>
      <c r="IEN435" s="45"/>
      <c r="IEO435" s="45"/>
      <c r="IEP435" s="45"/>
      <c r="IEQ435" s="45"/>
      <c r="IER435" s="45"/>
      <c r="IES435" s="45"/>
      <c r="IET435" s="45"/>
      <c r="IEU435" s="45"/>
      <c r="IEV435" s="45"/>
      <c r="IEW435" s="45"/>
      <c r="IEX435" s="45"/>
      <c r="IEY435" s="45"/>
      <c r="IEZ435" s="45"/>
      <c r="IFA435" s="45"/>
      <c r="IFB435" s="45"/>
      <c r="IFC435" s="45"/>
      <c r="IFD435" s="45"/>
      <c r="IFE435" s="45"/>
      <c r="IFF435" s="45"/>
      <c r="IFG435" s="45"/>
      <c r="IFH435" s="45"/>
      <c r="IFI435" s="45"/>
      <c r="IFJ435" s="45"/>
      <c r="IFK435" s="45"/>
      <c r="IFL435" s="45"/>
      <c r="IFM435" s="45"/>
      <c r="IFN435" s="45"/>
      <c r="IFO435" s="45"/>
      <c r="IFP435" s="45"/>
      <c r="IFQ435" s="45"/>
      <c r="IFR435" s="45"/>
      <c r="IFS435" s="45"/>
      <c r="IFT435" s="45"/>
      <c r="IFU435" s="45"/>
      <c r="IFV435" s="45"/>
      <c r="IFW435" s="45"/>
      <c r="IFX435" s="45"/>
      <c r="IFY435" s="45"/>
      <c r="IFZ435" s="45"/>
      <c r="IGA435" s="45"/>
      <c r="IGB435" s="45"/>
      <c r="IGC435" s="45"/>
      <c r="IGD435" s="45"/>
      <c r="IGE435" s="45"/>
      <c r="IGF435" s="45"/>
      <c r="IGG435" s="45"/>
      <c r="IGH435" s="45"/>
      <c r="IGI435" s="45"/>
      <c r="IGJ435" s="45"/>
      <c r="IGK435" s="45"/>
      <c r="IGL435" s="45"/>
      <c r="IGM435" s="45"/>
      <c r="IGN435" s="45"/>
      <c r="IGO435" s="45"/>
      <c r="IGP435" s="45"/>
      <c r="IGQ435" s="45"/>
      <c r="IGR435" s="45"/>
      <c r="IGS435" s="45"/>
      <c r="IGT435" s="45"/>
      <c r="IGU435" s="45"/>
      <c r="IGV435" s="45"/>
      <c r="IGW435" s="45"/>
      <c r="IGX435" s="45"/>
      <c r="IGY435" s="45"/>
      <c r="IGZ435" s="45"/>
      <c r="IHA435" s="45"/>
      <c r="IHB435" s="45"/>
      <c r="IHC435" s="45"/>
      <c r="IHD435" s="45"/>
      <c r="IHE435" s="45"/>
      <c r="IHF435" s="45"/>
      <c r="IHG435" s="45"/>
      <c r="IHH435" s="45"/>
      <c r="IHI435" s="45"/>
      <c r="IHJ435" s="45"/>
      <c r="IHK435" s="45"/>
      <c r="IHL435" s="45"/>
      <c r="IHM435" s="45"/>
      <c r="IHN435" s="45"/>
      <c r="IHO435" s="45"/>
      <c r="IHP435" s="45"/>
      <c r="IHQ435" s="45"/>
      <c r="IHR435" s="45"/>
      <c r="IHS435" s="45"/>
      <c r="IHT435" s="45"/>
      <c r="IHU435" s="45"/>
      <c r="IHV435" s="45"/>
      <c r="IHW435" s="45"/>
      <c r="IHX435" s="45"/>
      <c r="IHY435" s="45"/>
      <c r="IHZ435" s="45"/>
      <c r="IIA435" s="45"/>
      <c r="IIB435" s="45"/>
      <c r="IIC435" s="45"/>
      <c r="IID435" s="45"/>
      <c r="IIE435" s="45"/>
      <c r="IIF435" s="45"/>
      <c r="IIG435" s="45"/>
      <c r="IIH435" s="45"/>
      <c r="III435" s="45"/>
      <c r="IIJ435" s="45"/>
      <c r="IIK435" s="45"/>
      <c r="IIL435" s="45"/>
      <c r="IIM435" s="45"/>
      <c r="IIN435" s="45"/>
      <c r="IIO435" s="45"/>
      <c r="IIP435" s="45"/>
      <c r="IIQ435" s="45"/>
      <c r="IIR435" s="45"/>
      <c r="IIS435" s="45"/>
      <c r="IIT435" s="45"/>
      <c r="IIU435" s="45"/>
      <c r="IIV435" s="45"/>
      <c r="IIW435" s="45"/>
      <c r="IIX435" s="45"/>
      <c r="IIY435" s="45"/>
      <c r="IIZ435" s="45"/>
      <c r="IJA435" s="45"/>
      <c r="IJB435" s="45"/>
      <c r="IJC435" s="45"/>
      <c r="IJD435" s="45"/>
      <c r="IJE435" s="45"/>
      <c r="IJF435" s="45"/>
      <c r="IJG435" s="45"/>
      <c r="IJH435" s="45"/>
      <c r="IJI435" s="45"/>
      <c r="IJJ435" s="45"/>
      <c r="IJK435" s="45"/>
      <c r="IJL435" s="45"/>
      <c r="IJM435" s="45"/>
      <c r="IJN435" s="45"/>
      <c r="IJO435" s="45"/>
      <c r="IJP435" s="45"/>
      <c r="IJQ435" s="45"/>
      <c r="IJR435" s="45"/>
      <c r="IJS435" s="45"/>
      <c r="IJT435" s="45"/>
      <c r="IJU435" s="45"/>
      <c r="IJV435" s="45"/>
      <c r="IJW435" s="45"/>
      <c r="IJX435" s="45"/>
      <c r="IJY435" s="45"/>
      <c r="IJZ435" s="45"/>
      <c r="IKA435" s="45"/>
      <c r="IKB435" s="45"/>
      <c r="IKC435" s="45"/>
      <c r="IKD435" s="45"/>
      <c r="IKE435" s="45"/>
      <c r="IKF435" s="45"/>
      <c r="IKG435" s="45"/>
      <c r="IKH435" s="45"/>
      <c r="IKI435" s="45"/>
      <c r="IKJ435" s="45"/>
      <c r="IKK435" s="45"/>
      <c r="IKL435" s="45"/>
      <c r="IKM435" s="45"/>
      <c r="IKN435" s="45"/>
      <c r="IKO435" s="45"/>
      <c r="IKP435" s="45"/>
      <c r="IKQ435" s="45"/>
      <c r="IKR435" s="45"/>
      <c r="IKS435" s="45"/>
      <c r="IKT435" s="45"/>
      <c r="IKU435" s="45"/>
      <c r="IKV435" s="45"/>
      <c r="IKW435" s="45"/>
      <c r="IKX435" s="45"/>
      <c r="IKY435" s="45"/>
      <c r="IKZ435" s="45"/>
      <c r="ILA435" s="45"/>
      <c r="ILB435" s="45"/>
      <c r="ILC435" s="45"/>
      <c r="ILD435" s="45"/>
      <c r="ILE435" s="45"/>
      <c r="ILF435" s="45"/>
      <c r="ILG435" s="45"/>
      <c r="ILH435" s="45"/>
      <c r="ILI435" s="45"/>
      <c r="ILJ435" s="45"/>
      <c r="ILK435" s="45"/>
      <c r="ILL435" s="45"/>
      <c r="ILM435" s="45"/>
      <c r="ILN435" s="45"/>
      <c r="ILO435" s="45"/>
      <c r="ILP435" s="45"/>
      <c r="ILQ435" s="45"/>
      <c r="ILR435" s="45"/>
      <c r="ILS435" s="45"/>
      <c r="ILT435" s="45"/>
      <c r="ILU435" s="45"/>
      <c r="ILV435" s="45"/>
      <c r="ILW435" s="45"/>
      <c r="ILX435" s="45"/>
      <c r="ILY435" s="45"/>
      <c r="ILZ435" s="45"/>
      <c r="IMA435" s="45"/>
      <c r="IMB435" s="45"/>
      <c r="IMC435" s="45"/>
      <c r="IMD435" s="45"/>
      <c r="IME435" s="45"/>
      <c r="IMF435" s="45"/>
      <c r="IMG435" s="45"/>
      <c r="IMH435" s="45"/>
      <c r="IMI435" s="45"/>
      <c r="IMJ435" s="45"/>
      <c r="IMK435" s="45"/>
      <c r="IML435" s="45"/>
      <c r="IMM435" s="45"/>
      <c r="IMN435" s="45"/>
      <c r="IMO435" s="45"/>
      <c r="IMP435" s="45"/>
      <c r="IMQ435" s="45"/>
      <c r="IMR435" s="45"/>
      <c r="IMS435" s="45"/>
      <c r="IMT435" s="45"/>
      <c r="IMU435" s="45"/>
      <c r="IMV435" s="45"/>
      <c r="IMW435" s="45"/>
      <c r="IMX435" s="45"/>
      <c r="IMY435" s="45"/>
      <c r="IMZ435" s="45"/>
      <c r="INA435" s="45"/>
      <c r="INB435" s="45"/>
      <c r="INC435" s="45"/>
      <c r="IND435" s="45"/>
      <c r="INE435" s="45"/>
      <c r="INF435" s="45"/>
      <c r="ING435" s="45"/>
      <c r="INH435" s="45"/>
      <c r="INI435" s="45"/>
      <c r="INJ435" s="45"/>
      <c r="INK435" s="45"/>
      <c r="INL435" s="45"/>
      <c r="INM435" s="45"/>
      <c r="INN435" s="45"/>
      <c r="INO435" s="45"/>
      <c r="INP435" s="45"/>
      <c r="INQ435" s="45"/>
      <c r="INR435" s="45"/>
      <c r="INS435" s="45"/>
      <c r="INT435" s="45"/>
      <c r="INU435" s="45"/>
      <c r="INV435" s="45"/>
      <c r="INW435" s="45"/>
      <c r="INX435" s="45"/>
      <c r="INY435" s="45"/>
      <c r="INZ435" s="45"/>
      <c r="IOA435" s="45"/>
      <c r="IOB435" s="45"/>
      <c r="IOC435" s="45"/>
      <c r="IOD435" s="45"/>
      <c r="IOE435" s="45"/>
      <c r="IOF435" s="45"/>
      <c r="IOG435" s="45"/>
      <c r="IOH435" s="45"/>
      <c r="IOI435" s="45"/>
      <c r="IOJ435" s="45"/>
      <c r="IOK435" s="45"/>
      <c r="IOL435" s="45"/>
      <c r="IOM435" s="45"/>
      <c r="ION435" s="45"/>
      <c r="IOO435" s="45"/>
      <c r="IOP435" s="45"/>
      <c r="IOQ435" s="45"/>
      <c r="IOR435" s="45"/>
      <c r="IOS435" s="45"/>
      <c r="IOT435" s="45"/>
      <c r="IOU435" s="45"/>
      <c r="IOV435" s="45"/>
      <c r="IOW435" s="45"/>
      <c r="IOX435" s="45"/>
      <c r="IOY435" s="45"/>
      <c r="IOZ435" s="45"/>
      <c r="IPA435" s="45"/>
      <c r="IPB435" s="45"/>
      <c r="IPC435" s="45"/>
      <c r="IPD435" s="45"/>
      <c r="IPE435" s="45"/>
      <c r="IPF435" s="45"/>
      <c r="IPG435" s="45"/>
      <c r="IPH435" s="45"/>
      <c r="IPI435" s="45"/>
      <c r="IPJ435" s="45"/>
      <c r="IPK435" s="45"/>
      <c r="IPL435" s="45"/>
      <c r="IPM435" s="45"/>
      <c r="IPN435" s="45"/>
      <c r="IPO435" s="45"/>
      <c r="IPP435" s="45"/>
      <c r="IPQ435" s="45"/>
      <c r="IPR435" s="45"/>
      <c r="IPS435" s="45"/>
      <c r="IPT435" s="45"/>
      <c r="IPU435" s="45"/>
      <c r="IPV435" s="45"/>
      <c r="IPW435" s="45"/>
      <c r="IPX435" s="45"/>
      <c r="IPY435" s="45"/>
      <c r="IPZ435" s="45"/>
      <c r="IQA435" s="45"/>
      <c r="IQB435" s="45"/>
      <c r="IQC435" s="45"/>
      <c r="IQD435" s="45"/>
      <c r="IQE435" s="45"/>
      <c r="IQF435" s="45"/>
      <c r="IQG435" s="45"/>
      <c r="IQH435" s="45"/>
      <c r="IQI435" s="45"/>
      <c r="IQJ435" s="45"/>
      <c r="IQK435" s="45"/>
      <c r="IQL435" s="45"/>
      <c r="IQM435" s="45"/>
      <c r="IQN435" s="45"/>
      <c r="IQO435" s="45"/>
      <c r="IQP435" s="45"/>
      <c r="IQQ435" s="45"/>
      <c r="IQR435" s="45"/>
      <c r="IQS435" s="45"/>
      <c r="IQT435" s="45"/>
      <c r="IQU435" s="45"/>
      <c r="IQV435" s="45"/>
      <c r="IQW435" s="45"/>
      <c r="IQX435" s="45"/>
      <c r="IQY435" s="45"/>
      <c r="IQZ435" s="45"/>
      <c r="IRA435" s="45"/>
      <c r="IRB435" s="45"/>
      <c r="IRC435" s="45"/>
      <c r="IRD435" s="45"/>
      <c r="IRE435" s="45"/>
      <c r="IRF435" s="45"/>
      <c r="IRG435" s="45"/>
      <c r="IRH435" s="45"/>
      <c r="IRI435" s="45"/>
      <c r="IRJ435" s="45"/>
      <c r="IRK435" s="45"/>
      <c r="IRL435" s="45"/>
      <c r="IRM435" s="45"/>
      <c r="IRN435" s="45"/>
      <c r="IRO435" s="45"/>
      <c r="IRP435" s="45"/>
      <c r="IRQ435" s="45"/>
      <c r="IRR435" s="45"/>
      <c r="IRS435" s="45"/>
      <c r="IRT435" s="45"/>
      <c r="IRU435" s="45"/>
      <c r="IRV435" s="45"/>
      <c r="IRW435" s="45"/>
      <c r="IRX435" s="45"/>
      <c r="IRY435" s="45"/>
      <c r="IRZ435" s="45"/>
      <c r="ISA435" s="45"/>
      <c r="ISB435" s="45"/>
      <c r="ISC435" s="45"/>
      <c r="ISD435" s="45"/>
      <c r="ISE435" s="45"/>
      <c r="ISF435" s="45"/>
      <c r="ISG435" s="45"/>
      <c r="ISH435" s="45"/>
      <c r="ISI435" s="45"/>
      <c r="ISJ435" s="45"/>
      <c r="ISK435" s="45"/>
      <c r="ISL435" s="45"/>
      <c r="ISM435" s="45"/>
      <c r="ISN435" s="45"/>
      <c r="ISO435" s="45"/>
      <c r="ISP435" s="45"/>
      <c r="ISQ435" s="45"/>
      <c r="ISR435" s="45"/>
      <c r="ISS435" s="45"/>
      <c r="IST435" s="45"/>
      <c r="ISU435" s="45"/>
      <c r="ISV435" s="45"/>
      <c r="ISW435" s="45"/>
      <c r="ISX435" s="45"/>
      <c r="ISY435" s="45"/>
      <c r="ISZ435" s="45"/>
      <c r="ITA435" s="45"/>
      <c r="ITB435" s="45"/>
      <c r="ITC435" s="45"/>
      <c r="ITD435" s="45"/>
      <c r="ITE435" s="45"/>
      <c r="ITF435" s="45"/>
      <c r="ITG435" s="45"/>
      <c r="ITH435" s="45"/>
      <c r="ITI435" s="45"/>
      <c r="ITJ435" s="45"/>
      <c r="ITK435" s="45"/>
      <c r="ITL435" s="45"/>
      <c r="ITM435" s="45"/>
      <c r="ITN435" s="45"/>
      <c r="ITO435" s="45"/>
      <c r="ITP435" s="45"/>
      <c r="ITQ435" s="45"/>
      <c r="ITR435" s="45"/>
      <c r="ITS435" s="45"/>
      <c r="ITT435" s="45"/>
      <c r="ITU435" s="45"/>
      <c r="ITV435" s="45"/>
      <c r="ITW435" s="45"/>
      <c r="ITX435" s="45"/>
      <c r="ITY435" s="45"/>
      <c r="ITZ435" s="45"/>
      <c r="IUA435" s="45"/>
      <c r="IUB435" s="45"/>
      <c r="IUC435" s="45"/>
      <c r="IUD435" s="45"/>
      <c r="IUE435" s="45"/>
      <c r="IUF435" s="45"/>
      <c r="IUG435" s="45"/>
      <c r="IUH435" s="45"/>
      <c r="IUI435" s="45"/>
      <c r="IUJ435" s="45"/>
      <c r="IUK435" s="45"/>
      <c r="IUL435" s="45"/>
      <c r="IUM435" s="45"/>
      <c r="IUN435" s="45"/>
      <c r="IUO435" s="45"/>
      <c r="IUP435" s="45"/>
      <c r="IUQ435" s="45"/>
      <c r="IUR435" s="45"/>
      <c r="IUS435" s="45"/>
      <c r="IUT435" s="45"/>
      <c r="IUU435" s="45"/>
      <c r="IUV435" s="45"/>
      <c r="IUW435" s="45"/>
      <c r="IUX435" s="45"/>
      <c r="IUY435" s="45"/>
      <c r="IUZ435" s="45"/>
      <c r="IVA435" s="45"/>
      <c r="IVB435" s="45"/>
      <c r="IVC435" s="45"/>
      <c r="IVD435" s="45"/>
      <c r="IVE435" s="45"/>
      <c r="IVF435" s="45"/>
      <c r="IVG435" s="45"/>
      <c r="IVH435" s="45"/>
      <c r="IVI435" s="45"/>
      <c r="IVJ435" s="45"/>
      <c r="IVK435" s="45"/>
      <c r="IVL435" s="45"/>
      <c r="IVM435" s="45"/>
      <c r="IVN435" s="45"/>
      <c r="IVO435" s="45"/>
      <c r="IVP435" s="45"/>
      <c r="IVQ435" s="45"/>
      <c r="IVR435" s="45"/>
      <c r="IVS435" s="45"/>
      <c r="IVT435" s="45"/>
      <c r="IVU435" s="45"/>
      <c r="IVV435" s="45"/>
      <c r="IVW435" s="45"/>
      <c r="IVX435" s="45"/>
      <c r="IVY435" s="45"/>
      <c r="IVZ435" s="45"/>
      <c r="IWA435" s="45"/>
      <c r="IWB435" s="45"/>
      <c r="IWC435" s="45"/>
      <c r="IWD435" s="45"/>
      <c r="IWE435" s="45"/>
      <c r="IWF435" s="45"/>
      <c r="IWG435" s="45"/>
      <c r="IWH435" s="45"/>
      <c r="IWI435" s="45"/>
      <c r="IWJ435" s="45"/>
      <c r="IWK435" s="45"/>
      <c r="IWL435" s="45"/>
      <c r="IWM435" s="45"/>
      <c r="IWN435" s="45"/>
      <c r="IWO435" s="45"/>
      <c r="IWP435" s="45"/>
      <c r="IWQ435" s="45"/>
      <c r="IWR435" s="45"/>
      <c r="IWS435" s="45"/>
      <c r="IWT435" s="45"/>
      <c r="IWU435" s="45"/>
      <c r="IWV435" s="45"/>
      <c r="IWW435" s="45"/>
      <c r="IWX435" s="45"/>
      <c r="IWY435" s="45"/>
      <c r="IWZ435" s="45"/>
      <c r="IXA435" s="45"/>
      <c r="IXB435" s="45"/>
      <c r="IXC435" s="45"/>
      <c r="IXD435" s="45"/>
      <c r="IXE435" s="45"/>
      <c r="IXF435" s="45"/>
      <c r="IXG435" s="45"/>
      <c r="IXH435" s="45"/>
      <c r="IXI435" s="45"/>
      <c r="IXJ435" s="45"/>
      <c r="IXK435" s="45"/>
      <c r="IXL435" s="45"/>
      <c r="IXM435" s="45"/>
      <c r="IXN435" s="45"/>
      <c r="IXO435" s="45"/>
      <c r="IXP435" s="45"/>
      <c r="IXQ435" s="45"/>
      <c r="IXR435" s="45"/>
      <c r="IXS435" s="45"/>
      <c r="IXT435" s="45"/>
      <c r="IXU435" s="45"/>
      <c r="IXV435" s="45"/>
      <c r="IXW435" s="45"/>
      <c r="IXX435" s="45"/>
      <c r="IXY435" s="45"/>
      <c r="IXZ435" s="45"/>
      <c r="IYA435" s="45"/>
      <c r="IYB435" s="45"/>
      <c r="IYC435" s="45"/>
      <c r="IYD435" s="45"/>
      <c r="IYE435" s="45"/>
      <c r="IYF435" s="45"/>
      <c r="IYG435" s="45"/>
      <c r="IYH435" s="45"/>
      <c r="IYI435" s="45"/>
      <c r="IYJ435" s="45"/>
      <c r="IYK435" s="45"/>
      <c r="IYL435" s="45"/>
      <c r="IYM435" s="45"/>
      <c r="IYN435" s="45"/>
      <c r="IYO435" s="45"/>
      <c r="IYP435" s="45"/>
      <c r="IYQ435" s="45"/>
      <c r="IYR435" s="45"/>
      <c r="IYS435" s="45"/>
      <c r="IYT435" s="45"/>
      <c r="IYU435" s="45"/>
      <c r="IYV435" s="45"/>
      <c r="IYW435" s="45"/>
      <c r="IYX435" s="45"/>
      <c r="IYY435" s="45"/>
      <c r="IYZ435" s="45"/>
      <c r="IZA435" s="45"/>
      <c r="IZB435" s="45"/>
      <c r="IZC435" s="45"/>
      <c r="IZD435" s="45"/>
      <c r="IZE435" s="45"/>
      <c r="IZF435" s="45"/>
      <c r="IZG435" s="45"/>
      <c r="IZH435" s="45"/>
      <c r="IZI435" s="45"/>
      <c r="IZJ435" s="45"/>
      <c r="IZK435" s="45"/>
      <c r="IZL435" s="45"/>
      <c r="IZM435" s="45"/>
      <c r="IZN435" s="45"/>
      <c r="IZO435" s="45"/>
      <c r="IZP435" s="45"/>
      <c r="IZQ435" s="45"/>
      <c r="IZR435" s="45"/>
      <c r="IZS435" s="45"/>
      <c r="IZT435" s="45"/>
      <c r="IZU435" s="45"/>
      <c r="IZV435" s="45"/>
      <c r="IZW435" s="45"/>
      <c r="IZX435" s="45"/>
      <c r="IZY435" s="45"/>
      <c r="IZZ435" s="45"/>
      <c r="JAA435" s="45"/>
      <c r="JAB435" s="45"/>
      <c r="JAC435" s="45"/>
      <c r="JAD435" s="45"/>
      <c r="JAE435" s="45"/>
      <c r="JAF435" s="45"/>
      <c r="JAG435" s="45"/>
      <c r="JAH435" s="45"/>
      <c r="JAI435" s="45"/>
      <c r="JAJ435" s="45"/>
      <c r="JAK435" s="45"/>
      <c r="JAL435" s="45"/>
      <c r="JAM435" s="45"/>
      <c r="JAN435" s="45"/>
      <c r="JAO435" s="45"/>
      <c r="JAP435" s="45"/>
      <c r="JAQ435" s="45"/>
      <c r="JAR435" s="45"/>
      <c r="JAS435" s="45"/>
      <c r="JAT435" s="45"/>
      <c r="JAU435" s="45"/>
      <c r="JAV435" s="45"/>
      <c r="JAW435" s="45"/>
      <c r="JAX435" s="45"/>
      <c r="JAY435" s="45"/>
      <c r="JAZ435" s="45"/>
      <c r="JBA435" s="45"/>
      <c r="JBB435" s="45"/>
      <c r="JBC435" s="45"/>
      <c r="JBD435" s="45"/>
      <c r="JBE435" s="45"/>
      <c r="JBF435" s="45"/>
      <c r="JBG435" s="45"/>
      <c r="JBH435" s="45"/>
      <c r="JBI435" s="45"/>
      <c r="JBJ435" s="45"/>
      <c r="JBK435" s="45"/>
      <c r="JBL435" s="45"/>
      <c r="JBM435" s="45"/>
      <c r="JBN435" s="45"/>
      <c r="JBO435" s="45"/>
      <c r="JBP435" s="45"/>
      <c r="JBQ435" s="45"/>
      <c r="JBR435" s="45"/>
      <c r="JBS435" s="45"/>
      <c r="JBT435" s="45"/>
      <c r="JBU435" s="45"/>
      <c r="JBV435" s="45"/>
      <c r="JBW435" s="45"/>
      <c r="JBX435" s="45"/>
      <c r="JBY435" s="45"/>
      <c r="JBZ435" s="45"/>
      <c r="JCA435" s="45"/>
      <c r="JCB435" s="45"/>
      <c r="JCC435" s="45"/>
      <c r="JCD435" s="45"/>
      <c r="JCE435" s="45"/>
      <c r="JCF435" s="45"/>
      <c r="JCG435" s="45"/>
      <c r="JCH435" s="45"/>
      <c r="JCI435" s="45"/>
      <c r="JCJ435" s="45"/>
      <c r="JCK435" s="45"/>
      <c r="JCL435" s="45"/>
      <c r="JCM435" s="45"/>
      <c r="JCN435" s="45"/>
      <c r="JCO435" s="45"/>
      <c r="JCP435" s="45"/>
      <c r="JCQ435" s="45"/>
      <c r="JCR435" s="45"/>
      <c r="JCS435" s="45"/>
      <c r="JCT435" s="45"/>
      <c r="JCU435" s="45"/>
      <c r="JCV435" s="45"/>
      <c r="JCW435" s="45"/>
      <c r="JCX435" s="45"/>
      <c r="JCY435" s="45"/>
      <c r="JCZ435" s="45"/>
      <c r="JDA435" s="45"/>
      <c r="JDB435" s="45"/>
      <c r="JDC435" s="45"/>
      <c r="JDD435" s="45"/>
      <c r="JDE435" s="45"/>
      <c r="JDF435" s="45"/>
      <c r="JDG435" s="45"/>
      <c r="JDH435" s="45"/>
      <c r="JDI435" s="45"/>
      <c r="JDJ435" s="45"/>
      <c r="JDK435" s="45"/>
      <c r="JDL435" s="45"/>
      <c r="JDM435" s="45"/>
      <c r="JDN435" s="45"/>
      <c r="JDO435" s="45"/>
      <c r="JDP435" s="45"/>
      <c r="JDQ435" s="45"/>
      <c r="JDR435" s="45"/>
      <c r="JDS435" s="45"/>
      <c r="JDT435" s="45"/>
      <c r="JDU435" s="45"/>
      <c r="JDV435" s="45"/>
      <c r="JDW435" s="45"/>
      <c r="JDX435" s="45"/>
      <c r="JDY435" s="45"/>
      <c r="JDZ435" s="45"/>
      <c r="JEA435" s="45"/>
      <c r="JEB435" s="45"/>
      <c r="JEC435" s="45"/>
      <c r="JED435" s="45"/>
      <c r="JEE435" s="45"/>
      <c r="JEF435" s="45"/>
      <c r="JEG435" s="45"/>
      <c r="JEH435" s="45"/>
      <c r="JEI435" s="45"/>
      <c r="JEJ435" s="45"/>
      <c r="JEK435" s="45"/>
      <c r="JEL435" s="45"/>
      <c r="JEM435" s="45"/>
      <c r="JEN435" s="45"/>
      <c r="JEO435" s="45"/>
      <c r="JEP435" s="45"/>
      <c r="JEQ435" s="45"/>
      <c r="JER435" s="45"/>
      <c r="JES435" s="45"/>
      <c r="JET435" s="45"/>
      <c r="JEU435" s="45"/>
      <c r="JEV435" s="45"/>
      <c r="JEW435" s="45"/>
      <c r="JEX435" s="45"/>
      <c r="JEY435" s="45"/>
      <c r="JEZ435" s="45"/>
      <c r="JFA435" s="45"/>
      <c r="JFB435" s="45"/>
      <c r="JFC435" s="45"/>
      <c r="JFD435" s="45"/>
      <c r="JFE435" s="45"/>
      <c r="JFF435" s="45"/>
      <c r="JFG435" s="45"/>
      <c r="JFH435" s="45"/>
      <c r="JFI435" s="45"/>
      <c r="JFJ435" s="45"/>
      <c r="JFK435" s="45"/>
      <c r="JFL435" s="45"/>
      <c r="JFM435" s="45"/>
      <c r="JFN435" s="45"/>
      <c r="JFO435" s="45"/>
      <c r="JFP435" s="45"/>
      <c r="JFQ435" s="45"/>
      <c r="JFR435" s="45"/>
      <c r="JFS435" s="45"/>
      <c r="JFT435" s="45"/>
      <c r="JFU435" s="45"/>
      <c r="JFV435" s="45"/>
      <c r="JFW435" s="45"/>
      <c r="JFX435" s="45"/>
      <c r="JFY435" s="45"/>
      <c r="JFZ435" s="45"/>
      <c r="JGA435" s="45"/>
      <c r="JGB435" s="45"/>
      <c r="JGC435" s="45"/>
      <c r="JGD435" s="45"/>
      <c r="JGE435" s="45"/>
      <c r="JGF435" s="45"/>
      <c r="JGG435" s="45"/>
      <c r="JGH435" s="45"/>
      <c r="JGI435" s="45"/>
      <c r="JGJ435" s="45"/>
      <c r="JGK435" s="45"/>
      <c r="JGL435" s="45"/>
      <c r="JGM435" s="45"/>
      <c r="JGN435" s="45"/>
      <c r="JGO435" s="45"/>
      <c r="JGP435" s="45"/>
      <c r="JGQ435" s="45"/>
      <c r="JGR435" s="45"/>
      <c r="JGS435" s="45"/>
      <c r="JGT435" s="45"/>
      <c r="JGU435" s="45"/>
      <c r="JGV435" s="45"/>
      <c r="JGW435" s="45"/>
      <c r="JGX435" s="45"/>
      <c r="JGY435" s="45"/>
      <c r="JGZ435" s="45"/>
      <c r="JHA435" s="45"/>
      <c r="JHB435" s="45"/>
      <c r="JHC435" s="45"/>
      <c r="JHD435" s="45"/>
      <c r="JHE435" s="45"/>
      <c r="JHF435" s="45"/>
      <c r="JHG435" s="45"/>
      <c r="JHH435" s="45"/>
      <c r="JHI435" s="45"/>
      <c r="JHJ435" s="45"/>
      <c r="JHK435" s="45"/>
      <c r="JHL435" s="45"/>
      <c r="JHM435" s="45"/>
      <c r="JHN435" s="45"/>
      <c r="JHO435" s="45"/>
      <c r="JHP435" s="45"/>
      <c r="JHQ435" s="45"/>
      <c r="JHR435" s="45"/>
      <c r="JHS435" s="45"/>
      <c r="JHT435" s="45"/>
      <c r="JHU435" s="45"/>
      <c r="JHV435" s="45"/>
      <c r="JHW435" s="45"/>
      <c r="JHX435" s="45"/>
      <c r="JHY435" s="45"/>
      <c r="JHZ435" s="45"/>
      <c r="JIA435" s="45"/>
      <c r="JIB435" s="45"/>
      <c r="JIC435" s="45"/>
      <c r="JID435" s="45"/>
      <c r="JIE435" s="45"/>
      <c r="JIF435" s="45"/>
      <c r="JIG435" s="45"/>
      <c r="JIH435" s="45"/>
      <c r="JII435" s="45"/>
      <c r="JIJ435" s="45"/>
      <c r="JIK435" s="45"/>
      <c r="JIL435" s="45"/>
      <c r="JIM435" s="45"/>
      <c r="JIN435" s="45"/>
      <c r="JIO435" s="45"/>
      <c r="JIP435" s="45"/>
      <c r="JIQ435" s="45"/>
      <c r="JIR435" s="45"/>
      <c r="JIS435" s="45"/>
      <c r="JIT435" s="45"/>
      <c r="JIU435" s="45"/>
      <c r="JIV435" s="45"/>
      <c r="JIW435" s="45"/>
      <c r="JIX435" s="45"/>
      <c r="JIY435" s="45"/>
      <c r="JIZ435" s="45"/>
      <c r="JJA435" s="45"/>
      <c r="JJB435" s="45"/>
      <c r="JJC435" s="45"/>
      <c r="JJD435" s="45"/>
      <c r="JJE435" s="45"/>
      <c r="JJF435" s="45"/>
      <c r="JJG435" s="45"/>
      <c r="JJH435" s="45"/>
      <c r="JJI435" s="45"/>
      <c r="JJJ435" s="45"/>
      <c r="JJK435" s="45"/>
      <c r="JJL435" s="45"/>
      <c r="JJM435" s="45"/>
      <c r="JJN435" s="45"/>
      <c r="JJO435" s="45"/>
      <c r="JJP435" s="45"/>
      <c r="JJQ435" s="45"/>
      <c r="JJR435" s="45"/>
      <c r="JJS435" s="45"/>
      <c r="JJT435" s="45"/>
      <c r="JJU435" s="45"/>
      <c r="JJV435" s="45"/>
      <c r="JJW435" s="45"/>
      <c r="JJX435" s="45"/>
      <c r="JJY435" s="45"/>
      <c r="JJZ435" s="45"/>
      <c r="JKA435" s="45"/>
      <c r="JKB435" s="45"/>
      <c r="JKC435" s="45"/>
      <c r="JKD435" s="45"/>
      <c r="JKE435" s="45"/>
      <c r="JKF435" s="45"/>
      <c r="JKG435" s="45"/>
      <c r="JKH435" s="45"/>
      <c r="JKI435" s="45"/>
      <c r="JKJ435" s="45"/>
      <c r="JKK435" s="45"/>
      <c r="JKL435" s="45"/>
      <c r="JKM435" s="45"/>
      <c r="JKN435" s="45"/>
      <c r="JKO435" s="45"/>
      <c r="JKP435" s="45"/>
      <c r="JKQ435" s="45"/>
      <c r="JKR435" s="45"/>
      <c r="JKS435" s="45"/>
      <c r="JKT435" s="45"/>
      <c r="JKU435" s="45"/>
      <c r="JKV435" s="45"/>
      <c r="JKW435" s="45"/>
      <c r="JKX435" s="45"/>
      <c r="JKY435" s="45"/>
      <c r="JKZ435" s="45"/>
      <c r="JLA435" s="45"/>
      <c r="JLB435" s="45"/>
      <c r="JLC435" s="45"/>
      <c r="JLD435" s="45"/>
      <c r="JLE435" s="45"/>
      <c r="JLF435" s="45"/>
      <c r="JLG435" s="45"/>
      <c r="JLH435" s="45"/>
      <c r="JLI435" s="45"/>
      <c r="JLJ435" s="45"/>
      <c r="JLK435" s="45"/>
      <c r="JLL435" s="45"/>
      <c r="JLM435" s="45"/>
      <c r="JLN435" s="45"/>
      <c r="JLO435" s="45"/>
      <c r="JLP435" s="45"/>
      <c r="JLQ435" s="45"/>
      <c r="JLR435" s="45"/>
      <c r="JLS435" s="45"/>
      <c r="JLT435" s="45"/>
      <c r="JLU435" s="45"/>
      <c r="JLV435" s="45"/>
      <c r="JLW435" s="45"/>
      <c r="JLX435" s="45"/>
      <c r="JLY435" s="45"/>
      <c r="JLZ435" s="45"/>
      <c r="JMA435" s="45"/>
      <c r="JMB435" s="45"/>
      <c r="JMC435" s="45"/>
      <c r="JMD435" s="45"/>
      <c r="JME435" s="45"/>
      <c r="JMF435" s="45"/>
      <c r="JMG435" s="45"/>
      <c r="JMH435" s="45"/>
      <c r="JMI435" s="45"/>
      <c r="JMJ435" s="45"/>
      <c r="JMK435" s="45"/>
      <c r="JML435" s="45"/>
      <c r="JMM435" s="45"/>
      <c r="JMN435" s="45"/>
      <c r="JMO435" s="45"/>
      <c r="JMP435" s="45"/>
      <c r="JMQ435" s="45"/>
      <c r="JMR435" s="45"/>
      <c r="JMS435" s="45"/>
      <c r="JMT435" s="45"/>
      <c r="JMU435" s="45"/>
      <c r="JMV435" s="45"/>
      <c r="JMW435" s="45"/>
      <c r="JMX435" s="45"/>
      <c r="JMY435" s="45"/>
      <c r="JMZ435" s="45"/>
      <c r="JNA435" s="45"/>
      <c r="JNB435" s="45"/>
      <c r="JNC435" s="45"/>
      <c r="JND435" s="45"/>
      <c r="JNE435" s="45"/>
      <c r="JNF435" s="45"/>
      <c r="JNG435" s="45"/>
      <c r="JNH435" s="45"/>
      <c r="JNI435" s="45"/>
      <c r="JNJ435" s="45"/>
      <c r="JNK435" s="45"/>
      <c r="JNL435" s="45"/>
      <c r="JNM435" s="45"/>
      <c r="JNN435" s="45"/>
      <c r="JNO435" s="45"/>
      <c r="JNP435" s="45"/>
      <c r="JNQ435" s="45"/>
      <c r="JNR435" s="45"/>
      <c r="JNS435" s="45"/>
      <c r="JNT435" s="45"/>
      <c r="JNU435" s="45"/>
      <c r="JNV435" s="45"/>
      <c r="JNW435" s="45"/>
      <c r="JNX435" s="45"/>
      <c r="JNY435" s="45"/>
      <c r="JNZ435" s="45"/>
      <c r="JOA435" s="45"/>
      <c r="JOB435" s="45"/>
      <c r="JOC435" s="45"/>
      <c r="JOD435" s="45"/>
      <c r="JOE435" s="45"/>
      <c r="JOF435" s="45"/>
      <c r="JOG435" s="45"/>
      <c r="JOH435" s="45"/>
      <c r="JOI435" s="45"/>
      <c r="JOJ435" s="45"/>
      <c r="JOK435" s="45"/>
      <c r="JOL435" s="45"/>
      <c r="JOM435" s="45"/>
      <c r="JON435" s="45"/>
      <c r="JOO435" s="45"/>
      <c r="JOP435" s="45"/>
      <c r="JOQ435" s="45"/>
      <c r="JOR435" s="45"/>
      <c r="JOS435" s="45"/>
      <c r="JOT435" s="45"/>
      <c r="JOU435" s="45"/>
      <c r="JOV435" s="45"/>
      <c r="JOW435" s="45"/>
      <c r="JOX435" s="45"/>
      <c r="JOY435" s="45"/>
      <c r="JOZ435" s="45"/>
      <c r="JPA435" s="45"/>
      <c r="JPB435" s="45"/>
      <c r="JPC435" s="45"/>
      <c r="JPD435" s="45"/>
      <c r="JPE435" s="45"/>
      <c r="JPF435" s="45"/>
      <c r="JPG435" s="45"/>
      <c r="JPH435" s="45"/>
      <c r="JPI435" s="45"/>
      <c r="JPJ435" s="45"/>
      <c r="JPK435" s="45"/>
      <c r="JPL435" s="45"/>
      <c r="JPM435" s="45"/>
      <c r="JPN435" s="45"/>
      <c r="JPO435" s="45"/>
      <c r="JPP435" s="45"/>
      <c r="JPQ435" s="45"/>
      <c r="JPR435" s="45"/>
      <c r="JPS435" s="45"/>
      <c r="JPT435" s="45"/>
      <c r="JPU435" s="45"/>
      <c r="JPV435" s="45"/>
      <c r="JPW435" s="45"/>
      <c r="JPX435" s="45"/>
      <c r="JPY435" s="45"/>
      <c r="JPZ435" s="45"/>
      <c r="JQA435" s="45"/>
      <c r="JQB435" s="45"/>
      <c r="JQC435" s="45"/>
      <c r="JQD435" s="45"/>
      <c r="JQE435" s="45"/>
      <c r="JQF435" s="45"/>
      <c r="JQG435" s="45"/>
      <c r="JQH435" s="45"/>
      <c r="JQI435" s="45"/>
      <c r="JQJ435" s="45"/>
      <c r="JQK435" s="45"/>
      <c r="JQL435" s="45"/>
      <c r="JQM435" s="45"/>
      <c r="JQN435" s="45"/>
      <c r="JQO435" s="45"/>
      <c r="JQP435" s="45"/>
      <c r="JQQ435" s="45"/>
      <c r="JQR435" s="45"/>
      <c r="JQS435" s="45"/>
      <c r="JQT435" s="45"/>
      <c r="JQU435" s="45"/>
      <c r="JQV435" s="45"/>
      <c r="JQW435" s="45"/>
      <c r="JQX435" s="45"/>
      <c r="JQY435" s="45"/>
      <c r="JQZ435" s="45"/>
      <c r="JRA435" s="45"/>
      <c r="JRB435" s="45"/>
      <c r="JRC435" s="45"/>
      <c r="JRD435" s="45"/>
      <c r="JRE435" s="45"/>
      <c r="JRF435" s="45"/>
      <c r="JRG435" s="45"/>
      <c r="JRH435" s="45"/>
      <c r="JRI435" s="45"/>
      <c r="JRJ435" s="45"/>
      <c r="JRK435" s="45"/>
      <c r="JRL435" s="45"/>
      <c r="JRM435" s="45"/>
      <c r="JRN435" s="45"/>
      <c r="JRO435" s="45"/>
      <c r="JRP435" s="45"/>
      <c r="JRQ435" s="45"/>
      <c r="JRR435" s="45"/>
      <c r="JRS435" s="45"/>
      <c r="JRT435" s="45"/>
      <c r="JRU435" s="45"/>
      <c r="JRV435" s="45"/>
      <c r="JRW435" s="45"/>
      <c r="JRX435" s="45"/>
      <c r="JRY435" s="45"/>
      <c r="JRZ435" s="45"/>
      <c r="JSA435" s="45"/>
      <c r="JSB435" s="45"/>
      <c r="JSC435" s="45"/>
      <c r="JSD435" s="45"/>
      <c r="JSE435" s="45"/>
      <c r="JSF435" s="45"/>
      <c r="JSG435" s="45"/>
      <c r="JSH435" s="45"/>
      <c r="JSI435" s="45"/>
      <c r="JSJ435" s="45"/>
      <c r="JSK435" s="45"/>
      <c r="JSL435" s="45"/>
      <c r="JSM435" s="45"/>
      <c r="JSN435" s="45"/>
      <c r="JSO435" s="45"/>
      <c r="JSP435" s="45"/>
      <c r="JSQ435" s="45"/>
      <c r="JSR435" s="45"/>
      <c r="JSS435" s="45"/>
      <c r="JST435" s="45"/>
      <c r="JSU435" s="45"/>
      <c r="JSV435" s="45"/>
      <c r="JSW435" s="45"/>
      <c r="JSX435" s="45"/>
      <c r="JSY435" s="45"/>
      <c r="JSZ435" s="45"/>
      <c r="JTA435" s="45"/>
      <c r="JTB435" s="45"/>
      <c r="JTC435" s="45"/>
      <c r="JTD435" s="45"/>
      <c r="JTE435" s="45"/>
      <c r="JTF435" s="45"/>
      <c r="JTG435" s="45"/>
      <c r="JTH435" s="45"/>
      <c r="JTI435" s="45"/>
      <c r="JTJ435" s="45"/>
      <c r="JTK435" s="45"/>
      <c r="JTL435" s="45"/>
      <c r="JTM435" s="45"/>
      <c r="JTN435" s="45"/>
      <c r="JTO435" s="45"/>
      <c r="JTP435" s="45"/>
      <c r="JTQ435" s="45"/>
      <c r="JTR435" s="45"/>
      <c r="JTS435" s="45"/>
      <c r="JTT435" s="45"/>
      <c r="JTU435" s="45"/>
      <c r="JTV435" s="45"/>
      <c r="JTW435" s="45"/>
      <c r="JTX435" s="45"/>
      <c r="JTY435" s="45"/>
      <c r="JTZ435" s="45"/>
      <c r="JUA435" s="45"/>
      <c r="JUB435" s="45"/>
      <c r="JUC435" s="45"/>
      <c r="JUD435" s="45"/>
      <c r="JUE435" s="45"/>
      <c r="JUF435" s="45"/>
      <c r="JUG435" s="45"/>
      <c r="JUH435" s="45"/>
      <c r="JUI435" s="45"/>
      <c r="JUJ435" s="45"/>
      <c r="JUK435" s="45"/>
      <c r="JUL435" s="45"/>
      <c r="JUM435" s="45"/>
      <c r="JUN435" s="45"/>
      <c r="JUO435" s="45"/>
      <c r="JUP435" s="45"/>
      <c r="JUQ435" s="45"/>
      <c r="JUR435" s="45"/>
      <c r="JUS435" s="45"/>
      <c r="JUT435" s="45"/>
      <c r="JUU435" s="45"/>
      <c r="JUV435" s="45"/>
      <c r="JUW435" s="45"/>
      <c r="JUX435" s="45"/>
      <c r="JUY435" s="45"/>
      <c r="JUZ435" s="45"/>
      <c r="JVA435" s="45"/>
      <c r="JVB435" s="45"/>
      <c r="JVC435" s="45"/>
      <c r="JVD435" s="45"/>
      <c r="JVE435" s="45"/>
      <c r="JVF435" s="45"/>
      <c r="JVG435" s="45"/>
      <c r="JVH435" s="45"/>
      <c r="JVI435" s="45"/>
      <c r="JVJ435" s="45"/>
      <c r="JVK435" s="45"/>
      <c r="JVL435" s="45"/>
      <c r="JVM435" s="45"/>
      <c r="JVN435" s="45"/>
      <c r="JVO435" s="45"/>
      <c r="JVP435" s="45"/>
      <c r="JVQ435" s="45"/>
      <c r="JVR435" s="45"/>
      <c r="JVS435" s="45"/>
      <c r="JVT435" s="45"/>
      <c r="JVU435" s="45"/>
      <c r="JVV435" s="45"/>
      <c r="JVW435" s="45"/>
      <c r="JVX435" s="45"/>
      <c r="JVY435" s="45"/>
      <c r="JVZ435" s="45"/>
      <c r="JWA435" s="45"/>
      <c r="JWB435" s="45"/>
      <c r="JWC435" s="45"/>
      <c r="JWD435" s="45"/>
      <c r="JWE435" s="45"/>
      <c r="JWF435" s="45"/>
      <c r="JWG435" s="45"/>
      <c r="JWH435" s="45"/>
      <c r="JWI435" s="45"/>
      <c r="JWJ435" s="45"/>
      <c r="JWK435" s="45"/>
      <c r="JWL435" s="45"/>
      <c r="JWM435" s="45"/>
      <c r="JWN435" s="45"/>
      <c r="JWO435" s="45"/>
      <c r="JWP435" s="45"/>
      <c r="JWQ435" s="45"/>
      <c r="JWR435" s="45"/>
      <c r="JWS435" s="45"/>
      <c r="JWT435" s="45"/>
      <c r="JWU435" s="45"/>
      <c r="JWV435" s="45"/>
      <c r="JWW435" s="45"/>
      <c r="JWX435" s="45"/>
      <c r="JWY435" s="45"/>
      <c r="JWZ435" s="45"/>
      <c r="JXA435" s="45"/>
      <c r="JXB435" s="45"/>
      <c r="JXC435" s="45"/>
      <c r="JXD435" s="45"/>
      <c r="JXE435" s="45"/>
      <c r="JXF435" s="45"/>
      <c r="JXG435" s="45"/>
      <c r="JXH435" s="45"/>
      <c r="JXI435" s="45"/>
      <c r="JXJ435" s="45"/>
      <c r="JXK435" s="45"/>
      <c r="JXL435" s="45"/>
      <c r="JXM435" s="45"/>
      <c r="JXN435" s="45"/>
      <c r="JXO435" s="45"/>
      <c r="JXP435" s="45"/>
      <c r="JXQ435" s="45"/>
      <c r="JXR435" s="45"/>
      <c r="JXS435" s="45"/>
      <c r="JXT435" s="45"/>
      <c r="JXU435" s="45"/>
      <c r="JXV435" s="45"/>
      <c r="JXW435" s="45"/>
      <c r="JXX435" s="45"/>
      <c r="JXY435" s="45"/>
      <c r="JXZ435" s="45"/>
      <c r="JYA435" s="45"/>
      <c r="JYB435" s="45"/>
      <c r="JYC435" s="45"/>
      <c r="JYD435" s="45"/>
      <c r="JYE435" s="45"/>
      <c r="JYF435" s="45"/>
      <c r="JYG435" s="45"/>
      <c r="JYH435" s="45"/>
      <c r="JYI435" s="45"/>
      <c r="JYJ435" s="45"/>
      <c r="JYK435" s="45"/>
      <c r="JYL435" s="45"/>
      <c r="JYM435" s="45"/>
      <c r="JYN435" s="45"/>
      <c r="JYO435" s="45"/>
      <c r="JYP435" s="45"/>
      <c r="JYQ435" s="45"/>
      <c r="JYR435" s="45"/>
      <c r="JYS435" s="45"/>
      <c r="JYT435" s="45"/>
      <c r="JYU435" s="45"/>
      <c r="JYV435" s="45"/>
      <c r="JYW435" s="45"/>
      <c r="JYX435" s="45"/>
      <c r="JYY435" s="45"/>
      <c r="JYZ435" s="45"/>
      <c r="JZA435" s="45"/>
      <c r="JZB435" s="45"/>
      <c r="JZC435" s="45"/>
      <c r="JZD435" s="45"/>
      <c r="JZE435" s="45"/>
      <c r="JZF435" s="45"/>
      <c r="JZG435" s="45"/>
      <c r="JZH435" s="45"/>
      <c r="JZI435" s="45"/>
      <c r="JZJ435" s="45"/>
      <c r="JZK435" s="45"/>
      <c r="JZL435" s="45"/>
      <c r="JZM435" s="45"/>
      <c r="JZN435" s="45"/>
      <c r="JZO435" s="45"/>
      <c r="JZP435" s="45"/>
      <c r="JZQ435" s="45"/>
      <c r="JZR435" s="45"/>
      <c r="JZS435" s="45"/>
      <c r="JZT435" s="45"/>
      <c r="JZU435" s="45"/>
      <c r="JZV435" s="45"/>
      <c r="JZW435" s="45"/>
      <c r="JZX435" s="45"/>
      <c r="JZY435" s="45"/>
      <c r="JZZ435" s="45"/>
      <c r="KAA435" s="45"/>
      <c r="KAB435" s="45"/>
      <c r="KAC435" s="45"/>
      <c r="KAD435" s="45"/>
      <c r="KAE435" s="45"/>
      <c r="KAF435" s="45"/>
      <c r="KAG435" s="45"/>
      <c r="KAH435" s="45"/>
      <c r="KAI435" s="45"/>
      <c r="KAJ435" s="45"/>
      <c r="KAK435" s="45"/>
      <c r="KAL435" s="45"/>
      <c r="KAM435" s="45"/>
      <c r="KAN435" s="45"/>
      <c r="KAO435" s="45"/>
      <c r="KAP435" s="45"/>
      <c r="KAQ435" s="45"/>
      <c r="KAR435" s="45"/>
      <c r="KAS435" s="45"/>
      <c r="KAT435" s="45"/>
      <c r="KAU435" s="45"/>
      <c r="KAV435" s="45"/>
      <c r="KAW435" s="45"/>
      <c r="KAX435" s="45"/>
      <c r="KAY435" s="45"/>
      <c r="KAZ435" s="45"/>
      <c r="KBA435" s="45"/>
      <c r="KBB435" s="45"/>
      <c r="KBC435" s="45"/>
      <c r="KBD435" s="45"/>
      <c r="KBE435" s="45"/>
      <c r="KBF435" s="45"/>
      <c r="KBG435" s="45"/>
      <c r="KBH435" s="45"/>
      <c r="KBI435" s="45"/>
      <c r="KBJ435" s="45"/>
      <c r="KBK435" s="45"/>
      <c r="KBL435" s="45"/>
      <c r="KBM435" s="45"/>
      <c r="KBN435" s="45"/>
      <c r="KBO435" s="45"/>
      <c r="KBP435" s="45"/>
      <c r="KBQ435" s="45"/>
      <c r="KBR435" s="45"/>
      <c r="KBS435" s="45"/>
      <c r="KBT435" s="45"/>
      <c r="KBU435" s="45"/>
      <c r="KBV435" s="45"/>
      <c r="KBW435" s="45"/>
      <c r="KBX435" s="45"/>
      <c r="KBY435" s="45"/>
      <c r="KBZ435" s="45"/>
      <c r="KCA435" s="45"/>
      <c r="KCB435" s="45"/>
      <c r="KCC435" s="45"/>
      <c r="KCD435" s="45"/>
      <c r="KCE435" s="45"/>
      <c r="KCF435" s="45"/>
      <c r="KCG435" s="45"/>
      <c r="KCH435" s="45"/>
      <c r="KCI435" s="45"/>
      <c r="KCJ435" s="45"/>
      <c r="KCK435" s="45"/>
      <c r="KCL435" s="45"/>
      <c r="KCM435" s="45"/>
      <c r="KCN435" s="45"/>
      <c r="KCO435" s="45"/>
      <c r="KCP435" s="45"/>
      <c r="KCQ435" s="45"/>
      <c r="KCR435" s="45"/>
      <c r="KCS435" s="45"/>
      <c r="KCT435" s="45"/>
      <c r="KCU435" s="45"/>
      <c r="KCV435" s="45"/>
      <c r="KCW435" s="45"/>
      <c r="KCX435" s="45"/>
      <c r="KCY435" s="45"/>
      <c r="KCZ435" s="45"/>
      <c r="KDA435" s="45"/>
      <c r="KDB435" s="45"/>
      <c r="KDC435" s="45"/>
      <c r="KDD435" s="45"/>
      <c r="KDE435" s="45"/>
      <c r="KDF435" s="45"/>
      <c r="KDG435" s="45"/>
      <c r="KDH435" s="45"/>
      <c r="KDI435" s="45"/>
      <c r="KDJ435" s="45"/>
      <c r="KDK435" s="45"/>
      <c r="KDL435" s="45"/>
      <c r="KDM435" s="45"/>
      <c r="KDN435" s="45"/>
      <c r="KDO435" s="45"/>
      <c r="KDP435" s="45"/>
      <c r="KDQ435" s="45"/>
      <c r="KDR435" s="45"/>
      <c r="KDS435" s="45"/>
      <c r="KDT435" s="45"/>
      <c r="KDU435" s="45"/>
      <c r="KDV435" s="45"/>
      <c r="KDW435" s="45"/>
      <c r="KDX435" s="45"/>
      <c r="KDY435" s="45"/>
      <c r="KDZ435" s="45"/>
      <c r="KEA435" s="45"/>
      <c r="KEB435" s="45"/>
      <c r="KEC435" s="45"/>
      <c r="KED435" s="45"/>
      <c r="KEE435" s="45"/>
      <c r="KEF435" s="45"/>
      <c r="KEG435" s="45"/>
      <c r="KEH435" s="45"/>
      <c r="KEI435" s="45"/>
      <c r="KEJ435" s="45"/>
      <c r="KEK435" s="45"/>
      <c r="KEL435" s="45"/>
      <c r="KEM435" s="45"/>
      <c r="KEN435" s="45"/>
      <c r="KEO435" s="45"/>
      <c r="KEP435" s="45"/>
      <c r="KEQ435" s="45"/>
      <c r="KER435" s="45"/>
      <c r="KES435" s="45"/>
      <c r="KET435" s="45"/>
      <c r="KEU435" s="45"/>
      <c r="KEV435" s="45"/>
      <c r="KEW435" s="45"/>
      <c r="KEX435" s="45"/>
      <c r="KEY435" s="45"/>
      <c r="KEZ435" s="45"/>
      <c r="KFA435" s="45"/>
      <c r="KFB435" s="45"/>
      <c r="KFC435" s="45"/>
      <c r="KFD435" s="45"/>
      <c r="KFE435" s="45"/>
      <c r="KFF435" s="45"/>
      <c r="KFG435" s="45"/>
      <c r="KFH435" s="45"/>
      <c r="KFI435" s="45"/>
      <c r="KFJ435" s="45"/>
      <c r="KFK435" s="45"/>
      <c r="KFL435" s="45"/>
      <c r="KFM435" s="45"/>
      <c r="KFN435" s="45"/>
      <c r="KFO435" s="45"/>
      <c r="KFP435" s="45"/>
      <c r="KFQ435" s="45"/>
      <c r="KFR435" s="45"/>
      <c r="KFS435" s="45"/>
      <c r="KFT435" s="45"/>
      <c r="KFU435" s="45"/>
      <c r="KFV435" s="45"/>
      <c r="KFW435" s="45"/>
      <c r="KFX435" s="45"/>
      <c r="KFY435" s="45"/>
      <c r="KFZ435" s="45"/>
      <c r="KGA435" s="45"/>
      <c r="KGB435" s="45"/>
      <c r="KGC435" s="45"/>
      <c r="KGD435" s="45"/>
      <c r="KGE435" s="45"/>
      <c r="KGF435" s="45"/>
      <c r="KGG435" s="45"/>
      <c r="KGH435" s="45"/>
      <c r="KGI435" s="45"/>
      <c r="KGJ435" s="45"/>
      <c r="KGK435" s="45"/>
      <c r="KGL435" s="45"/>
      <c r="KGM435" s="45"/>
      <c r="KGN435" s="45"/>
      <c r="KGO435" s="45"/>
      <c r="KGP435" s="45"/>
      <c r="KGQ435" s="45"/>
      <c r="KGR435" s="45"/>
      <c r="KGS435" s="45"/>
      <c r="KGT435" s="45"/>
      <c r="KGU435" s="45"/>
      <c r="KGV435" s="45"/>
      <c r="KGW435" s="45"/>
      <c r="KGX435" s="45"/>
      <c r="KGY435" s="45"/>
      <c r="KGZ435" s="45"/>
      <c r="KHA435" s="45"/>
      <c r="KHB435" s="45"/>
      <c r="KHC435" s="45"/>
      <c r="KHD435" s="45"/>
      <c r="KHE435" s="45"/>
      <c r="KHF435" s="45"/>
      <c r="KHG435" s="45"/>
      <c r="KHH435" s="45"/>
      <c r="KHI435" s="45"/>
      <c r="KHJ435" s="45"/>
      <c r="KHK435" s="45"/>
      <c r="KHL435" s="45"/>
      <c r="KHM435" s="45"/>
      <c r="KHN435" s="45"/>
      <c r="KHO435" s="45"/>
      <c r="KHP435" s="45"/>
      <c r="KHQ435" s="45"/>
      <c r="KHR435" s="45"/>
      <c r="KHS435" s="45"/>
      <c r="KHT435" s="45"/>
      <c r="KHU435" s="45"/>
      <c r="KHV435" s="45"/>
      <c r="KHW435" s="45"/>
      <c r="KHX435" s="45"/>
      <c r="KHY435" s="45"/>
      <c r="KHZ435" s="45"/>
      <c r="KIA435" s="45"/>
      <c r="KIB435" s="45"/>
      <c r="KIC435" s="45"/>
      <c r="KID435" s="45"/>
      <c r="KIE435" s="45"/>
      <c r="KIF435" s="45"/>
      <c r="KIG435" s="45"/>
      <c r="KIH435" s="45"/>
      <c r="KII435" s="45"/>
      <c r="KIJ435" s="45"/>
      <c r="KIK435" s="45"/>
      <c r="KIL435" s="45"/>
      <c r="KIM435" s="45"/>
      <c r="KIN435" s="45"/>
      <c r="KIO435" s="45"/>
      <c r="KIP435" s="45"/>
      <c r="KIQ435" s="45"/>
      <c r="KIR435" s="45"/>
      <c r="KIS435" s="45"/>
      <c r="KIT435" s="45"/>
      <c r="KIU435" s="45"/>
      <c r="KIV435" s="45"/>
      <c r="KIW435" s="45"/>
      <c r="KIX435" s="45"/>
      <c r="KIY435" s="45"/>
      <c r="KIZ435" s="45"/>
      <c r="KJA435" s="45"/>
      <c r="KJB435" s="45"/>
      <c r="KJC435" s="45"/>
      <c r="KJD435" s="45"/>
      <c r="KJE435" s="45"/>
      <c r="KJF435" s="45"/>
      <c r="KJG435" s="45"/>
      <c r="KJH435" s="45"/>
      <c r="KJI435" s="45"/>
      <c r="KJJ435" s="45"/>
      <c r="KJK435" s="45"/>
      <c r="KJL435" s="45"/>
      <c r="KJM435" s="45"/>
      <c r="KJN435" s="45"/>
      <c r="KJO435" s="45"/>
      <c r="KJP435" s="45"/>
      <c r="KJQ435" s="45"/>
      <c r="KJR435" s="45"/>
      <c r="KJS435" s="45"/>
      <c r="KJT435" s="45"/>
      <c r="KJU435" s="45"/>
      <c r="KJV435" s="45"/>
      <c r="KJW435" s="45"/>
      <c r="KJX435" s="45"/>
      <c r="KJY435" s="45"/>
      <c r="KJZ435" s="45"/>
      <c r="KKA435" s="45"/>
      <c r="KKB435" s="45"/>
      <c r="KKC435" s="45"/>
      <c r="KKD435" s="45"/>
      <c r="KKE435" s="45"/>
      <c r="KKF435" s="45"/>
      <c r="KKG435" s="45"/>
      <c r="KKH435" s="45"/>
      <c r="KKI435" s="45"/>
      <c r="KKJ435" s="45"/>
      <c r="KKK435" s="45"/>
      <c r="KKL435" s="45"/>
      <c r="KKM435" s="45"/>
      <c r="KKN435" s="45"/>
      <c r="KKO435" s="45"/>
      <c r="KKP435" s="45"/>
      <c r="KKQ435" s="45"/>
      <c r="KKR435" s="45"/>
      <c r="KKS435" s="45"/>
      <c r="KKT435" s="45"/>
      <c r="KKU435" s="45"/>
      <c r="KKV435" s="45"/>
      <c r="KKW435" s="45"/>
      <c r="KKX435" s="45"/>
      <c r="KKY435" s="45"/>
      <c r="KKZ435" s="45"/>
      <c r="KLA435" s="45"/>
      <c r="KLB435" s="45"/>
      <c r="KLC435" s="45"/>
      <c r="KLD435" s="45"/>
      <c r="KLE435" s="45"/>
      <c r="KLF435" s="45"/>
      <c r="KLG435" s="45"/>
      <c r="KLH435" s="45"/>
      <c r="KLI435" s="45"/>
      <c r="KLJ435" s="45"/>
      <c r="KLK435" s="45"/>
      <c r="KLL435" s="45"/>
      <c r="KLM435" s="45"/>
      <c r="KLN435" s="45"/>
      <c r="KLO435" s="45"/>
      <c r="KLP435" s="45"/>
      <c r="KLQ435" s="45"/>
      <c r="KLR435" s="45"/>
      <c r="KLS435" s="45"/>
      <c r="KLT435" s="45"/>
      <c r="KLU435" s="45"/>
      <c r="KLV435" s="45"/>
      <c r="KLW435" s="45"/>
      <c r="KLX435" s="45"/>
      <c r="KLY435" s="45"/>
      <c r="KLZ435" s="45"/>
      <c r="KMA435" s="45"/>
      <c r="KMB435" s="45"/>
      <c r="KMC435" s="45"/>
      <c r="KMD435" s="45"/>
      <c r="KME435" s="45"/>
      <c r="KMF435" s="45"/>
      <c r="KMG435" s="45"/>
      <c r="KMH435" s="45"/>
      <c r="KMI435" s="45"/>
      <c r="KMJ435" s="45"/>
      <c r="KMK435" s="45"/>
      <c r="KML435" s="45"/>
      <c r="KMM435" s="45"/>
      <c r="KMN435" s="45"/>
      <c r="KMO435" s="45"/>
      <c r="KMP435" s="45"/>
      <c r="KMQ435" s="45"/>
      <c r="KMR435" s="45"/>
      <c r="KMS435" s="45"/>
      <c r="KMT435" s="45"/>
      <c r="KMU435" s="45"/>
      <c r="KMV435" s="45"/>
      <c r="KMW435" s="45"/>
      <c r="KMX435" s="45"/>
      <c r="KMY435" s="45"/>
      <c r="KMZ435" s="45"/>
      <c r="KNA435" s="45"/>
      <c r="KNB435" s="45"/>
      <c r="KNC435" s="45"/>
      <c r="KND435" s="45"/>
      <c r="KNE435" s="45"/>
      <c r="KNF435" s="45"/>
      <c r="KNG435" s="45"/>
      <c r="KNH435" s="45"/>
      <c r="KNI435" s="45"/>
      <c r="KNJ435" s="45"/>
      <c r="KNK435" s="45"/>
      <c r="KNL435" s="45"/>
      <c r="KNM435" s="45"/>
      <c r="KNN435" s="45"/>
      <c r="KNO435" s="45"/>
      <c r="KNP435" s="45"/>
      <c r="KNQ435" s="45"/>
      <c r="KNR435" s="45"/>
      <c r="KNS435" s="45"/>
      <c r="KNT435" s="45"/>
      <c r="KNU435" s="45"/>
      <c r="KNV435" s="45"/>
      <c r="KNW435" s="45"/>
      <c r="KNX435" s="45"/>
      <c r="KNY435" s="45"/>
      <c r="KNZ435" s="45"/>
      <c r="KOA435" s="45"/>
      <c r="KOB435" s="45"/>
      <c r="KOC435" s="45"/>
      <c r="KOD435" s="45"/>
      <c r="KOE435" s="45"/>
      <c r="KOF435" s="45"/>
      <c r="KOG435" s="45"/>
      <c r="KOH435" s="45"/>
      <c r="KOI435" s="45"/>
      <c r="KOJ435" s="45"/>
      <c r="KOK435" s="45"/>
      <c r="KOL435" s="45"/>
      <c r="KOM435" s="45"/>
      <c r="KON435" s="45"/>
      <c r="KOO435" s="45"/>
      <c r="KOP435" s="45"/>
      <c r="KOQ435" s="45"/>
      <c r="KOR435" s="45"/>
      <c r="KOS435" s="45"/>
      <c r="KOT435" s="45"/>
      <c r="KOU435" s="45"/>
      <c r="KOV435" s="45"/>
      <c r="KOW435" s="45"/>
      <c r="KOX435" s="45"/>
      <c r="KOY435" s="45"/>
      <c r="KOZ435" s="45"/>
      <c r="KPA435" s="45"/>
      <c r="KPB435" s="45"/>
      <c r="KPC435" s="45"/>
      <c r="KPD435" s="45"/>
      <c r="KPE435" s="45"/>
      <c r="KPF435" s="45"/>
      <c r="KPG435" s="45"/>
      <c r="KPH435" s="45"/>
      <c r="KPI435" s="45"/>
      <c r="KPJ435" s="45"/>
      <c r="KPK435" s="45"/>
      <c r="KPL435" s="45"/>
      <c r="KPM435" s="45"/>
      <c r="KPN435" s="45"/>
      <c r="KPO435" s="45"/>
      <c r="KPP435" s="45"/>
      <c r="KPQ435" s="45"/>
      <c r="KPR435" s="45"/>
      <c r="KPS435" s="45"/>
      <c r="KPT435" s="45"/>
      <c r="KPU435" s="45"/>
      <c r="KPV435" s="45"/>
      <c r="KPW435" s="45"/>
      <c r="KPX435" s="45"/>
      <c r="KPY435" s="45"/>
      <c r="KPZ435" s="45"/>
      <c r="KQA435" s="45"/>
      <c r="KQB435" s="45"/>
      <c r="KQC435" s="45"/>
      <c r="KQD435" s="45"/>
      <c r="KQE435" s="45"/>
      <c r="KQF435" s="45"/>
      <c r="KQG435" s="45"/>
      <c r="KQH435" s="45"/>
      <c r="KQI435" s="45"/>
      <c r="KQJ435" s="45"/>
      <c r="KQK435" s="45"/>
      <c r="KQL435" s="45"/>
      <c r="KQM435" s="45"/>
      <c r="KQN435" s="45"/>
      <c r="KQO435" s="45"/>
      <c r="KQP435" s="45"/>
      <c r="KQQ435" s="45"/>
      <c r="KQR435" s="45"/>
      <c r="KQS435" s="45"/>
      <c r="KQT435" s="45"/>
      <c r="KQU435" s="45"/>
      <c r="KQV435" s="45"/>
      <c r="KQW435" s="45"/>
      <c r="KQX435" s="45"/>
      <c r="KQY435" s="45"/>
      <c r="KQZ435" s="45"/>
      <c r="KRA435" s="45"/>
      <c r="KRB435" s="45"/>
      <c r="KRC435" s="45"/>
      <c r="KRD435" s="45"/>
      <c r="KRE435" s="45"/>
      <c r="KRF435" s="45"/>
      <c r="KRG435" s="45"/>
      <c r="KRH435" s="45"/>
      <c r="KRI435" s="45"/>
      <c r="KRJ435" s="45"/>
      <c r="KRK435" s="45"/>
      <c r="KRL435" s="45"/>
      <c r="KRM435" s="45"/>
      <c r="KRN435" s="45"/>
      <c r="KRO435" s="45"/>
      <c r="KRP435" s="45"/>
      <c r="KRQ435" s="45"/>
      <c r="KRR435" s="45"/>
      <c r="KRS435" s="45"/>
      <c r="KRT435" s="45"/>
      <c r="KRU435" s="45"/>
      <c r="KRV435" s="45"/>
      <c r="KRW435" s="45"/>
      <c r="KRX435" s="45"/>
      <c r="KRY435" s="45"/>
      <c r="KRZ435" s="45"/>
      <c r="KSA435" s="45"/>
      <c r="KSB435" s="45"/>
      <c r="KSC435" s="45"/>
      <c r="KSD435" s="45"/>
      <c r="KSE435" s="45"/>
      <c r="KSF435" s="45"/>
      <c r="KSG435" s="45"/>
      <c r="KSH435" s="45"/>
      <c r="KSI435" s="45"/>
      <c r="KSJ435" s="45"/>
      <c r="KSK435" s="45"/>
      <c r="KSL435" s="45"/>
      <c r="KSM435" s="45"/>
      <c r="KSN435" s="45"/>
      <c r="KSO435" s="45"/>
      <c r="KSP435" s="45"/>
      <c r="KSQ435" s="45"/>
      <c r="KSR435" s="45"/>
      <c r="KSS435" s="45"/>
      <c r="KST435" s="45"/>
      <c r="KSU435" s="45"/>
      <c r="KSV435" s="45"/>
      <c r="KSW435" s="45"/>
      <c r="KSX435" s="45"/>
      <c r="KSY435" s="45"/>
      <c r="KSZ435" s="45"/>
      <c r="KTA435" s="45"/>
      <c r="KTB435" s="45"/>
      <c r="KTC435" s="45"/>
      <c r="KTD435" s="45"/>
      <c r="KTE435" s="45"/>
      <c r="KTF435" s="45"/>
      <c r="KTG435" s="45"/>
      <c r="KTH435" s="45"/>
      <c r="KTI435" s="45"/>
      <c r="KTJ435" s="45"/>
      <c r="KTK435" s="45"/>
      <c r="KTL435" s="45"/>
      <c r="KTM435" s="45"/>
      <c r="KTN435" s="45"/>
      <c r="KTO435" s="45"/>
      <c r="KTP435" s="45"/>
      <c r="KTQ435" s="45"/>
      <c r="KTR435" s="45"/>
      <c r="KTS435" s="45"/>
      <c r="KTT435" s="45"/>
      <c r="KTU435" s="45"/>
      <c r="KTV435" s="45"/>
      <c r="KTW435" s="45"/>
      <c r="KTX435" s="45"/>
      <c r="KTY435" s="45"/>
      <c r="KTZ435" s="45"/>
      <c r="KUA435" s="45"/>
      <c r="KUB435" s="45"/>
      <c r="KUC435" s="45"/>
      <c r="KUD435" s="45"/>
      <c r="KUE435" s="45"/>
      <c r="KUF435" s="45"/>
      <c r="KUG435" s="45"/>
      <c r="KUH435" s="45"/>
      <c r="KUI435" s="45"/>
      <c r="KUJ435" s="45"/>
      <c r="KUK435" s="45"/>
      <c r="KUL435" s="45"/>
      <c r="KUM435" s="45"/>
      <c r="KUN435" s="45"/>
      <c r="KUO435" s="45"/>
      <c r="KUP435" s="45"/>
      <c r="KUQ435" s="45"/>
      <c r="KUR435" s="45"/>
      <c r="KUS435" s="45"/>
      <c r="KUT435" s="45"/>
      <c r="KUU435" s="45"/>
      <c r="KUV435" s="45"/>
      <c r="KUW435" s="45"/>
      <c r="KUX435" s="45"/>
      <c r="KUY435" s="45"/>
      <c r="KUZ435" s="45"/>
      <c r="KVA435" s="45"/>
      <c r="KVB435" s="45"/>
      <c r="KVC435" s="45"/>
      <c r="KVD435" s="45"/>
      <c r="KVE435" s="45"/>
      <c r="KVF435" s="45"/>
      <c r="KVG435" s="45"/>
      <c r="KVH435" s="45"/>
      <c r="KVI435" s="45"/>
      <c r="KVJ435" s="45"/>
      <c r="KVK435" s="45"/>
      <c r="KVL435" s="45"/>
      <c r="KVM435" s="45"/>
      <c r="KVN435" s="45"/>
      <c r="KVO435" s="45"/>
      <c r="KVP435" s="45"/>
      <c r="KVQ435" s="45"/>
      <c r="KVR435" s="45"/>
      <c r="KVS435" s="45"/>
      <c r="KVT435" s="45"/>
      <c r="KVU435" s="45"/>
      <c r="KVV435" s="45"/>
      <c r="KVW435" s="45"/>
      <c r="KVX435" s="45"/>
      <c r="KVY435" s="45"/>
      <c r="KVZ435" s="45"/>
      <c r="KWA435" s="45"/>
      <c r="KWB435" s="45"/>
      <c r="KWC435" s="45"/>
      <c r="KWD435" s="45"/>
      <c r="KWE435" s="45"/>
      <c r="KWF435" s="45"/>
      <c r="KWG435" s="45"/>
      <c r="KWH435" s="45"/>
      <c r="KWI435" s="45"/>
      <c r="KWJ435" s="45"/>
      <c r="KWK435" s="45"/>
      <c r="KWL435" s="45"/>
      <c r="KWM435" s="45"/>
      <c r="KWN435" s="45"/>
      <c r="KWO435" s="45"/>
      <c r="KWP435" s="45"/>
      <c r="KWQ435" s="45"/>
      <c r="KWR435" s="45"/>
      <c r="KWS435" s="45"/>
      <c r="KWT435" s="45"/>
      <c r="KWU435" s="45"/>
      <c r="KWV435" s="45"/>
      <c r="KWW435" s="45"/>
      <c r="KWX435" s="45"/>
      <c r="KWY435" s="45"/>
      <c r="KWZ435" s="45"/>
      <c r="KXA435" s="45"/>
      <c r="KXB435" s="45"/>
      <c r="KXC435" s="45"/>
      <c r="KXD435" s="45"/>
      <c r="KXE435" s="45"/>
      <c r="KXF435" s="45"/>
      <c r="KXG435" s="45"/>
      <c r="KXH435" s="45"/>
      <c r="KXI435" s="45"/>
      <c r="KXJ435" s="45"/>
      <c r="KXK435" s="45"/>
      <c r="KXL435" s="45"/>
      <c r="KXM435" s="45"/>
      <c r="KXN435" s="45"/>
      <c r="KXO435" s="45"/>
      <c r="KXP435" s="45"/>
      <c r="KXQ435" s="45"/>
      <c r="KXR435" s="45"/>
      <c r="KXS435" s="45"/>
      <c r="KXT435" s="45"/>
      <c r="KXU435" s="45"/>
      <c r="KXV435" s="45"/>
      <c r="KXW435" s="45"/>
      <c r="KXX435" s="45"/>
      <c r="KXY435" s="45"/>
      <c r="KXZ435" s="45"/>
      <c r="KYA435" s="45"/>
      <c r="KYB435" s="45"/>
      <c r="KYC435" s="45"/>
      <c r="KYD435" s="45"/>
      <c r="KYE435" s="45"/>
      <c r="KYF435" s="45"/>
      <c r="KYG435" s="45"/>
      <c r="KYH435" s="45"/>
      <c r="KYI435" s="45"/>
      <c r="KYJ435" s="45"/>
      <c r="KYK435" s="45"/>
      <c r="KYL435" s="45"/>
      <c r="KYM435" s="45"/>
      <c r="KYN435" s="45"/>
      <c r="KYO435" s="45"/>
      <c r="KYP435" s="45"/>
      <c r="KYQ435" s="45"/>
      <c r="KYR435" s="45"/>
      <c r="KYS435" s="45"/>
      <c r="KYT435" s="45"/>
      <c r="KYU435" s="45"/>
      <c r="KYV435" s="45"/>
      <c r="KYW435" s="45"/>
      <c r="KYX435" s="45"/>
      <c r="KYY435" s="45"/>
      <c r="KYZ435" s="45"/>
      <c r="KZA435" s="45"/>
      <c r="KZB435" s="45"/>
      <c r="KZC435" s="45"/>
      <c r="KZD435" s="45"/>
      <c r="KZE435" s="45"/>
      <c r="KZF435" s="45"/>
      <c r="KZG435" s="45"/>
      <c r="KZH435" s="45"/>
      <c r="KZI435" s="45"/>
      <c r="KZJ435" s="45"/>
      <c r="KZK435" s="45"/>
      <c r="KZL435" s="45"/>
      <c r="KZM435" s="45"/>
      <c r="KZN435" s="45"/>
      <c r="KZO435" s="45"/>
      <c r="KZP435" s="45"/>
      <c r="KZQ435" s="45"/>
      <c r="KZR435" s="45"/>
      <c r="KZS435" s="45"/>
      <c r="KZT435" s="45"/>
      <c r="KZU435" s="45"/>
      <c r="KZV435" s="45"/>
      <c r="KZW435" s="45"/>
      <c r="KZX435" s="45"/>
      <c r="KZY435" s="45"/>
      <c r="KZZ435" s="45"/>
      <c r="LAA435" s="45"/>
      <c r="LAB435" s="45"/>
      <c r="LAC435" s="45"/>
      <c r="LAD435" s="45"/>
      <c r="LAE435" s="45"/>
      <c r="LAF435" s="45"/>
      <c r="LAG435" s="45"/>
      <c r="LAH435" s="45"/>
      <c r="LAI435" s="45"/>
      <c r="LAJ435" s="45"/>
      <c r="LAK435" s="45"/>
      <c r="LAL435" s="45"/>
      <c r="LAM435" s="45"/>
      <c r="LAN435" s="45"/>
      <c r="LAO435" s="45"/>
      <c r="LAP435" s="45"/>
      <c r="LAQ435" s="45"/>
      <c r="LAR435" s="45"/>
      <c r="LAS435" s="45"/>
      <c r="LAT435" s="45"/>
      <c r="LAU435" s="45"/>
      <c r="LAV435" s="45"/>
      <c r="LAW435" s="45"/>
      <c r="LAX435" s="45"/>
      <c r="LAY435" s="45"/>
      <c r="LAZ435" s="45"/>
      <c r="LBA435" s="45"/>
      <c r="LBB435" s="45"/>
      <c r="LBC435" s="45"/>
      <c r="LBD435" s="45"/>
      <c r="LBE435" s="45"/>
      <c r="LBF435" s="45"/>
      <c r="LBG435" s="45"/>
      <c r="LBH435" s="45"/>
      <c r="LBI435" s="45"/>
      <c r="LBJ435" s="45"/>
      <c r="LBK435" s="45"/>
      <c r="LBL435" s="45"/>
      <c r="LBM435" s="45"/>
      <c r="LBN435" s="45"/>
      <c r="LBO435" s="45"/>
      <c r="LBP435" s="45"/>
      <c r="LBQ435" s="45"/>
      <c r="LBR435" s="45"/>
      <c r="LBS435" s="45"/>
      <c r="LBT435" s="45"/>
      <c r="LBU435" s="45"/>
      <c r="LBV435" s="45"/>
      <c r="LBW435" s="45"/>
      <c r="LBX435" s="45"/>
      <c r="LBY435" s="45"/>
      <c r="LBZ435" s="45"/>
      <c r="LCA435" s="45"/>
      <c r="LCB435" s="45"/>
      <c r="LCC435" s="45"/>
      <c r="LCD435" s="45"/>
      <c r="LCE435" s="45"/>
      <c r="LCF435" s="45"/>
      <c r="LCG435" s="45"/>
      <c r="LCH435" s="45"/>
      <c r="LCI435" s="45"/>
      <c r="LCJ435" s="45"/>
      <c r="LCK435" s="45"/>
      <c r="LCL435" s="45"/>
      <c r="LCM435" s="45"/>
      <c r="LCN435" s="45"/>
      <c r="LCO435" s="45"/>
      <c r="LCP435" s="45"/>
      <c r="LCQ435" s="45"/>
      <c r="LCR435" s="45"/>
      <c r="LCS435" s="45"/>
      <c r="LCT435" s="45"/>
      <c r="LCU435" s="45"/>
      <c r="LCV435" s="45"/>
      <c r="LCW435" s="45"/>
      <c r="LCX435" s="45"/>
      <c r="LCY435" s="45"/>
      <c r="LCZ435" s="45"/>
      <c r="LDA435" s="45"/>
      <c r="LDB435" s="45"/>
      <c r="LDC435" s="45"/>
      <c r="LDD435" s="45"/>
      <c r="LDE435" s="45"/>
      <c r="LDF435" s="45"/>
      <c r="LDG435" s="45"/>
      <c r="LDH435" s="45"/>
      <c r="LDI435" s="45"/>
      <c r="LDJ435" s="45"/>
      <c r="LDK435" s="45"/>
      <c r="LDL435" s="45"/>
      <c r="LDM435" s="45"/>
      <c r="LDN435" s="45"/>
      <c r="LDO435" s="45"/>
      <c r="LDP435" s="45"/>
      <c r="LDQ435" s="45"/>
      <c r="LDR435" s="45"/>
      <c r="LDS435" s="45"/>
      <c r="LDT435" s="45"/>
      <c r="LDU435" s="45"/>
      <c r="LDV435" s="45"/>
      <c r="LDW435" s="45"/>
      <c r="LDX435" s="45"/>
      <c r="LDY435" s="45"/>
      <c r="LDZ435" s="45"/>
      <c r="LEA435" s="45"/>
      <c r="LEB435" s="45"/>
      <c r="LEC435" s="45"/>
      <c r="LED435" s="45"/>
      <c r="LEE435" s="45"/>
      <c r="LEF435" s="45"/>
      <c r="LEG435" s="45"/>
      <c r="LEH435" s="45"/>
      <c r="LEI435" s="45"/>
      <c r="LEJ435" s="45"/>
      <c r="LEK435" s="45"/>
      <c r="LEL435" s="45"/>
      <c r="LEM435" s="45"/>
      <c r="LEN435" s="45"/>
      <c r="LEO435" s="45"/>
      <c r="LEP435" s="45"/>
      <c r="LEQ435" s="45"/>
      <c r="LER435" s="45"/>
      <c r="LES435" s="45"/>
      <c r="LET435" s="45"/>
      <c r="LEU435" s="45"/>
      <c r="LEV435" s="45"/>
      <c r="LEW435" s="45"/>
      <c r="LEX435" s="45"/>
      <c r="LEY435" s="45"/>
      <c r="LEZ435" s="45"/>
      <c r="LFA435" s="45"/>
      <c r="LFB435" s="45"/>
      <c r="LFC435" s="45"/>
      <c r="LFD435" s="45"/>
      <c r="LFE435" s="45"/>
      <c r="LFF435" s="45"/>
      <c r="LFG435" s="45"/>
      <c r="LFH435" s="45"/>
      <c r="LFI435" s="45"/>
      <c r="LFJ435" s="45"/>
      <c r="LFK435" s="45"/>
      <c r="LFL435" s="45"/>
      <c r="LFM435" s="45"/>
      <c r="LFN435" s="45"/>
      <c r="LFO435" s="45"/>
      <c r="LFP435" s="45"/>
      <c r="LFQ435" s="45"/>
      <c r="LFR435" s="45"/>
      <c r="LFS435" s="45"/>
      <c r="LFT435" s="45"/>
      <c r="LFU435" s="45"/>
      <c r="LFV435" s="45"/>
      <c r="LFW435" s="45"/>
      <c r="LFX435" s="45"/>
      <c r="LFY435" s="45"/>
      <c r="LFZ435" s="45"/>
      <c r="LGA435" s="45"/>
      <c r="LGB435" s="45"/>
      <c r="LGC435" s="45"/>
      <c r="LGD435" s="45"/>
      <c r="LGE435" s="45"/>
      <c r="LGF435" s="45"/>
      <c r="LGG435" s="45"/>
      <c r="LGH435" s="45"/>
      <c r="LGI435" s="45"/>
      <c r="LGJ435" s="45"/>
      <c r="LGK435" s="45"/>
      <c r="LGL435" s="45"/>
      <c r="LGM435" s="45"/>
      <c r="LGN435" s="45"/>
      <c r="LGO435" s="45"/>
      <c r="LGP435" s="45"/>
      <c r="LGQ435" s="45"/>
      <c r="LGR435" s="45"/>
      <c r="LGS435" s="45"/>
      <c r="LGT435" s="45"/>
      <c r="LGU435" s="45"/>
      <c r="LGV435" s="45"/>
      <c r="LGW435" s="45"/>
      <c r="LGX435" s="45"/>
      <c r="LGY435" s="45"/>
      <c r="LGZ435" s="45"/>
      <c r="LHA435" s="45"/>
      <c r="LHB435" s="45"/>
      <c r="LHC435" s="45"/>
      <c r="LHD435" s="45"/>
      <c r="LHE435" s="45"/>
      <c r="LHF435" s="45"/>
      <c r="LHG435" s="45"/>
      <c r="LHH435" s="45"/>
      <c r="LHI435" s="45"/>
      <c r="LHJ435" s="45"/>
      <c r="LHK435" s="45"/>
      <c r="LHL435" s="45"/>
      <c r="LHM435" s="45"/>
      <c r="LHN435" s="45"/>
      <c r="LHO435" s="45"/>
      <c r="LHP435" s="45"/>
      <c r="LHQ435" s="45"/>
      <c r="LHR435" s="45"/>
      <c r="LHS435" s="45"/>
      <c r="LHT435" s="45"/>
      <c r="LHU435" s="45"/>
      <c r="LHV435" s="45"/>
      <c r="LHW435" s="45"/>
      <c r="LHX435" s="45"/>
      <c r="LHY435" s="45"/>
      <c r="LHZ435" s="45"/>
      <c r="LIA435" s="45"/>
      <c r="LIB435" s="45"/>
      <c r="LIC435" s="45"/>
      <c r="LID435" s="45"/>
      <c r="LIE435" s="45"/>
      <c r="LIF435" s="45"/>
      <c r="LIG435" s="45"/>
      <c r="LIH435" s="45"/>
      <c r="LII435" s="45"/>
      <c r="LIJ435" s="45"/>
      <c r="LIK435" s="45"/>
      <c r="LIL435" s="45"/>
      <c r="LIM435" s="45"/>
      <c r="LIN435" s="45"/>
      <c r="LIO435" s="45"/>
      <c r="LIP435" s="45"/>
      <c r="LIQ435" s="45"/>
      <c r="LIR435" s="45"/>
      <c r="LIS435" s="45"/>
      <c r="LIT435" s="45"/>
      <c r="LIU435" s="45"/>
      <c r="LIV435" s="45"/>
      <c r="LIW435" s="45"/>
      <c r="LIX435" s="45"/>
      <c r="LIY435" s="45"/>
      <c r="LIZ435" s="45"/>
      <c r="LJA435" s="45"/>
      <c r="LJB435" s="45"/>
      <c r="LJC435" s="45"/>
      <c r="LJD435" s="45"/>
      <c r="LJE435" s="45"/>
      <c r="LJF435" s="45"/>
      <c r="LJG435" s="45"/>
      <c r="LJH435" s="45"/>
      <c r="LJI435" s="45"/>
      <c r="LJJ435" s="45"/>
      <c r="LJK435" s="45"/>
      <c r="LJL435" s="45"/>
      <c r="LJM435" s="45"/>
      <c r="LJN435" s="45"/>
      <c r="LJO435" s="45"/>
      <c r="LJP435" s="45"/>
      <c r="LJQ435" s="45"/>
      <c r="LJR435" s="45"/>
      <c r="LJS435" s="45"/>
      <c r="LJT435" s="45"/>
      <c r="LJU435" s="45"/>
      <c r="LJV435" s="45"/>
      <c r="LJW435" s="45"/>
      <c r="LJX435" s="45"/>
      <c r="LJY435" s="45"/>
      <c r="LJZ435" s="45"/>
      <c r="LKA435" s="45"/>
      <c r="LKB435" s="45"/>
      <c r="LKC435" s="45"/>
      <c r="LKD435" s="45"/>
      <c r="LKE435" s="45"/>
      <c r="LKF435" s="45"/>
      <c r="LKG435" s="45"/>
      <c r="LKH435" s="45"/>
      <c r="LKI435" s="45"/>
      <c r="LKJ435" s="45"/>
      <c r="LKK435" s="45"/>
      <c r="LKL435" s="45"/>
      <c r="LKM435" s="45"/>
      <c r="LKN435" s="45"/>
      <c r="LKO435" s="45"/>
      <c r="LKP435" s="45"/>
      <c r="LKQ435" s="45"/>
      <c r="LKR435" s="45"/>
      <c r="LKS435" s="45"/>
      <c r="LKT435" s="45"/>
      <c r="LKU435" s="45"/>
      <c r="LKV435" s="45"/>
      <c r="LKW435" s="45"/>
      <c r="LKX435" s="45"/>
      <c r="LKY435" s="45"/>
      <c r="LKZ435" s="45"/>
      <c r="LLA435" s="45"/>
      <c r="LLB435" s="45"/>
      <c r="LLC435" s="45"/>
      <c r="LLD435" s="45"/>
      <c r="LLE435" s="45"/>
      <c r="LLF435" s="45"/>
      <c r="LLG435" s="45"/>
      <c r="LLH435" s="45"/>
      <c r="LLI435" s="45"/>
      <c r="LLJ435" s="45"/>
      <c r="LLK435" s="45"/>
      <c r="LLL435" s="45"/>
      <c r="LLM435" s="45"/>
      <c r="LLN435" s="45"/>
      <c r="LLO435" s="45"/>
      <c r="LLP435" s="45"/>
      <c r="LLQ435" s="45"/>
      <c r="LLR435" s="45"/>
      <c r="LLS435" s="45"/>
      <c r="LLT435" s="45"/>
      <c r="LLU435" s="45"/>
      <c r="LLV435" s="45"/>
      <c r="LLW435" s="45"/>
      <c r="LLX435" s="45"/>
      <c r="LLY435" s="45"/>
      <c r="LLZ435" s="45"/>
      <c r="LMA435" s="45"/>
      <c r="LMB435" s="45"/>
      <c r="LMC435" s="45"/>
      <c r="LMD435" s="45"/>
      <c r="LME435" s="45"/>
      <c r="LMF435" s="45"/>
      <c r="LMG435" s="45"/>
      <c r="LMH435" s="45"/>
      <c r="LMI435" s="45"/>
      <c r="LMJ435" s="45"/>
      <c r="LMK435" s="45"/>
      <c r="LML435" s="45"/>
      <c r="LMM435" s="45"/>
      <c r="LMN435" s="45"/>
      <c r="LMO435" s="45"/>
      <c r="LMP435" s="45"/>
      <c r="LMQ435" s="45"/>
      <c r="LMR435" s="45"/>
      <c r="LMS435" s="45"/>
      <c r="LMT435" s="45"/>
      <c r="LMU435" s="45"/>
      <c r="LMV435" s="45"/>
      <c r="LMW435" s="45"/>
      <c r="LMX435" s="45"/>
      <c r="LMY435" s="45"/>
      <c r="LMZ435" s="45"/>
      <c r="LNA435" s="45"/>
      <c r="LNB435" s="45"/>
      <c r="LNC435" s="45"/>
      <c r="LND435" s="45"/>
      <c r="LNE435" s="45"/>
      <c r="LNF435" s="45"/>
      <c r="LNG435" s="45"/>
      <c r="LNH435" s="45"/>
      <c r="LNI435" s="45"/>
      <c r="LNJ435" s="45"/>
      <c r="LNK435" s="45"/>
      <c r="LNL435" s="45"/>
      <c r="LNM435" s="45"/>
      <c r="LNN435" s="45"/>
      <c r="LNO435" s="45"/>
      <c r="LNP435" s="45"/>
      <c r="LNQ435" s="45"/>
      <c r="LNR435" s="45"/>
      <c r="LNS435" s="45"/>
      <c r="LNT435" s="45"/>
      <c r="LNU435" s="45"/>
      <c r="LNV435" s="45"/>
      <c r="LNW435" s="45"/>
      <c r="LNX435" s="45"/>
      <c r="LNY435" s="45"/>
      <c r="LNZ435" s="45"/>
      <c r="LOA435" s="45"/>
      <c r="LOB435" s="45"/>
      <c r="LOC435" s="45"/>
      <c r="LOD435" s="45"/>
      <c r="LOE435" s="45"/>
      <c r="LOF435" s="45"/>
      <c r="LOG435" s="45"/>
      <c r="LOH435" s="45"/>
      <c r="LOI435" s="45"/>
      <c r="LOJ435" s="45"/>
      <c r="LOK435" s="45"/>
      <c r="LOL435" s="45"/>
      <c r="LOM435" s="45"/>
      <c r="LON435" s="45"/>
      <c r="LOO435" s="45"/>
      <c r="LOP435" s="45"/>
      <c r="LOQ435" s="45"/>
      <c r="LOR435" s="45"/>
      <c r="LOS435" s="45"/>
      <c r="LOT435" s="45"/>
      <c r="LOU435" s="45"/>
      <c r="LOV435" s="45"/>
      <c r="LOW435" s="45"/>
      <c r="LOX435" s="45"/>
      <c r="LOY435" s="45"/>
      <c r="LOZ435" s="45"/>
      <c r="LPA435" s="45"/>
      <c r="LPB435" s="45"/>
      <c r="LPC435" s="45"/>
      <c r="LPD435" s="45"/>
      <c r="LPE435" s="45"/>
      <c r="LPF435" s="45"/>
      <c r="LPG435" s="45"/>
      <c r="LPH435" s="45"/>
      <c r="LPI435" s="45"/>
      <c r="LPJ435" s="45"/>
      <c r="LPK435" s="45"/>
      <c r="LPL435" s="45"/>
      <c r="LPM435" s="45"/>
      <c r="LPN435" s="45"/>
      <c r="LPO435" s="45"/>
      <c r="LPP435" s="45"/>
      <c r="LPQ435" s="45"/>
      <c r="LPR435" s="45"/>
      <c r="LPS435" s="45"/>
      <c r="LPT435" s="45"/>
      <c r="LPU435" s="45"/>
      <c r="LPV435" s="45"/>
      <c r="LPW435" s="45"/>
      <c r="LPX435" s="45"/>
      <c r="LPY435" s="45"/>
      <c r="LPZ435" s="45"/>
      <c r="LQA435" s="45"/>
      <c r="LQB435" s="45"/>
      <c r="LQC435" s="45"/>
      <c r="LQD435" s="45"/>
      <c r="LQE435" s="45"/>
      <c r="LQF435" s="45"/>
      <c r="LQG435" s="45"/>
      <c r="LQH435" s="45"/>
      <c r="LQI435" s="45"/>
      <c r="LQJ435" s="45"/>
      <c r="LQK435" s="45"/>
      <c r="LQL435" s="45"/>
      <c r="LQM435" s="45"/>
      <c r="LQN435" s="45"/>
      <c r="LQO435" s="45"/>
      <c r="LQP435" s="45"/>
      <c r="LQQ435" s="45"/>
      <c r="LQR435" s="45"/>
      <c r="LQS435" s="45"/>
      <c r="LQT435" s="45"/>
      <c r="LQU435" s="45"/>
      <c r="LQV435" s="45"/>
      <c r="LQW435" s="45"/>
      <c r="LQX435" s="45"/>
      <c r="LQY435" s="45"/>
      <c r="LQZ435" s="45"/>
      <c r="LRA435" s="45"/>
      <c r="LRB435" s="45"/>
      <c r="LRC435" s="45"/>
      <c r="LRD435" s="45"/>
      <c r="LRE435" s="45"/>
      <c r="LRF435" s="45"/>
      <c r="LRG435" s="45"/>
      <c r="LRH435" s="45"/>
      <c r="LRI435" s="45"/>
      <c r="LRJ435" s="45"/>
      <c r="LRK435" s="45"/>
      <c r="LRL435" s="45"/>
      <c r="LRM435" s="45"/>
      <c r="LRN435" s="45"/>
      <c r="LRO435" s="45"/>
      <c r="LRP435" s="45"/>
      <c r="LRQ435" s="45"/>
      <c r="LRR435" s="45"/>
      <c r="LRS435" s="45"/>
      <c r="LRT435" s="45"/>
      <c r="LRU435" s="45"/>
      <c r="LRV435" s="45"/>
      <c r="LRW435" s="45"/>
      <c r="LRX435" s="45"/>
      <c r="LRY435" s="45"/>
      <c r="LRZ435" s="45"/>
      <c r="LSA435" s="45"/>
      <c r="LSB435" s="45"/>
      <c r="LSC435" s="45"/>
      <c r="LSD435" s="45"/>
      <c r="LSE435" s="45"/>
      <c r="LSF435" s="45"/>
      <c r="LSG435" s="45"/>
      <c r="LSH435" s="45"/>
      <c r="LSI435" s="45"/>
      <c r="LSJ435" s="45"/>
      <c r="LSK435" s="45"/>
      <c r="LSL435" s="45"/>
      <c r="LSM435" s="45"/>
      <c r="LSN435" s="45"/>
      <c r="LSO435" s="45"/>
      <c r="LSP435" s="45"/>
      <c r="LSQ435" s="45"/>
      <c r="LSR435" s="45"/>
      <c r="LSS435" s="45"/>
      <c r="LST435" s="45"/>
      <c r="LSU435" s="45"/>
      <c r="LSV435" s="45"/>
      <c r="LSW435" s="45"/>
      <c r="LSX435" s="45"/>
      <c r="LSY435" s="45"/>
      <c r="LSZ435" s="45"/>
      <c r="LTA435" s="45"/>
      <c r="LTB435" s="45"/>
      <c r="LTC435" s="45"/>
      <c r="LTD435" s="45"/>
      <c r="LTE435" s="45"/>
      <c r="LTF435" s="45"/>
      <c r="LTG435" s="45"/>
      <c r="LTH435" s="45"/>
      <c r="LTI435" s="45"/>
      <c r="LTJ435" s="45"/>
      <c r="LTK435" s="45"/>
      <c r="LTL435" s="45"/>
      <c r="LTM435" s="45"/>
      <c r="LTN435" s="45"/>
      <c r="LTO435" s="45"/>
      <c r="LTP435" s="45"/>
      <c r="LTQ435" s="45"/>
      <c r="LTR435" s="45"/>
      <c r="LTS435" s="45"/>
      <c r="LTT435" s="45"/>
      <c r="LTU435" s="45"/>
      <c r="LTV435" s="45"/>
      <c r="LTW435" s="45"/>
      <c r="LTX435" s="45"/>
      <c r="LTY435" s="45"/>
      <c r="LTZ435" s="45"/>
      <c r="LUA435" s="45"/>
      <c r="LUB435" s="45"/>
      <c r="LUC435" s="45"/>
      <c r="LUD435" s="45"/>
      <c r="LUE435" s="45"/>
      <c r="LUF435" s="45"/>
      <c r="LUG435" s="45"/>
      <c r="LUH435" s="45"/>
      <c r="LUI435" s="45"/>
      <c r="LUJ435" s="45"/>
      <c r="LUK435" s="45"/>
      <c r="LUL435" s="45"/>
      <c r="LUM435" s="45"/>
      <c r="LUN435" s="45"/>
      <c r="LUO435" s="45"/>
      <c r="LUP435" s="45"/>
      <c r="LUQ435" s="45"/>
      <c r="LUR435" s="45"/>
      <c r="LUS435" s="45"/>
      <c r="LUT435" s="45"/>
      <c r="LUU435" s="45"/>
      <c r="LUV435" s="45"/>
      <c r="LUW435" s="45"/>
      <c r="LUX435" s="45"/>
      <c r="LUY435" s="45"/>
      <c r="LUZ435" s="45"/>
      <c r="LVA435" s="45"/>
      <c r="LVB435" s="45"/>
      <c r="LVC435" s="45"/>
      <c r="LVD435" s="45"/>
      <c r="LVE435" s="45"/>
      <c r="LVF435" s="45"/>
      <c r="LVG435" s="45"/>
      <c r="LVH435" s="45"/>
      <c r="LVI435" s="45"/>
      <c r="LVJ435" s="45"/>
      <c r="LVK435" s="45"/>
      <c r="LVL435" s="45"/>
      <c r="LVM435" s="45"/>
      <c r="LVN435" s="45"/>
      <c r="LVO435" s="45"/>
      <c r="LVP435" s="45"/>
      <c r="LVQ435" s="45"/>
      <c r="LVR435" s="45"/>
      <c r="LVS435" s="45"/>
      <c r="LVT435" s="45"/>
      <c r="LVU435" s="45"/>
      <c r="LVV435" s="45"/>
      <c r="LVW435" s="45"/>
      <c r="LVX435" s="45"/>
      <c r="LVY435" s="45"/>
      <c r="LVZ435" s="45"/>
      <c r="LWA435" s="45"/>
      <c r="LWB435" s="45"/>
      <c r="LWC435" s="45"/>
      <c r="LWD435" s="45"/>
      <c r="LWE435" s="45"/>
      <c r="LWF435" s="45"/>
      <c r="LWG435" s="45"/>
      <c r="LWH435" s="45"/>
      <c r="LWI435" s="45"/>
      <c r="LWJ435" s="45"/>
      <c r="LWK435" s="45"/>
      <c r="LWL435" s="45"/>
      <c r="LWM435" s="45"/>
      <c r="LWN435" s="45"/>
      <c r="LWO435" s="45"/>
      <c r="LWP435" s="45"/>
      <c r="LWQ435" s="45"/>
      <c r="LWR435" s="45"/>
      <c r="LWS435" s="45"/>
      <c r="LWT435" s="45"/>
      <c r="LWU435" s="45"/>
      <c r="LWV435" s="45"/>
      <c r="LWW435" s="45"/>
      <c r="LWX435" s="45"/>
      <c r="LWY435" s="45"/>
      <c r="LWZ435" s="45"/>
      <c r="LXA435" s="45"/>
      <c r="LXB435" s="45"/>
      <c r="LXC435" s="45"/>
      <c r="LXD435" s="45"/>
      <c r="LXE435" s="45"/>
      <c r="LXF435" s="45"/>
      <c r="LXG435" s="45"/>
      <c r="LXH435" s="45"/>
      <c r="LXI435" s="45"/>
      <c r="LXJ435" s="45"/>
      <c r="LXK435" s="45"/>
      <c r="LXL435" s="45"/>
      <c r="LXM435" s="45"/>
      <c r="LXN435" s="45"/>
      <c r="LXO435" s="45"/>
      <c r="LXP435" s="45"/>
      <c r="LXQ435" s="45"/>
      <c r="LXR435" s="45"/>
      <c r="LXS435" s="45"/>
      <c r="LXT435" s="45"/>
      <c r="LXU435" s="45"/>
      <c r="LXV435" s="45"/>
      <c r="LXW435" s="45"/>
      <c r="LXX435" s="45"/>
      <c r="LXY435" s="45"/>
      <c r="LXZ435" s="45"/>
      <c r="LYA435" s="45"/>
      <c r="LYB435" s="45"/>
      <c r="LYC435" s="45"/>
      <c r="LYD435" s="45"/>
      <c r="LYE435" s="45"/>
      <c r="LYF435" s="45"/>
      <c r="LYG435" s="45"/>
      <c r="LYH435" s="45"/>
      <c r="LYI435" s="45"/>
      <c r="LYJ435" s="45"/>
      <c r="LYK435" s="45"/>
      <c r="LYL435" s="45"/>
      <c r="LYM435" s="45"/>
      <c r="LYN435" s="45"/>
      <c r="LYO435" s="45"/>
      <c r="LYP435" s="45"/>
      <c r="LYQ435" s="45"/>
      <c r="LYR435" s="45"/>
      <c r="LYS435" s="45"/>
      <c r="LYT435" s="45"/>
      <c r="LYU435" s="45"/>
      <c r="LYV435" s="45"/>
      <c r="LYW435" s="45"/>
      <c r="LYX435" s="45"/>
      <c r="LYY435" s="45"/>
      <c r="LYZ435" s="45"/>
      <c r="LZA435" s="45"/>
      <c r="LZB435" s="45"/>
      <c r="LZC435" s="45"/>
      <c r="LZD435" s="45"/>
      <c r="LZE435" s="45"/>
      <c r="LZF435" s="45"/>
      <c r="LZG435" s="45"/>
      <c r="LZH435" s="45"/>
      <c r="LZI435" s="45"/>
      <c r="LZJ435" s="45"/>
      <c r="LZK435" s="45"/>
      <c r="LZL435" s="45"/>
      <c r="LZM435" s="45"/>
      <c r="LZN435" s="45"/>
      <c r="LZO435" s="45"/>
      <c r="LZP435" s="45"/>
      <c r="LZQ435" s="45"/>
      <c r="LZR435" s="45"/>
      <c r="LZS435" s="45"/>
      <c r="LZT435" s="45"/>
      <c r="LZU435" s="45"/>
      <c r="LZV435" s="45"/>
      <c r="LZW435" s="45"/>
      <c r="LZX435" s="45"/>
      <c r="LZY435" s="45"/>
      <c r="LZZ435" s="45"/>
      <c r="MAA435" s="45"/>
      <c r="MAB435" s="45"/>
      <c r="MAC435" s="45"/>
      <c r="MAD435" s="45"/>
      <c r="MAE435" s="45"/>
      <c r="MAF435" s="45"/>
      <c r="MAG435" s="45"/>
      <c r="MAH435" s="45"/>
      <c r="MAI435" s="45"/>
      <c r="MAJ435" s="45"/>
      <c r="MAK435" s="45"/>
      <c r="MAL435" s="45"/>
      <c r="MAM435" s="45"/>
      <c r="MAN435" s="45"/>
      <c r="MAO435" s="45"/>
      <c r="MAP435" s="45"/>
      <c r="MAQ435" s="45"/>
      <c r="MAR435" s="45"/>
      <c r="MAS435" s="45"/>
      <c r="MAT435" s="45"/>
      <c r="MAU435" s="45"/>
      <c r="MAV435" s="45"/>
      <c r="MAW435" s="45"/>
      <c r="MAX435" s="45"/>
      <c r="MAY435" s="45"/>
      <c r="MAZ435" s="45"/>
      <c r="MBA435" s="45"/>
      <c r="MBB435" s="45"/>
      <c r="MBC435" s="45"/>
      <c r="MBD435" s="45"/>
      <c r="MBE435" s="45"/>
      <c r="MBF435" s="45"/>
      <c r="MBG435" s="45"/>
      <c r="MBH435" s="45"/>
      <c r="MBI435" s="45"/>
      <c r="MBJ435" s="45"/>
      <c r="MBK435" s="45"/>
      <c r="MBL435" s="45"/>
      <c r="MBM435" s="45"/>
      <c r="MBN435" s="45"/>
      <c r="MBO435" s="45"/>
      <c r="MBP435" s="45"/>
      <c r="MBQ435" s="45"/>
      <c r="MBR435" s="45"/>
      <c r="MBS435" s="45"/>
      <c r="MBT435" s="45"/>
      <c r="MBU435" s="45"/>
      <c r="MBV435" s="45"/>
      <c r="MBW435" s="45"/>
      <c r="MBX435" s="45"/>
      <c r="MBY435" s="45"/>
      <c r="MBZ435" s="45"/>
      <c r="MCA435" s="45"/>
      <c r="MCB435" s="45"/>
      <c r="MCC435" s="45"/>
      <c r="MCD435" s="45"/>
      <c r="MCE435" s="45"/>
      <c r="MCF435" s="45"/>
      <c r="MCG435" s="45"/>
      <c r="MCH435" s="45"/>
      <c r="MCI435" s="45"/>
      <c r="MCJ435" s="45"/>
      <c r="MCK435" s="45"/>
      <c r="MCL435" s="45"/>
      <c r="MCM435" s="45"/>
      <c r="MCN435" s="45"/>
      <c r="MCO435" s="45"/>
      <c r="MCP435" s="45"/>
      <c r="MCQ435" s="45"/>
      <c r="MCR435" s="45"/>
      <c r="MCS435" s="45"/>
      <c r="MCT435" s="45"/>
      <c r="MCU435" s="45"/>
      <c r="MCV435" s="45"/>
      <c r="MCW435" s="45"/>
      <c r="MCX435" s="45"/>
      <c r="MCY435" s="45"/>
      <c r="MCZ435" s="45"/>
      <c r="MDA435" s="45"/>
      <c r="MDB435" s="45"/>
      <c r="MDC435" s="45"/>
      <c r="MDD435" s="45"/>
      <c r="MDE435" s="45"/>
      <c r="MDF435" s="45"/>
      <c r="MDG435" s="45"/>
      <c r="MDH435" s="45"/>
      <c r="MDI435" s="45"/>
      <c r="MDJ435" s="45"/>
      <c r="MDK435" s="45"/>
      <c r="MDL435" s="45"/>
      <c r="MDM435" s="45"/>
      <c r="MDN435" s="45"/>
      <c r="MDO435" s="45"/>
      <c r="MDP435" s="45"/>
      <c r="MDQ435" s="45"/>
      <c r="MDR435" s="45"/>
      <c r="MDS435" s="45"/>
      <c r="MDT435" s="45"/>
      <c r="MDU435" s="45"/>
      <c r="MDV435" s="45"/>
      <c r="MDW435" s="45"/>
      <c r="MDX435" s="45"/>
      <c r="MDY435" s="45"/>
      <c r="MDZ435" s="45"/>
      <c r="MEA435" s="45"/>
      <c r="MEB435" s="45"/>
      <c r="MEC435" s="45"/>
      <c r="MED435" s="45"/>
      <c r="MEE435" s="45"/>
      <c r="MEF435" s="45"/>
      <c r="MEG435" s="45"/>
      <c r="MEH435" s="45"/>
      <c r="MEI435" s="45"/>
      <c r="MEJ435" s="45"/>
      <c r="MEK435" s="45"/>
      <c r="MEL435" s="45"/>
      <c r="MEM435" s="45"/>
      <c r="MEN435" s="45"/>
      <c r="MEO435" s="45"/>
      <c r="MEP435" s="45"/>
      <c r="MEQ435" s="45"/>
      <c r="MER435" s="45"/>
      <c r="MES435" s="45"/>
      <c r="MET435" s="45"/>
      <c r="MEU435" s="45"/>
      <c r="MEV435" s="45"/>
      <c r="MEW435" s="45"/>
      <c r="MEX435" s="45"/>
      <c r="MEY435" s="45"/>
      <c r="MEZ435" s="45"/>
      <c r="MFA435" s="45"/>
      <c r="MFB435" s="45"/>
      <c r="MFC435" s="45"/>
      <c r="MFD435" s="45"/>
      <c r="MFE435" s="45"/>
      <c r="MFF435" s="45"/>
      <c r="MFG435" s="45"/>
      <c r="MFH435" s="45"/>
      <c r="MFI435" s="45"/>
      <c r="MFJ435" s="45"/>
      <c r="MFK435" s="45"/>
      <c r="MFL435" s="45"/>
      <c r="MFM435" s="45"/>
      <c r="MFN435" s="45"/>
      <c r="MFO435" s="45"/>
      <c r="MFP435" s="45"/>
      <c r="MFQ435" s="45"/>
      <c r="MFR435" s="45"/>
      <c r="MFS435" s="45"/>
      <c r="MFT435" s="45"/>
      <c r="MFU435" s="45"/>
      <c r="MFV435" s="45"/>
      <c r="MFW435" s="45"/>
      <c r="MFX435" s="45"/>
      <c r="MFY435" s="45"/>
      <c r="MFZ435" s="45"/>
      <c r="MGA435" s="45"/>
      <c r="MGB435" s="45"/>
      <c r="MGC435" s="45"/>
      <c r="MGD435" s="45"/>
      <c r="MGE435" s="45"/>
      <c r="MGF435" s="45"/>
      <c r="MGG435" s="45"/>
      <c r="MGH435" s="45"/>
      <c r="MGI435" s="45"/>
      <c r="MGJ435" s="45"/>
      <c r="MGK435" s="45"/>
      <c r="MGL435" s="45"/>
      <c r="MGM435" s="45"/>
      <c r="MGN435" s="45"/>
      <c r="MGO435" s="45"/>
      <c r="MGP435" s="45"/>
      <c r="MGQ435" s="45"/>
      <c r="MGR435" s="45"/>
      <c r="MGS435" s="45"/>
      <c r="MGT435" s="45"/>
      <c r="MGU435" s="45"/>
      <c r="MGV435" s="45"/>
      <c r="MGW435" s="45"/>
      <c r="MGX435" s="45"/>
      <c r="MGY435" s="45"/>
      <c r="MGZ435" s="45"/>
      <c r="MHA435" s="45"/>
      <c r="MHB435" s="45"/>
      <c r="MHC435" s="45"/>
      <c r="MHD435" s="45"/>
      <c r="MHE435" s="45"/>
      <c r="MHF435" s="45"/>
      <c r="MHG435" s="45"/>
      <c r="MHH435" s="45"/>
      <c r="MHI435" s="45"/>
      <c r="MHJ435" s="45"/>
      <c r="MHK435" s="45"/>
      <c r="MHL435" s="45"/>
      <c r="MHM435" s="45"/>
      <c r="MHN435" s="45"/>
      <c r="MHO435" s="45"/>
      <c r="MHP435" s="45"/>
      <c r="MHQ435" s="45"/>
      <c r="MHR435" s="45"/>
      <c r="MHS435" s="45"/>
      <c r="MHT435" s="45"/>
      <c r="MHU435" s="45"/>
      <c r="MHV435" s="45"/>
      <c r="MHW435" s="45"/>
      <c r="MHX435" s="45"/>
      <c r="MHY435" s="45"/>
      <c r="MHZ435" s="45"/>
      <c r="MIA435" s="45"/>
      <c r="MIB435" s="45"/>
      <c r="MIC435" s="45"/>
      <c r="MID435" s="45"/>
      <c r="MIE435" s="45"/>
      <c r="MIF435" s="45"/>
      <c r="MIG435" s="45"/>
      <c r="MIH435" s="45"/>
      <c r="MII435" s="45"/>
      <c r="MIJ435" s="45"/>
      <c r="MIK435" s="45"/>
      <c r="MIL435" s="45"/>
      <c r="MIM435" s="45"/>
      <c r="MIN435" s="45"/>
      <c r="MIO435" s="45"/>
      <c r="MIP435" s="45"/>
      <c r="MIQ435" s="45"/>
      <c r="MIR435" s="45"/>
      <c r="MIS435" s="45"/>
      <c r="MIT435" s="45"/>
      <c r="MIU435" s="45"/>
      <c r="MIV435" s="45"/>
      <c r="MIW435" s="45"/>
      <c r="MIX435" s="45"/>
      <c r="MIY435" s="45"/>
      <c r="MIZ435" s="45"/>
      <c r="MJA435" s="45"/>
      <c r="MJB435" s="45"/>
      <c r="MJC435" s="45"/>
      <c r="MJD435" s="45"/>
      <c r="MJE435" s="45"/>
      <c r="MJF435" s="45"/>
      <c r="MJG435" s="45"/>
      <c r="MJH435" s="45"/>
      <c r="MJI435" s="45"/>
      <c r="MJJ435" s="45"/>
      <c r="MJK435" s="45"/>
      <c r="MJL435" s="45"/>
      <c r="MJM435" s="45"/>
      <c r="MJN435" s="45"/>
      <c r="MJO435" s="45"/>
      <c r="MJP435" s="45"/>
      <c r="MJQ435" s="45"/>
      <c r="MJR435" s="45"/>
      <c r="MJS435" s="45"/>
      <c r="MJT435" s="45"/>
      <c r="MJU435" s="45"/>
      <c r="MJV435" s="45"/>
      <c r="MJW435" s="45"/>
      <c r="MJX435" s="45"/>
      <c r="MJY435" s="45"/>
      <c r="MJZ435" s="45"/>
      <c r="MKA435" s="45"/>
      <c r="MKB435" s="45"/>
      <c r="MKC435" s="45"/>
      <c r="MKD435" s="45"/>
      <c r="MKE435" s="45"/>
      <c r="MKF435" s="45"/>
      <c r="MKG435" s="45"/>
      <c r="MKH435" s="45"/>
      <c r="MKI435" s="45"/>
      <c r="MKJ435" s="45"/>
      <c r="MKK435" s="45"/>
      <c r="MKL435" s="45"/>
      <c r="MKM435" s="45"/>
      <c r="MKN435" s="45"/>
      <c r="MKO435" s="45"/>
      <c r="MKP435" s="45"/>
      <c r="MKQ435" s="45"/>
      <c r="MKR435" s="45"/>
      <c r="MKS435" s="45"/>
      <c r="MKT435" s="45"/>
      <c r="MKU435" s="45"/>
      <c r="MKV435" s="45"/>
      <c r="MKW435" s="45"/>
      <c r="MKX435" s="45"/>
      <c r="MKY435" s="45"/>
      <c r="MKZ435" s="45"/>
      <c r="MLA435" s="45"/>
      <c r="MLB435" s="45"/>
      <c r="MLC435" s="45"/>
      <c r="MLD435" s="45"/>
      <c r="MLE435" s="45"/>
      <c r="MLF435" s="45"/>
      <c r="MLG435" s="45"/>
      <c r="MLH435" s="45"/>
      <c r="MLI435" s="45"/>
      <c r="MLJ435" s="45"/>
      <c r="MLK435" s="45"/>
      <c r="MLL435" s="45"/>
      <c r="MLM435" s="45"/>
      <c r="MLN435" s="45"/>
      <c r="MLO435" s="45"/>
      <c r="MLP435" s="45"/>
      <c r="MLQ435" s="45"/>
      <c r="MLR435" s="45"/>
      <c r="MLS435" s="45"/>
      <c r="MLT435" s="45"/>
      <c r="MLU435" s="45"/>
      <c r="MLV435" s="45"/>
      <c r="MLW435" s="45"/>
      <c r="MLX435" s="45"/>
      <c r="MLY435" s="45"/>
      <c r="MLZ435" s="45"/>
      <c r="MMA435" s="45"/>
      <c r="MMB435" s="45"/>
      <c r="MMC435" s="45"/>
      <c r="MMD435" s="45"/>
      <c r="MME435" s="45"/>
      <c r="MMF435" s="45"/>
      <c r="MMG435" s="45"/>
      <c r="MMH435" s="45"/>
      <c r="MMI435" s="45"/>
      <c r="MMJ435" s="45"/>
      <c r="MMK435" s="45"/>
      <c r="MML435" s="45"/>
      <c r="MMM435" s="45"/>
      <c r="MMN435" s="45"/>
      <c r="MMO435" s="45"/>
      <c r="MMP435" s="45"/>
      <c r="MMQ435" s="45"/>
      <c r="MMR435" s="45"/>
      <c r="MMS435" s="45"/>
      <c r="MMT435" s="45"/>
      <c r="MMU435" s="45"/>
      <c r="MMV435" s="45"/>
      <c r="MMW435" s="45"/>
      <c r="MMX435" s="45"/>
      <c r="MMY435" s="45"/>
      <c r="MMZ435" s="45"/>
      <c r="MNA435" s="45"/>
      <c r="MNB435" s="45"/>
      <c r="MNC435" s="45"/>
      <c r="MND435" s="45"/>
      <c r="MNE435" s="45"/>
      <c r="MNF435" s="45"/>
      <c r="MNG435" s="45"/>
      <c r="MNH435" s="45"/>
      <c r="MNI435" s="45"/>
      <c r="MNJ435" s="45"/>
      <c r="MNK435" s="45"/>
      <c r="MNL435" s="45"/>
      <c r="MNM435" s="45"/>
      <c r="MNN435" s="45"/>
      <c r="MNO435" s="45"/>
      <c r="MNP435" s="45"/>
      <c r="MNQ435" s="45"/>
      <c r="MNR435" s="45"/>
      <c r="MNS435" s="45"/>
      <c r="MNT435" s="45"/>
      <c r="MNU435" s="45"/>
      <c r="MNV435" s="45"/>
      <c r="MNW435" s="45"/>
      <c r="MNX435" s="45"/>
      <c r="MNY435" s="45"/>
      <c r="MNZ435" s="45"/>
      <c r="MOA435" s="45"/>
      <c r="MOB435" s="45"/>
      <c r="MOC435" s="45"/>
      <c r="MOD435" s="45"/>
      <c r="MOE435" s="45"/>
      <c r="MOF435" s="45"/>
      <c r="MOG435" s="45"/>
      <c r="MOH435" s="45"/>
      <c r="MOI435" s="45"/>
      <c r="MOJ435" s="45"/>
      <c r="MOK435" s="45"/>
      <c r="MOL435" s="45"/>
      <c r="MOM435" s="45"/>
      <c r="MON435" s="45"/>
      <c r="MOO435" s="45"/>
      <c r="MOP435" s="45"/>
      <c r="MOQ435" s="45"/>
      <c r="MOR435" s="45"/>
      <c r="MOS435" s="45"/>
      <c r="MOT435" s="45"/>
      <c r="MOU435" s="45"/>
      <c r="MOV435" s="45"/>
      <c r="MOW435" s="45"/>
      <c r="MOX435" s="45"/>
      <c r="MOY435" s="45"/>
      <c r="MOZ435" s="45"/>
      <c r="MPA435" s="45"/>
      <c r="MPB435" s="45"/>
      <c r="MPC435" s="45"/>
      <c r="MPD435" s="45"/>
      <c r="MPE435" s="45"/>
      <c r="MPF435" s="45"/>
      <c r="MPG435" s="45"/>
      <c r="MPH435" s="45"/>
      <c r="MPI435" s="45"/>
      <c r="MPJ435" s="45"/>
      <c r="MPK435" s="45"/>
      <c r="MPL435" s="45"/>
      <c r="MPM435" s="45"/>
      <c r="MPN435" s="45"/>
      <c r="MPO435" s="45"/>
      <c r="MPP435" s="45"/>
      <c r="MPQ435" s="45"/>
      <c r="MPR435" s="45"/>
      <c r="MPS435" s="45"/>
      <c r="MPT435" s="45"/>
      <c r="MPU435" s="45"/>
      <c r="MPV435" s="45"/>
      <c r="MPW435" s="45"/>
      <c r="MPX435" s="45"/>
      <c r="MPY435" s="45"/>
      <c r="MPZ435" s="45"/>
      <c r="MQA435" s="45"/>
      <c r="MQB435" s="45"/>
      <c r="MQC435" s="45"/>
      <c r="MQD435" s="45"/>
      <c r="MQE435" s="45"/>
      <c r="MQF435" s="45"/>
      <c r="MQG435" s="45"/>
      <c r="MQH435" s="45"/>
      <c r="MQI435" s="45"/>
      <c r="MQJ435" s="45"/>
      <c r="MQK435" s="45"/>
      <c r="MQL435" s="45"/>
      <c r="MQM435" s="45"/>
      <c r="MQN435" s="45"/>
      <c r="MQO435" s="45"/>
      <c r="MQP435" s="45"/>
      <c r="MQQ435" s="45"/>
      <c r="MQR435" s="45"/>
      <c r="MQS435" s="45"/>
      <c r="MQT435" s="45"/>
      <c r="MQU435" s="45"/>
      <c r="MQV435" s="45"/>
      <c r="MQW435" s="45"/>
      <c r="MQX435" s="45"/>
      <c r="MQY435" s="45"/>
      <c r="MQZ435" s="45"/>
      <c r="MRA435" s="45"/>
      <c r="MRB435" s="45"/>
      <c r="MRC435" s="45"/>
      <c r="MRD435" s="45"/>
      <c r="MRE435" s="45"/>
      <c r="MRF435" s="45"/>
      <c r="MRG435" s="45"/>
      <c r="MRH435" s="45"/>
      <c r="MRI435" s="45"/>
      <c r="MRJ435" s="45"/>
      <c r="MRK435" s="45"/>
      <c r="MRL435" s="45"/>
      <c r="MRM435" s="45"/>
      <c r="MRN435" s="45"/>
      <c r="MRO435" s="45"/>
      <c r="MRP435" s="45"/>
      <c r="MRQ435" s="45"/>
      <c r="MRR435" s="45"/>
      <c r="MRS435" s="45"/>
      <c r="MRT435" s="45"/>
      <c r="MRU435" s="45"/>
      <c r="MRV435" s="45"/>
      <c r="MRW435" s="45"/>
      <c r="MRX435" s="45"/>
      <c r="MRY435" s="45"/>
      <c r="MRZ435" s="45"/>
      <c r="MSA435" s="45"/>
      <c r="MSB435" s="45"/>
      <c r="MSC435" s="45"/>
      <c r="MSD435" s="45"/>
      <c r="MSE435" s="45"/>
      <c r="MSF435" s="45"/>
      <c r="MSG435" s="45"/>
      <c r="MSH435" s="45"/>
      <c r="MSI435" s="45"/>
      <c r="MSJ435" s="45"/>
      <c r="MSK435" s="45"/>
      <c r="MSL435" s="45"/>
      <c r="MSM435" s="45"/>
      <c r="MSN435" s="45"/>
      <c r="MSO435" s="45"/>
      <c r="MSP435" s="45"/>
      <c r="MSQ435" s="45"/>
      <c r="MSR435" s="45"/>
      <c r="MSS435" s="45"/>
      <c r="MST435" s="45"/>
      <c r="MSU435" s="45"/>
      <c r="MSV435" s="45"/>
      <c r="MSW435" s="45"/>
      <c r="MSX435" s="45"/>
      <c r="MSY435" s="45"/>
      <c r="MSZ435" s="45"/>
      <c r="MTA435" s="45"/>
      <c r="MTB435" s="45"/>
      <c r="MTC435" s="45"/>
      <c r="MTD435" s="45"/>
      <c r="MTE435" s="45"/>
      <c r="MTF435" s="45"/>
      <c r="MTG435" s="45"/>
      <c r="MTH435" s="45"/>
      <c r="MTI435" s="45"/>
      <c r="MTJ435" s="45"/>
      <c r="MTK435" s="45"/>
      <c r="MTL435" s="45"/>
      <c r="MTM435" s="45"/>
      <c r="MTN435" s="45"/>
      <c r="MTO435" s="45"/>
      <c r="MTP435" s="45"/>
      <c r="MTQ435" s="45"/>
      <c r="MTR435" s="45"/>
      <c r="MTS435" s="45"/>
      <c r="MTT435" s="45"/>
      <c r="MTU435" s="45"/>
      <c r="MTV435" s="45"/>
      <c r="MTW435" s="45"/>
      <c r="MTX435" s="45"/>
      <c r="MTY435" s="45"/>
      <c r="MTZ435" s="45"/>
      <c r="MUA435" s="45"/>
      <c r="MUB435" s="45"/>
      <c r="MUC435" s="45"/>
      <c r="MUD435" s="45"/>
      <c r="MUE435" s="45"/>
      <c r="MUF435" s="45"/>
      <c r="MUG435" s="45"/>
      <c r="MUH435" s="45"/>
      <c r="MUI435" s="45"/>
      <c r="MUJ435" s="45"/>
      <c r="MUK435" s="45"/>
      <c r="MUL435" s="45"/>
      <c r="MUM435" s="45"/>
      <c r="MUN435" s="45"/>
      <c r="MUO435" s="45"/>
      <c r="MUP435" s="45"/>
      <c r="MUQ435" s="45"/>
      <c r="MUR435" s="45"/>
      <c r="MUS435" s="45"/>
      <c r="MUT435" s="45"/>
      <c r="MUU435" s="45"/>
      <c r="MUV435" s="45"/>
      <c r="MUW435" s="45"/>
      <c r="MUX435" s="45"/>
      <c r="MUY435" s="45"/>
      <c r="MUZ435" s="45"/>
      <c r="MVA435" s="45"/>
      <c r="MVB435" s="45"/>
      <c r="MVC435" s="45"/>
      <c r="MVD435" s="45"/>
      <c r="MVE435" s="45"/>
      <c r="MVF435" s="45"/>
      <c r="MVG435" s="45"/>
      <c r="MVH435" s="45"/>
      <c r="MVI435" s="45"/>
      <c r="MVJ435" s="45"/>
      <c r="MVK435" s="45"/>
      <c r="MVL435" s="45"/>
      <c r="MVM435" s="45"/>
      <c r="MVN435" s="45"/>
      <c r="MVO435" s="45"/>
      <c r="MVP435" s="45"/>
      <c r="MVQ435" s="45"/>
      <c r="MVR435" s="45"/>
      <c r="MVS435" s="45"/>
      <c r="MVT435" s="45"/>
      <c r="MVU435" s="45"/>
      <c r="MVV435" s="45"/>
      <c r="MVW435" s="45"/>
      <c r="MVX435" s="45"/>
      <c r="MVY435" s="45"/>
      <c r="MVZ435" s="45"/>
      <c r="MWA435" s="45"/>
      <c r="MWB435" s="45"/>
      <c r="MWC435" s="45"/>
      <c r="MWD435" s="45"/>
      <c r="MWE435" s="45"/>
      <c r="MWF435" s="45"/>
      <c r="MWG435" s="45"/>
      <c r="MWH435" s="45"/>
      <c r="MWI435" s="45"/>
      <c r="MWJ435" s="45"/>
      <c r="MWK435" s="45"/>
      <c r="MWL435" s="45"/>
      <c r="MWM435" s="45"/>
      <c r="MWN435" s="45"/>
      <c r="MWO435" s="45"/>
      <c r="MWP435" s="45"/>
      <c r="MWQ435" s="45"/>
      <c r="MWR435" s="45"/>
      <c r="MWS435" s="45"/>
      <c r="MWT435" s="45"/>
      <c r="MWU435" s="45"/>
      <c r="MWV435" s="45"/>
      <c r="MWW435" s="45"/>
      <c r="MWX435" s="45"/>
      <c r="MWY435" s="45"/>
      <c r="MWZ435" s="45"/>
      <c r="MXA435" s="45"/>
      <c r="MXB435" s="45"/>
      <c r="MXC435" s="45"/>
      <c r="MXD435" s="45"/>
      <c r="MXE435" s="45"/>
      <c r="MXF435" s="45"/>
      <c r="MXG435" s="45"/>
      <c r="MXH435" s="45"/>
      <c r="MXI435" s="45"/>
      <c r="MXJ435" s="45"/>
      <c r="MXK435" s="45"/>
      <c r="MXL435" s="45"/>
      <c r="MXM435" s="45"/>
      <c r="MXN435" s="45"/>
      <c r="MXO435" s="45"/>
      <c r="MXP435" s="45"/>
      <c r="MXQ435" s="45"/>
      <c r="MXR435" s="45"/>
      <c r="MXS435" s="45"/>
      <c r="MXT435" s="45"/>
      <c r="MXU435" s="45"/>
      <c r="MXV435" s="45"/>
      <c r="MXW435" s="45"/>
      <c r="MXX435" s="45"/>
      <c r="MXY435" s="45"/>
      <c r="MXZ435" s="45"/>
      <c r="MYA435" s="45"/>
      <c r="MYB435" s="45"/>
      <c r="MYC435" s="45"/>
      <c r="MYD435" s="45"/>
      <c r="MYE435" s="45"/>
      <c r="MYF435" s="45"/>
      <c r="MYG435" s="45"/>
      <c r="MYH435" s="45"/>
      <c r="MYI435" s="45"/>
      <c r="MYJ435" s="45"/>
      <c r="MYK435" s="45"/>
      <c r="MYL435" s="45"/>
      <c r="MYM435" s="45"/>
      <c r="MYN435" s="45"/>
      <c r="MYO435" s="45"/>
      <c r="MYP435" s="45"/>
      <c r="MYQ435" s="45"/>
      <c r="MYR435" s="45"/>
      <c r="MYS435" s="45"/>
      <c r="MYT435" s="45"/>
      <c r="MYU435" s="45"/>
      <c r="MYV435" s="45"/>
      <c r="MYW435" s="45"/>
      <c r="MYX435" s="45"/>
      <c r="MYY435" s="45"/>
      <c r="MYZ435" s="45"/>
      <c r="MZA435" s="45"/>
      <c r="MZB435" s="45"/>
      <c r="MZC435" s="45"/>
      <c r="MZD435" s="45"/>
      <c r="MZE435" s="45"/>
      <c r="MZF435" s="45"/>
      <c r="MZG435" s="45"/>
      <c r="MZH435" s="45"/>
      <c r="MZI435" s="45"/>
      <c r="MZJ435" s="45"/>
      <c r="MZK435" s="45"/>
      <c r="MZL435" s="45"/>
      <c r="MZM435" s="45"/>
      <c r="MZN435" s="45"/>
      <c r="MZO435" s="45"/>
      <c r="MZP435" s="45"/>
      <c r="MZQ435" s="45"/>
      <c r="MZR435" s="45"/>
      <c r="MZS435" s="45"/>
      <c r="MZT435" s="45"/>
      <c r="MZU435" s="45"/>
      <c r="MZV435" s="45"/>
      <c r="MZW435" s="45"/>
      <c r="MZX435" s="45"/>
      <c r="MZY435" s="45"/>
      <c r="MZZ435" s="45"/>
      <c r="NAA435" s="45"/>
      <c r="NAB435" s="45"/>
      <c r="NAC435" s="45"/>
      <c r="NAD435" s="45"/>
      <c r="NAE435" s="45"/>
      <c r="NAF435" s="45"/>
      <c r="NAG435" s="45"/>
      <c r="NAH435" s="45"/>
      <c r="NAI435" s="45"/>
      <c r="NAJ435" s="45"/>
      <c r="NAK435" s="45"/>
      <c r="NAL435" s="45"/>
      <c r="NAM435" s="45"/>
      <c r="NAN435" s="45"/>
      <c r="NAO435" s="45"/>
      <c r="NAP435" s="45"/>
      <c r="NAQ435" s="45"/>
      <c r="NAR435" s="45"/>
      <c r="NAS435" s="45"/>
      <c r="NAT435" s="45"/>
      <c r="NAU435" s="45"/>
      <c r="NAV435" s="45"/>
      <c r="NAW435" s="45"/>
      <c r="NAX435" s="45"/>
      <c r="NAY435" s="45"/>
      <c r="NAZ435" s="45"/>
      <c r="NBA435" s="45"/>
      <c r="NBB435" s="45"/>
      <c r="NBC435" s="45"/>
      <c r="NBD435" s="45"/>
      <c r="NBE435" s="45"/>
      <c r="NBF435" s="45"/>
      <c r="NBG435" s="45"/>
      <c r="NBH435" s="45"/>
      <c r="NBI435" s="45"/>
      <c r="NBJ435" s="45"/>
      <c r="NBK435" s="45"/>
      <c r="NBL435" s="45"/>
      <c r="NBM435" s="45"/>
      <c r="NBN435" s="45"/>
      <c r="NBO435" s="45"/>
      <c r="NBP435" s="45"/>
      <c r="NBQ435" s="45"/>
      <c r="NBR435" s="45"/>
      <c r="NBS435" s="45"/>
      <c r="NBT435" s="45"/>
      <c r="NBU435" s="45"/>
      <c r="NBV435" s="45"/>
      <c r="NBW435" s="45"/>
      <c r="NBX435" s="45"/>
      <c r="NBY435" s="45"/>
      <c r="NBZ435" s="45"/>
      <c r="NCA435" s="45"/>
      <c r="NCB435" s="45"/>
      <c r="NCC435" s="45"/>
      <c r="NCD435" s="45"/>
      <c r="NCE435" s="45"/>
      <c r="NCF435" s="45"/>
      <c r="NCG435" s="45"/>
      <c r="NCH435" s="45"/>
      <c r="NCI435" s="45"/>
      <c r="NCJ435" s="45"/>
      <c r="NCK435" s="45"/>
      <c r="NCL435" s="45"/>
      <c r="NCM435" s="45"/>
      <c r="NCN435" s="45"/>
      <c r="NCO435" s="45"/>
      <c r="NCP435" s="45"/>
      <c r="NCQ435" s="45"/>
      <c r="NCR435" s="45"/>
      <c r="NCS435" s="45"/>
      <c r="NCT435" s="45"/>
      <c r="NCU435" s="45"/>
      <c r="NCV435" s="45"/>
      <c r="NCW435" s="45"/>
      <c r="NCX435" s="45"/>
      <c r="NCY435" s="45"/>
      <c r="NCZ435" s="45"/>
      <c r="NDA435" s="45"/>
      <c r="NDB435" s="45"/>
      <c r="NDC435" s="45"/>
      <c r="NDD435" s="45"/>
      <c r="NDE435" s="45"/>
      <c r="NDF435" s="45"/>
      <c r="NDG435" s="45"/>
      <c r="NDH435" s="45"/>
      <c r="NDI435" s="45"/>
      <c r="NDJ435" s="45"/>
      <c r="NDK435" s="45"/>
      <c r="NDL435" s="45"/>
      <c r="NDM435" s="45"/>
      <c r="NDN435" s="45"/>
      <c r="NDO435" s="45"/>
      <c r="NDP435" s="45"/>
      <c r="NDQ435" s="45"/>
      <c r="NDR435" s="45"/>
      <c r="NDS435" s="45"/>
      <c r="NDT435" s="45"/>
      <c r="NDU435" s="45"/>
      <c r="NDV435" s="45"/>
      <c r="NDW435" s="45"/>
      <c r="NDX435" s="45"/>
      <c r="NDY435" s="45"/>
      <c r="NDZ435" s="45"/>
      <c r="NEA435" s="45"/>
      <c r="NEB435" s="45"/>
      <c r="NEC435" s="45"/>
      <c r="NED435" s="45"/>
      <c r="NEE435" s="45"/>
      <c r="NEF435" s="45"/>
      <c r="NEG435" s="45"/>
      <c r="NEH435" s="45"/>
      <c r="NEI435" s="45"/>
      <c r="NEJ435" s="45"/>
      <c r="NEK435" s="45"/>
      <c r="NEL435" s="45"/>
      <c r="NEM435" s="45"/>
      <c r="NEN435" s="45"/>
      <c r="NEO435" s="45"/>
      <c r="NEP435" s="45"/>
      <c r="NEQ435" s="45"/>
      <c r="NER435" s="45"/>
      <c r="NES435" s="45"/>
      <c r="NET435" s="45"/>
      <c r="NEU435" s="45"/>
      <c r="NEV435" s="45"/>
      <c r="NEW435" s="45"/>
      <c r="NEX435" s="45"/>
      <c r="NEY435" s="45"/>
      <c r="NEZ435" s="45"/>
      <c r="NFA435" s="45"/>
      <c r="NFB435" s="45"/>
      <c r="NFC435" s="45"/>
      <c r="NFD435" s="45"/>
      <c r="NFE435" s="45"/>
      <c r="NFF435" s="45"/>
      <c r="NFG435" s="45"/>
      <c r="NFH435" s="45"/>
      <c r="NFI435" s="45"/>
      <c r="NFJ435" s="45"/>
      <c r="NFK435" s="45"/>
      <c r="NFL435" s="45"/>
      <c r="NFM435" s="45"/>
      <c r="NFN435" s="45"/>
      <c r="NFO435" s="45"/>
      <c r="NFP435" s="45"/>
      <c r="NFQ435" s="45"/>
      <c r="NFR435" s="45"/>
      <c r="NFS435" s="45"/>
      <c r="NFT435" s="45"/>
      <c r="NFU435" s="45"/>
      <c r="NFV435" s="45"/>
      <c r="NFW435" s="45"/>
      <c r="NFX435" s="45"/>
      <c r="NFY435" s="45"/>
      <c r="NFZ435" s="45"/>
      <c r="NGA435" s="45"/>
      <c r="NGB435" s="45"/>
      <c r="NGC435" s="45"/>
      <c r="NGD435" s="45"/>
      <c r="NGE435" s="45"/>
      <c r="NGF435" s="45"/>
      <c r="NGG435" s="45"/>
      <c r="NGH435" s="45"/>
      <c r="NGI435" s="45"/>
      <c r="NGJ435" s="45"/>
      <c r="NGK435" s="45"/>
      <c r="NGL435" s="45"/>
      <c r="NGM435" s="45"/>
      <c r="NGN435" s="45"/>
      <c r="NGO435" s="45"/>
      <c r="NGP435" s="45"/>
      <c r="NGQ435" s="45"/>
      <c r="NGR435" s="45"/>
      <c r="NGS435" s="45"/>
      <c r="NGT435" s="45"/>
      <c r="NGU435" s="45"/>
      <c r="NGV435" s="45"/>
      <c r="NGW435" s="45"/>
      <c r="NGX435" s="45"/>
      <c r="NGY435" s="45"/>
      <c r="NGZ435" s="45"/>
      <c r="NHA435" s="45"/>
      <c r="NHB435" s="45"/>
      <c r="NHC435" s="45"/>
      <c r="NHD435" s="45"/>
      <c r="NHE435" s="45"/>
      <c r="NHF435" s="45"/>
      <c r="NHG435" s="45"/>
      <c r="NHH435" s="45"/>
      <c r="NHI435" s="45"/>
      <c r="NHJ435" s="45"/>
      <c r="NHK435" s="45"/>
      <c r="NHL435" s="45"/>
      <c r="NHM435" s="45"/>
      <c r="NHN435" s="45"/>
      <c r="NHO435" s="45"/>
      <c r="NHP435" s="45"/>
      <c r="NHQ435" s="45"/>
      <c r="NHR435" s="45"/>
      <c r="NHS435" s="45"/>
      <c r="NHT435" s="45"/>
      <c r="NHU435" s="45"/>
      <c r="NHV435" s="45"/>
      <c r="NHW435" s="45"/>
      <c r="NHX435" s="45"/>
      <c r="NHY435" s="45"/>
      <c r="NHZ435" s="45"/>
      <c r="NIA435" s="45"/>
      <c r="NIB435" s="45"/>
      <c r="NIC435" s="45"/>
      <c r="NID435" s="45"/>
      <c r="NIE435" s="45"/>
      <c r="NIF435" s="45"/>
      <c r="NIG435" s="45"/>
      <c r="NIH435" s="45"/>
      <c r="NII435" s="45"/>
      <c r="NIJ435" s="45"/>
      <c r="NIK435" s="45"/>
      <c r="NIL435" s="45"/>
      <c r="NIM435" s="45"/>
      <c r="NIN435" s="45"/>
      <c r="NIO435" s="45"/>
      <c r="NIP435" s="45"/>
      <c r="NIQ435" s="45"/>
      <c r="NIR435" s="45"/>
      <c r="NIS435" s="45"/>
      <c r="NIT435" s="45"/>
      <c r="NIU435" s="45"/>
      <c r="NIV435" s="45"/>
      <c r="NIW435" s="45"/>
      <c r="NIX435" s="45"/>
      <c r="NIY435" s="45"/>
      <c r="NIZ435" s="45"/>
      <c r="NJA435" s="45"/>
      <c r="NJB435" s="45"/>
      <c r="NJC435" s="45"/>
      <c r="NJD435" s="45"/>
      <c r="NJE435" s="45"/>
      <c r="NJF435" s="45"/>
      <c r="NJG435" s="45"/>
      <c r="NJH435" s="45"/>
      <c r="NJI435" s="45"/>
      <c r="NJJ435" s="45"/>
      <c r="NJK435" s="45"/>
      <c r="NJL435" s="45"/>
      <c r="NJM435" s="45"/>
      <c r="NJN435" s="45"/>
      <c r="NJO435" s="45"/>
      <c r="NJP435" s="45"/>
      <c r="NJQ435" s="45"/>
      <c r="NJR435" s="45"/>
      <c r="NJS435" s="45"/>
      <c r="NJT435" s="45"/>
      <c r="NJU435" s="45"/>
      <c r="NJV435" s="45"/>
      <c r="NJW435" s="45"/>
      <c r="NJX435" s="45"/>
      <c r="NJY435" s="45"/>
      <c r="NJZ435" s="45"/>
      <c r="NKA435" s="45"/>
      <c r="NKB435" s="45"/>
      <c r="NKC435" s="45"/>
      <c r="NKD435" s="45"/>
      <c r="NKE435" s="45"/>
      <c r="NKF435" s="45"/>
      <c r="NKG435" s="45"/>
      <c r="NKH435" s="45"/>
      <c r="NKI435" s="45"/>
      <c r="NKJ435" s="45"/>
      <c r="NKK435" s="45"/>
      <c r="NKL435" s="45"/>
      <c r="NKM435" s="45"/>
      <c r="NKN435" s="45"/>
      <c r="NKO435" s="45"/>
      <c r="NKP435" s="45"/>
      <c r="NKQ435" s="45"/>
      <c r="NKR435" s="45"/>
      <c r="NKS435" s="45"/>
      <c r="NKT435" s="45"/>
      <c r="NKU435" s="45"/>
      <c r="NKV435" s="45"/>
      <c r="NKW435" s="45"/>
      <c r="NKX435" s="45"/>
      <c r="NKY435" s="45"/>
      <c r="NKZ435" s="45"/>
      <c r="NLA435" s="45"/>
      <c r="NLB435" s="45"/>
      <c r="NLC435" s="45"/>
      <c r="NLD435" s="45"/>
      <c r="NLE435" s="45"/>
      <c r="NLF435" s="45"/>
      <c r="NLG435" s="45"/>
      <c r="NLH435" s="45"/>
      <c r="NLI435" s="45"/>
      <c r="NLJ435" s="45"/>
      <c r="NLK435" s="45"/>
      <c r="NLL435" s="45"/>
      <c r="NLM435" s="45"/>
      <c r="NLN435" s="45"/>
      <c r="NLO435" s="45"/>
      <c r="NLP435" s="45"/>
      <c r="NLQ435" s="45"/>
      <c r="NLR435" s="45"/>
      <c r="NLS435" s="45"/>
      <c r="NLT435" s="45"/>
      <c r="NLU435" s="45"/>
      <c r="NLV435" s="45"/>
      <c r="NLW435" s="45"/>
      <c r="NLX435" s="45"/>
      <c r="NLY435" s="45"/>
      <c r="NLZ435" s="45"/>
      <c r="NMA435" s="45"/>
      <c r="NMB435" s="45"/>
      <c r="NMC435" s="45"/>
      <c r="NMD435" s="45"/>
      <c r="NME435" s="45"/>
      <c r="NMF435" s="45"/>
      <c r="NMG435" s="45"/>
      <c r="NMH435" s="45"/>
      <c r="NMI435" s="45"/>
      <c r="NMJ435" s="45"/>
      <c r="NMK435" s="45"/>
      <c r="NML435" s="45"/>
      <c r="NMM435" s="45"/>
      <c r="NMN435" s="45"/>
      <c r="NMO435" s="45"/>
      <c r="NMP435" s="45"/>
      <c r="NMQ435" s="45"/>
      <c r="NMR435" s="45"/>
      <c r="NMS435" s="45"/>
      <c r="NMT435" s="45"/>
      <c r="NMU435" s="45"/>
      <c r="NMV435" s="45"/>
      <c r="NMW435" s="45"/>
      <c r="NMX435" s="45"/>
      <c r="NMY435" s="45"/>
      <c r="NMZ435" s="45"/>
      <c r="NNA435" s="45"/>
      <c r="NNB435" s="45"/>
      <c r="NNC435" s="45"/>
      <c r="NND435" s="45"/>
      <c r="NNE435" s="45"/>
      <c r="NNF435" s="45"/>
      <c r="NNG435" s="45"/>
      <c r="NNH435" s="45"/>
      <c r="NNI435" s="45"/>
      <c r="NNJ435" s="45"/>
      <c r="NNK435" s="45"/>
      <c r="NNL435" s="45"/>
      <c r="NNM435" s="45"/>
      <c r="NNN435" s="45"/>
      <c r="NNO435" s="45"/>
      <c r="NNP435" s="45"/>
      <c r="NNQ435" s="45"/>
      <c r="NNR435" s="45"/>
      <c r="NNS435" s="45"/>
      <c r="NNT435" s="45"/>
      <c r="NNU435" s="45"/>
      <c r="NNV435" s="45"/>
      <c r="NNW435" s="45"/>
      <c r="NNX435" s="45"/>
      <c r="NNY435" s="45"/>
      <c r="NNZ435" s="45"/>
      <c r="NOA435" s="45"/>
      <c r="NOB435" s="45"/>
      <c r="NOC435" s="45"/>
      <c r="NOD435" s="45"/>
      <c r="NOE435" s="45"/>
      <c r="NOF435" s="45"/>
      <c r="NOG435" s="45"/>
      <c r="NOH435" s="45"/>
      <c r="NOI435" s="45"/>
      <c r="NOJ435" s="45"/>
      <c r="NOK435" s="45"/>
      <c r="NOL435" s="45"/>
      <c r="NOM435" s="45"/>
      <c r="NON435" s="45"/>
      <c r="NOO435" s="45"/>
      <c r="NOP435" s="45"/>
      <c r="NOQ435" s="45"/>
      <c r="NOR435" s="45"/>
      <c r="NOS435" s="45"/>
      <c r="NOT435" s="45"/>
      <c r="NOU435" s="45"/>
      <c r="NOV435" s="45"/>
      <c r="NOW435" s="45"/>
      <c r="NOX435" s="45"/>
      <c r="NOY435" s="45"/>
      <c r="NOZ435" s="45"/>
      <c r="NPA435" s="45"/>
      <c r="NPB435" s="45"/>
      <c r="NPC435" s="45"/>
      <c r="NPD435" s="45"/>
      <c r="NPE435" s="45"/>
      <c r="NPF435" s="45"/>
      <c r="NPG435" s="45"/>
      <c r="NPH435" s="45"/>
      <c r="NPI435" s="45"/>
      <c r="NPJ435" s="45"/>
      <c r="NPK435" s="45"/>
      <c r="NPL435" s="45"/>
      <c r="NPM435" s="45"/>
      <c r="NPN435" s="45"/>
      <c r="NPO435" s="45"/>
      <c r="NPP435" s="45"/>
      <c r="NPQ435" s="45"/>
      <c r="NPR435" s="45"/>
      <c r="NPS435" s="45"/>
      <c r="NPT435" s="45"/>
      <c r="NPU435" s="45"/>
      <c r="NPV435" s="45"/>
      <c r="NPW435" s="45"/>
      <c r="NPX435" s="45"/>
      <c r="NPY435" s="45"/>
      <c r="NPZ435" s="45"/>
      <c r="NQA435" s="45"/>
      <c r="NQB435" s="45"/>
      <c r="NQC435" s="45"/>
      <c r="NQD435" s="45"/>
      <c r="NQE435" s="45"/>
      <c r="NQF435" s="45"/>
      <c r="NQG435" s="45"/>
      <c r="NQH435" s="45"/>
      <c r="NQI435" s="45"/>
      <c r="NQJ435" s="45"/>
      <c r="NQK435" s="45"/>
      <c r="NQL435" s="45"/>
      <c r="NQM435" s="45"/>
      <c r="NQN435" s="45"/>
      <c r="NQO435" s="45"/>
      <c r="NQP435" s="45"/>
      <c r="NQQ435" s="45"/>
      <c r="NQR435" s="45"/>
      <c r="NQS435" s="45"/>
      <c r="NQT435" s="45"/>
      <c r="NQU435" s="45"/>
      <c r="NQV435" s="45"/>
      <c r="NQW435" s="45"/>
      <c r="NQX435" s="45"/>
      <c r="NQY435" s="45"/>
      <c r="NQZ435" s="45"/>
      <c r="NRA435" s="45"/>
      <c r="NRB435" s="45"/>
      <c r="NRC435" s="45"/>
      <c r="NRD435" s="45"/>
      <c r="NRE435" s="45"/>
      <c r="NRF435" s="45"/>
      <c r="NRG435" s="45"/>
      <c r="NRH435" s="45"/>
      <c r="NRI435" s="45"/>
      <c r="NRJ435" s="45"/>
      <c r="NRK435" s="45"/>
      <c r="NRL435" s="45"/>
      <c r="NRM435" s="45"/>
      <c r="NRN435" s="45"/>
      <c r="NRO435" s="45"/>
      <c r="NRP435" s="45"/>
      <c r="NRQ435" s="45"/>
      <c r="NRR435" s="45"/>
      <c r="NRS435" s="45"/>
      <c r="NRT435" s="45"/>
      <c r="NRU435" s="45"/>
      <c r="NRV435" s="45"/>
      <c r="NRW435" s="45"/>
      <c r="NRX435" s="45"/>
      <c r="NRY435" s="45"/>
      <c r="NRZ435" s="45"/>
      <c r="NSA435" s="45"/>
      <c r="NSB435" s="45"/>
      <c r="NSC435" s="45"/>
      <c r="NSD435" s="45"/>
      <c r="NSE435" s="45"/>
      <c r="NSF435" s="45"/>
      <c r="NSG435" s="45"/>
      <c r="NSH435" s="45"/>
      <c r="NSI435" s="45"/>
      <c r="NSJ435" s="45"/>
      <c r="NSK435" s="45"/>
      <c r="NSL435" s="45"/>
      <c r="NSM435" s="45"/>
      <c r="NSN435" s="45"/>
      <c r="NSO435" s="45"/>
      <c r="NSP435" s="45"/>
      <c r="NSQ435" s="45"/>
      <c r="NSR435" s="45"/>
      <c r="NSS435" s="45"/>
      <c r="NST435" s="45"/>
      <c r="NSU435" s="45"/>
      <c r="NSV435" s="45"/>
      <c r="NSW435" s="45"/>
      <c r="NSX435" s="45"/>
      <c r="NSY435" s="45"/>
      <c r="NSZ435" s="45"/>
      <c r="NTA435" s="45"/>
      <c r="NTB435" s="45"/>
      <c r="NTC435" s="45"/>
      <c r="NTD435" s="45"/>
      <c r="NTE435" s="45"/>
      <c r="NTF435" s="45"/>
      <c r="NTG435" s="45"/>
      <c r="NTH435" s="45"/>
      <c r="NTI435" s="45"/>
      <c r="NTJ435" s="45"/>
      <c r="NTK435" s="45"/>
      <c r="NTL435" s="45"/>
      <c r="NTM435" s="45"/>
      <c r="NTN435" s="45"/>
      <c r="NTO435" s="45"/>
      <c r="NTP435" s="45"/>
      <c r="NTQ435" s="45"/>
      <c r="NTR435" s="45"/>
      <c r="NTS435" s="45"/>
      <c r="NTT435" s="45"/>
      <c r="NTU435" s="45"/>
      <c r="NTV435" s="45"/>
      <c r="NTW435" s="45"/>
      <c r="NTX435" s="45"/>
      <c r="NTY435" s="45"/>
      <c r="NTZ435" s="45"/>
      <c r="NUA435" s="45"/>
      <c r="NUB435" s="45"/>
      <c r="NUC435" s="45"/>
      <c r="NUD435" s="45"/>
      <c r="NUE435" s="45"/>
      <c r="NUF435" s="45"/>
      <c r="NUG435" s="45"/>
      <c r="NUH435" s="45"/>
      <c r="NUI435" s="45"/>
      <c r="NUJ435" s="45"/>
      <c r="NUK435" s="45"/>
      <c r="NUL435" s="45"/>
      <c r="NUM435" s="45"/>
      <c r="NUN435" s="45"/>
      <c r="NUO435" s="45"/>
      <c r="NUP435" s="45"/>
      <c r="NUQ435" s="45"/>
      <c r="NUR435" s="45"/>
      <c r="NUS435" s="45"/>
      <c r="NUT435" s="45"/>
      <c r="NUU435" s="45"/>
      <c r="NUV435" s="45"/>
      <c r="NUW435" s="45"/>
      <c r="NUX435" s="45"/>
      <c r="NUY435" s="45"/>
      <c r="NUZ435" s="45"/>
      <c r="NVA435" s="45"/>
      <c r="NVB435" s="45"/>
      <c r="NVC435" s="45"/>
      <c r="NVD435" s="45"/>
      <c r="NVE435" s="45"/>
      <c r="NVF435" s="45"/>
      <c r="NVG435" s="45"/>
      <c r="NVH435" s="45"/>
      <c r="NVI435" s="45"/>
      <c r="NVJ435" s="45"/>
      <c r="NVK435" s="45"/>
      <c r="NVL435" s="45"/>
      <c r="NVM435" s="45"/>
      <c r="NVN435" s="45"/>
      <c r="NVO435" s="45"/>
      <c r="NVP435" s="45"/>
      <c r="NVQ435" s="45"/>
      <c r="NVR435" s="45"/>
      <c r="NVS435" s="45"/>
      <c r="NVT435" s="45"/>
      <c r="NVU435" s="45"/>
      <c r="NVV435" s="45"/>
      <c r="NVW435" s="45"/>
      <c r="NVX435" s="45"/>
      <c r="NVY435" s="45"/>
      <c r="NVZ435" s="45"/>
      <c r="NWA435" s="45"/>
      <c r="NWB435" s="45"/>
      <c r="NWC435" s="45"/>
      <c r="NWD435" s="45"/>
      <c r="NWE435" s="45"/>
      <c r="NWF435" s="45"/>
      <c r="NWG435" s="45"/>
      <c r="NWH435" s="45"/>
      <c r="NWI435" s="45"/>
      <c r="NWJ435" s="45"/>
      <c r="NWK435" s="45"/>
      <c r="NWL435" s="45"/>
      <c r="NWM435" s="45"/>
      <c r="NWN435" s="45"/>
      <c r="NWO435" s="45"/>
      <c r="NWP435" s="45"/>
      <c r="NWQ435" s="45"/>
      <c r="NWR435" s="45"/>
      <c r="NWS435" s="45"/>
      <c r="NWT435" s="45"/>
      <c r="NWU435" s="45"/>
      <c r="NWV435" s="45"/>
      <c r="NWW435" s="45"/>
      <c r="NWX435" s="45"/>
      <c r="NWY435" s="45"/>
      <c r="NWZ435" s="45"/>
      <c r="NXA435" s="45"/>
      <c r="NXB435" s="45"/>
      <c r="NXC435" s="45"/>
      <c r="NXD435" s="45"/>
      <c r="NXE435" s="45"/>
      <c r="NXF435" s="45"/>
      <c r="NXG435" s="45"/>
      <c r="NXH435" s="45"/>
      <c r="NXI435" s="45"/>
      <c r="NXJ435" s="45"/>
      <c r="NXK435" s="45"/>
      <c r="NXL435" s="45"/>
      <c r="NXM435" s="45"/>
      <c r="NXN435" s="45"/>
      <c r="NXO435" s="45"/>
      <c r="NXP435" s="45"/>
      <c r="NXQ435" s="45"/>
      <c r="NXR435" s="45"/>
      <c r="NXS435" s="45"/>
      <c r="NXT435" s="45"/>
      <c r="NXU435" s="45"/>
      <c r="NXV435" s="45"/>
      <c r="NXW435" s="45"/>
      <c r="NXX435" s="45"/>
      <c r="NXY435" s="45"/>
      <c r="NXZ435" s="45"/>
      <c r="NYA435" s="45"/>
      <c r="NYB435" s="45"/>
      <c r="NYC435" s="45"/>
      <c r="NYD435" s="45"/>
      <c r="NYE435" s="45"/>
      <c r="NYF435" s="45"/>
      <c r="NYG435" s="45"/>
      <c r="NYH435" s="45"/>
      <c r="NYI435" s="45"/>
      <c r="NYJ435" s="45"/>
      <c r="NYK435" s="45"/>
      <c r="NYL435" s="45"/>
      <c r="NYM435" s="45"/>
      <c r="NYN435" s="45"/>
      <c r="NYO435" s="45"/>
      <c r="NYP435" s="45"/>
      <c r="NYQ435" s="45"/>
      <c r="NYR435" s="45"/>
      <c r="NYS435" s="45"/>
      <c r="NYT435" s="45"/>
      <c r="NYU435" s="45"/>
      <c r="NYV435" s="45"/>
      <c r="NYW435" s="45"/>
      <c r="NYX435" s="45"/>
      <c r="NYY435" s="45"/>
      <c r="NYZ435" s="45"/>
      <c r="NZA435" s="45"/>
      <c r="NZB435" s="45"/>
      <c r="NZC435" s="45"/>
      <c r="NZD435" s="45"/>
      <c r="NZE435" s="45"/>
      <c r="NZF435" s="45"/>
      <c r="NZG435" s="45"/>
      <c r="NZH435" s="45"/>
      <c r="NZI435" s="45"/>
      <c r="NZJ435" s="45"/>
      <c r="NZK435" s="45"/>
      <c r="NZL435" s="45"/>
      <c r="NZM435" s="45"/>
      <c r="NZN435" s="45"/>
      <c r="NZO435" s="45"/>
      <c r="NZP435" s="45"/>
      <c r="NZQ435" s="45"/>
      <c r="NZR435" s="45"/>
      <c r="NZS435" s="45"/>
      <c r="NZT435" s="45"/>
      <c r="NZU435" s="45"/>
      <c r="NZV435" s="45"/>
      <c r="NZW435" s="45"/>
      <c r="NZX435" s="45"/>
      <c r="NZY435" s="45"/>
      <c r="NZZ435" s="45"/>
      <c r="OAA435" s="45"/>
      <c r="OAB435" s="45"/>
      <c r="OAC435" s="45"/>
      <c r="OAD435" s="45"/>
      <c r="OAE435" s="45"/>
      <c r="OAF435" s="45"/>
      <c r="OAG435" s="45"/>
      <c r="OAH435" s="45"/>
      <c r="OAI435" s="45"/>
      <c r="OAJ435" s="45"/>
      <c r="OAK435" s="45"/>
      <c r="OAL435" s="45"/>
      <c r="OAM435" s="45"/>
      <c r="OAN435" s="45"/>
      <c r="OAO435" s="45"/>
      <c r="OAP435" s="45"/>
      <c r="OAQ435" s="45"/>
      <c r="OAR435" s="45"/>
      <c r="OAS435" s="45"/>
      <c r="OAT435" s="45"/>
      <c r="OAU435" s="45"/>
      <c r="OAV435" s="45"/>
      <c r="OAW435" s="45"/>
      <c r="OAX435" s="45"/>
      <c r="OAY435" s="45"/>
      <c r="OAZ435" s="45"/>
      <c r="OBA435" s="45"/>
      <c r="OBB435" s="45"/>
      <c r="OBC435" s="45"/>
      <c r="OBD435" s="45"/>
      <c r="OBE435" s="45"/>
      <c r="OBF435" s="45"/>
      <c r="OBG435" s="45"/>
      <c r="OBH435" s="45"/>
      <c r="OBI435" s="45"/>
      <c r="OBJ435" s="45"/>
      <c r="OBK435" s="45"/>
      <c r="OBL435" s="45"/>
      <c r="OBM435" s="45"/>
      <c r="OBN435" s="45"/>
      <c r="OBO435" s="45"/>
      <c r="OBP435" s="45"/>
      <c r="OBQ435" s="45"/>
      <c r="OBR435" s="45"/>
      <c r="OBS435" s="45"/>
      <c r="OBT435" s="45"/>
      <c r="OBU435" s="45"/>
      <c r="OBV435" s="45"/>
      <c r="OBW435" s="45"/>
      <c r="OBX435" s="45"/>
      <c r="OBY435" s="45"/>
      <c r="OBZ435" s="45"/>
      <c r="OCA435" s="45"/>
      <c r="OCB435" s="45"/>
      <c r="OCC435" s="45"/>
      <c r="OCD435" s="45"/>
      <c r="OCE435" s="45"/>
      <c r="OCF435" s="45"/>
      <c r="OCG435" s="45"/>
      <c r="OCH435" s="45"/>
      <c r="OCI435" s="45"/>
      <c r="OCJ435" s="45"/>
      <c r="OCK435" s="45"/>
      <c r="OCL435" s="45"/>
      <c r="OCM435" s="45"/>
      <c r="OCN435" s="45"/>
      <c r="OCO435" s="45"/>
      <c r="OCP435" s="45"/>
      <c r="OCQ435" s="45"/>
      <c r="OCR435" s="45"/>
      <c r="OCS435" s="45"/>
      <c r="OCT435" s="45"/>
      <c r="OCU435" s="45"/>
      <c r="OCV435" s="45"/>
      <c r="OCW435" s="45"/>
      <c r="OCX435" s="45"/>
      <c r="OCY435" s="45"/>
      <c r="OCZ435" s="45"/>
      <c r="ODA435" s="45"/>
      <c r="ODB435" s="45"/>
      <c r="ODC435" s="45"/>
      <c r="ODD435" s="45"/>
      <c r="ODE435" s="45"/>
      <c r="ODF435" s="45"/>
      <c r="ODG435" s="45"/>
      <c r="ODH435" s="45"/>
      <c r="ODI435" s="45"/>
      <c r="ODJ435" s="45"/>
      <c r="ODK435" s="45"/>
      <c r="ODL435" s="45"/>
      <c r="ODM435" s="45"/>
      <c r="ODN435" s="45"/>
      <c r="ODO435" s="45"/>
      <c r="ODP435" s="45"/>
      <c r="ODQ435" s="45"/>
      <c r="ODR435" s="45"/>
      <c r="ODS435" s="45"/>
      <c r="ODT435" s="45"/>
      <c r="ODU435" s="45"/>
      <c r="ODV435" s="45"/>
      <c r="ODW435" s="45"/>
      <c r="ODX435" s="45"/>
      <c r="ODY435" s="45"/>
      <c r="ODZ435" s="45"/>
      <c r="OEA435" s="45"/>
      <c r="OEB435" s="45"/>
      <c r="OEC435" s="45"/>
      <c r="OED435" s="45"/>
      <c r="OEE435" s="45"/>
      <c r="OEF435" s="45"/>
      <c r="OEG435" s="45"/>
      <c r="OEH435" s="45"/>
      <c r="OEI435" s="45"/>
      <c r="OEJ435" s="45"/>
      <c r="OEK435" s="45"/>
      <c r="OEL435" s="45"/>
      <c r="OEM435" s="45"/>
      <c r="OEN435" s="45"/>
      <c r="OEO435" s="45"/>
      <c r="OEP435" s="45"/>
      <c r="OEQ435" s="45"/>
      <c r="OER435" s="45"/>
      <c r="OES435" s="45"/>
      <c r="OET435" s="45"/>
      <c r="OEU435" s="45"/>
      <c r="OEV435" s="45"/>
      <c r="OEW435" s="45"/>
      <c r="OEX435" s="45"/>
      <c r="OEY435" s="45"/>
      <c r="OEZ435" s="45"/>
      <c r="OFA435" s="45"/>
      <c r="OFB435" s="45"/>
      <c r="OFC435" s="45"/>
      <c r="OFD435" s="45"/>
      <c r="OFE435" s="45"/>
      <c r="OFF435" s="45"/>
      <c r="OFG435" s="45"/>
      <c r="OFH435" s="45"/>
      <c r="OFI435" s="45"/>
      <c r="OFJ435" s="45"/>
      <c r="OFK435" s="45"/>
      <c r="OFL435" s="45"/>
      <c r="OFM435" s="45"/>
      <c r="OFN435" s="45"/>
      <c r="OFO435" s="45"/>
      <c r="OFP435" s="45"/>
      <c r="OFQ435" s="45"/>
      <c r="OFR435" s="45"/>
      <c r="OFS435" s="45"/>
      <c r="OFT435" s="45"/>
      <c r="OFU435" s="45"/>
      <c r="OFV435" s="45"/>
      <c r="OFW435" s="45"/>
      <c r="OFX435" s="45"/>
      <c r="OFY435" s="45"/>
      <c r="OFZ435" s="45"/>
      <c r="OGA435" s="45"/>
      <c r="OGB435" s="45"/>
      <c r="OGC435" s="45"/>
      <c r="OGD435" s="45"/>
      <c r="OGE435" s="45"/>
      <c r="OGF435" s="45"/>
      <c r="OGG435" s="45"/>
      <c r="OGH435" s="45"/>
      <c r="OGI435" s="45"/>
      <c r="OGJ435" s="45"/>
      <c r="OGK435" s="45"/>
      <c r="OGL435" s="45"/>
      <c r="OGM435" s="45"/>
      <c r="OGN435" s="45"/>
      <c r="OGO435" s="45"/>
      <c r="OGP435" s="45"/>
      <c r="OGQ435" s="45"/>
      <c r="OGR435" s="45"/>
      <c r="OGS435" s="45"/>
      <c r="OGT435" s="45"/>
      <c r="OGU435" s="45"/>
      <c r="OGV435" s="45"/>
      <c r="OGW435" s="45"/>
      <c r="OGX435" s="45"/>
      <c r="OGY435" s="45"/>
      <c r="OGZ435" s="45"/>
      <c r="OHA435" s="45"/>
      <c r="OHB435" s="45"/>
      <c r="OHC435" s="45"/>
      <c r="OHD435" s="45"/>
      <c r="OHE435" s="45"/>
      <c r="OHF435" s="45"/>
      <c r="OHG435" s="45"/>
      <c r="OHH435" s="45"/>
      <c r="OHI435" s="45"/>
      <c r="OHJ435" s="45"/>
      <c r="OHK435" s="45"/>
      <c r="OHL435" s="45"/>
      <c r="OHM435" s="45"/>
      <c r="OHN435" s="45"/>
      <c r="OHO435" s="45"/>
      <c r="OHP435" s="45"/>
      <c r="OHQ435" s="45"/>
      <c r="OHR435" s="45"/>
      <c r="OHS435" s="45"/>
      <c r="OHT435" s="45"/>
      <c r="OHU435" s="45"/>
      <c r="OHV435" s="45"/>
      <c r="OHW435" s="45"/>
      <c r="OHX435" s="45"/>
      <c r="OHY435" s="45"/>
      <c r="OHZ435" s="45"/>
      <c r="OIA435" s="45"/>
      <c r="OIB435" s="45"/>
      <c r="OIC435" s="45"/>
      <c r="OID435" s="45"/>
      <c r="OIE435" s="45"/>
      <c r="OIF435" s="45"/>
      <c r="OIG435" s="45"/>
      <c r="OIH435" s="45"/>
      <c r="OII435" s="45"/>
      <c r="OIJ435" s="45"/>
      <c r="OIK435" s="45"/>
      <c r="OIL435" s="45"/>
      <c r="OIM435" s="45"/>
      <c r="OIN435" s="45"/>
      <c r="OIO435" s="45"/>
      <c r="OIP435" s="45"/>
      <c r="OIQ435" s="45"/>
      <c r="OIR435" s="45"/>
      <c r="OIS435" s="45"/>
      <c r="OIT435" s="45"/>
      <c r="OIU435" s="45"/>
      <c r="OIV435" s="45"/>
      <c r="OIW435" s="45"/>
      <c r="OIX435" s="45"/>
      <c r="OIY435" s="45"/>
      <c r="OIZ435" s="45"/>
      <c r="OJA435" s="45"/>
      <c r="OJB435" s="45"/>
      <c r="OJC435" s="45"/>
      <c r="OJD435" s="45"/>
      <c r="OJE435" s="45"/>
      <c r="OJF435" s="45"/>
      <c r="OJG435" s="45"/>
      <c r="OJH435" s="45"/>
      <c r="OJI435" s="45"/>
      <c r="OJJ435" s="45"/>
      <c r="OJK435" s="45"/>
      <c r="OJL435" s="45"/>
      <c r="OJM435" s="45"/>
      <c r="OJN435" s="45"/>
      <c r="OJO435" s="45"/>
      <c r="OJP435" s="45"/>
      <c r="OJQ435" s="45"/>
      <c r="OJR435" s="45"/>
      <c r="OJS435" s="45"/>
      <c r="OJT435" s="45"/>
      <c r="OJU435" s="45"/>
      <c r="OJV435" s="45"/>
      <c r="OJW435" s="45"/>
      <c r="OJX435" s="45"/>
      <c r="OJY435" s="45"/>
      <c r="OJZ435" s="45"/>
      <c r="OKA435" s="45"/>
      <c r="OKB435" s="45"/>
      <c r="OKC435" s="45"/>
      <c r="OKD435" s="45"/>
      <c r="OKE435" s="45"/>
      <c r="OKF435" s="45"/>
      <c r="OKG435" s="45"/>
      <c r="OKH435" s="45"/>
      <c r="OKI435" s="45"/>
      <c r="OKJ435" s="45"/>
      <c r="OKK435" s="45"/>
      <c r="OKL435" s="45"/>
      <c r="OKM435" s="45"/>
      <c r="OKN435" s="45"/>
      <c r="OKO435" s="45"/>
      <c r="OKP435" s="45"/>
      <c r="OKQ435" s="45"/>
      <c r="OKR435" s="45"/>
      <c r="OKS435" s="45"/>
      <c r="OKT435" s="45"/>
      <c r="OKU435" s="45"/>
      <c r="OKV435" s="45"/>
      <c r="OKW435" s="45"/>
      <c r="OKX435" s="45"/>
      <c r="OKY435" s="45"/>
      <c r="OKZ435" s="45"/>
      <c r="OLA435" s="45"/>
      <c r="OLB435" s="45"/>
      <c r="OLC435" s="45"/>
      <c r="OLD435" s="45"/>
      <c r="OLE435" s="45"/>
      <c r="OLF435" s="45"/>
      <c r="OLG435" s="45"/>
      <c r="OLH435" s="45"/>
      <c r="OLI435" s="45"/>
      <c r="OLJ435" s="45"/>
      <c r="OLK435" s="45"/>
      <c r="OLL435" s="45"/>
      <c r="OLM435" s="45"/>
      <c r="OLN435" s="45"/>
      <c r="OLO435" s="45"/>
      <c r="OLP435" s="45"/>
      <c r="OLQ435" s="45"/>
      <c r="OLR435" s="45"/>
      <c r="OLS435" s="45"/>
      <c r="OLT435" s="45"/>
      <c r="OLU435" s="45"/>
      <c r="OLV435" s="45"/>
      <c r="OLW435" s="45"/>
      <c r="OLX435" s="45"/>
      <c r="OLY435" s="45"/>
      <c r="OLZ435" s="45"/>
      <c r="OMA435" s="45"/>
      <c r="OMB435" s="45"/>
      <c r="OMC435" s="45"/>
      <c r="OMD435" s="45"/>
      <c r="OME435" s="45"/>
      <c r="OMF435" s="45"/>
      <c r="OMG435" s="45"/>
      <c r="OMH435" s="45"/>
      <c r="OMI435" s="45"/>
      <c r="OMJ435" s="45"/>
      <c r="OMK435" s="45"/>
      <c r="OML435" s="45"/>
      <c r="OMM435" s="45"/>
      <c r="OMN435" s="45"/>
      <c r="OMO435" s="45"/>
      <c r="OMP435" s="45"/>
      <c r="OMQ435" s="45"/>
      <c r="OMR435" s="45"/>
      <c r="OMS435" s="45"/>
      <c r="OMT435" s="45"/>
      <c r="OMU435" s="45"/>
      <c r="OMV435" s="45"/>
      <c r="OMW435" s="45"/>
      <c r="OMX435" s="45"/>
      <c r="OMY435" s="45"/>
      <c r="OMZ435" s="45"/>
      <c r="ONA435" s="45"/>
      <c r="ONB435" s="45"/>
      <c r="ONC435" s="45"/>
      <c r="OND435" s="45"/>
      <c r="ONE435" s="45"/>
      <c r="ONF435" s="45"/>
      <c r="ONG435" s="45"/>
      <c r="ONH435" s="45"/>
      <c r="ONI435" s="45"/>
      <c r="ONJ435" s="45"/>
      <c r="ONK435" s="45"/>
      <c r="ONL435" s="45"/>
      <c r="ONM435" s="45"/>
      <c r="ONN435" s="45"/>
      <c r="ONO435" s="45"/>
      <c r="ONP435" s="45"/>
      <c r="ONQ435" s="45"/>
      <c r="ONR435" s="45"/>
      <c r="ONS435" s="45"/>
      <c r="ONT435" s="45"/>
      <c r="ONU435" s="45"/>
      <c r="ONV435" s="45"/>
      <c r="ONW435" s="45"/>
      <c r="ONX435" s="45"/>
      <c r="ONY435" s="45"/>
      <c r="ONZ435" s="45"/>
      <c r="OOA435" s="45"/>
      <c r="OOB435" s="45"/>
      <c r="OOC435" s="45"/>
      <c r="OOD435" s="45"/>
      <c r="OOE435" s="45"/>
      <c r="OOF435" s="45"/>
      <c r="OOG435" s="45"/>
      <c r="OOH435" s="45"/>
      <c r="OOI435" s="45"/>
      <c r="OOJ435" s="45"/>
      <c r="OOK435" s="45"/>
      <c r="OOL435" s="45"/>
      <c r="OOM435" s="45"/>
      <c r="OON435" s="45"/>
      <c r="OOO435" s="45"/>
      <c r="OOP435" s="45"/>
      <c r="OOQ435" s="45"/>
      <c r="OOR435" s="45"/>
      <c r="OOS435" s="45"/>
      <c r="OOT435" s="45"/>
      <c r="OOU435" s="45"/>
      <c r="OOV435" s="45"/>
      <c r="OOW435" s="45"/>
      <c r="OOX435" s="45"/>
      <c r="OOY435" s="45"/>
      <c r="OOZ435" s="45"/>
      <c r="OPA435" s="45"/>
      <c r="OPB435" s="45"/>
      <c r="OPC435" s="45"/>
      <c r="OPD435" s="45"/>
      <c r="OPE435" s="45"/>
      <c r="OPF435" s="45"/>
      <c r="OPG435" s="45"/>
      <c r="OPH435" s="45"/>
      <c r="OPI435" s="45"/>
      <c r="OPJ435" s="45"/>
      <c r="OPK435" s="45"/>
      <c r="OPL435" s="45"/>
      <c r="OPM435" s="45"/>
      <c r="OPN435" s="45"/>
      <c r="OPO435" s="45"/>
      <c r="OPP435" s="45"/>
      <c r="OPQ435" s="45"/>
      <c r="OPR435" s="45"/>
      <c r="OPS435" s="45"/>
      <c r="OPT435" s="45"/>
      <c r="OPU435" s="45"/>
      <c r="OPV435" s="45"/>
      <c r="OPW435" s="45"/>
      <c r="OPX435" s="45"/>
      <c r="OPY435" s="45"/>
      <c r="OPZ435" s="45"/>
      <c r="OQA435" s="45"/>
      <c r="OQB435" s="45"/>
      <c r="OQC435" s="45"/>
      <c r="OQD435" s="45"/>
      <c r="OQE435" s="45"/>
      <c r="OQF435" s="45"/>
      <c r="OQG435" s="45"/>
      <c r="OQH435" s="45"/>
      <c r="OQI435" s="45"/>
      <c r="OQJ435" s="45"/>
      <c r="OQK435" s="45"/>
      <c r="OQL435" s="45"/>
      <c r="OQM435" s="45"/>
      <c r="OQN435" s="45"/>
      <c r="OQO435" s="45"/>
      <c r="OQP435" s="45"/>
      <c r="OQQ435" s="45"/>
      <c r="OQR435" s="45"/>
      <c r="OQS435" s="45"/>
      <c r="OQT435" s="45"/>
      <c r="OQU435" s="45"/>
      <c r="OQV435" s="45"/>
      <c r="OQW435" s="45"/>
      <c r="OQX435" s="45"/>
      <c r="OQY435" s="45"/>
      <c r="OQZ435" s="45"/>
      <c r="ORA435" s="45"/>
      <c r="ORB435" s="45"/>
      <c r="ORC435" s="45"/>
      <c r="ORD435" s="45"/>
      <c r="ORE435" s="45"/>
      <c r="ORF435" s="45"/>
      <c r="ORG435" s="45"/>
      <c r="ORH435" s="45"/>
      <c r="ORI435" s="45"/>
      <c r="ORJ435" s="45"/>
      <c r="ORK435" s="45"/>
      <c r="ORL435" s="45"/>
      <c r="ORM435" s="45"/>
      <c r="ORN435" s="45"/>
      <c r="ORO435" s="45"/>
      <c r="ORP435" s="45"/>
      <c r="ORQ435" s="45"/>
      <c r="ORR435" s="45"/>
      <c r="ORS435" s="45"/>
      <c r="ORT435" s="45"/>
      <c r="ORU435" s="45"/>
      <c r="ORV435" s="45"/>
      <c r="ORW435" s="45"/>
      <c r="ORX435" s="45"/>
      <c r="ORY435" s="45"/>
      <c r="ORZ435" s="45"/>
      <c r="OSA435" s="45"/>
      <c r="OSB435" s="45"/>
      <c r="OSC435" s="45"/>
      <c r="OSD435" s="45"/>
      <c r="OSE435" s="45"/>
      <c r="OSF435" s="45"/>
      <c r="OSG435" s="45"/>
      <c r="OSH435" s="45"/>
      <c r="OSI435" s="45"/>
      <c r="OSJ435" s="45"/>
      <c r="OSK435" s="45"/>
      <c r="OSL435" s="45"/>
      <c r="OSM435" s="45"/>
      <c r="OSN435" s="45"/>
      <c r="OSO435" s="45"/>
      <c r="OSP435" s="45"/>
      <c r="OSQ435" s="45"/>
      <c r="OSR435" s="45"/>
      <c r="OSS435" s="45"/>
      <c r="OST435" s="45"/>
      <c r="OSU435" s="45"/>
      <c r="OSV435" s="45"/>
      <c r="OSW435" s="45"/>
      <c r="OSX435" s="45"/>
      <c r="OSY435" s="45"/>
      <c r="OSZ435" s="45"/>
      <c r="OTA435" s="45"/>
      <c r="OTB435" s="45"/>
      <c r="OTC435" s="45"/>
      <c r="OTD435" s="45"/>
      <c r="OTE435" s="45"/>
      <c r="OTF435" s="45"/>
      <c r="OTG435" s="45"/>
      <c r="OTH435" s="45"/>
      <c r="OTI435" s="45"/>
      <c r="OTJ435" s="45"/>
      <c r="OTK435" s="45"/>
      <c r="OTL435" s="45"/>
      <c r="OTM435" s="45"/>
      <c r="OTN435" s="45"/>
      <c r="OTO435" s="45"/>
      <c r="OTP435" s="45"/>
      <c r="OTQ435" s="45"/>
      <c r="OTR435" s="45"/>
      <c r="OTS435" s="45"/>
      <c r="OTT435" s="45"/>
      <c r="OTU435" s="45"/>
      <c r="OTV435" s="45"/>
      <c r="OTW435" s="45"/>
      <c r="OTX435" s="45"/>
      <c r="OTY435" s="45"/>
      <c r="OTZ435" s="45"/>
      <c r="OUA435" s="45"/>
      <c r="OUB435" s="45"/>
      <c r="OUC435" s="45"/>
      <c r="OUD435" s="45"/>
      <c r="OUE435" s="45"/>
      <c r="OUF435" s="45"/>
      <c r="OUG435" s="45"/>
      <c r="OUH435" s="45"/>
      <c r="OUI435" s="45"/>
      <c r="OUJ435" s="45"/>
      <c r="OUK435" s="45"/>
      <c r="OUL435" s="45"/>
      <c r="OUM435" s="45"/>
      <c r="OUN435" s="45"/>
      <c r="OUO435" s="45"/>
      <c r="OUP435" s="45"/>
      <c r="OUQ435" s="45"/>
      <c r="OUR435" s="45"/>
      <c r="OUS435" s="45"/>
      <c r="OUT435" s="45"/>
      <c r="OUU435" s="45"/>
      <c r="OUV435" s="45"/>
      <c r="OUW435" s="45"/>
      <c r="OUX435" s="45"/>
      <c r="OUY435" s="45"/>
      <c r="OUZ435" s="45"/>
      <c r="OVA435" s="45"/>
      <c r="OVB435" s="45"/>
      <c r="OVC435" s="45"/>
      <c r="OVD435" s="45"/>
      <c r="OVE435" s="45"/>
      <c r="OVF435" s="45"/>
      <c r="OVG435" s="45"/>
      <c r="OVH435" s="45"/>
      <c r="OVI435" s="45"/>
      <c r="OVJ435" s="45"/>
      <c r="OVK435" s="45"/>
      <c r="OVL435" s="45"/>
      <c r="OVM435" s="45"/>
      <c r="OVN435" s="45"/>
      <c r="OVO435" s="45"/>
      <c r="OVP435" s="45"/>
      <c r="OVQ435" s="45"/>
      <c r="OVR435" s="45"/>
      <c r="OVS435" s="45"/>
      <c r="OVT435" s="45"/>
      <c r="OVU435" s="45"/>
      <c r="OVV435" s="45"/>
      <c r="OVW435" s="45"/>
      <c r="OVX435" s="45"/>
      <c r="OVY435" s="45"/>
      <c r="OVZ435" s="45"/>
      <c r="OWA435" s="45"/>
      <c r="OWB435" s="45"/>
      <c r="OWC435" s="45"/>
      <c r="OWD435" s="45"/>
      <c r="OWE435" s="45"/>
      <c r="OWF435" s="45"/>
      <c r="OWG435" s="45"/>
      <c r="OWH435" s="45"/>
      <c r="OWI435" s="45"/>
      <c r="OWJ435" s="45"/>
      <c r="OWK435" s="45"/>
      <c r="OWL435" s="45"/>
      <c r="OWM435" s="45"/>
      <c r="OWN435" s="45"/>
      <c r="OWO435" s="45"/>
      <c r="OWP435" s="45"/>
      <c r="OWQ435" s="45"/>
      <c r="OWR435" s="45"/>
      <c r="OWS435" s="45"/>
      <c r="OWT435" s="45"/>
      <c r="OWU435" s="45"/>
      <c r="OWV435" s="45"/>
      <c r="OWW435" s="45"/>
      <c r="OWX435" s="45"/>
      <c r="OWY435" s="45"/>
      <c r="OWZ435" s="45"/>
      <c r="OXA435" s="45"/>
      <c r="OXB435" s="45"/>
      <c r="OXC435" s="45"/>
      <c r="OXD435" s="45"/>
      <c r="OXE435" s="45"/>
      <c r="OXF435" s="45"/>
      <c r="OXG435" s="45"/>
      <c r="OXH435" s="45"/>
      <c r="OXI435" s="45"/>
      <c r="OXJ435" s="45"/>
      <c r="OXK435" s="45"/>
      <c r="OXL435" s="45"/>
      <c r="OXM435" s="45"/>
      <c r="OXN435" s="45"/>
      <c r="OXO435" s="45"/>
      <c r="OXP435" s="45"/>
      <c r="OXQ435" s="45"/>
      <c r="OXR435" s="45"/>
      <c r="OXS435" s="45"/>
      <c r="OXT435" s="45"/>
      <c r="OXU435" s="45"/>
      <c r="OXV435" s="45"/>
      <c r="OXW435" s="45"/>
      <c r="OXX435" s="45"/>
      <c r="OXY435" s="45"/>
      <c r="OXZ435" s="45"/>
      <c r="OYA435" s="45"/>
      <c r="OYB435" s="45"/>
      <c r="OYC435" s="45"/>
      <c r="OYD435" s="45"/>
      <c r="OYE435" s="45"/>
      <c r="OYF435" s="45"/>
      <c r="OYG435" s="45"/>
      <c r="OYH435" s="45"/>
      <c r="OYI435" s="45"/>
      <c r="OYJ435" s="45"/>
      <c r="OYK435" s="45"/>
      <c r="OYL435" s="45"/>
      <c r="OYM435" s="45"/>
      <c r="OYN435" s="45"/>
      <c r="OYO435" s="45"/>
      <c r="OYP435" s="45"/>
      <c r="OYQ435" s="45"/>
      <c r="OYR435" s="45"/>
      <c r="OYS435" s="45"/>
      <c r="OYT435" s="45"/>
      <c r="OYU435" s="45"/>
      <c r="OYV435" s="45"/>
      <c r="OYW435" s="45"/>
      <c r="OYX435" s="45"/>
      <c r="OYY435" s="45"/>
      <c r="OYZ435" s="45"/>
      <c r="OZA435" s="45"/>
      <c r="OZB435" s="45"/>
      <c r="OZC435" s="45"/>
      <c r="OZD435" s="45"/>
      <c r="OZE435" s="45"/>
      <c r="OZF435" s="45"/>
      <c r="OZG435" s="45"/>
      <c r="OZH435" s="45"/>
      <c r="OZI435" s="45"/>
      <c r="OZJ435" s="45"/>
      <c r="OZK435" s="45"/>
      <c r="OZL435" s="45"/>
      <c r="OZM435" s="45"/>
      <c r="OZN435" s="45"/>
      <c r="OZO435" s="45"/>
      <c r="OZP435" s="45"/>
      <c r="OZQ435" s="45"/>
      <c r="OZR435" s="45"/>
      <c r="OZS435" s="45"/>
      <c r="OZT435" s="45"/>
      <c r="OZU435" s="45"/>
      <c r="OZV435" s="45"/>
      <c r="OZW435" s="45"/>
      <c r="OZX435" s="45"/>
      <c r="OZY435" s="45"/>
      <c r="OZZ435" s="45"/>
      <c r="PAA435" s="45"/>
      <c r="PAB435" s="45"/>
      <c r="PAC435" s="45"/>
      <c r="PAD435" s="45"/>
      <c r="PAE435" s="45"/>
      <c r="PAF435" s="45"/>
      <c r="PAG435" s="45"/>
      <c r="PAH435" s="45"/>
      <c r="PAI435" s="45"/>
      <c r="PAJ435" s="45"/>
      <c r="PAK435" s="45"/>
      <c r="PAL435" s="45"/>
      <c r="PAM435" s="45"/>
      <c r="PAN435" s="45"/>
      <c r="PAO435" s="45"/>
      <c r="PAP435" s="45"/>
      <c r="PAQ435" s="45"/>
      <c r="PAR435" s="45"/>
      <c r="PAS435" s="45"/>
      <c r="PAT435" s="45"/>
      <c r="PAU435" s="45"/>
      <c r="PAV435" s="45"/>
      <c r="PAW435" s="45"/>
      <c r="PAX435" s="45"/>
      <c r="PAY435" s="45"/>
      <c r="PAZ435" s="45"/>
      <c r="PBA435" s="45"/>
      <c r="PBB435" s="45"/>
      <c r="PBC435" s="45"/>
      <c r="PBD435" s="45"/>
      <c r="PBE435" s="45"/>
      <c r="PBF435" s="45"/>
      <c r="PBG435" s="45"/>
      <c r="PBH435" s="45"/>
      <c r="PBI435" s="45"/>
      <c r="PBJ435" s="45"/>
      <c r="PBK435" s="45"/>
      <c r="PBL435" s="45"/>
      <c r="PBM435" s="45"/>
      <c r="PBN435" s="45"/>
      <c r="PBO435" s="45"/>
      <c r="PBP435" s="45"/>
      <c r="PBQ435" s="45"/>
      <c r="PBR435" s="45"/>
      <c r="PBS435" s="45"/>
      <c r="PBT435" s="45"/>
      <c r="PBU435" s="45"/>
      <c r="PBV435" s="45"/>
      <c r="PBW435" s="45"/>
      <c r="PBX435" s="45"/>
      <c r="PBY435" s="45"/>
      <c r="PBZ435" s="45"/>
      <c r="PCA435" s="45"/>
      <c r="PCB435" s="45"/>
      <c r="PCC435" s="45"/>
      <c r="PCD435" s="45"/>
      <c r="PCE435" s="45"/>
      <c r="PCF435" s="45"/>
      <c r="PCG435" s="45"/>
      <c r="PCH435" s="45"/>
      <c r="PCI435" s="45"/>
      <c r="PCJ435" s="45"/>
      <c r="PCK435" s="45"/>
      <c r="PCL435" s="45"/>
      <c r="PCM435" s="45"/>
      <c r="PCN435" s="45"/>
      <c r="PCO435" s="45"/>
      <c r="PCP435" s="45"/>
      <c r="PCQ435" s="45"/>
      <c r="PCR435" s="45"/>
      <c r="PCS435" s="45"/>
      <c r="PCT435" s="45"/>
      <c r="PCU435" s="45"/>
      <c r="PCV435" s="45"/>
      <c r="PCW435" s="45"/>
      <c r="PCX435" s="45"/>
      <c r="PCY435" s="45"/>
      <c r="PCZ435" s="45"/>
      <c r="PDA435" s="45"/>
      <c r="PDB435" s="45"/>
      <c r="PDC435" s="45"/>
      <c r="PDD435" s="45"/>
      <c r="PDE435" s="45"/>
      <c r="PDF435" s="45"/>
      <c r="PDG435" s="45"/>
      <c r="PDH435" s="45"/>
      <c r="PDI435" s="45"/>
      <c r="PDJ435" s="45"/>
      <c r="PDK435" s="45"/>
      <c r="PDL435" s="45"/>
      <c r="PDM435" s="45"/>
      <c r="PDN435" s="45"/>
      <c r="PDO435" s="45"/>
      <c r="PDP435" s="45"/>
      <c r="PDQ435" s="45"/>
      <c r="PDR435" s="45"/>
      <c r="PDS435" s="45"/>
      <c r="PDT435" s="45"/>
      <c r="PDU435" s="45"/>
      <c r="PDV435" s="45"/>
      <c r="PDW435" s="45"/>
      <c r="PDX435" s="45"/>
      <c r="PDY435" s="45"/>
      <c r="PDZ435" s="45"/>
      <c r="PEA435" s="45"/>
      <c r="PEB435" s="45"/>
      <c r="PEC435" s="45"/>
      <c r="PED435" s="45"/>
      <c r="PEE435" s="45"/>
      <c r="PEF435" s="45"/>
      <c r="PEG435" s="45"/>
      <c r="PEH435" s="45"/>
      <c r="PEI435" s="45"/>
      <c r="PEJ435" s="45"/>
      <c r="PEK435" s="45"/>
      <c r="PEL435" s="45"/>
      <c r="PEM435" s="45"/>
      <c r="PEN435" s="45"/>
      <c r="PEO435" s="45"/>
      <c r="PEP435" s="45"/>
      <c r="PEQ435" s="45"/>
      <c r="PER435" s="45"/>
      <c r="PES435" s="45"/>
      <c r="PET435" s="45"/>
      <c r="PEU435" s="45"/>
      <c r="PEV435" s="45"/>
      <c r="PEW435" s="45"/>
      <c r="PEX435" s="45"/>
      <c r="PEY435" s="45"/>
      <c r="PEZ435" s="45"/>
      <c r="PFA435" s="45"/>
      <c r="PFB435" s="45"/>
      <c r="PFC435" s="45"/>
      <c r="PFD435" s="45"/>
      <c r="PFE435" s="45"/>
      <c r="PFF435" s="45"/>
      <c r="PFG435" s="45"/>
      <c r="PFH435" s="45"/>
      <c r="PFI435" s="45"/>
      <c r="PFJ435" s="45"/>
      <c r="PFK435" s="45"/>
      <c r="PFL435" s="45"/>
      <c r="PFM435" s="45"/>
      <c r="PFN435" s="45"/>
      <c r="PFO435" s="45"/>
      <c r="PFP435" s="45"/>
      <c r="PFQ435" s="45"/>
      <c r="PFR435" s="45"/>
      <c r="PFS435" s="45"/>
      <c r="PFT435" s="45"/>
      <c r="PFU435" s="45"/>
      <c r="PFV435" s="45"/>
      <c r="PFW435" s="45"/>
      <c r="PFX435" s="45"/>
      <c r="PFY435" s="45"/>
      <c r="PFZ435" s="45"/>
      <c r="PGA435" s="45"/>
      <c r="PGB435" s="45"/>
      <c r="PGC435" s="45"/>
      <c r="PGD435" s="45"/>
      <c r="PGE435" s="45"/>
      <c r="PGF435" s="45"/>
      <c r="PGG435" s="45"/>
      <c r="PGH435" s="45"/>
      <c r="PGI435" s="45"/>
      <c r="PGJ435" s="45"/>
      <c r="PGK435" s="45"/>
      <c r="PGL435" s="45"/>
      <c r="PGM435" s="45"/>
      <c r="PGN435" s="45"/>
      <c r="PGO435" s="45"/>
      <c r="PGP435" s="45"/>
      <c r="PGQ435" s="45"/>
      <c r="PGR435" s="45"/>
      <c r="PGS435" s="45"/>
      <c r="PGT435" s="45"/>
      <c r="PGU435" s="45"/>
      <c r="PGV435" s="45"/>
      <c r="PGW435" s="45"/>
      <c r="PGX435" s="45"/>
      <c r="PGY435" s="45"/>
      <c r="PGZ435" s="45"/>
      <c r="PHA435" s="45"/>
      <c r="PHB435" s="45"/>
      <c r="PHC435" s="45"/>
      <c r="PHD435" s="45"/>
      <c r="PHE435" s="45"/>
      <c r="PHF435" s="45"/>
      <c r="PHG435" s="45"/>
      <c r="PHH435" s="45"/>
      <c r="PHI435" s="45"/>
      <c r="PHJ435" s="45"/>
      <c r="PHK435" s="45"/>
      <c r="PHL435" s="45"/>
      <c r="PHM435" s="45"/>
      <c r="PHN435" s="45"/>
      <c r="PHO435" s="45"/>
      <c r="PHP435" s="45"/>
      <c r="PHQ435" s="45"/>
      <c r="PHR435" s="45"/>
      <c r="PHS435" s="45"/>
      <c r="PHT435" s="45"/>
      <c r="PHU435" s="45"/>
      <c r="PHV435" s="45"/>
      <c r="PHW435" s="45"/>
      <c r="PHX435" s="45"/>
      <c r="PHY435" s="45"/>
      <c r="PHZ435" s="45"/>
      <c r="PIA435" s="45"/>
      <c r="PIB435" s="45"/>
      <c r="PIC435" s="45"/>
      <c r="PID435" s="45"/>
      <c r="PIE435" s="45"/>
      <c r="PIF435" s="45"/>
      <c r="PIG435" s="45"/>
      <c r="PIH435" s="45"/>
      <c r="PII435" s="45"/>
      <c r="PIJ435" s="45"/>
      <c r="PIK435" s="45"/>
      <c r="PIL435" s="45"/>
      <c r="PIM435" s="45"/>
      <c r="PIN435" s="45"/>
      <c r="PIO435" s="45"/>
      <c r="PIP435" s="45"/>
      <c r="PIQ435" s="45"/>
      <c r="PIR435" s="45"/>
      <c r="PIS435" s="45"/>
      <c r="PIT435" s="45"/>
      <c r="PIU435" s="45"/>
      <c r="PIV435" s="45"/>
      <c r="PIW435" s="45"/>
      <c r="PIX435" s="45"/>
      <c r="PIY435" s="45"/>
      <c r="PIZ435" s="45"/>
      <c r="PJA435" s="45"/>
      <c r="PJB435" s="45"/>
      <c r="PJC435" s="45"/>
      <c r="PJD435" s="45"/>
      <c r="PJE435" s="45"/>
      <c r="PJF435" s="45"/>
      <c r="PJG435" s="45"/>
      <c r="PJH435" s="45"/>
      <c r="PJI435" s="45"/>
      <c r="PJJ435" s="45"/>
      <c r="PJK435" s="45"/>
      <c r="PJL435" s="45"/>
      <c r="PJM435" s="45"/>
      <c r="PJN435" s="45"/>
      <c r="PJO435" s="45"/>
      <c r="PJP435" s="45"/>
      <c r="PJQ435" s="45"/>
      <c r="PJR435" s="45"/>
      <c r="PJS435" s="45"/>
      <c r="PJT435" s="45"/>
      <c r="PJU435" s="45"/>
      <c r="PJV435" s="45"/>
      <c r="PJW435" s="45"/>
      <c r="PJX435" s="45"/>
      <c r="PJY435" s="45"/>
      <c r="PJZ435" s="45"/>
      <c r="PKA435" s="45"/>
      <c r="PKB435" s="45"/>
      <c r="PKC435" s="45"/>
      <c r="PKD435" s="45"/>
      <c r="PKE435" s="45"/>
      <c r="PKF435" s="45"/>
      <c r="PKG435" s="45"/>
      <c r="PKH435" s="45"/>
      <c r="PKI435" s="45"/>
      <c r="PKJ435" s="45"/>
      <c r="PKK435" s="45"/>
      <c r="PKL435" s="45"/>
      <c r="PKM435" s="45"/>
      <c r="PKN435" s="45"/>
      <c r="PKO435" s="45"/>
      <c r="PKP435" s="45"/>
      <c r="PKQ435" s="45"/>
      <c r="PKR435" s="45"/>
      <c r="PKS435" s="45"/>
      <c r="PKT435" s="45"/>
      <c r="PKU435" s="45"/>
      <c r="PKV435" s="45"/>
      <c r="PKW435" s="45"/>
      <c r="PKX435" s="45"/>
      <c r="PKY435" s="45"/>
      <c r="PKZ435" s="45"/>
      <c r="PLA435" s="45"/>
      <c r="PLB435" s="45"/>
      <c r="PLC435" s="45"/>
      <c r="PLD435" s="45"/>
      <c r="PLE435" s="45"/>
      <c r="PLF435" s="45"/>
      <c r="PLG435" s="45"/>
      <c r="PLH435" s="45"/>
      <c r="PLI435" s="45"/>
      <c r="PLJ435" s="45"/>
      <c r="PLK435" s="45"/>
      <c r="PLL435" s="45"/>
      <c r="PLM435" s="45"/>
      <c r="PLN435" s="45"/>
      <c r="PLO435" s="45"/>
      <c r="PLP435" s="45"/>
      <c r="PLQ435" s="45"/>
      <c r="PLR435" s="45"/>
      <c r="PLS435" s="45"/>
      <c r="PLT435" s="45"/>
      <c r="PLU435" s="45"/>
      <c r="PLV435" s="45"/>
      <c r="PLW435" s="45"/>
      <c r="PLX435" s="45"/>
      <c r="PLY435" s="45"/>
      <c r="PLZ435" s="45"/>
      <c r="PMA435" s="45"/>
      <c r="PMB435" s="45"/>
      <c r="PMC435" s="45"/>
      <c r="PMD435" s="45"/>
      <c r="PME435" s="45"/>
      <c r="PMF435" s="45"/>
      <c r="PMG435" s="45"/>
      <c r="PMH435" s="45"/>
      <c r="PMI435" s="45"/>
      <c r="PMJ435" s="45"/>
      <c r="PMK435" s="45"/>
      <c r="PML435" s="45"/>
      <c r="PMM435" s="45"/>
      <c r="PMN435" s="45"/>
      <c r="PMO435" s="45"/>
      <c r="PMP435" s="45"/>
      <c r="PMQ435" s="45"/>
      <c r="PMR435" s="45"/>
      <c r="PMS435" s="45"/>
      <c r="PMT435" s="45"/>
      <c r="PMU435" s="45"/>
      <c r="PMV435" s="45"/>
      <c r="PMW435" s="45"/>
      <c r="PMX435" s="45"/>
      <c r="PMY435" s="45"/>
      <c r="PMZ435" s="45"/>
      <c r="PNA435" s="45"/>
      <c r="PNB435" s="45"/>
      <c r="PNC435" s="45"/>
      <c r="PND435" s="45"/>
      <c r="PNE435" s="45"/>
      <c r="PNF435" s="45"/>
      <c r="PNG435" s="45"/>
      <c r="PNH435" s="45"/>
      <c r="PNI435" s="45"/>
      <c r="PNJ435" s="45"/>
      <c r="PNK435" s="45"/>
      <c r="PNL435" s="45"/>
      <c r="PNM435" s="45"/>
      <c r="PNN435" s="45"/>
      <c r="PNO435" s="45"/>
      <c r="PNP435" s="45"/>
      <c r="PNQ435" s="45"/>
      <c r="PNR435" s="45"/>
      <c r="PNS435" s="45"/>
      <c r="PNT435" s="45"/>
      <c r="PNU435" s="45"/>
      <c r="PNV435" s="45"/>
      <c r="PNW435" s="45"/>
      <c r="PNX435" s="45"/>
      <c r="PNY435" s="45"/>
      <c r="PNZ435" s="45"/>
      <c r="POA435" s="45"/>
      <c r="POB435" s="45"/>
      <c r="POC435" s="45"/>
      <c r="POD435" s="45"/>
      <c r="POE435" s="45"/>
      <c r="POF435" s="45"/>
      <c r="POG435" s="45"/>
      <c r="POH435" s="45"/>
      <c r="POI435" s="45"/>
      <c r="POJ435" s="45"/>
      <c r="POK435" s="45"/>
      <c r="POL435" s="45"/>
      <c r="POM435" s="45"/>
      <c r="PON435" s="45"/>
      <c r="POO435" s="45"/>
      <c r="POP435" s="45"/>
      <c r="POQ435" s="45"/>
      <c r="POR435" s="45"/>
      <c r="POS435" s="45"/>
      <c r="POT435" s="45"/>
      <c r="POU435" s="45"/>
      <c r="POV435" s="45"/>
      <c r="POW435" s="45"/>
      <c r="POX435" s="45"/>
      <c r="POY435" s="45"/>
      <c r="POZ435" s="45"/>
      <c r="PPA435" s="45"/>
      <c r="PPB435" s="45"/>
      <c r="PPC435" s="45"/>
      <c r="PPD435" s="45"/>
      <c r="PPE435" s="45"/>
      <c r="PPF435" s="45"/>
      <c r="PPG435" s="45"/>
      <c r="PPH435" s="45"/>
      <c r="PPI435" s="45"/>
      <c r="PPJ435" s="45"/>
      <c r="PPK435" s="45"/>
      <c r="PPL435" s="45"/>
      <c r="PPM435" s="45"/>
      <c r="PPN435" s="45"/>
      <c r="PPO435" s="45"/>
      <c r="PPP435" s="45"/>
      <c r="PPQ435" s="45"/>
      <c r="PPR435" s="45"/>
      <c r="PPS435" s="45"/>
      <c r="PPT435" s="45"/>
      <c r="PPU435" s="45"/>
      <c r="PPV435" s="45"/>
      <c r="PPW435" s="45"/>
      <c r="PPX435" s="45"/>
      <c r="PPY435" s="45"/>
      <c r="PPZ435" s="45"/>
      <c r="PQA435" s="45"/>
      <c r="PQB435" s="45"/>
      <c r="PQC435" s="45"/>
      <c r="PQD435" s="45"/>
      <c r="PQE435" s="45"/>
      <c r="PQF435" s="45"/>
      <c r="PQG435" s="45"/>
      <c r="PQH435" s="45"/>
      <c r="PQI435" s="45"/>
      <c r="PQJ435" s="45"/>
      <c r="PQK435" s="45"/>
      <c r="PQL435" s="45"/>
      <c r="PQM435" s="45"/>
      <c r="PQN435" s="45"/>
      <c r="PQO435" s="45"/>
      <c r="PQP435" s="45"/>
      <c r="PQQ435" s="45"/>
      <c r="PQR435" s="45"/>
      <c r="PQS435" s="45"/>
      <c r="PQT435" s="45"/>
      <c r="PQU435" s="45"/>
      <c r="PQV435" s="45"/>
      <c r="PQW435" s="45"/>
      <c r="PQX435" s="45"/>
      <c r="PQY435" s="45"/>
      <c r="PQZ435" s="45"/>
      <c r="PRA435" s="45"/>
      <c r="PRB435" s="45"/>
      <c r="PRC435" s="45"/>
      <c r="PRD435" s="45"/>
      <c r="PRE435" s="45"/>
      <c r="PRF435" s="45"/>
      <c r="PRG435" s="45"/>
      <c r="PRH435" s="45"/>
      <c r="PRI435" s="45"/>
      <c r="PRJ435" s="45"/>
      <c r="PRK435" s="45"/>
      <c r="PRL435" s="45"/>
      <c r="PRM435" s="45"/>
      <c r="PRN435" s="45"/>
      <c r="PRO435" s="45"/>
      <c r="PRP435" s="45"/>
      <c r="PRQ435" s="45"/>
      <c r="PRR435" s="45"/>
      <c r="PRS435" s="45"/>
      <c r="PRT435" s="45"/>
      <c r="PRU435" s="45"/>
      <c r="PRV435" s="45"/>
      <c r="PRW435" s="45"/>
      <c r="PRX435" s="45"/>
      <c r="PRY435" s="45"/>
      <c r="PRZ435" s="45"/>
      <c r="PSA435" s="45"/>
      <c r="PSB435" s="45"/>
      <c r="PSC435" s="45"/>
      <c r="PSD435" s="45"/>
      <c r="PSE435" s="45"/>
      <c r="PSF435" s="45"/>
      <c r="PSG435" s="45"/>
      <c r="PSH435" s="45"/>
      <c r="PSI435" s="45"/>
      <c r="PSJ435" s="45"/>
      <c r="PSK435" s="45"/>
      <c r="PSL435" s="45"/>
      <c r="PSM435" s="45"/>
      <c r="PSN435" s="45"/>
      <c r="PSO435" s="45"/>
      <c r="PSP435" s="45"/>
      <c r="PSQ435" s="45"/>
      <c r="PSR435" s="45"/>
      <c r="PSS435" s="45"/>
      <c r="PST435" s="45"/>
      <c r="PSU435" s="45"/>
      <c r="PSV435" s="45"/>
      <c r="PSW435" s="45"/>
      <c r="PSX435" s="45"/>
      <c r="PSY435" s="45"/>
      <c r="PSZ435" s="45"/>
      <c r="PTA435" s="45"/>
      <c r="PTB435" s="45"/>
      <c r="PTC435" s="45"/>
      <c r="PTD435" s="45"/>
      <c r="PTE435" s="45"/>
      <c r="PTF435" s="45"/>
      <c r="PTG435" s="45"/>
      <c r="PTH435" s="45"/>
      <c r="PTI435" s="45"/>
      <c r="PTJ435" s="45"/>
      <c r="PTK435" s="45"/>
      <c r="PTL435" s="45"/>
      <c r="PTM435" s="45"/>
      <c r="PTN435" s="45"/>
      <c r="PTO435" s="45"/>
      <c r="PTP435" s="45"/>
      <c r="PTQ435" s="45"/>
      <c r="PTR435" s="45"/>
      <c r="PTS435" s="45"/>
      <c r="PTT435" s="45"/>
      <c r="PTU435" s="45"/>
      <c r="PTV435" s="45"/>
      <c r="PTW435" s="45"/>
      <c r="PTX435" s="45"/>
      <c r="PTY435" s="45"/>
      <c r="PTZ435" s="45"/>
      <c r="PUA435" s="45"/>
      <c r="PUB435" s="45"/>
      <c r="PUC435" s="45"/>
      <c r="PUD435" s="45"/>
      <c r="PUE435" s="45"/>
      <c r="PUF435" s="45"/>
      <c r="PUG435" s="45"/>
      <c r="PUH435" s="45"/>
      <c r="PUI435" s="45"/>
      <c r="PUJ435" s="45"/>
      <c r="PUK435" s="45"/>
      <c r="PUL435" s="45"/>
      <c r="PUM435" s="45"/>
      <c r="PUN435" s="45"/>
      <c r="PUO435" s="45"/>
      <c r="PUP435" s="45"/>
      <c r="PUQ435" s="45"/>
      <c r="PUR435" s="45"/>
      <c r="PUS435" s="45"/>
      <c r="PUT435" s="45"/>
      <c r="PUU435" s="45"/>
      <c r="PUV435" s="45"/>
      <c r="PUW435" s="45"/>
      <c r="PUX435" s="45"/>
      <c r="PUY435" s="45"/>
      <c r="PUZ435" s="45"/>
      <c r="PVA435" s="45"/>
      <c r="PVB435" s="45"/>
      <c r="PVC435" s="45"/>
      <c r="PVD435" s="45"/>
      <c r="PVE435" s="45"/>
      <c r="PVF435" s="45"/>
      <c r="PVG435" s="45"/>
      <c r="PVH435" s="45"/>
      <c r="PVI435" s="45"/>
      <c r="PVJ435" s="45"/>
      <c r="PVK435" s="45"/>
      <c r="PVL435" s="45"/>
      <c r="PVM435" s="45"/>
      <c r="PVN435" s="45"/>
      <c r="PVO435" s="45"/>
      <c r="PVP435" s="45"/>
      <c r="PVQ435" s="45"/>
      <c r="PVR435" s="45"/>
      <c r="PVS435" s="45"/>
      <c r="PVT435" s="45"/>
      <c r="PVU435" s="45"/>
      <c r="PVV435" s="45"/>
      <c r="PVW435" s="45"/>
      <c r="PVX435" s="45"/>
      <c r="PVY435" s="45"/>
      <c r="PVZ435" s="45"/>
      <c r="PWA435" s="45"/>
      <c r="PWB435" s="45"/>
      <c r="PWC435" s="45"/>
      <c r="PWD435" s="45"/>
      <c r="PWE435" s="45"/>
      <c r="PWF435" s="45"/>
      <c r="PWG435" s="45"/>
      <c r="PWH435" s="45"/>
      <c r="PWI435" s="45"/>
      <c r="PWJ435" s="45"/>
      <c r="PWK435" s="45"/>
      <c r="PWL435" s="45"/>
      <c r="PWM435" s="45"/>
      <c r="PWN435" s="45"/>
      <c r="PWO435" s="45"/>
      <c r="PWP435" s="45"/>
      <c r="PWQ435" s="45"/>
      <c r="PWR435" s="45"/>
      <c r="PWS435" s="45"/>
      <c r="PWT435" s="45"/>
      <c r="PWU435" s="45"/>
      <c r="PWV435" s="45"/>
      <c r="PWW435" s="45"/>
      <c r="PWX435" s="45"/>
      <c r="PWY435" s="45"/>
      <c r="PWZ435" s="45"/>
      <c r="PXA435" s="45"/>
      <c r="PXB435" s="45"/>
      <c r="PXC435" s="45"/>
      <c r="PXD435" s="45"/>
      <c r="PXE435" s="45"/>
      <c r="PXF435" s="45"/>
      <c r="PXG435" s="45"/>
      <c r="PXH435" s="45"/>
      <c r="PXI435" s="45"/>
      <c r="PXJ435" s="45"/>
      <c r="PXK435" s="45"/>
      <c r="PXL435" s="45"/>
      <c r="PXM435" s="45"/>
      <c r="PXN435" s="45"/>
      <c r="PXO435" s="45"/>
      <c r="PXP435" s="45"/>
      <c r="PXQ435" s="45"/>
      <c r="PXR435" s="45"/>
      <c r="PXS435" s="45"/>
      <c r="PXT435" s="45"/>
      <c r="PXU435" s="45"/>
      <c r="PXV435" s="45"/>
      <c r="PXW435" s="45"/>
      <c r="PXX435" s="45"/>
      <c r="PXY435" s="45"/>
      <c r="PXZ435" s="45"/>
      <c r="PYA435" s="45"/>
      <c r="PYB435" s="45"/>
      <c r="PYC435" s="45"/>
      <c r="PYD435" s="45"/>
      <c r="PYE435" s="45"/>
      <c r="PYF435" s="45"/>
      <c r="PYG435" s="45"/>
      <c r="PYH435" s="45"/>
      <c r="PYI435" s="45"/>
      <c r="PYJ435" s="45"/>
      <c r="PYK435" s="45"/>
      <c r="PYL435" s="45"/>
      <c r="PYM435" s="45"/>
      <c r="PYN435" s="45"/>
      <c r="PYO435" s="45"/>
      <c r="PYP435" s="45"/>
      <c r="PYQ435" s="45"/>
      <c r="PYR435" s="45"/>
      <c r="PYS435" s="45"/>
      <c r="PYT435" s="45"/>
      <c r="PYU435" s="45"/>
      <c r="PYV435" s="45"/>
      <c r="PYW435" s="45"/>
      <c r="PYX435" s="45"/>
      <c r="PYY435" s="45"/>
      <c r="PYZ435" s="45"/>
      <c r="PZA435" s="45"/>
      <c r="PZB435" s="45"/>
      <c r="PZC435" s="45"/>
      <c r="PZD435" s="45"/>
      <c r="PZE435" s="45"/>
      <c r="PZF435" s="45"/>
      <c r="PZG435" s="45"/>
      <c r="PZH435" s="45"/>
      <c r="PZI435" s="45"/>
      <c r="PZJ435" s="45"/>
      <c r="PZK435" s="45"/>
      <c r="PZL435" s="45"/>
      <c r="PZM435" s="45"/>
      <c r="PZN435" s="45"/>
      <c r="PZO435" s="45"/>
      <c r="PZP435" s="45"/>
      <c r="PZQ435" s="45"/>
      <c r="PZR435" s="45"/>
      <c r="PZS435" s="45"/>
      <c r="PZT435" s="45"/>
      <c r="PZU435" s="45"/>
      <c r="PZV435" s="45"/>
      <c r="PZW435" s="45"/>
      <c r="PZX435" s="45"/>
      <c r="PZY435" s="45"/>
      <c r="PZZ435" s="45"/>
      <c r="QAA435" s="45"/>
      <c r="QAB435" s="45"/>
      <c r="QAC435" s="45"/>
      <c r="QAD435" s="45"/>
      <c r="QAE435" s="45"/>
      <c r="QAF435" s="45"/>
      <c r="QAG435" s="45"/>
      <c r="QAH435" s="45"/>
      <c r="QAI435" s="45"/>
      <c r="QAJ435" s="45"/>
      <c r="QAK435" s="45"/>
      <c r="QAL435" s="45"/>
      <c r="QAM435" s="45"/>
      <c r="QAN435" s="45"/>
      <c r="QAO435" s="45"/>
      <c r="QAP435" s="45"/>
      <c r="QAQ435" s="45"/>
      <c r="QAR435" s="45"/>
      <c r="QAS435" s="45"/>
      <c r="QAT435" s="45"/>
      <c r="QAU435" s="45"/>
      <c r="QAV435" s="45"/>
      <c r="QAW435" s="45"/>
      <c r="QAX435" s="45"/>
      <c r="QAY435" s="45"/>
      <c r="QAZ435" s="45"/>
      <c r="QBA435" s="45"/>
      <c r="QBB435" s="45"/>
      <c r="QBC435" s="45"/>
      <c r="QBD435" s="45"/>
      <c r="QBE435" s="45"/>
      <c r="QBF435" s="45"/>
      <c r="QBG435" s="45"/>
      <c r="QBH435" s="45"/>
      <c r="QBI435" s="45"/>
      <c r="QBJ435" s="45"/>
      <c r="QBK435" s="45"/>
      <c r="QBL435" s="45"/>
      <c r="QBM435" s="45"/>
      <c r="QBN435" s="45"/>
      <c r="QBO435" s="45"/>
      <c r="QBP435" s="45"/>
      <c r="QBQ435" s="45"/>
      <c r="QBR435" s="45"/>
      <c r="QBS435" s="45"/>
      <c r="QBT435" s="45"/>
      <c r="QBU435" s="45"/>
      <c r="QBV435" s="45"/>
      <c r="QBW435" s="45"/>
      <c r="QBX435" s="45"/>
      <c r="QBY435" s="45"/>
      <c r="QBZ435" s="45"/>
      <c r="QCA435" s="45"/>
      <c r="QCB435" s="45"/>
      <c r="QCC435" s="45"/>
      <c r="QCD435" s="45"/>
      <c r="QCE435" s="45"/>
      <c r="QCF435" s="45"/>
      <c r="QCG435" s="45"/>
      <c r="QCH435" s="45"/>
      <c r="QCI435" s="45"/>
      <c r="QCJ435" s="45"/>
      <c r="QCK435" s="45"/>
      <c r="QCL435" s="45"/>
      <c r="QCM435" s="45"/>
      <c r="QCN435" s="45"/>
      <c r="QCO435" s="45"/>
      <c r="QCP435" s="45"/>
      <c r="QCQ435" s="45"/>
      <c r="QCR435" s="45"/>
      <c r="QCS435" s="45"/>
      <c r="QCT435" s="45"/>
      <c r="QCU435" s="45"/>
      <c r="QCV435" s="45"/>
      <c r="QCW435" s="45"/>
      <c r="QCX435" s="45"/>
      <c r="QCY435" s="45"/>
      <c r="QCZ435" s="45"/>
      <c r="QDA435" s="45"/>
      <c r="QDB435" s="45"/>
      <c r="QDC435" s="45"/>
      <c r="QDD435" s="45"/>
      <c r="QDE435" s="45"/>
      <c r="QDF435" s="45"/>
      <c r="QDG435" s="45"/>
      <c r="QDH435" s="45"/>
      <c r="QDI435" s="45"/>
      <c r="QDJ435" s="45"/>
      <c r="QDK435" s="45"/>
      <c r="QDL435" s="45"/>
      <c r="QDM435" s="45"/>
      <c r="QDN435" s="45"/>
      <c r="QDO435" s="45"/>
      <c r="QDP435" s="45"/>
      <c r="QDQ435" s="45"/>
      <c r="QDR435" s="45"/>
      <c r="QDS435" s="45"/>
      <c r="QDT435" s="45"/>
      <c r="QDU435" s="45"/>
      <c r="QDV435" s="45"/>
      <c r="QDW435" s="45"/>
      <c r="QDX435" s="45"/>
      <c r="QDY435" s="45"/>
      <c r="QDZ435" s="45"/>
      <c r="QEA435" s="45"/>
      <c r="QEB435" s="45"/>
      <c r="QEC435" s="45"/>
      <c r="QED435" s="45"/>
      <c r="QEE435" s="45"/>
      <c r="QEF435" s="45"/>
      <c r="QEG435" s="45"/>
      <c r="QEH435" s="45"/>
      <c r="QEI435" s="45"/>
      <c r="QEJ435" s="45"/>
      <c r="QEK435" s="45"/>
      <c r="QEL435" s="45"/>
      <c r="QEM435" s="45"/>
      <c r="QEN435" s="45"/>
      <c r="QEO435" s="45"/>
      <c r="QEP435" s="45"/>
      <c r="QEQ435" s="45"/>
      <c r="QER435" s="45"/>
      <c r="QES435" s="45"/>
      <c r="QET435" s="45"/>
      <c r="QEU435" s="45"/>
      <c r="QEV435" s="45"/>
      <c r="QEW435" s="45"/>
      <c r="QEX435" s="45"/>
      <c r="QEY435" s="45"/>
      <c r="QEZ435" s="45"/>
      <c r="QFA435" s="45"/>
      <c r="QFB435" s="45"/>
      <c r="QFC435" s="45"/>
      <c r="QFD435" s="45"/>
      <c r="QFE435" s="45"/>
      <c r="QFF435" s="45"/>
      <c r="QFG435" s="45"/>
      <c r="QFH435" s="45"/>
      <c r="QFI435" s="45"/>
      <c r="QFJ435" s="45"/>
      <c r="QFK435" s="45"/>
      <c r="QFL435" s="45"/>
      <c r="QFM435" s="45"/>
      <c r="QFN435" s="45"/>
      <c r="QFO435" s="45"/>
      <c r="QFP435" s="45"/>
      <c r="QFQ435" s="45"/>
      <c r="QFR435" s="45"/>
      <c r="QFS435" s="45"/>
      <c r="QFT435" s="45"/>
      <c r="QFU435" s="45"/>
      <c r="QFV435" s="45"/>
      <c r="QFW435" s="45"/>
      <c r="QFX435" s="45"/>
      <c r="QFY435" s="45"/>
      <c r="QFZ435" s="45"/>
      <c r="QGA435" s="45"/>
      <c r="QGB435" s="45"/>
      <c r="QGC435" s="45"/>
      <c r="QGD435" s="45"/>
      <c r="QGE435" s="45"/>
      <c r="QGF435" s="45"/>
      <c r="QGG435" s="45"/>
      <c r="QGH435" s="45"/>
      <c r="QGI435" s="45"/>
      <c r="QGJ435" s="45"/>
      <c r="QGK435" s="45"/>
      <c r="QGL435" s="45"/>
      <c r="QGM435" s="45"/>
      <c r="QGN435" s="45"/>
      <c r="QGO435" s="45"/>
      <c r="QGP435" s="45"/>
      <c r="QGQ435" s="45"/>
      <c r="QGR435" s="45"/>
      <c r="QGS435" s="45"/>
      <c r="QGT435" s="45"/>
      <c r="QGU435" s="45"/>
      <c r="QGV435" s="45"/>
      <c r="QGW435" s="45"/>
      <c r="QGX435" s="45"/>
      <c r="QGY435" s="45"/>
      <c r="QGZ435" s="45"/>
      <c r="QHA435" s="45"/>
      <c r="QHB435" s="45"/>
      <c r="QHC435" s="45"/>
      <c r="QHD435" s="45"/>
      <c r="QHE435" s="45"/>
      <c r="QHF435" s="45"/>
      <c r="QHG435" s="45"/>
      <c r="QHH435" s="45"/>
      <c r="QHI435" s="45"/>
      <c r="QHJ435" s="45"/>
      <c r="QHK435" s="45"/>
      <c r="QHL435" s="45"/>
      <c r="QHM435" s="45"/>
      <c r="QHN435" s="45"/>
      <c r="QHO435" s="45"/>
      <c r="QHP435" s="45"/>
      <c r="QHQ435" s="45"/>
      <c r="QHR435" s="45"/>
      <c r="QHS435" s="45"/>
      <c r="QHT435" s="45"/>
      <c r="QHU435" s="45"/>
      <c r="QHV435" s="45"/>
      <c r="QHW435" s="45"/>
      <c r="QHX435" s="45"/>
      <c r="QHY435" s="45"/>
      <c r="QHZ435" s="45"/>
      <c r="QIA435" s="45"/>
      <c r="QIB435" s="45"/>
      <c r="QIC435" s="45"/>
      <c r="QID435" s="45"/>
      <c r="QIE435" s="45"/>
      <c r="QIF435" s="45"/>
      <c r="QIG435" s="45"/>
      <c r="QIH435" s="45"/>
      <c r="QII435" s="45"/>
      <c r="QIJ435" s="45"/>
      <c r="QIK435" s="45"/>
      <c r="QIL435" s="45"/>
      <c r="QIM435" s="45"/>
      <c r="QIN435" s="45"/>
      <c r="QIO435" s="45"/>
      <c r="QIP435" s="45"/>
      <c r="QIQ435" s="45"/>
      <c r="QIR435" s="45"/>
      <c r="QIS435" s="45"/>
      <c r="QIT435" s="45"/>
      <c r="QIU435" s="45"/>
      <c r="QIV435" s="45"/>
      <c r="QIW435" s="45"/>
      <c r="QIX435" s="45"/>
      <c r="QIY435" s="45"/>
      <c r="QIZ435" s="45"/>
      <c r="QJA435" s="45"/>
      <c r="QJB435" s="45"/>
      <c r="QJC435" s="45"/>
      <c r="QJD435" s="45"/>
      <c r="QJE435" s="45"/>
      <c r="QJF435" s="45"/>
      <c r="QJG435" s="45"/>
      <c r="QJH435" s="45"/>
      <c r="QJI435" s="45"/>
      <c r="QJJ435" s="45"/>
      <c r="QJK435" s="45"/>
      <c r="QJL435" s="45"/>
      <c r="QJM435" s="45"/>
      <c r="QJN435" s="45"/>
      <c r="QJO435" s="45"/>
      <c r="QJP435" s="45"/>
      <c r="QJQ435" s="45"/>
      <c r="QJR435" s="45"/>
      <c r="QJS435" s="45"/>
      <c r="QJT435" s="45"/>
      <c r="QJU435" s="45"/>
      <c r="QJV435" s="45"/>
      <c r="QJW435" s="45"/>
      <c r="QJX435" s="45"/>
      <c r="QJY435" s="45"/>
      <c r="QJZ435" s="45"/>
      <c r="QKA435" s="45"/>
      <c r="QKB435" s="45"/>
      <c r="QKC435" s="45"/>
      <c r="QKD435" s="45"/>
      <c r="QKE435" s="45"/>
      <c r="QKF435" s="45"/>
      <c r="QKG435" s="45"/>
      <c r="QKH435" s="45"/>
      <c r="QKI435" s="45"/>
      <c r="QKJ435" s="45"/>
      <c r="QKK435" s="45"/>
      <c r="QKL435" s="45"/>
      <c r="QKM435" s="45"/>
      <c r="QKN435" s="45"/>
      <c r="QKO435" s="45"/>
      <c r="QKP435" s="45"/>
      <c r="QKQ435" s="45"/>
      <c r="QKR435" s="45"/>
      <c r="QKS435" s="45"/>
      <c r="QKT435" s="45"/>
      <c r="QKU435" s="45"/>
      <c r="QKV435" s="45"/>
      <c r="QKW435" s="45"/>
      <c r="QKX435" s="45"/>
      <c r="QKY435" s="45"/>
      <c r="QKZ435" s="45"/>
      <c r="QLA435" s="45"/>
      <c r="QLB435" s="45"/>
      <c r="QLC435" s="45"/>
      <c r="QLD435" s="45"/>
      <c r="QLE435" s="45"/>
      <c r="QLF435" s="45"/>
      <c r="QLG435" s="45"/>
      <c r="QLH435" s="45"/>
      <c r="QLI435" s="45"/>
      <c r="QLJ435" s="45"/>
      <c r="QLK435" s="45"/>
      <c r="QLL435" s="45"/>
      <c r="QLM435" s="45"/>
      <c r="QLN435" s="45"/>
      <c r="QLO435" s="45"/>
      <c r="QLP435" s="45"/>
      <c r="QLQ435" s="45"/>
      <c r="QLR435" s="45"/>
      <c r="QLS435" s="45"/>
      <c r="QLT435" s="45"/>
      <c r="QLU435" s="45"/>
      <c r="QLV435" s="45"/>
      <c r="QLW435" s="45"/>
      <c r="QLX435" s="45"/>
      <c r="QLY435" s="45"/>
      <c r="QLZ435" s="45"/>
      <c r="QMA435" s="45"/>
      <c r="QMB435" s="45"/>
      <c r="QMC435" s="45"/>
      <c r="QMD435" s="45"/>
      <c r="QME435" s="45"/>
      <c r="QMF435" s="45"/>
      <c r="QMG435" s="45"/>
      <c r="QMH435" s="45"/>
      <c r="QMI435" s="45"/>
      <c r="QMJ435" s="45"/>
      <c r="QMK435" s="45"/>
      <c r="QML435" s="45"/>
      <c r="QMM435" s="45"/>
      <c r="QMN435" s="45"/>
      <c r="QMO435" s="45"/>
      <c r="QMP435" s="45"/>
      <c r="QMQ435" s="45"/>
      <c r="QMR435" s="45"/>
      <c r="QMS435" s="45"/>
      <c r="QMT435" s="45"/>
      <c r="QMU435" s="45"/>
      <c r="QMV435" s="45"/>
      <c r="QMW435" s="45"/>
      <c r="QMX435" s="45"/>
      <c r="QMY435" s="45"/>
      <c r="QMZ435" s="45"/>
      <c r="QNA435" s="45"/>
      <c r="QNB435" s="45"/>
      <c r="QNC435" s="45"/>
      <c r="QND435" s="45"/>
      <c r="QNE435" s="45"/>
      <c r="QNF435" s="45"/>
      <c r="QNG435" s="45"/>
      <c r="QNH435" s="45"/>
      <c r="QNI435" s="45"/>
      <c r="QNJ435" s="45"/>
      <c r="QNK435" s="45"/>
      <c r="QNL435" s="45"/>
      <c r="QNM435" s="45"/>
      <c r="QNN435" s="45"/>
      <c r="QNO435" s="45"/>
      <c r="QNP435" s="45"/>
      <c r="QNQ435" s="45"/>
      <c r="QNR435" s="45"/>
      <c r="QNS435" s="45"/>
      <c r="QNT435" s="45"/>
      <c r="QNU435" s="45"/>
      <c r="QNV435" s="45"/>
      <c r="QNW435" s="45"/>
      <c r="QNX435" s="45"/>
      <c r="QNY435" s="45"/>
      <c r="QNZ435" s="45"/>
      <c r="QOA435" s="45"/>
      <c r="QOB435" s="45"/>
      <c r="QOC435" s="45"/>
      <c r="QOD435" s="45"/>
      <c r="QOE435" s="45"/>
      <c r="QOF435" s="45"/>
      <c r="QOG435" s="45"/>
      <c r="QOH435" s="45"/>
      <c r="QOI435" s="45"/>
      <c r="QOJ435" s="45"/>
      <c r="QOK435" s="45"/>
      <c r="QOL435" s="45"/>
      <c r="QOM435" s="45"/>
      <c r="QON435" s="45"/>
      <c r="QOO435" s="45"/>
      <c r="QOP435" s="45"/>
      <c r="QOQ435" s="45"/>
      <c r="QOR435" s="45"/>
      <c r="QOS435" s="45"/>
      <c r="QOT435" s="45"/>
      <c r="QOU435" s="45"/>
      <c r="QOV435" s="45"/>
      <c r="QOW435" s="45"/>
      <c r="QOX435" s="45"/>
      <c r="QOY435" s="45"/>
      <c r="QOZ435" s="45"/>
      <c r="QPA435" s="45"/>
      <c r="QPB435" s="45"/>
      <c r="QPC435" s="45"/>
      <c r="QPD435" s="45"/>
      <c r="QPE435" s="45"/>
      <c r="QPF435" s="45"/>
      <c r="QPG435" s="45"/>
      <c r="QPH435" s="45"/>
      <c r="QPI435" s="45"/>
      <c r="QPJ435" s="45"/>
      <c r="QPK435" s="45"/>
      <c r="QPL435" s="45"/>
      <c r="QPM435" s="45"/>
      <c r="QPN435" s="45"/>
      <c r="QPO435" s="45"/>
      <c r="QPP435" s="45"/>
      <c r="QPQ435" s="45"/>
      <c r="QPR435" s="45"/>
      <c r="QPS435" s="45"/>
      <c r="QPT435" s="45"/>
      <c r="QPU435" s="45"/>
      <c r="QPV435" s="45"/>
      <c r="QPW435" s="45"/>
      <c r="QPX435" s="45"/>
      <c r="QPY435" s="45"/>
      <c r="QPZ435" s="45"/>
      <c r="QQA435" s="45"/>
      <c r="QQB435" s="45"/>
      <c r="QQC435" s="45"/>
      <c r="QQD435" s="45"/>
      <c r="QQE435" s="45"/>
      <c r="QQF435" s="45"/>
      <c r="QQG435" s="45"/>
      <c r="QQH435" s="45"/>
      <c r="QQI435" s="45"/>
      <c r="QQJ435" s="45"/>
      <c r="QQK435" s="45"/>
      <c r="QQL435" s="45"/>
      <c r="QQM435" s="45"/>
      <c r="QQN435" s="45"/>
      <c r="QQO435" s="45"/>
      <c r="QQP435" s="45"/>
      <c r="QQQ435" s="45"/>
      <c r="QQR435" s="45"/>
      <c r="QQS435" s="45"/>
      <c r="QQT435" s="45"/>
      <c r="QQU435" s="45"/>
      <c r="QQV435" s="45"/>
      <c r="QQW435" s="45"/>
      <c r="QQX435" s="45"/>
      <c r="QQY435" s="45"/>
      <c r="QQZ435" s="45"/>
      <c r="QRA435" s="45"/>
      <c r="QRB435" s="45"/>
      <c r="QRC435" s="45"/>
      <c r="QRD435" s="45"/>
      <c r="QRE435" s="45"/>
      <c r="QRF435" s="45"/>
      <c r="QRG435" s="45"/>
      <c r="QRH435" s="45"/>
      <c r="QRI435" s="45"/>
      <c r="QRJ435" s="45"/>
      <c r="QRK435" s="45"/>
      <c r="QRL435" s="45"/>
      <c r="QRM435" s="45"/>
      <c r="QRN435" s="45"/>
      <c r="QRO435" s="45"/>
      <c r="QRP435" s="45"/>
      <c r="QRQ435" s="45"/>
      <c r="QRR435" s="45"/>
      <c r="QRS435" s="45"/>
      <c r="QRT435" s="45"/>
      <c r="QRU435" s="45"/>
      <c r="QRV435" s="45"/>
      <c r="QRW435" s="45"/>
      <c r="QRX435" s="45"/>
      <c r="QRY435" s="45"/>
      <c r="QRZ435" s="45"/>
      <c r="QSA435" s="45"/>
      <c r="QSB435" s="45"/>
      <c r="QSC435" s="45"/>
      <c r="QSD435" s="45"/>
      <c r="QSE435" s="45"/>
      <c r="QSF435" s="45"/>
      <c r="QSG435" s="45"/>
      <c r="QSH435" s="45"/>
      <c r="QSI435" s="45"/>
      <c r="QSJ435" s="45"/>
      <c r="QSK435" s="45"/>
      <c r="QSL435" s="45"/>
      <c r="QSM435" s="45"/>
      <c r="QSN435" s="45"/>
      <c r="QSO435" s="45"/>
      <c r="QSP435" s="45"/>
      <c r="QSQ435" s="45"/>
      <c r="QSR435" s="45"/>
      <c r="QSS435" s="45"/>
      <c r="QST435" s="45"/>
      <c r="QSU435" s="45"/>
      <c r="QSV435" s="45"/>
      <c r="QSW435" s="45"/>
      <c r="QSX435" s="45"/>
      <c r="QSY435" s="45"/>
      <c r="QSZ435" s="45"/>
      <c r="QTA435" s="45"/>
      <c r="QTB435" s="45"/>
      <c r="QTC435" s="45"/>
      <c r="QTD435" s="45"/>
      <c r="QTE435" s="45"/>
      <c r="QTF435" s="45"/>
      <c r="QTG435" s="45"/>
      <c r="QTH435" s="45"/>
      <c r="QTI435" s="45"/>
      <c r="QTJ435" s="45"/>
      <c r="QTK435" s="45"/>
      <c r="QTL435" s="45"/>
      <c r="QTM435" s="45"/>
      <c r="QTN435" s="45"/>
      <c r="QTO435" s="45"/>
      <c r="QTP435" s="45"/>
      <c r="QTQ435" s="45"/>
      <c r="QTR435" s="45"/>
      <c r="QTS435" s="45"/>
      <c r="QTT435" s="45"/>
      <c r="QTU435" s="45"/>
      <c r="QTV435" s="45"/>
      <c r="QTW435" s="45"/>
      <c r="QTX435" s="45"/>
      <c r="QTY435" s="45"/>
      <c r="QTZ435" s="45"/>
      <c r="QUA435" s="45"/>
      <c r="QUB435" s="45"/>
      <c r="QUC435" s="45"/>
      <c r="QUD435" s="45"/>
      <c r="QUE435" s="45"/>
      <c r="QUF435" s="45"/>
      <c r="QUG435" s="45"/>
      <c r="QUH435" s="45"/>
      <c r="QUI435" s="45"/>
      <c r="QUJ435" s="45"/>
      <c r="QUK435" s="45"/>
      <c r="QUL435" s="45"/>
      <c r="QUM435" s="45"/>
      <c r="QUN435" s="45"/>
      <c r="QUO435" s="45"/>
      <c r="QUP435" s="45"/>
      <c r="QUQ435" s="45"/>
      <c r="QUR435" s="45"/>
      <c r="QUS435" s="45"/>
      <c r="QUT435" s="45"/>
      <c r="QUU435" s="45"/>
      <c r="QUV435" s="45"/>
      <c r="QUW435" s="45"/>
      <c r="QUX435" s="45"/>
      <c r="QUY435" s="45"/>
      <c r="QUZ435" s="45"/>
      <c r="QVA435" s="45"/>
      <c r="QVB435" s="45"/>
      <c r="QVC435" s="45"/>
      <c r="QVD435" s="45"/>
      <c r="QVE435" s="45"/>
      <c r="QVF435" s="45"/>
      <c r="QVG435" s="45"/>
      <c r="QVH435" s="45"/>
      <c r="QVI435" s="45"/>
      <c r="QVJ435" s="45"/>
      <c r="QVK435" s="45"/>
      <c r="QVL435" s="45"/>
      <c r="QVM435" s="45"/>
      <c r="QVN435" s="45"/>
      <c r="QVO435" s="45"/>
      <c r="QVP435" s="45"/>
      <c r="QVQ435" s="45"/>
      <c r="QVR435" s="45"/>
      <c r="QVS435" s="45"/>
      <c r="QVT435" s="45"/>
      <c r="QVU435" s="45"/>
      <c r="QVV435" s="45"/>
      <c r="QVW435" s="45"/>
      <c r="QVX435" s="45"/>
      <c r="QVY435" s="45"/>
      <c r="QVZ435" s="45"/>
      <c r="QWA435" s="45"/>
      <c r="QWB435" s="45"/>
      <c r="QWC435" s="45"/>
      <c r="QWD435" s="45"/>
      <c r="QWE435" s="45"/>
      <c r="QWF435" s="45"/>
      <c r="QWG435" s="45"/>
      <c r="QWH435" s="45"/>
      <c r="QWI435" s="45"/>
      <c r="QWJ435" s="45"/>
      <c r="QWK435" s="45"/>
      <c r="QWL435" s="45"/>
      <c r="QWM435" s="45"/>
      <c r="QWN435" s="45"/>
      <c r="QWO435" s="45"/>
      <c r="QWP435" s="45"/>
      <c r="QWQ435" s="45"/>
      <c r="QWR435" s="45"/>
      <c r="QWS435" s="45"/>
      <c r="QWT435" s="45"/>
      <c r="QWU435" s="45"/>
      <c r="QWV435" s="45"/>
      <c r="QWW435" s="45"/>
      <c r="QWX435" s="45"/>
      <c r="QWY435" s="45"/>
      <c r="QWZ435" s="45"/>
      <c r="QXA435" s="45"/>
      <c r="QXB435" s="45"/>
      <c r="QXC435" s="45"/>
      <c r="QXD435" s="45"/>
      <c r="QXE435" s="45"/>
      <c r="QXF435" s="45"/>
      <c r="QXG435" s="45"/>
      <c r="QXH435" s="45"/>
      <c r="QXI435" s="45"/>
      <c r="QXJ435" s="45"/>
      <c r="QXK435" s="45"/>
      <c r="QXL435" s="45"/>
      <c r="QXM435" s="45"/>
      <c r="QXN435" s="45"/>
      <c r="QXO435" s="45"/>
      <c r="QXP435" s="45"/>
      <c r="QXQ435" s="45"/>
      <c r="QXR435" s="45"/>
      <c r="QXS435" s="45"/>
      <c r="QXT435" s="45"/>
      <c r="QXU435" s="45"/>
      <c r="QXV435" s="45"/>
      <c r="QXW435" s="45"/>
      <c r="QXX435" s="45"/>
      <c r="QXY435" s="45"/>
      <c r="QXZ435" s="45"/>
      <c r="QYA435" s="45"/>
      <c r="QYB435" s="45"/>
      <c r="QYC435" s="45"/>
      <c r="QYD435" s="45"/>
      <c r="QYE435" s="45"/>
      <c r="QYF435" s="45"/>
      <c r="QYG435" s="45"/>
      <c r="QYH435" s="45"/>
      <c r="QYI435" s="45"/>
      <c r="QYJ435" s="45"/>
      <c r="QYK435" s="45"/>
      <c r="QYL435" s="45"/>
      <c r="QYM435" s="45"/>
      <c r="QYN435" s="45"/>
      <c r="QYO435" s="45"/>
      <c r="QYP435" s="45"/>
      <c r="QYQ435" s="45"/>
      <c r="QYR435" s="45"/>
      <c r="QYS435" s="45"/>
      <c r="QYT435" s="45"/>
      <c r="QYU435" s="45"/>
      <c r="QYV435" s="45"/>
      <c r="QYW435" s="45"/>
      <c r="QYX435" s="45"/>
      <c r="QYY435" s="45"/>
      <c r="QYZ435" s="45"/>
      <c r="QZA435" s="45"/>
      <c r="QZB435" s="45"/>
      <c r="QZC435" s="45"/>
      <c r="QZD435" s="45"/>
      <c r="QZE435" s="45"/>
      <c r="QZF435" s="45"/>
      <c r="QZG435" s="45"/>
      <c r="QZH435" s="45"/>
      <c r="QZI435" s="45"/>
      <c r="QZJ435" s="45"/>
      <c r="QZK435" s="45"/>
      <c r="QZL435" s="45"/>
      <c r="QZM435" s="45"/>
      <c r="QZN435" s="45"/>
      <c r="QZO435" s="45"/>
      <c r="QZP435" s="45"/>
      <c r="QZQ435" s="45"/>
      <c r="QZR435" s="45"/>
      <c r="QZS435" s="45"/>
      <c r="QZT435" s="45"/>
      <c r="QZU435" s="45"/>
      <c r="QZV435" s="45"/>
      <c r="QZW435" s="45"/>
      <c r="QZX435" s="45"/>
      <c r="QZY435" s="45"/>
      <c r="QZZ435" s="45"/>
      <c r="RAA435" s="45"/>
      <c r="RAB435" s="45"/>
      <c r="RAC435" s="45"/>
      <c r="RAD435" s="45"/>
      <c r="RAE435" s="45"/>
      <c r="RAF435" s="45"/>
      <c r="RAG435" s="45"/>
      <c r="RAH435" s="45"/>
      <c r="RAI435" s="45"/>
      <c r="RAJ435" s="45"/>
      <c r="RAK435" s="45"/>
      <c r="RAL435" s="45"/>
      <c r="RAM435" s="45"/>
      <c r="RAN435" s="45"/>
      <c r="RAO435" s="45"/>
      <c r="RAP435" s="45"/>
      <c r="RAQ435" s="45"/>
      <c r="RAR435" s="45"/>
      <c r="RAS435" s="45"/>
      <c r="RAT435" s="45"/>
      <c r="RAU435" s="45"/>
      <c r="RAV435" s="45"/>
      <c r="RAW435" s="45"/>
      <c r="RAX435" s="45"/>
      <c r="RAY435" s="45"/>
      <c r="RAZ435" s="45"/>
      <c r="RBA435" s="45"/>
      <c r="RBB435" s="45"/>
      <c r="RBC435" s="45"/>
      <c r="RBD435" s="45"/>
      <c r="RBE435" s="45"/>
      <c r="RBF435" s="45"/>
      <c r="RBG435" s="45"/>
      <c r="RBH435" s="45"/>
      <c r="RBI435" s="45"/>
      <c r="RBJ435" s="45"/>
      <c r="RBK435" s="45"/>
      <c r="RBL435" s="45"/>
      <c r="RBM435" s="45"/>
      <c r="RBN435" s="45"/>
      <c r="RBO435" s="45"/>
      <c r="RBP435" s="45"/>
      <c r="RBQ435" s="45"/>
      <c r="RBR435" s="45"/>
      <c r="RBS435" s="45"/>
      <c r="RBT435" s="45"/>
      <c r="RBU435" s="45"/>
      <c r="RBV435" s="45"/>
      <c r="RBW435" s="45"/>
      <c r="RBX435" s="45"/>
      <c r="RBY435" s="45"/>
      <c r="RBZ435" s="45"/>
      <c r="RCA435" s="45"/>
      <c r="RCB435" s="45"/>
      <c r="RCC435" s="45"/>
      <c r="RCD435" s="45"/>
      <c r="RCE435" s="45"/>
      <c r="RCF435" s="45"/>
      <c r="RCG435" s="45"/>
      <c r="RCH435" s="45"/>
      <c r="RCI435" s="45"/>
      <c r="RCJ435" s="45"/>
      <c r="RCK435" s="45"/>
      <c r="RCL435" s="45"/>
      <c r="RCM435" s="45"/>
      <c r="RCN435" s="45"/>
      <c r="RCO435" s="45"/>
      <c r="RCP435" s="45"/>
      <c r="RCQ435" s="45"/>
      <c r="RCR435" s="45"/>
      <c r="RCS435" s="45"/>
      <c r="RCT435" s="45"/>
      <c r="RCU435" s="45"/>
      <c r="RCV435" s="45"/>
      <c r="RCW435" s="45"/>
      <c r="RCX435" s="45"/>
      <c r="RCY435" s="45"/>
      <c r="RCZ435" s="45"/>
      <c r="RDA435" s="45"/>
      <c r="RDB435" s="45"/>
      <c r="RDC435" s="45"/>
      <c r="RDD435" s="45"/>
      <c r="RDE435" s="45"/>
      <c r="RDF435" s="45"/>
      <c r="RDG435" s="45"/>
      <c r="RDH435" s="45"/>
      <c r="RDI435" s="45"/>
      <c r="RDJ435" s="45"/>
      <c r="RDK435" s="45"/>
      <c r="RDL435" s="45"/>
      <c r="RDM435" s="45"/>
      <c r="RDN435" s="45"/>
      <c r="RDO435" s="45"/>
      <c r="RDP435" s="45"/>
      <c r="RDQ435" s="45"/>
      <c r="RDR435" s="45"/>
      <c r="RDS435" s="45"/>
      <c r="RDT435" s="45"/>
      <c r="RDU435" s="45"/>
      <c r="RDV435" s="45"/>
      <c r="RDW435" s="45"/>
      <c r="RDX435" s="45"/>
      <c r="RDY435" s="45"/>
      <c r="RDZ435" s="45"/>
      <c r="REA435" s="45"/>
      <c r="REB435" s="45"/>
      <c r="REC435" s="45"/>
      <c r="RED435" s="45"/>
      <c r="REE435" s="45"/>
      <c r="REF435" s="45"/>
      <c r="REG435" s="45"/>
      <c r="REH435" s="45"/>
      <c r="REI435" s="45"/>
      <c r="REJ435" s="45"/>
      <c r="REK435" s="45"/>
      <c r="REL435" s="45"/>
      <c r="REM435" s="45"/>
      <c r="REN435" s="45"/>
      <c r="REO435" s="45"/>
      <c r="REP435" s="45"/>
      <c r="REQ435" s="45"/>
      <c r="RER435" s="45"/>
      <c r="RES435" s="45"/>
      <c r="RET435" s="45"/>
      <c r="REU435" s="45"/>
      <c r="REV435" s="45"/>
      <c r="REW435" s="45"/>
      <c r="REX435" s="45"/>
      <c r="REY435" s="45"/>
      <c r="REZ435" s="45"/>
      <c r="RFA435" s="45"/>
      <c r="RFB435" s="45"/>
      <c r="RFC435" s="45"/>
      <c r="RFD435" s="45"/>
      <c r="RFE435" s="45"/>
      <c r="RFF435" s="45"/>
      <c r="RFG435" s="45"/>
      <c r="RFH435" s="45"/>
      <c r="RFI435" s="45"/>
      <c r="RFJ435" s="45"/>
      <c r="RFK435" s="45"/>
      <c r="RFL435" s="45"/>
      <c r="RFM435" s="45"/>
      <c r="RFN435" s="45"/>
      <c r="RFO435" s="45"/>
      <c r="RFP435" s="45"/>
      <c r="RFQ435" s="45"/>
      <c r="RFR435" s="45"/>
      <c r="RFS435" s="45"/>
      <c r="RFT435" s="45"/>
      <c r="RFU435" s="45"/>
      <c r="RFV435" s="45"/>
      <c r="RFW435" s="45"/>
      <c r="RFX435" s="45"/>
      <c r="RFY435" s="45"/>
      <c r="RFZ435" s="45"/>
      <c r="RGA435" s="45"/>
      <c r="RGB435" s="45"/>
      <c r="RGC435" s="45"/>
      <c r="RGD435" s="45"/>
      <c r="RGE435" s="45"/>
      <c r="RGF435" s="45"/>
      <c r="RGG435" s="45"/>
      <c r="RGH435" s="45"/>
      <c r="RGI435" s="45"/>
      <c r="RGJ435" s="45"/>
      <c r="RGK435" s="45"/>
      <c r="RGL435" s="45"/>
      <c r="RGM435" s="45"/>
      <c r="RGN435" s="45"/>
      <c r="RGO435" s="45"/>
      <c r="RGP435" s="45"/>
      <c r="RGQ435" s="45"/>
      <c r="RGR435" s="45"/>
      <c r="RGS435" s="45"/>
      <c r="RGT435" s="45"/>
      <c r="RGU435" s="45"/>
      <c r="RGV435" s="45"/>
      <c r="RGW435" s="45"/>
      <c r="RGX435" s="45"/>
      <c r="RGY435" s="45"/>
      <c r="RGZ435" s="45"/>
      <c r="RHA435" s="45"/>
      <c r="RHB435" s="45"/>
      <c r="RHC435" s="45"/>
      <c r="RHD435" s="45"/>
      <c r="RHE435" s="45"/>
      <c r="RHF435" s="45"/>
      <c r="RHG435" s="45"/>
      <c r="RHH435" s="45"/>
      <c r="RHI435" s="45"/>
      <c r="RHJ435" s="45"/>
      <c r="RHK435" s="45"/>
      <c r="RHL435" s="45"/>
      <c r="RHM435" s="45"/>
      <c r="RHN435" s="45"/>
      <c r="RHO435" s="45"/>
      <c r="RHP435" s="45"/>
      <c r="RHQ435" s="45"/>
      <c r="RHR435" s="45"/>
      <c r="RHS435" s="45"/>
      <c r="RHT435" s="45"/>
      <c r="RHU435" s="45"/>
      <c r="RHV435" s="45"/>
      <c r="RHW435" s="45"/>
      <c r="RHX435" s="45"/>
      <c r="RHY435" s="45"/>
      <c r="RHZ435" s="45"/>
      <c r="RIA435" s="45"/>
      <c r="RIB435" s="45"/>
      <c r="RIC435" s="45"/>
      <c r="RID435" s="45"/>
      <c r="RIE435" s="45"/>
      <c r="RIF435" s="45"/>
      <c r="RIG435" s="45"/>
      <c r="RIH435" s="45"/>
      <c r="RII435" s="45"/>
      <c r="RIJ435" s="45"/>
      <c r="RIK435" s="45"/>
      <c r="RIL435" s="45"/>
      <c r="RIM435" s="45"/>
      <c r="RIN435" s="45"/>
      <c r="RIO435" s="45"/>
      <c r="RIP435" s="45"/>
      <c r="RIQ435" s="45"/>
      <c r="RIR435" s="45"/>
      <c r="RIS435" s="45"/>
      <c r="RIT435" s="45"/>
      <c r="RIU435" s="45"/>
      <c r="RIV435" s="45"/>
      <c r="RIW435" s="45"/>
      <c r="RIX435" s="45"/>
      <c r="RIY435" s="45"/>
      <c r="RIZ435" s="45"/>
      <c r="RJA435" s="45"/>
      <c r="RJB435" s="45"/>
      <c r="RJC435" s="45"/>
      <c r="RJD435" s="45"/>
      <c r="RJE435" s="45"/>
      <c r="RJF435" s="45"/>
      <c r="RJG435" s="45"/>
      <c r="RJH435" s="45"/>
      <c r="RJI435" s="45"/>
      <c r="RJJ435" s="45"/>
      <c r="RJK435" s="45"/>
      <c r="RJL435" s="45"/>
      <c r="RJM435" s="45"/>
      <c r="RJN435" s="45"/>
      <c r="RJO435" s="45"/>
      <c r="RJP435" s="45"/>
      <c r="RJQ435" s="45"/>
      <c r="RJR435" s="45"/>
      <c r="RJS435" s="45"/>
      <c r="RJT435" s="45"/>
      <c r="RJU435" s="45"/>
      <c r="RJV435" s="45"/>
      <c r="RJW435" s="45"/>
      <c r="RJX435" s="45"/>
      <c r="RJY435" s="45"/>
      <c r="RJZ435" s="45"/>
      <c r="RKA435" s="45"/>
      <c r="RKB435" s="45"/>
      <c r="RKC435" s="45"/>
      <c r="RKD435" s="45"/>
      <c r="RKE435" s="45"/>
      <c r="RKF435" s="45"/>
      <c r="RKG435" s="45"/>
      <c r="RKH435" s="45"/>
      <c r="RKI435" s="45"/>
      <c r="RKJ435" s="45"/>
      <c r="RKK435" s="45"/>
      <c r="RKL435" s="45"/>
      <c r="RKM435" s="45"/>
      <c r="RKN435" s="45"/>
      <c r="RKO435" s="45"/>
      <c r="RKP435" s="45"/>
      <c r="RKQ435" s="45"/>
      <c r="RKR435" s="45"/>
      <c r="RKS435" s="45"/>
      <c r="RKT435" s="45"/>
      <c r="RKU435" s="45"/>
      <c r="RKV435" s="45"/>
      <c r="RKW435" s="45"/>
      <c r="RKX435" s="45"/>
      <c r="RKY435" s="45"/>
      <c r="RKZ435" s="45"/>
      <c r="RLA435" s="45"/>
      <c r="RLB435" s="45"/>
      <c r="RLC435" s="45"/>
      <c r="RLD435" s="45"/>
      <c r="RLE435" s="45"/>
      <c r="RLF435" s="45"/>
      <c r="RLG435" s="45"/>
      <c r="RLH435" s="45"/>
      <c r="RLI435" s="45"/>
      <c r="RLJ435" s="45"/>
      <c r="RLK435" s="45"/>
      <c r="RLL435" s="45"/>
      <c r="RLM435" s="45"/>
      <c r="RLN435" s="45"/>
      <c r="RLO435" s="45"/>
      <c r="RLP435" s="45"/>
      <c r="RLQ435" s="45"/>
      <c r="RLR435" s="45"/>
      <c r="RLS435" s="45"/>
      <c r="RLT435" s="45"/>
      <c r="RLU435" s="45"/>
      <c r="RLV435" s="45"/>
      <c r="RLW435" s="45"/>
      <c r="RLX435" s="45"/>
      <c r="RLY435" s="45"/>
      <c r="RLZ435" s="45"/>
      <c r="RMA435" s="45"/>
      <c r="RMB435" s="45"/>
      <c r="RMC435" s="45"/>
      <c r="RMD435" s="45"/>
      <c r="RME435" s="45"/>
      <c r="RMF435" s="45"/>
      <c r="RMG435" s="45"/>
      <c r="RMH435" s="45"/>
      <c r="RMI435" s="45"/>
      <c r="RMJ435" s="45"/>
      <c r="RMK435" s="45"/>
      <c r="RML435" s="45"/>
      <c r="RMM435" s="45"/>
      <c r="RMN435" s="45"/>
      <c r="RMO435" s="45"/>
      <c r="RMP435" s="45"/>
      <c r="RMQ435" s="45"/>
      <c r="RMR435" s="45"/>
      <c r="RMS435" s="45"/>
      <c r="RMT435" s="45"/>
      <c r="RMU435" s="45"/>
      <c r="RMV435" s="45"/>
      <c r="RMW435" s="45"/>
      <c r="RMX435" s="45"/>
      <c r="RMY435" s="45"/>
      <c r="RMZ435" s="45"/>
      <c r="RNA435" s="45"/>
      <c r="RNB435" s="45"/>
      <c r="RNC435" s="45"/>
      <c r="RND435" s="45"/>
      <c r="RNE435" s="45"/>
      <c r="RNF435" s="45"/>
      <c r="RNG435" s="45"/>
      <c r="RNH435" s="45"/>
      <c r="RNI435" s="45"/>
      <c r="RNJ435" s="45"/>
      <c r="RNK435" s="45"/>
      <c r="RNL435" s="45"/>
      <c r="RNM435" s="45"/>
      <c r="RNN435" s="45"/>
      <c r="RNO435" s="45"/>
      <c r="RNP435" s="45"/>
      <c r="RNQ435" s="45"/>
      <c r="RNR435" s="45"/>
      <c r="RNS435" s="45"/>
      <c r="RNT435" s="45"/>
      <c r="RNU435" s="45"/>
      <c r="RNV435" s="45"/>
      <c r="RNW435" s="45"/>
      <c r="RNX435" s="45"/>
      <c r="RNY435" s="45"/>
      <c r="RNZ435" s="45"/>
      <c r="ROA435" s="45"/>
      <c r="ROB435" s="45"/>
      <c r="ROC435" s="45"/>
      <c r="ROD435" s="45"/>
      <c r="ROE435" s="45"/>
      <c r="ROF435" s="45"/>
      <c r="ROG435" s="45"/>
      <c r="ROH435" s="45"/>
      <c r="ROI435" s="45"/>
      <c r="ROJ435" s="45"/>
      <c r="ROK435" s="45"/>
      <c r="ROL435" s="45"/>
      <c r="ROM435" s="45"/>
      <c r="RON435" s="45"/>
      <c r="ROO435" s="45"/>
      <c r="ROP435" s="45"/>
      <c r="ROQ435" s="45"/>
      <c r="ROR435" s="45"/>
      <c r="ROS435" s="45"/>
      <c r="ROT435" s="45"/>
      <c r="ROU435" s="45"/>
      <c r="ROV435" s="45"/>
      <c r="ROW435" s="45"/>
      <c r="ROX435" s="45"/>
      <c r="ROY435" s="45"/>
      <c r="ROZ435" s="45"/>
      <c r="RPA435" s="45"/>
      <c r="RPB435" s="45"/>
      <c r="RPC435" s="45"/>
      <c r="RPD435" s="45"/>
      <c r="RPE435" s="45"/>
      <c r="RPF435" s="45"/>
      <c r="RPG435" s="45"/>
      <c r="RPH435" s="45"/>
      <c r="RPI435" s="45"/>
      <c r="RPJ435" s="45"/>
      <c r="RPK435" s="45"/>
      <c r="RPL435" s="45"/>
      <c r="RPM435" s="45"/>
      <c r="RPN435" s="45"/>
      <c r="RPO435" s="45"/>
      <c r="RPP435" s="45"/>
      <c r="RPQ435" s="45"/>
      <c r="RPR435" s="45"/>
      <c r="RPS435" s="45"/>
      <c r="RPT435" s="45"/>
      <c r="RPU435" s="45"/>
      <c r="RPV435" s="45"/>
      <c r="RPW435" s="45"/>
      <c r="RPX435" s="45"/>
      <c r="RPY435" s="45"/>
      <c r="RPZ435" s="45"/>
      <c r="RQA435" s="45"/>
      <c r="RQB435" s="45"/>
      <c r="RQC435" s="45"/>
      <c r="RQD435" s="45"/>
      <c r="RQE435" s="45"/>
      <c r="RQF435" s="45"/>
      <c r="RQG435" s="45"/>
      <c r="RQH435" s="45"/>
      <c r="RQI435" s="45"/>
      <c r="RQJ435" s="45"/>
      <c r="RQK435" s="45"/>
      <c r="RQL435" s="45"/>
      <c r="RQM435" s="45"/>
      <c r="RQN435" s="45"/>
      <c r="RQO435" s="45"/>
      <c r="RQP435" s="45"/>
      <c r="RQQ435" s="45"/>
      <c r="RQR435" s="45"/>
      <c r="RQS435" s="45"/>
      <c r="RQT435" s="45"/>
      <c r="RQU435" s="45"/>
      <c r="RQV435" s="45"/>
      <c r="RQW435" s="45"/>
      <c r="RQX435" s="45"/>
      <c r="RQY435" s="45"/>
      <c r="RQZ435" s="45"/>
      <c r="RRA435" s="45"/>
      <c r="RRB435" s="45"/>
      <c r="RRC435" s="45"/>
      <c r="RRD435" s="45"/>
      <c r="RRE435" s="45"/>
      <c r="RRF435" s="45"/>
      <c r="RRG435" s="45"/>
      <c r="RRH435" s="45"/>
      <c r="RRI435" s="45"/>
      <c r="RRJ435" s="45"/>
      <c r="RRK435" s="45"/>
      <c r="RRL435" s="45"/>
      <c r="RRM435" s="45"/>
      <c r="RRN435" s="45"/>
      <c r="RRO435" s="45"/>
      <c r="RRP435" s="45"/>
      <c r="RRQ435" s="45"/>
      <c r="RRR435" s="45"/>
      <c r="RRS435" s="45"/>
      <c r="RRT435" s="45"/>
      <c r="RRU435" s="45"/>
      <c r="RRV435" s="45"/>
      <c r="RRW435" s="45"/>
      <c r="RRX435" s="45"/>
      <c r="RRY435" s="45"/>
      <c r="RRZ435" s="45"/>
      <c r="RSA435" s="45"/>
      <c r="RSB435" s="45"/>
      <c r="RSC435" s="45"/>
      <c r="RSD435" s="45"/>
      <c r="RSE435" s="45"/>
      <c r="RSF435" s="45"/>
      <c r="RSG435" s="45"/>
      <c r="RSH435" s="45"/>
      <c r="RSI435" s="45"/>
      <c r="RSJ435" s="45"/>
      <c r="RSK435" s="45"/>
      <c r="RSL435" s="45"/>
      <c r="RSM435" s="45"/>
      <c r="RSN435" s="45"/>
      <c r="RSO435" s="45"/>
      <c r="RSP435" s="45"/>
      <c r="RSQ435" s="45"/>
      <c r="RSR435" s="45"/>
      <c r="RSS435" s="45"/>
      <c r="RST435" s="45"/>
      <c r="RSU435" s="45"/>
      <c r="RSV435" s="45"/>
      <c r="RSW435" s="45"/>
      <c r="RSX435" s="45"/>
      <c r="RSY435" s="45"/>
      <c r="RSZ435" s="45"/>
      <c r="RTA435" s="45"/>
      <c r="RTB435" s="45"/>
      <c r="RTC435" s="45"/>
      <c r="RTD435" s="45"/>
      <c r="RTE435" s="45"/>
      <c r="RTF435" s="45"/>
      <c r="RTG435" s="45"/>
      <c r="RTH435" s="45"/>
      <c r="RTI435" s="45"/>
      <c r="RTJ435" s="45"/>
      <c r="RTK435" s="45"/>
      <c r="RTL435" s="45"/>
      <c r="RTM435" s="45"/>
      <c r="RTN435" s="45"/>
      <c r="RTO435" s="45"/>
      <c r="RTP435" s="45"/>
      <c r="RTQ435" s="45"/>
      <c r="RTR435" s="45"/>
      <c r="RTS435" s="45"/>
      <c r="RTT435" s="45"/>
      <c r="RTU435" s="45"/>
      <c r="RTV435" s="45"/>
      <c r="RTW435" s="45"/>
      <c r="RTX435" s="45"/>
      <c r="RTY435" s="45"/>
      <c r="RTZ435" s="45"/>
      <c r="RUA435" s="45"/>
      <c r="RUB435" s="45"/>
      <c r="RUC435" s="45"/>
      <c r="RUD435" s="45"/>
      <c r="RUE435" s="45"/>
      <c r="RUF435" s="45"/>
      <c r="RUG435" s="45"/>
      <c r="RUH435" s="45"/>
      <c r="RUI435" s="45"/>
      <c r="RUJ435" s="45"/>
      <c r="RUK435" s="45"/>
      <c r="RUL435" s="45"/>
      <c r="RUM435" s="45"/>
      <c r="RUN435" s="45"/>
      <c r="RUO435" s="45"/>
      <c r="RUP435" s="45"/>
      <c r="RUQ435" s="45"/>
      <c r="RUR435" s="45"/>
      <c r="RUS435" s="45"/>
      <c r="RUT435" s="45"/>
      <c r="RUU435" s="45"/>
      <c r="RUV435" s="45"/>
      <c r="RUW435" s="45"/>
      <c r="RUX435" s="45"/>
      <c r="RUY435" s="45"/>
      <c r="RUZ435" s="45"/>
      <c r="RVA435" s="45"/>
      <c r="RVB435" s="45"/>
      <c r="RVC435" s="45"/>
      <c r="RVD435" s="45"/>
      <c r="RVE435" s="45"/>
      <c r="RVF435" s="45"/>
      <c r="RVG435" s="45"/>
      <c r="RVH435" s="45"/>
      <c r="RVI435" s="45"/>
      <c r="RVJ435" s="45"/>
      <c r="RVK435" s="45"/>
      <c r="RVL435" s="45"/>
      <c r="RVM435" s="45"/>
      <c r="RVN435" s="45"/>
      <c r="RVO435" s="45"/>
      <c r="RVP435" s="45"/>
      <c r="RVQ435" s="45"/>
      <c r="RVR435" s="45"/>
      <c r="RVS435" s="45"/>
      <c r="RVT435" s="45"/>
      <c r="RVU435" s="45"/>
      <c r="RVV435" s="45"/>
      <c r="RVW435" s="45"/>
      <c r="RVX435" s="45"/>
      <c r="RVY435" s="45"/>
      <c r="RVZ435" s="45"/>
      <c r="RWA435" s="45"/>
      <c r="RWB435" s="45"/>
      <c r="RWC435" s="45"/>
      <c r="RWD435" s="45"/>
      <c r="RWE435" s="45"/>
      <c r="RWF435" s="45"/>
      <c r="RWG435" s="45"/>
      <c r="RWH435" s="45"/>
      <c r="RWI435" s="45"/>
      <c r="RWJ435" s="45"/>
      <c r="RWK435" s="45"/>
      <c r="RWL435" s="45"/>
      <c r="RWM435" s="45"/>
      <c r="RWN435" s="45"/>
      <c r="RWO435" s="45"/>
      <c r="RWP435" s="45"/>
      <c r="RWQ435" s="45"/>
      <c r="RWR435" s="45"/>
      <c r="RWS435" s="45"/>
      <c r="RWT435" s="45"/>
      <c r="RWU435" s="45"/>
      <c r="RWV435" s="45"/>
      <c r="RWW435" s="45"/>
      <c r="RWX435" s="45"/>
      <c r="RWY435" s="45"/>
      <c r="RWZ435" s="45"/>
      <c r="RXA435" s="45"/>
      <c r="RXB435" s="45"/>
      <c r="RXC435" s="45"/>
      <c r="RXD435" s="45"/>
      <c r="RXE435" s="45"/>
      <c r="RXF435" s="45"/>
      <c r="RXG435" s="45"/>
      <c r="RXH435" s="45"/>
      <c r="RXI435" s="45"/>
      <c r="RXJ435" s="45"/>
      <c r="RXK435" s="45"/>
      <c r="RXL435" s="45"/>
      <c r="RXM435" s="45"/>
      <c r="RXN435" s="45"/>
      <c r="RXO435" s="45"/>
      <c r="RXP435" s="45"/>
      <c r="RXQ435" s="45"/>
      <c r="RXR435" s="45"/>
      <c r="RXS435" s="45"/>
      <c r="RXT435" s="45"/>
      <c r="RXU435" s="45"/>
      <c r="RXV435" s="45"/>
      <c r="RXW435" s="45"/>
      <c r="RXX435" s="45"/>
      <c r="RXY435" s="45"/>
      <c r="RXZ435" s="45"/>
      <c r="RYA435" s="45"/>
      <c r="RYB435" s="45"/>
      <c r="RYC435" s="45"/>
      <c r="RYD435" s="45"/>
      <c r="RYE435" s="45"/>
      <c r="RYF435" s="45"/>
      <c r="RYG435" s="45"/>
      <c r="RYH435" s="45"/>
      <c r="RYI435" s="45"/>
      <c r="RYJ435" s="45"/>
      <c r="RYK435" s="45"/>
      <c r="RYL435" s="45"/>
      <c r="RYM435" s="45"/>
      <c r="RYN435" s="45"/>
      <c r="RYO435" s="45"/>
      <c r="RYP435" s="45"/>
      <c r="RYQ435" s="45"/>
      <c r="RYR435" s="45"/>
      <c r="RYS435" s="45"/>
      <c r="RYT435" s="45"/>
      <c r="RYU435" s="45"/>
      <c r="RYV435" s="45"/>
      <c r="RYW435" s="45"/>
      <c r="RYX435" s="45"/>
      <c r="RYY435" s="45"/>
      <c r="RYZ435" s="45"/>
      <c r="RZA435" s="45"/>
      <c r="RZB435" s="45"/>
      <c r="RZC435" s="45"/>
      <c r="RZD435" s="45"/>
      <c r="RZE435" s="45"/>
      <c r="RZF435" s="45"/>
      <c r="RZG435" s="45"/>
      <c r="RZH435" s="45"/>
      <c r="RZI435" s="45"/>
      <c r="RZJ435" s="45"/>
      <c r="RZK435" s="45"/>
      <c r="RZL435" s="45"/>
      <c r="RZM435" s="45"/>
      <c r="RZN435" s="45"/>
      <c r="RZO435" s="45"/>
      <c r="RZP435" s="45"/>
      <c r="RZQ435" s="45"/>
      <c r="RZR435" s="45"/>
      <c r="RZS435" s="45"/>
      <c r="RZT435" s="45"/>
      <c r="RZU435" s="45"/>
      <c r="RZV435" s="45"/>
      <c r="RZW435" s="45"/>
      <c r="RZX435" s="45"/>
      <c r="RZY435" s="45"/>
      <c r="RZZ435" s="45"/>
      <c r="SAA435" s="45"/>
      <c r="SAB435" s="45"/>
      <c r="SAC435" s="45"/>
      <c r="SAD435" s="45"/>
      <c r="SAE435" s="45"/>
      <c r="SAF435" s="45"/>
      <c r="SAG435" s="45"/>
      <c r="SAH435" s="45"/>
      <c r="SAI435" s="45"/>
      <c r="SAJ435" s="45"/>
      <c r="SAK435" s="45"/>
      <c r="SAL435" s="45"/>
      <c r="SAM435" s="45"/>
      <c r="SAN435" s="45"/>
      <c r="SAO435" s="45"/>
      <c r="SAP435" s="45"/>
      <c r="SAQ435" s="45"/>
      <c r="SAR435" s="45"/>
      <c r="SAS435" s="45"/>
      <c r="SAT435" s="45"/>
      <c r="SAU435" s="45"/>
      <c r="SAV435" s="45"/>
      <c r="SAW435" s="45"/>
      <c r="SAX435" s="45"/>
      <c r="SAY435" s="45"/>
      <c r="SAZ435" s="45"/>
      <c r="SBA435" s="45"/>
      <c r="SBB435" s="45"/>
      <c r="SBC435" s="45"/>
      <c r="SBD435" s="45"/>
      <c r="SBE435" s="45"/>
      <c r="SBF435" s="45"/>
      <c r="SBG435" s="45"/>
      <c r="SBH435" s="45"/>
      <c r="SBI435" s="45"/>
      <c r="SBJ435" s="45"/>
      <c r="SBK435" s="45"/>
      <c r="SBL435" s="45"/>
      <c r="SBM435" s="45"/>
      <c r="SBN435" s="45"/>
      <c r="SBO435" s="45"/>
      <c r="SBP435" s="45"/>
      <c r="SBQ435" s="45"/>
      <c r="SBR435" s="45"/>
      <c r="SBS435" s="45"/>
      <c r="SBT435" s="45"/>
      <c r="SBU435" s="45"/>
      <c r="SBV435" s="45"/>
      <c r="SBW435" s="45"/>
      <c r="SBX435" s="45"/>
      <c r="SBY435" s="45"/>
      <c r="SBZ435" s="45"/>
      <c r="SCA435" s="45"/>
      <c r="SCB435" s="45"/>
      <c r="SCC435" s="45"/>
      <c r="SCD435" s="45"/>
      <c r="SCE435" s="45"/>
      <c r="SCF435" s="45"/>
      <c r="SCG435" s="45"/>
      <c r="SCH435" s="45"/>
      <c r="SCI435" s="45"/>
      <c r="SCJ435" s="45"/>
      <c r="SCK435" s="45"/>
      <c r="SCL435" s="45"/>
      <c r="SCM435" s="45"/>
      <c r="SCN435" s="45"/>
      <c r="SCO435" s="45"/>
      <c r="SCP435" s="45"/>
      <c r="SCQ435" s="45"/>
      <c r="SCR435" s="45"/>
      <c r="SCS435" s="45"/>
      <c r="SCT435" s="45"/>
      <c r="SCU435" s="45"/>
      <c r="SCV435" s="45"/>
      <c r="SCW435" s="45"/>
      <c r="SCX435" s="45"/>
      <c r="SCY435" s="45"/>
      <c r="SCZ435" s="45"/>
      <c r="SDA435" s="45"/>
      <c r="SDB435" s="45"/>
      <c r="SDC435" s="45"/>
      <c r="SDD435" s="45"/>
      <c r="SDE435" s="45"/>
      <c r="SDF435" s="45"/>
      <c r="SDG435" s="45"/>
      <c r="SDH435" s="45"/>
      <c r="SDI435" s="45"/>
      <c r="SDJ435" s="45"/>
      <c r="SDK435" s="45"/>
      <c r="SDL435" s="45"/>
      <c r="SDM435" s="45"/>
      <c r="SDN435" s="45"/>
      <c r="SDO435" s="45"/>
      <c r="SDP435" s="45"/>
      <c r="SDQ435" s="45"/>
      <c r="SDR435" s="45"/>
      <c r="SDS435" s="45"/>
      <c r="SDT435" s="45"/>
      <c r="SDU435" s="45"/>
      <c r="SDV435" s="45"/>
      <c r="SDW435" s="45"/>
      <c r="SDX435" s="45"/>
      <c r="SDY435" s="45"/>
      <c r="SDZ435" s="45"/>
      <c r="SEA435" s="45"/>
      <c r="SEB435" s="45"/>
      <c r="SEC435" s="45"/>
      <c r="SED435" s="45"/>
      <c r="SEE435" s="45"/>
      <c r="SEF435" s="45"/>
      <c r="SEG435" s="45"/>
      <c r="SEH435" s="45"/>
      <c r="SEI435" s="45"/>
      <c r="SEJ435" s="45"/>
      <c r="SEK435" s="45"/>
      <c r="SEL435" s="45"/>
      <c r="SEM435" s="45"/>
      <c r="SEN435" s="45"/>
      <c r="SEO435" s="45"/>
      <c r="SEP435" s="45"/>
      <c r="SEQ435" s="45"/>
      <c r="SER435" s="45"/>
      <c r="SES435" s="45"/>
      <c r="SET435" s="45"/>
      <c r="SEU435" s="45"/>
      <c r="SEV435" s="45"/>
      <c r="SEW435" s="45"/>
      <c r="SEX435" s="45"/>
      <c r="SEY435" s="45"/>
      <c r="SEZ435" s="45"/>
      <c r="SFA435" s="45"/>
      <c r="SFB435" s="45"/>
      <c r="SFC435" s="45"/>
      <c r="SFD435" s="45"/>
      <c r="SFE435" s="45"/>
      <c r="SFF435" s="45"/>
      <c r="SFG435" s="45"/>
      <c r="SFH435" s="45"/>
      <c r="SFI435" s="45"/>
      <c r="SFJ435" s="45"/>
      <c r="SFK435" s="45"/>
      <c r="SFL435" s="45"/>
      <c r="SFM435" s="45"/>
      <c r="SFN435" s="45"/>
      <c r="SFO435" s="45"/>
      <c r="SFP435" s="45"/>
      <c r="SFQ435" s="45"/>
      <c r="SFR435" s="45"/>
      <c r="SFS435" s="45"/>
      <c r="SFT435" s="45"/>
      <c r="SFU435" s="45"/>
      <c r="SFV435" s="45"/>
      <c r="SFW435" s="45"/>
      <c r="SFX435" s="45"/>
      <c r="SFY435" s="45"/>
      <c r="SFZ435" s="45"/>
      <c r="SGA435" s="45"/>
      <c r="SGB435" s="45"/>
      <c r="SGC435" s="45"/>
      <c r="SGD435" s="45"/>
      <c r="SGE435" s="45"/>
      <c r="SGF435" s="45"/>
      <c r="SGG435" s="45"/>
      <c r="SGH435" s="45"/>
      <c r="SGI435" s="45"/>
      <c r="SGJ435" s="45"/>
      <c r="SGK435" s="45"/>
      <c r="SGL435" s="45"/>
      <c r="SGM435" s="45"/>
      <c r="SGN435" s="45"/>
      <c r="SGO435" s="45"/>
      <c r="SGP435" s="45"/>
      <c r="SGQ435" s="45"/>
      <c r="SGR435" s="45"/>
      <c r="SGS435" s="45"/>
      <c r="SGT435" s="45"/>
      <c r="SGU435" s="45"/>
      <c r="SGV435" s="45"/>
      <c r="SGW435" s="45"/>
      <c r="SGX435" s="45"/>
      <c r="SGY435" s="45"/>
      <c r="SGZ435" s="45"/>
      <c r="SHA435" s="45"/>
      <c r="SHB435" s="45"/>
      <c r="SHC435" s="45"/>
      <c r="SHD435" s="45"/>
      <c r="SHE435" s="45"/>
      <c r="SHF435" s="45"/>
      <c r="SHG435" s="45"/>
      <c r="SHH435" s="45"/>
      <c r="SHI435" s="45"/>
      <c r="SHJ435" s="45"/>
      <c r="SHK435" s="45"/>
      <c r="SHL435" s="45"/>
      <c r="SHM435" s="45"/>
      <c r="SHN435" s="45"/>
      <c r="SHO435" s="45"/>
      <c r="SHP435" s="45"/>
      <c r="SHQ435" s="45"/>
      <c r="SHR435" s="45"/>
      <c r="SHS435" s="45"/>
      <c r="SHT435" s="45"/>
      <c r="SHU435" s="45"/>
      <c r="SHV435" s="45"/>
      <c r="SHW435" s="45"/>
      <c r="SHX435" s="45"/>
      <c r="SHY435" s="45"/>
      <c r="SHZ435" s="45"/>
      <c r="SIA435" s="45"/>
      <c r="SIB435" s="45"/>
      <c r="SIC435" s="45"/>
      <c r="SID435" s="45"/>
      <c r="SIE435" s="45"/>
      <c r="SIF435" s="45"/>
      <c r="SIG435" s="45"/>
      <c r="SIH435" s="45"/>
      <c r="SII435" s="45"/>
      <c r="SIJ435" s="45"/>
      <c r="SIK435" s="45"/>
      <c r="SIL435" s="45"/>
      <c r="SIM435" s="45"/>
      <c r="SIN435" s="45"/>
      <c r="SIO435" s="45"/>
      <c r="SIP435" s="45"/>
      <c r="SIQ435" s="45"/>
      <c r="SIR435" s="45"/>
      <c r="SIS435" s="45"/>
      <c r="SIT435" s="45"/>
      <c r="SIU435" s="45"/>
      <c r="SIV435" s="45"/>
      <c r="SIW435" s="45"/>
      <c r="SIX435" s="45"/>
      <c r="SIY435" s="45"/>
      <c r="SIZ435" s="45"/>
      <c r="SJA435" s="45"/>
      <c r="SJB435" s="45"/>
      <c r="SJC435" s="45"/>
      <c r="SJD435" s="45"/>
      <c r="SJE435" s="45"/>
      <c r="SJF435" s="45"/>
      <c r="SJG435" s="45"/>
      <c r="SJH435" s="45"/>
      <c r="SJI435" s="45"/>
      <c r="SJJ435" s="45"/>
      <c r="SJK435" s="45"/>
      <c r="SJL435" s="45"/>
      <c r="SJM435" s="45"/>
      <c r="SJN435" s="45"/>
      <c r="SJO435" s="45"/>
      <c r="SJP435" s="45"/>
      <c r="SJQ435" s="45"/>
      <c r="SJR435" s="45"/>
      <c r="SJS435" s="45"/>
      <c r="SJT435" s="45"/>
      <c r="SJU435" s="45"/>
      <c r="SJV435" s="45"/>
      <c r="SJW435" s="45"/>
      <c r="SJX435" s="45"/>
      <c r="SJY435" s="45"/>
      <c r="SJZ435" s="45"/>
      <c r="SKA435" s="45"/>
      <c r="SKB435" s="45"/>
      <c r="SKC435" s="45"/>
      <c r="SKD435" s="45"/>
      <c r="SKE435" s="45"/>
      <c r="SKF435" s="45"/>
      <c r="SKG435" s="45"/>
      <c r="SKH435" s="45"/>
      <c r="SKI435" s="45"/>
      <c r="SKJ435" s="45"/>
      <c r="SKK435" s="45"/>
      <c r="SKL435" s="45"/>
      <c r="SKM435" s="45"/>
      <c r="SKN435" s="45"/>
      <c r="SKO435" s="45"/>
      <c r="SKP435" s="45"/>
      <c r="SKQ435" s="45"/>
      <c r="SKR435" s="45"/>
      <c r="SKS435" s="45"/>
      <c r="SKT435" s="45"/>
      <c r="SKU435" s="45"/>
      <c r="SKV435" s="45"/>
      <c r="SKW435" s="45"/>
      <c r="SKX435" s="45"/>
      <c r="SKY435" s="45"/>
      <c r="SKZ435" s="45"/>
      <c r="SLA435" s="45"/>
      <c r="SLB435" s="45"/>
      <c r="SLC435" s="45"/>
      <c r="SLD435" s="45"/>
      <c r="SLE435" s="45"/>
      <c r="SLF435" s="45"/>
      <c r="SLG435" s="45"/>
      <c r="SLH435" s="45"/>
      <c r="SLI435" s="45"/>
      <c r="SLJ435" s="45"/>
      <c r="SLK435" s="45"/>
      <c r="SLL435" s="45"/>
      <c r="SLM435" s="45"/>
      <c r="SLN435" s="45"/>
      <c r="SLO435" s="45"/>
      <c r="SLP435" s="45"/>
      <c r="SLQ435" s="45"/>
      <c r="SLR435" s="45"/>
      <c r="SLS435" s="45"/>
      <c r="SLT435" s="45"/>
      <c r="SLU435" s="45"/>
      <c r="SLV435" s="45"/>
      <c r="SLW435" s="45"/>
      <c r="SLX435" s="45"/>
      <c r="SLY435" s="45"/>
      <c r="SLZ435" s="45"/>
      <c r="SMA435" s="45"/>
      <c r="SMB435" s="45"/>
      <c r="SMC435" s="45"/>
      <c r="SMD435" s="45"/>
      <c r="SME435" s="45"/>
      <c r="SMF435" s="45"/>
      <c r="SMG435" s="45"/>
      <c r="SMH435" s="45"/>
      <c r="SMI435" s="45"/>
      <c r="SMJ435" s="45"/>
      <c r="SMK435" s="45"/>
      <c r="SML435" s="45"/>
      <c r="SMM435" s="45"/>
      <c r="SMN435" s="45"/>
      <c r="SMO435" s="45"/>
      <c r="SMP435" s="45"/>
      <c r="SMQ435" s="45"/>
      <c r="SMR435" s="45"/>
      <c r="SMS435" s="45"/>
      <c r="SMT435" s="45"/>
      <c r="SMU435" s="45"/>
      <c r="SMV435" s="45"/>
      <c r="SMW435" s="45"/>
      <c r="SMX435" s="45"/>
      <c r="SMY435" s="45"/>
      <c r="SMZ435" s="45"/>
      <c r="SNA435" s="45"/>
      <c r="SNB435" s="45"/>
      <c r="SNC435" s="45"/>
      <c r="SND435" s="45"/>
      <c r="SNE435" s="45"/>
      <c r="SNF435" s="45"/>
      <c r="SNG435" s="45"/>
      <c r="SNH435" s="45"/>
      <c r="SNI435" s="45"/>
      <c r="SNJ435" s="45"/>
      <c r="SNK435" s="45"/>
      <c r="SNL435" s="45"/>
      <c r="SNM435" s="45"/>
      <c r="SNN435" s="45"/>
      <c r="SNO435" s="45"/>
      <c r="SNP435" s="45"/>
      <c r="SNQ435" s="45"/>
      <c r="SNR435" s="45"/>
      <c r="SNS435" s="45"/>
      <c r="SNT435" s="45"/>
      <c r="SNU435" s="45"/>
      <c r="SNV435" s="45"/>
      <c r="SNW435" s="45"/>
      <c r="SNX435" s="45"/>
      <c r="SNY435" s="45"/>
      <c r="SNZ435" s="45"/>
      <c r="SOA435" s="45"/>
      <c r="SOB435" s="45"/>
      <c r="SOC435" s="45"/>
      <c r="SOD435" s="45"/>
      <c r="SOE435" s="45"/>
      <c r="SOF435" s="45"/>
      <c r="SOG435" s="45"/>
      <c r="SOH435" s="45"/>
      <c r="SOI435" s="45"/>
      <c r="SOJ435" s="45"/>
      <c r="SOK435" s="45"/>
      <c r="SOL435" s="45"/>
      <c r="SOM435" s="45"/>
      <c r="SON435" s="45"/>
      <c r="SOO435" s="45"/>
      <c r="SOP435" s="45"/>
      <c r="SOQ435" s="45"/>
      <c r="SOR435" s="45"/>
      <c r="SOS435" s="45"/>
      <c r="SOT435" s="45"/>
      <c r="SOU435" s="45"/>
      <c r="SOV435" s="45"/>
      <c r="SOW435" s="45"/>
      <c r="SOX435" s="45"/>
      <c r="SOY435" s="45"/>
      <c r="SOZ435" s="45"/>
      <c r="SPA435" s="45"/>
      <c r="SPB435" s="45"/>
      <c r="SPC435" s="45"/>
      <c r="SPD435" s="45"/>
      <c r="SPE435" s="45"/>
      <c r="SPF435" s="45"/>
      <c r="SPG435" s="45"/>
      <c r="SPH435" s="45"/>
      <c r="SPI435" s="45"/>
      <c r="SPJ435" s="45"/>
      <c r="SPK435" s="45"/>
      <c r="SPL435" s="45"/>
      <c r="SPM435" s="45"/>
      <c r="SPN435" s="45"/>
      <c r="SPO435" s="45"/>
      <c r="SPP435" s="45"/>
      <c r="SPQ435" s="45"/>
      <c r="SPR435" s="45"/>
      <c r="SPS435" s="45"/>
      <c r="SPT435" s="45"/>
      <c r="SPU435" s="45"/>
      <c r="SPV435" s="45"/>
      <c r="SPW435" s="45"/>
      <c r="SPX435" s="45"/>
      <c r="SPY435" s="45"/>
      <c r="SPZ435" s="45"/>
      <c r="SQA435" s="45"/>
      <c r="SQB435" s="45"/>
      <c r="SQC435" s="45"/>
      <c r="SQD435" s="45"/>
      <c r="SQE435" s="45"/>
      <c r="SQF435" s="45"/>
      <c r="SQG435" s="45"/>
      <c r="SQH435" s="45"/>
      <c r="SQI435" s="45"/>
      <c r="SQJ435" s="45"/>
      <c r="SQK435" s="45"/>
      <c r="SQL435" s="45"/>
      <c r="SQM435" s="45"/>
      <c r="SQN435" s="45"/>
      <c r="SQO435" s="45"/>
      <c r="SQP435" s="45"/>
      <c r="SQQ435" s="45"/>
      <c r="SQR435" s="45"/>
      <c r="SQS435" s="45"/>
      <c r="SQT435" s="45"/>
      <c r="SQU435" s="45"/>
      <c r="SQV435" s="45"/>
      <c r="SQW435" s="45"/>
      <c r="SQX435" s="45"/>
      <c r="SQY435" s="45"/>
      <c r="SQZ435" s="45"/>
      <c r="SRA435" s="45"/>
      <c r="SRB435" s="45"/>
      <c r="SRC435" s="45"/>
      <c r="SRD435" s="45"/>
      <c r="SRE435" s="45"/>
      <c r="SRF435" s="45"/>
      <c r="SRG435" s="45"/>
      <c r="SRH435" s="45"/>
      <c r="SRI435" s="45"/>
      <c r="SRJ435" s="45"/>
      <c r="SRK435" s="45"/>
      <c r="SRL435" s="45"/>
      <c r="SRM435" s="45"/>
      <c r="SRN435" s="45"/>
      <c r="SRO435" s="45"/>
      <c r="SRP435" s="45"/>
      <c r="SRQ435" s="45"/>
      <c r="SRR435" s="45"/>
      <c r="SRS435" s="45"/>
      <c r="SRT435" s="45"/>
      <c r="SRU435" s="45"/>
      <c r="SRV435" s="45"/>
      <c r="SRW435" s="45"/>
      <c r="SRX435" s="45"/>
      <c r="SRY435" s="45"/>
      <c r="SRZ435" s="45"/>
      <c r="SSA435" s="45"/>
      <c r="SSB435" s="45"/>
      <c r="SSC435" s="45"/>
      <c r="SSD435" s="45"/>
      <c r="SSE435" s="45"/>
      <c r="SSF435" s="45"/>
      <c r="SSG435" s="45"/>
      <c r="SSH435" s="45"/>
      <c r="SSI435" s="45"/>
      <c r="SSJ435" s="45"/>
      <c r="SSK435" s="45"/>
      <c r="SSL435" s="45"/>
      <c r="SSM435" s="45"/>
      <c r="SSN435" s="45"/>
      <c r="SSO435" s="45"/>
      <c r="SSP435" s="45"/>
      <c r="SSQ435" s="45"/>
      <c r="SSR435" s="45"/>
      <c r="SSS435" s="45"/>
      <c r="SST435" s="45"/>
      <c r="SSU435" s="45"/>
      <c r="SSV435" s="45"/>
      <c r="SSW435" s="45"/>
      <c r="SSX435" s="45"/>
      <c r="SSY435" s="45"/>
      <c r="SSZ435" s="45"/>
      <c r="STA435" s="45"/>
      <c r="STB435" s="45"/>
      <c r="STC435" s="45"/>
      <c r="STD435" s="45"/>
      <c r="STE435" s="45"/>
      <c r="STF435" s="45"/>
      <c r="STG435" s="45"/>
      <c r="STH435" s="45"/>
      <c r="STI435" s="45"/>
      <c r="STJ435" s="45"/>
      <c r="STK435" s="45"/>
      <c r="STL435" s="45"/>
      <c r="STM435" s="45"/>
      <c r="STN435" s="45"/>
      <c r="STO435" s="45"/>
      <c r="STP435" s="45"/>
      <c r="STQ435" s="45"/>
      <c r="STR435" s="45"/>
      <c r="STS435" s="45"/>
      <c r="STT435" s="45"/>
      <c r="STU435" s="45"/>
      <c r="STV435" s="45"/>
      <c r="STW435" s="45"/>
      <c r="STX435" s="45"/>
      <c r="STY435" s="45"/>
      <c r="STZ435" s="45"/>
      <c r="SUA435" s="45"/>
      <c r="SUB435" s="45"/>
      <c r="SUC435" s="45"/>
      <c r="SUD435" s="45"/>
      <c r="SUE435" s="45"/>
      <c r="SUF435" s="45"/>
      <c r="SUG435" s="45"/>
      <c r="SUH435" s="45"/>
      <c r="SUI435" s="45"/>
      <c r="SUJ435" s="45"/>
      <c r="SUK435" s="45"/>
      <c r="SUL435" s="45"/>
      <c r="SUM435" s="45"/>
      <c r="SUN435" s="45"/>
      <c r="SUO435" s="45"/>
      <c r="SUP435" s="45"/>
      <c r="SUQ435" s="45"/>
      <c r="SUR435" s="45"/>
      <c r="SUS435" s="45"/>
      <c r="SUT435" s="45"/>
      <c r="SUU435" s="45"/>
      <c r="SUV435" s="45"/>
      <c r="SUW435" s="45"/>
      <c r="SUX435" s="45"/>
      <c r="SUY435" s="45"/>
      <c r="SUZ435" s="45"/>
      <c r="SVA435" s="45"/>
      <c r="SVB435" s="45"/>
      <c r="SVC435" s="45"/>
      <c r="SVD435" s="45"/>
      <c r="SVE435" s="45"/>
      <c r="SVF435" s="45"/>
      <c r="SVG435" s="45"/>
      <c r="SVH435" s="45"/>
      <c r="SVI435" s="45"/>
      <c r="SVJ435" s="45"/>
      <c r="SVK435" s="45"/>
      <c r="SVL435" s="45"/>
      <c r="SVM435" s="45"/>
      <c r="SVN435" s="45"/>
      <c r="SVO435" s="45"/>
      <c r="SVP435" s="45"/>
      <c r="SVQ435" s="45"/>
      <c r="SVR435" s="45"/>
      <c r="SVS435" s="45"/>
      <c r="SVT435" s="45"/>
      <c r="SVU435" s="45"/>
      <c r="SVV435" s="45"/>
      <c r="SVW435" s="45"/>
      <c r="SVX435" s="45"/>
      <c r="SVY435" s="45"/>
      <c r="SVZ435" s="45"/>
      <c r="SWA435" s="45"/>
      <c r="SWB435" s="45"/>
      <c r="SWC435" s="45"/>
      <c r="SWD435" s="45"/>
      <c r="SWE435" s="45"/>
      <c r="SWF435" s="45"/>
      <c r="SWG435" s="45"/>
      <c r="SWH435" s="45"/>
      <c r="SWI435" s="45"/>
      <c r="SWJ435" s="45"/>
      <c r="SWK435" s="45"/>
      <c r="SWL435" s="45"/>
      <c r="SWM435" s="45"/>
      <c r="SWN435" s="45"/>
      <c r="SWO435" s="45"/>
      <c r="SWP435" s="45"/>
      <c r="SWQ435" s="45"/>
      <c r="SWR435" s="45"/>
      <c r="SWS435" s="45"/>
      <c r="SWT435" s="45"/>
      <c r="SWU435" s="45"/>
      <c r="SWV435" s="45"/>
      <c r="SWW435" s="45"/>
      <c r="SWX435" s="45"/>
      <c r="SWY435" s="45"/>
      <c r="SWZ435" s="45"/>
      <c r="SXA435" s="45"/>
      <c r="SXB435" s="45"/>
      <c r="SXC435" s="45"/>
      <c r="SXD435" s="45"/>
      <c r="SXE435" s="45"/>
      <c r="SXF435" s="45"/>
      <c r="SXG435" s="45"/>
      <c r="SXH435" s="45"/>
      <c r="SXI435" s="45"/>
      <c r="SXJ435" s="45"/>
      <c r="SXK435" s="45"/>
      <c r="SXL435" s="45"/>
      <c r="SXM435" s="45"/>
      <c r="SXN435" s="45"/>
      <c r="SXO435" s="45"/>
      <c r="SXP435" s="45"/>
      <c r="SXQ435" s="45"/>
      <c r="SXR435" s="45"/>
      <c r="SXS435" s="45"/>
      <c r="SXT435" s="45"/>
      <c r="SXU435" s="45"/>
      <c r="SXV435" s="45"/>
      <c r="SXW435" s="45"/>
      <c r="SXX435" s="45"/>
      <c r="SXY435" s="45"/>
      <c r="SXZ435" s="45"/>
      <c r="SYA435" s="45"/>
      <c r="SYB435" s="45"/>
      <c r="SYC435" s="45"/>
      <c r="SYD435" s="45"/>
      <c r="SYE435" s="45"/>
      <c r="SYF435" s="45"/>
      <c r="SYG435" s="45"/>
      <c r="SYH435" s="45"/>
      <c r="SYI435" s="45"/>
      <c r="SYJ435" s="45"/>
      <c r="SYK435" s="45"/>
      <c r="SYL435" s="45"/>
      <c r="SYM435" s="45"/>
      <c r="SYN435" s="45"/>
      <c r="SYO435" s="45"/>
      <c r="SYP435" s="45"/>
      <c r="SYQ435" s="45"/>
      <c r="SYR435" s="45"/>
      <c r="SYS435" s="45"/>
      <c r="SYT435" s="45"/>
      <c r="SYU435" s="45"/>
      <c r="SYV435" s="45"/>
      <c r="SYW435" s="45"/>
      <c r="SYX435" s="45"/>
      <c r="SYY435" s="45"/>
      <c r="SYZ435" s="45"/>
      <c r="SZA435" s="45"/>
      <c r="SZB435" s="45"/>
      <c r="SZC435" s="45"/>
      <c r="SZD435" s="45"/>
      <c r="SZE435" s="45"/>
      <c r="SZF435" s="45"/>
      <c r="SZG435" s="45"/>
      <c r="SZH435" s="45"/>
      <c r="SZI435" s="45"/>
      <c r="SZJ435" s="45"/>
      <c r="SZK435" s="45"/>
      <c r="SZL435" s="45"/>
      <c r="SZM435" s="45"/>
      <c r="SZN435" s="45"/>
      <c r="SZO435" s="45"/>
      <c r="SZP435" s="45"/>
      <c r="SZQ435" s="45"/>
      <c r="SZR435" s="45"/>
      <c r="SZS435" s="45"/>
      <c r="SZT435" s="45"/>
      <c r="SZU435" s="45"/>
      <c r="SZV435" s="45"/>
      <c r="SZW435" s="45"/>
      <c r="SZX435" s="45"/>
      <c r="SZY435" s="45"/>
      <c r="SZZ435" s="45"/>
      <c r="TAA435" s="45"/>
      <c r="TAB435" s="45"/>
      <c r="TAC435" s="45"/>
      <c r="TAD435" s="45"/>
      <c r="TAE435" s="45"/>
      <c r="TAF435" s="45"/>
      <c r="TAG435" s="45"/>
      <c r="TAH435" s="45"/>
      <c r="TAI435" s="45"/>
      <c r="TAJ435" s="45"/>
      <c r="TAK435" s="45"/>
      <c r="TAL435" s="45"/>
      <c r="TAM435" s="45"/>
      <c r="TAN435" s="45"/>
      <c r="TAO435" s="45"/>
      <c r="TAP435" s="45"/>
      <c r="TAQ435" s="45"/>
      <c r="TAR435" s="45"/>
      <c r="TAS435" s="45"/>
      <c r="TAT435" s="45"/>
      <c r="TAU435" s="45"/>
      <c r="TAV435" s="45"/>
      <c r="TAW435" s="45"/>
      <c r="TAX435" s="45"/>
      <c r="TAY435" s="45"/>
      <c r="TAZ435" s="45"/>
      <c r="TBA435" s="45"/>
      <c r="TBB435" s="45"/>
      <c r="TBC435" s="45"/>
      <c r="TBD435" s="45"/>
      <c r="TBE435" s="45"/>
      <c r="TBF435" s="45"/>
      <c r="TBG435" s="45"/>
      <c r="TBH435" s="45"/>
      <c r="TBI435" s="45"/>
      <c r="TBJ435" s="45"/>
      <c r="TBK435" s="45"/>
      <c r="TBL435" s="45"/>
      <c r="TBM435" s="45"/>
      <c r="TBN435" s="45"/>
      <c r="TBO435" s="45"/>
      <c r="TBP435" s="45"/>
      <c r="TBQ435" s="45"/>
      <c r="TBR435" s="45"/>
      <c r="TBS435" s="45"/>
      <c r="TBT435" s="45"/>
      <c r="TBU435" s="45"/>
      <c r="TBV435" s="45"/>
      <c r="TBW435" s="45"/>
      <c r="TBX435" s="45"/>
      <c r="TBY435" s="45"/>
      <c r="TBZ435" s="45"/>
      <c r="TCA435" s="45"/>
      <c r="TCB435" s="45"/>
      <c r="TCC435" s="45"/>
      <c r="TCD435" s="45"/>
      <c r="TCE435" s="45"/>
      <c r="TCF435" s="45"/>
      <c r="TCG435" s="45"/>
      <c r="TCH435" s="45"/>
      <c r="TCI435" s="45"/>
      <c r="TCJ435" s="45"/>
      <c r="TCK435" s="45"/>
      <c r="TCL435" s="45"/>
      <c r="TCM435" s="45"/>
      <c r="TCN435" s="45"/>
      <c r="TCO435" s="45"/>
      <c r="TCP435" s="45"/>
      <c r="TCQ435" s="45"/>
      <c r="TCR435" s="45"/>
      <c r="TCS435" s="45"/>
      <c r="TCT435" s="45"/>
      <c r="TCU435" s="45"/>
      <c r="TCV435" s="45"/>
      <c r="TCW435" s="45"/>
      <c r="TCX435" s="45"/>
      <c r="TCY435" s="45"/>
      <c r="TCZ435" s="45"/>
      <c r="TDA435" s="45"/>
      <c r="TDB435" s="45"/>
      <c r="TDC435" s="45"/>
      <c r="TDD435" s="45"/>
      <c r="TDE435" s="45"/>
      <c r="TDF435" s="45"/>
      <c r="TDG435" s="45"/>
      <c r="TDH435" s="45"/>
      <c r="TDI435" s="45"/>
      <c r="TDJ435" s="45"/>
      <c r="TDK435" s="45"/>
      <c r="TDL435" s="45"/>
      <c r="TDM435" s="45"/>
      <c r="TDN435" s="45"/>
      <c r="TDO435" s="45"/>
      <c r="TDP435" s="45"/>
      <c r="TDQ435" s="45"/>
      <c r="TDR435" s="45"/>
      <c r="TDS435" s="45"/>
      <c r="TDT435" s="45"/>
      <c r="TDU435" s="45"/>
      <c r="TDV435" s="45"/>
      <c r="TDW435" s="45"/>
      <c r="TDX435" s="45"/>
      <c r="TDY435" s="45"/>
      <c r="TDZ435" s="45"/>
      <c r="TEA435" s="45"/>
      <c r="TEB435" s="45"/>
      <c r="TEC435" s="45"/>
      <c r="TED435" s="45"/>
      <c r="TEE435" s="45"/>
      <c r="TEF435" s="45"/>
      <c r="TEG435" s="45"/>
      <c r="TEH435" s="45"/>
      <c r="TEI435" s="45"/>
      <c r="TEJ435" s="45"/>
      <c r="TEK435" s="45"/>
      <c r="TEL435" s="45"/>
      <c r="TEM435" s="45"/>
      <c r="TEN435" s="45"/>
      <c r="TEO435" s="45"/>
      <c r="TEP435" s="45"/>
      <c r="TEQ435" s="45"/>
      <c r="TER435" s="45"/>
      <c r="TES435" s="45"/>
      <c r="TET435" s="45"/>
      <c r="TEU435" s="45"/>
      <c r="TEV435" s="45"/>
      <c r="TEW435" s="45"/>
      <c r="TEX435" s="45"/>
      <c r="TEY435" s="45"/>
      <c r="TEZ435" s="45"/>
      <c r="TFA435" s="45"/>
      <c r="TFB435" s="45"/>
      <c r="TFC435" s="45"/>
      <c r="TFD435" s="45"/>
      <c r="TFE435" s="45"/>
      <c r="TFF435" s="45"/>
      <c r="TFG435" s="45"/>
      <c r="TFH435" s="45"/>
      <c r="TFI435" s="45"/>
      <c r="TFJ435" s="45"/>
      <c r="TFK435" s="45"/>
      <c r="TFL435" s="45"/>
      <c r="TFM435" s="45"/>
      <c r="TFN435" s="45"/>
      <c r="TFO435" s="45"/>
      <c r="TFP435" s="45"/>
      <c r="TFQ435" s="45"/>
      <c r="TFR435" s="45"/>
      <c r="TFS435" s="45"/>
      <c r="TFT435" s="45"/>
      <c r="TFU435" s="45"/>
      <c r="TFV435" s="45"/>
      <c r="TFW435" s="45"/>
      <c r="TFX435" s="45"/>
      <c r="TFY435" s="45"/>
      <c r="TFZ435" s="45"/>
      <c r="TGA435" s="45"/>
      <c r="TGB435" s="45"/>
      <c r="TGC435" s="45"/>
      <c r="TGD435" s="45"/>
      <c r="TGE435" s="45"/>
      <c r="TGF435" s="45"/>
      <c r="TGG435" s="45"/>
      <c r="TGH435" s="45"/>
      <c r="TGI435" s="45"/>
      <c r="TGJ435" s="45"/>
      <c r="TGK435" s="45"/>
      <c r="TGL435" s="45"/>
      <c r="TGM435" s="45"/>
      <c r="TGN435" s="45"/>
      <c r="TGO435" s="45"/>
      <c r="TGP435" s="45"/>
      <c r="TGQ435" s="45"/>
      <c r="TGR435" s="45"/>
      <c r="TGS435" s="45"/>
      <c r="TGT435" s="45"/>
      <c r="TGU435" s="45"/>
      <c r="TGV435" s="45"/>
      <c r="TGW435" s="45"/>
      <c r="TGX435" s="45"/>
      <c r="TGY435" s="45"/>
      <c r="TGZ435" s="45"/>
      <c r="THA435" s="45"/>
      <c r="THB435" s="45"/>
      <c r="THC435" s="45"/>
      <c r="THD435" s="45"/>
      <c r="THE435" s="45"/>
      <c r="THF435" s="45"/>
      <c r="THG435" s="45"/>
      <c r="THH435" s="45"/>
      <c r="THI435" s="45"/>
      <c r="THJ435" s="45"/>
      <c r="THK435" s="45"/>
      <c r="THL435" s="45"/>
      <c r="THM435" s="45"/>
      <c r="THN435" s="45"/>
      <c r="THO435" s="45"/>
      <c r="THP435" s="45"/>
      <c r="THQ435" s="45"/>
      <c r="THR435" s="45"/>
      <c r="THS435" s="45"/>
      <c r="THT435" s="45"/>
      <c r="THU435" s="45"/>
      <c r="THV435" s="45"/>
      <c r="THW435" s="45"/>
      <c r="THX435" s="45"/>
      <c r="THY435" s="45"/>
      <c r="THZ435" s="45"/>
      <c r="TIA435" s="45"/>
      <c r="TIB435" s="45"/>
      <c r="TIC435" s="45"/>
      <c r="TID435" s="45"/>
      <c r="TIE435" s="45"/>
      <c r="TIF435" s="45"/>
      <c r="TIG435" s="45"/>
      <c r="TIH435" s="45"/>
      <c r="TII435" s="45"/>
      <c r="TIJ435" s="45"/>
      <c r="TIK435" s="45"/>
      <c r="TIL435" s="45"/>
      <c r="TIM435" s="45"/>
      <c r="TIN435" s="45"/>
      <c r="TIO435" s="45"/>
      <c r="TIP435" s="45"/>
      <c r="TIQ435" s="45"/>
      <c r="TIR435" s="45"/>
      <c r="TIS435" s="45"/>
      <c r="TIT435" s="45"/>
      <c r="TIU435" s="45"/>
      <c r="TIV435" s="45"/>
      <c r="TIW435" s="45"/>
      <c r="TIX435" s="45"/>
      <c r="TIY435" s="45"/>
      <c r="TIZ435" s="45"/>
      <c r="TJA435" s="45"/>
      <c r="TJB435" s="45"/>
      <c r="TJC435" s="45"/>
      <c r="TJD435" s="45"/>
      <c r="TJE435" s="45"/>
      <c r="TJF435" s="45"/>
      <c r="TJG435" s="45"/>
      <c r="TJH435" s="45"/>
      <c r="TJI435" s="45"/>
      <c r="TJJ435" s="45"/>
      <c r="TJK435" s="45"/>
      <c r="TJL435" s="45"/>
      <c r="TJM435" s="45"/>
      <c r="TJN435" s="45"/>
      <c r="TJO435" s="45"/>
      <c r="TJP435" s="45"/>
      <c r="TJQ435" s="45"/>
      <c r="TJR435" s="45"/>
      <c r="TJS435" s="45"/>
      <c r="TJT435" s="45"/>
      <c r="TJU435" s="45"/>
      <c r="TJV435" s="45"/>
      <c r="TJW435" s="45"/>
      <c r="TJX435" s="45"/>
      <c r="TJY435" s="45"/>
      <c r="TJZ435" s="45"/>
      <c r="TKA435" s="45"/>
      <c r="TKB435" s="45"/>
      <c r="TKC435" s="45"/>
      <c r="TKD435" s="45"/>
      <c r="TKE435" s="45"/>
      <c r="TKF435" s="45"/>
      <c r="TKG435" s="45"/>
      <c r="TKH435" s="45"/>
      <c r="TKI435" s="45"/>
      <c r="TKJ435" s="45"/>
      <c r="TKK435" s="45"/>
      <c r="TKL435" s="45"/>
      <c r="TKM435" s="45"/>
      <c r="TKN435" s="45"/>
      <c r="TKO435" s="45"/>
      <c r="TKP435" s="45"/>
      <c r="TKQ435" s="45"/>
      <c r="TKR435" s="45"/>
      <c r="TKS435" s="45"/>
      <c r="TKT435" s="45"/>
      <c r="TKU435" s="45"/>
      <c r="TKV435" s="45"/>
      <c r="TKW435" s="45"/>
      <c r="TKX435" s="45"/>
      <c r="TKY435" s="45"/>
      <c r="TKZ435" s="45"/>
      <c r="TLA435" s="45"/>
      <c r="TLB435" s="45"/>
      <c r="TLC435" s="45"/>
      <c r="TLD435" s="45"/>
      <c r="TLE435" s="45"/>
      <c r="TLF435" s="45"/>
      <c r="TLG435" s="45"/>
      <c r="TLH435" s="45"/>
      <c r="TLI435" s="45"/>
      <c r="TLJ435" s="45"/>
      <c r="TLK435" s="45"/>
      <c r="TLL435" s="45"/>
      <c r="TLM435" s="45"/>
      <c r="TLN435" s="45"/>
      <c r="TLO435" s="45"/>
      <c r="TLP435" s="45"/>
      <c r="TLQ435" s="45"/>
      <c r="TLR435" s="45"/>
      <c r="TLS435" s="45"/>
      <c r="TLT435" s="45"/>
      <c r="TLU435" s="45"/>
      <c r="TLV435" s="45"/>
      <c r="TLW435" s="45"/>
      <c r="TLX435" s="45"/>
      <c r="TLY435" s="45"/>
      <c r="TLZ435" s="45"/>
      <c r="TMA435" s="45"/>
      <c r="TMB435" s="45"/>
      <c r="TMC435" s="45"/>
      <c r="TMD435" s="45"/>
      <c r="TME435" s="45"/>
      <c r="TMF435" s="45"/>
      <c r="TMG435" s="45"/>
      <c r="TMH435" s="45"/>
      <c r="TMI435" s="45"/>
      <c r="TMJ435" s="45"/>
      <c r="TMK435" s="45"/>
      <c r="TML435" s="45"/>
      <c r="TMM435" s="45"/>
      <c r="TMN435" s="45"/>
      <c r="TMO435" s="45"/>
      <c r="TMP435" s="45"/>
      <c r="TMQ435" s="45"/>
      <c r="TMR435" s="45"/>
      <c r="TMS435" s="45"/>
      <c r="TMT435" s="45"/>
      <c r="TMU435" s="45"/>
      <c r="TMV435" s="45"/>
      <c r="TMW435" s="45"/>
      <c r="TMX435" s="45"/>
      <c r="TMY435" s="45"/>
      <c r="TMZ435" s="45"/>
      <c r="TNA435" s="45"/>
      <c r="TNB435" s="45"/>
      <c r="TNC435" s="45"/>
      <c r="TND435" s="45"/>
      <c r="TNE435" s="45"/>
      <c r="TNF435" s="45"/>
      <c r="TNG435" s="45"/>
      <c r="TNH435" s="45"/>
      <c r="TNI435" s="45"/>
      <c r="TNJ435" s="45"/>
      <c r="TNK435" s="45"/>
      <c r="TNL435" s="45"/>
      <c r="TNM435" s="45"/>
      <c r="TNN435" s="45"/>
      <c r="TNO435" s="45"/>
      <c r="TNP435" s="45"/>
      <c r="TNQ435" s="45"/>
      <c r="TNR435" s="45"/>
      <c r="TNS435" s="45"/>
      <c r="TNT435" s="45"/>
      <c r="TNU435" s="45"/>
      <c r="TNV435" s="45"/>
      <c r="TNW435" s="45"/>
      <c r="TNX435" s="45"/>
      <c r="TNY435" s="45"/>
      <c r="TNZ435" s="45"/>
      <c r="TOA435" s="45"/>
      <c r="TOB435" s="45"/>
      <c r="TOC435" s="45"/>
      <c r="TOD435" s="45"/>
      <c r="TOE435" s="45"/>
      <c r="TOF435" s="45"/>
      <c r="TOG435" s="45"/>
      <c r="TOH435" s="45"/>
      <c r="TOI435" s="45"/>
      <c r="TOJ435" s="45"/>
      <c r="TOK435" s="45"/>
      <c r="TOL435" s="45"/>
      <c r="TOM435" s="45"/>
      <c r="TON435" s="45"/>
      <c r="TOO435" s="45"/>
      <c r="TOP435" s="45"/>
      <c r="TOQ435" s="45"/>
      <c r="TOR435" s="45"/>
      <c r="TOS435" s="45"/>
      <c r="TOT435" s="45"/>
      <c r="TOU435" s="45"/>
      <c r="TOV435" s="45"/>
      <c r="TOW435" s="45"/>
      <c r="TOX435" s="45"/>
      <c r="TOY435" s="45"/>
      <c r="TOZ435" s="45"/>
      <c r="TPA435" s="45"/>
      <c r="TPB435" s="45"/>
      <c r="TPC435" s="45"/>
      <c r="TPD435" s="45"/>
      <c r="TPE435" s="45"/>
      <c r="TPF435" s="45"/>
      <c r="TPG435" s="45"/>
      <c r="TPH435" s="45"/>
      <c r="TPI435" s="45"/>
      <c r="TPJ435" s="45"/>
      <c r="TPK435" s="45"/>
      <c r="TPL435" s="45"/>
      <c r="TPM435" s="45"/>
      <c r="TPN435" s="45"/>
      <c r="TPO435" s="45"/>
      <c r="TPP435" s="45"/>
      <c r="TPQ435" s="45"/>
      <c r="TPR435" s="45"/>
      <c r="TPS435" s="45"/>
      <c r="TPT435" s="45"/>
      <c r="TPU435" s="45"/>
      <c r="TPV435" s="45"/>
      <c r="TPW435" s="45"/>
      <c r="TPX435" s="45"/>
      <c r="TPY435" s="45"/>
      <c r="TPZ435" s="45"/>
      <c r="TQA435" s="45"/>
      <c r="TQB435" s="45"/>
      <c r="TQC435" s="45"/>
      <c r="TQD435" s="45"/>
      <c r="TQE435" s="45"/>
      <c r="TQF435" s="45"/>
      <c r="TQG435" s="45"/>
      <c r="TQH435" s="45"/>
      <c r="TQI435" s="45"/>
      <c r="TQJ435" s="45"/>
      <c r="TQK435" s="45"/>
      <c r="TQL435" s="45"/>
      <c r="TQM435" s="45"/>
      <c r="TQN435" s="45"/>
      <c r="TQO435" s="45"/>
      <c r="TQP435" s="45"/>
      <c r="TQQ435" s="45"/>
      <c r="TQR435" s="45"/>
      <c r="TQS435" s="45"/>
      <c r="TQT435" s="45"/>
      <c r="TQU435" s="45"/>
      <c r="TQV435" s="45"/>
      <c r="TQW435" s="45"/>
      <c r="TQX435" s="45"/>
      <c r="TQY435" s="45"/>
      <c r="TQZ435" s="45"/>
      <c r="TRA435" s="45"/>
      <c r="TRB435" s="45"/>
      <c r="TRC435" s="45"/>
      <c r="TRD435" s="45"/>
      <c r="TRE435" s="45"/>
      <c r="TRF435" s="45"/>
      <c r="TRG435" s="45"/>
      <c r="TRH435" s="45"/>
      <c r="TRI435" s="45"/>
      <c r="TRJ435" s="45"/>
      <c r="TRK435" s="45"/>
      <c r="TRL435" s="45"/>
      <c r="TRM435" s="45"/>
      <c r="TRN435" s="45"/>
      <c r="TRO435" s="45"/>
      <c r="TRP435" s="45"/>
      <c r="TRQ435" s="45"/>
      <c r="TRR435" s="45"/>
      <c r="TRS435" s="45"/>
      <c r="TRT435" s="45"/>
      <c r="TRU435" s="45"/>
      <c r="TRV435" s="45"/>
      <c r="TRW435" s="45"/>
      <c r="TRX435" s="45"/>
      <c r="TRY435" s="45"/>
      <c r="TRZ435" s="45"/>
      <c r="TSA435" s="45"/>
      <c r="TSB435" s="45"/>
      <c r="TSC435" s="45"/>
      <c r="TSD435" s="45"/>
      <c r="TSE435" s="45"/>
      <c r="TSF435" s="45"/>
      <c r="TSG435" s="45"/>
      <c r="TSH435" s="45"/>
      <c r="TSI435" s="45"/>
      <c r="TSJ435" s="45"/>
      <c r="TSK435" s="45"/>
      <c r="TSL435" s="45"/>
      <c r="TSM435" s="45"/>
      <c r="TSN435" s="45"/>
      <c r="TSO435" s="45"/>
      <c r="TSP435" s="45"/>
      <c r="TSQ435" s="45"/>
      <c r="TSR435" s="45"/>
      <c r="TSS435" s="45"/>
      <c r="TST435" s="45"/>
      <c r="TSU435" s="45"/>
      <c r="TSV435" s="45"/>
      <c r="TSW435" s="45"/>
      <c r="TSX435" s="45"/>
      <c r="TSY435" s="45"/>
      <c r="TSZ435" s="45"/>
      <c r="TTA435" s="45"/>
      <c r="TTB435" s="45"/>
      <c r="TTC435" s="45"/>
      <c r="TTD435" s="45"/>
      <c r="TTE435" s="45"/>
      <c r="TTF435" s="45"/>
      <c r="TTG435" s="45"/>
      <c r="TTH435" s="45"/>
      <c r="TTI435" s="45"/>
      <c r="TTJ435" s="45"/>
      <c r="TTK435" s="45"/>
      <c r="TTL435" s="45"/>
      <c r="TTM435" s="45"/>
      <c r="TTN435" s="45"/>
      <c r="TTO435" s="45"/>
      <c r="TTP435" s="45"/>
      <c r="TTQ435" s="45"/>
      <c r="TTR435" s="45"/>
      <c r="TTS435" s="45"/>
      <c r="TTT435" s="45"/>
      <c r="TTU435" s="45"/>
      <c r="TTV435" s="45"/>
      <c r="TTW435" s="45"/>
      <c r="TTX435" s="45"/>
      <c r="TTY435" s="45"/>
      <c r="TTZ435" s="45"/>
      <c r="TUA435" s="45"/>
      <c r="TUB435" s="45"/>
      <c r="TUC435" s="45"/>
      <c r="TUD435" s="45"/>
      <c r="TUE435" s="45"/>
      <c r="TUF435" s="45"/>
      <c r="TUG435" s="45"/>
      <c r="TUH435" s="45"/>
      <c r="TUI435" s="45"/>
      <c r="TUJ435" s="45"/>
      <c r="TUK435" s="45"/>
      <c r="TUL435" s="45"/>
      <c r="TUM435" s="45"/>
      <c r="TUN435" s="45"/>
      <c r="TUO435" s="45"/>
      <c r="TUP435" s="45"/>
      <c r="TUQ435" s="45"/>
      <c r="TUR435" s="45"/>
      <c r="TUS435" s="45"/>
      <c r="TUT435" s="45"/>
      <c r="TUU435" s="45"/>
      <c r="TUV435" s="45"/>
      <c r="TUW435" s="45"/>
      <c r="TUX435" s="45"/>
      <c r="TUY435" s="45"/>
      <c r="TUZ435" s="45"/>
      <c r="TVA435" s="45"/>
      <c r="TVB435" s="45"/>
      <c r="TVC435" s="45"/>
      <c r="TVD435" s="45"/>
      <c r="TVE435" s="45"/>
      <c r="TVF435" s="45"/>
      <c r="TVG435" s="45"/>
      <c r="TVH435" s="45"/>
      <c r="TVI435" s="45"/>
      <c r="TVJ435" s="45"/>
      <c r="TVK435" s="45"/>
      <c r="TVL435" s="45"/>
      <c r="TVM435" s="45"/>
      <c r="TVN435" s="45"/>
      <c r="TVO435" s="45"/>
      <c r="TVP435" s="45"/>
      <c r="TVQ435" s="45"/>
      <c r="TVR435" s="45"/>
      <c r="TVS435" s="45"/>
      <c r="TVT435" s="45"/>
      <c r="TVU435" s="45"/>
      <c r="TVV435" s="45"/>
      <c r="TVW435" s="45"/>
      <c r="TVX435" s="45"/>
      <c r="TVY435" s="45"/>
      <c r="TVZ435" s="45"/>
      <c r="TWA435" s="45"/>
      <c r="TWB435" s="45"/>
      <c r="TWC435" s="45"/>
      <c r="TWD435" s="45"/>
      <c r="TWE435" s="45"/>
      <c r="TWF435" s="45"/>
      <c r="TWG435" s="45"/>
      <c r="TWH435" s="45"/>
      <c r="TWI435" s="45"/>
      <c r="TWJ435" s="45"/>
      <c r="TWK435" s="45"/>
      <c r="TWL435" s="45"/>
      <c r="TWM435" s="45"/>
      <c r="TWN435" s="45"/>
      <c r="TWO435" s="45"/>
      <c r="TWP435" s="45"/>
      <c r="TWQ435" s="45"/>
      <c r="TWR435" s="45"/>
      <c r="TWS435" s="45"/>
      <c r="TWT435" s="45"/>
      <c r="TWU435" s="45"/>
      <c r="TWV435" s="45"/>
      <c r="TWW435" s="45"/>
      <c r="TWX435" s="45"/>
      <c r="TWY435" s="45"/>
      <c r="TWZ435" s="45"/>
      <c r="TXA435" s="45"/>
      <c r="TXB435" s="45"/>
      <c r="TXC435" s="45"/>
      <c r="TXD435" s="45"/>
      <c r="TXE435" s="45"/>
      <c r="TXF435" s="45"/>
      <c r="TXG435" s="45"/>
      <c r="TXH435" s="45"/>
      <c r="TXI435" s="45"/>
      <c r="TXJ435" s="45"/>
      <c r="TXK435" s="45"/>
      <c r="TXL435" s="45"/>
      <c r="TXM435" s="45"/>
      <c r="TXN435" s="45"/>
      <c r="TXO435" s="45"/>
      <c r="TXP435" s="45"/>
      <c r="TXQ435" s="45"/>
      <c r="TXR435" s="45"/>
      <c r="TXS435" s="45"/>
      <c r="TXT435" s="45"/>
      <c r="TXU435" s="45"/>
      <c r="TXV435" s="45"/>
      <c r="TXW435" s="45"/>
      <c r="TXX435" s="45"/>
      <c r="TXY435" s="45"/>
      <c r="TXZ435" s="45"/>
      <c r="TYA435" s="45"/>
      <c r="TYB435" s="45"/>
      <c r="TYC435" s="45"/>
      <c r="TYD435" s="45"/>
      <c r="TYE435" s="45"/>
      <c r="TYF435" s="45"/>
      <c r="TYG435" s="45"/>
      <c r="TYH435" s="45"/>
      <c r="TYI435" s="45"/>
      <c r="TYJ435" s="45"/>
      <c r="TYK435" s="45"/>
      <c r="TYL435" s="45"/>
      <c r="TYM435" s="45"/>
      <c r="TYN435" s="45"/>
      <c r="TYO435" s="45"/>
      <c r="TYP435" s="45"/>
      <c r="TYQ435" s="45"/>
      <c r="TYR435" s="45"/>
      <c r="TYS435" s="45"/>
      <c r="TYT435" s="45"/>
      <c r="TYU435" s="45"/>
      <c r="TYV435" s="45"/>
      <c r="TYW435" s="45"/>
      <c r="TYX435" s="45"/>
      <c r="TYY435" s="45"/>
      <c r="TYZ435" s="45"/>
      <c r="TZA435" s="45"/>
      <c r="TZB435" s="45"/>
      <c r="TZC435" s="45"/>
      <c r="TZD435" s="45"/>
      <c r="TZE435" s="45"/>
      <c r="TZF435" s="45"/>
      <c r="TZG435" s="45"/>
      <c r="TZH435" s="45"/>
      <c r="TZI435" s="45"/>
      <c r="TZJ435" s="45"/>
      <c r="TZK435" s="45"/>
      <c r="TZL435" s="45"/>
      <c r="TZM435" s="45"/>
      <c r="TZN435" s="45"/>
      <c r="TZO435" s="45"/>
      <c r="TZP435" s="45"/>
      <c r="TZQ435" s="45"/>
      <c r="TZR435" s="45"/>
      <c r="TZS435" s="45"/>
      <c r="TZT435" s="45"/>
      <c r="TZU435" s="45"/>
      <c r="TZV435" s="45"/>
      <c r="TZW435" s="45"/>
      <c r="TZX435" s="45"/>
      <c r="TZY435" s="45"/>
      <c r="TZZ435" s="45"/>
      <c r="UAA435" s="45"/>
      <c r="UAB435" s="45"/>
      <c r="UAC435" s="45"/>
      <c r="UAD435" s="45"/>
      <c r="UAE435" s="45"/>
      <c r="UAF435" s="45"/>
      <c r="UAG435" s="45"/>
      <c r="UAH435" s="45"/>
      <c r="UAI435" s="45"/>
      <c r="UAJ435" s="45"/>
      <c r="UAK435" s="45"/>
      <c r="UAL435" s="45"/>
      <c r="UAM435" s="45"/>
      <c r="UAN435" s="45"/>
      <c r="UAO435" s="45"/>
      <c r="UAP435" s="45"/>
      <c r="UAQ435" s="45"/>
      <c r="UAR435" s="45"/>
      <c r="UAS435" s="45"/>
      <c r="UAT435" s="45"/>
      <c r="UAU435" s="45"/>
      <c r="UAV435" s="45"/>
      <c r="UAW435" s="45"/>
      <c r="UAX435" s="45"/>
      <c r="UAY435" s="45"/>
      <c r="UAZ435" s="45"/>
      <c r="UBA435" s="45"/>
      <c r="UBB435" s="45"/>
      <c r="UBC435" s="45"/>
      <c r="UBD435" s="45"/>
      <c r="UBE435" s="45"/>
      <c r="UBF435" s="45"/>
      <c r="UBG435" s="45"/>
      <c r="UBH435" s="45"/>
      <c r="UBI435" s="45"/>
      <c r="UBJ435" s="45"/>
      <c r="UBK435" s="45"/>
      <c r="UBL435" s="45"/>
      <c r="UBM435" s="45"/>
      <c r="UBN435" s="45"/>
      <c r="UBO435" s="45"/>
      <c r="UBP435" s="45"/>
      <c r="UBQ435" s="45"/>
      <c r="UBR435" s="45"/>
      <c r="UBS435" s="45"/>
      <c r="UBT435" s="45"/>
      <c r="UBU435" s="45"/>
      <c r="UBV435" s="45"/>
      <c r="UBW435" s="45"/>
      <c r="UBX435" s="45"/>
      <c r="UBY435" s="45"/>
      <c r="UBZ435" s="45"/>
      <c r="UCA435" s="45"/>
      <c r="UCB435" s="45"/>
      <c r="UCC435" s="45"/>
      <c r="UCD435" s="45"/>
      <c r="UCE435" s="45"/>
      <c r="UCF435" s="45"/>
      <c r="UCG435" s="45"/>
      <c r="UCH435" s="45"/>
      <c r="UCI435" s="45"/>
      <c r="UCJ435" s="45"/>
      <c r="UCK435" s="45"/>
      <c r="UCL435" s="45"/>
      <c r="UCM435" s="45"/>
      <c r="UCN435" s="45"/>
      <c r="UCO435" s="45"/>
      <c r="UCP435" s="45"/>
      <c r="UCQ435" s="45"/>
      <c r="UCR435" s="45"/>
      <c r="UCS435" s="45"/>
      <c r="UCT435" s="45"/>
      <c r="UCU435" s="45"/>
      <c r="UCV435" s="45"/>
      <c r="UCW435" s="45"/>
      <c r="UCX435" s="45"/>
      <c r="UCY435" s="45"/>
      <c r="UCZ435" s="45"/>
      <c r="UDA435" s="45"/>
      <c r="UDB435" s="45"/>
      <c r="UDC435" s="45"/>
      <c r="UDD435" s="45"/>
      <c r="UDE435" s="45"/>
      <c r="UDF435" s="45"/>
      <c r="UDG435" s="45"/>
      <c r="UDH435" s="45"/>
      <c r="UDI435" s="45"/>
      <c r="UDJ435" s="45"/>
      <c r="UDK435" s="45"/>
      <c r="UDL435" s="45"/>
      <c r="UDM435" s="45"/>
      <c r="UDN435" s="45"/>
      <c r="UDO435" s="45"/>
      <c r="UDP435" s="45"/>
      <c r="UDQ435" s="45"/>
      <c r="UDR435" s="45"/>
      <c r="UDS435" s="45"/>
      <c r="UDT435" s="45"/>
      <c r="UDU435" s="45"/>
      <c r="UDV435" s="45"/>
      <c r="UDW435" s="45"/>
      <c r="UDX435" s="45"/>
      <c r="UDY435" s="45"/>
      <c r="UDZ435" s="45"/>
      <c r="UEA435" s="45"/>
      <c r="UEB435" s="45"/>
      <c r="UEC435" s="45"/>
      <c r="UED435" s="45"/>
      <c r="UEE435" s="45"/>
      <c r="UEF435" s="45"/>
      <c r="UEG435" s="45"/>
      <c r="UEH435" s="45"/>
      <c r="UEI435" s="45"/>
      <c r="UEJ435" s="45"/>
      <c r="UEK435" s="45"/>
      <c r="UEL435" s="45"/>
      <c r="UEM435" s="45"/>
      <c r="UEN435" s="45"/>
      <c r="UEO435" s="45"/>
      <c r="UEP435" s="45"/>
      <c r="UEQ435" s="45"/>
      <c r="UER435" s="45"/>
      <c r="UES435" s="45"/>
      <c r="UET435" s="45"/>
      <c r="UEU435" s="45"/>
      <c r="UEV435" s="45"/>
      <c r="UEW435" s="45"/>
      <c r="UEX435" s="45"/>
      <c r="UEY435" s="45"/>
      <c r="UEZ435" s="45"/>
      <c r="UFA435" s="45"/>
      <c r="UFB435" s="45"/>
      <c r="UFC435" s="45"/>
      <c r="UFD435" s="45"/>
      <c r="UFE435" s="45"/>
      <c r="UFF435" s="45"/>
      <c r="UFG435" s="45"/>
      <c r="UFH435" s="45"/>
      <c r="UFI435" s="45"/>
      <c r="UFJ435" s="45"/>
      <c r="UFK435" s="45"/>
      <c r="UFL435" s="45"/>
      <c r="UFM435" s="45"/>
      <c r="UFN435" s="45"/>
      <c r="UFO435" s="45"/>
      <c r="UFP435" s="45"/>
      <c r="UFQ435" s="45"/>
      <c r="UFR435" s="45"/>
      <c r="UFS435" s="45"/>
      <c r="UFT435" s="45"/>
      <c r="UFU435" s="45"/>
      <c r="UFV435" s="45"/>
      <c r="UFW435" s="45"/>
      <c r="UFX435" s="45"/>
      <c r="UFY435" s="45"/>
      <c r="UFZ435" s="45"/>
      <c r="UGA435" s="45"/>
      <c r="UGB435" s="45"/>
      <c r="UGC435" s="45"/>
      <c r="UGD435" s="45"/>
      <c r="UGE435" s="45"/>
      <c r="UGF435" s="45"/>
      <c r="UGG435" s="45"/>
      <c r="UGH435" s="45"/>
      <c r="UGI435" s="45"/>
      <c r="UGJ435" s="45"/>
      <c r="UGK435" s="45"/>
      <c r="UGL435" s="45"/>
      <c r="UGM435" s="45"/>
      <c r="UGN435" s="45"/>
      <c r="UGO435" s="45"/>
      <c r="UGP435" s="45"/>
      <c r="UGQ435" s="45"/>
      <c r="UGR435" s="45"/>
      <c r="UGS435" s="45"/>
      <c r="UGT435" s="45"/>
      <c r="UGU435" s="45"/>
      <c r="UGV435" s="45"/>
      <c r="UGW435" s="45"/>
      <c r="UGX435" s="45"/>
      <c r="UGY435" s="45"/>
      <c r="UGZ435" s="45"/>
      <c r="UHA435" s="45"/>
      <c r="UHB435" s="45"/>
      <c r="UHC435" s="45"/>
      <c r="UHD435" s="45"/>
      <c r="UHE435" s="45"/>
      <c r="UHF435" s="45"/>
      <c r="UHG435" s="45"/>
      <c r="UHH435" s="45"/>
      <c r="UHI435" s="45"/>
      <c r="UHJ435" s="45"/>
      <c r="UHK435" s="45"/>
      <c r="UHL435" s="45"/>
      <c r="UHM435" s="45"/>
      <c r="UHN435" s="45"/>
      <c r="UHO435" s="45"/>
      <c r="UHP435" s="45"/>
      <c r="UHQ435" s="45"/>
      <c r="UHR435" s="45"/>
      <c r="UHS435" s="45"/>
      <c r="UHT435" s="45"/>
      <c r="UHU435" s="45"/>
      <c r="UHV435" s="45"/>
      <c r="UHW435" s="45"/>
      <c r="UHX435" s="45"/>
      <c r="UHY435" s="45"/>
      <c r="UHZ435" s="45"/>
      <c r="UIA435" s="45"/>
      <c r="UIB435" s="45"/>
      <c r="UIC435" s="45"/>
      <c r="UID435" s="45"/>
      <c r="UIE435" s="45"/>
      <c r="UIF435" s="45"/>
      <c r="UIG435" s="45"/>
      <c r="UIH435" s="45"/>
      <c r="UII435" s="45"/>
      <c r="UIJ435" s="45"/>
      <c r="UIK435" s="45"/>
      <c r="UIL435" s="45"/>
      <c r="UIM435" s="45"/>
      <c r="UIN435" s="45"/>
      <c r="UIO435" s="45"/>
      <c r="UIP435" s="45"/>
      <c r="UIQ435" s="45"/>
      <c r="UIR435" s="45"/>
      <c r="UIS435" s="45"/>
      <c r="UIT435" s="45"/>
      <c r="UIU435" s="45"/>
      <c r="UIV435" s="45"/>
      <c r="UIW435" s="45"/>
      <c r="UIX435" s="45"/>
      <c r="UIY435" s="45"/>
      <c r="UIZ435" s="45"/>
      <c r="UJA435" s="45"/>
      <c r="UJB435" s="45"/>
      <c r="UJC435" s="45"/>
      <c r="UJD435" s="45"/>
      <c r="UJE435" s="45"/>
      <c r="UJF435" s="45"/>
      <c r="UJG435" s="45"/>
      <c r="UJH435" s="45"/>
      <c r="UJI435" s="45"/>
      <c r="UJJ435" s="45"/>
      <c r="UJK435" s="45"/>
      <c r="UJL435" s="45"/>
      <c r="UJM435" s="45"/>
      <c r="UJN435" s="45"/>
      <c r="UJO435" s="45"/>
      <c r="UJP435" s="45"/>
      <c r="UJQ435" s="45"/>
      <c r="UJR435" s="45"/>
      <c r="UJS435" s="45"/>
      <c r="UJT435" s="45"/>
      <c r="UJU435" s="45"/>
      <c r="UJV435" s="45"/>
      <c r="UJW435" s="45"/>
      <c r="UJX435" s="45"/>
      <c r="UJY435" s="45"/>
      <c r="UJZ435" s="45"/>
      <c r="UKA435" s="45"/>
      <c r="UKB435" s="45"/>
      <c r="UKC435" s="45"/>
      <c r="UKD435" s="45"/>
      <c r="UKE435" s="45"/>
      <c r="UKF435" s="45"/>
      <c r="UKG435" s="45"/>
      <c r="UKH435" s="45"/>
      <c r="UKI435" s="45"/>
      <c r="UKJ435" s="45"/>
      <c r="UKK435" s="45"/>
      <c r="UKL435" s="45"/>
      <c r="UKM435" s="45"/>
      <c r="UKN435" s="45"/>
      <c r="UKO435" s="45"/>
      <c r="UKP435" s="45"/>
      <c r="UKQ435" s="45"/>
      <c r="UKR435" s="45"/>
      <c r="UKS435" s="45"/>
      <c r="UKT435" s="45"/>
      <c r="UKU435" s="45"/>
      <c r="UKV435" s="45"/>
      <c r="UKW435" s="45"/>
      <c r="UKX435" s="45"/>
      <c r="UKY435" s="45"/>
      <c r="UKZ435" s="45"/>
      <c r="ULA435" s="45"/>
      <c r="ULB435" s="45"/>
      <c r="ULC435" s="45"/>
      <c r="ULD435" s="45"/>
      <c r="ULE435" s="45"/>
      <c r="ULF435" s="45"/>
      <c r="ULG435" s="45"/>
      <c r="ULH435" s="45"/>
      <c r="ULI435" s="45"/>
      <c r="ULJ435" s="45"/>
      <c r="ULK435" s="45"/>
      <c r="ULL435" s="45"/>
      <c r="ULM435" s="45"/>
      <c r="ULN435" s="45"/>
      <c r="ULO435" s="45"/>
      <c r="ULP435" s="45"/>
      <c r="ULQ435" s="45"/>
      <c r="ULR435" s="45"/>
      <c r="ULS435" s="45"/>
      <c r="ULT435" s="45"/>
      <c r="ULU435" s="45"/>
      <c r="ULV435" s="45"/>
      <c r="ULW435" s="45"/>
      <c r="ULX435" s="45"/>
      <c r="ULY435" s="45"/>
      <c r="ULZ435" s="45"/>
      <c r="UMA435" s="45"/>
      <c r="UMB435" s="45"/>
      <c r="UMC435" s="45"/>
      <c r="UMD435" s="45"/>
      <c r="UME435" s="45"/>
      <c r="UMF435" s="45"/>
      <c r="UMG435" s="45"/>
      <c r="UMH435" s="45"/>
      <c r="UMI435" s="45"/>
      <c r="UMJ435" s="45"/>
      <c r="UMK435" s="45"/>
      <c r="UML435" s="45"/>
      <c r="UMM435" s="45"/>
      <c r="UMN435" s="45"/>
      <c r="UMO435" s="45"/>
      <c r="UMP435" s="45"/>
      <c r="UMQ435" s="45"/>
      <c r="UMR435" s="45"/>
      <c r="UMS435" s="45"/>
      <c r="UMT435" s="45"/>
      <c r="UMU435" s="45"/>
      <c r="UMV435" s="45"/>
      <c r="UMW435" s="45"/>
      <c r="UMX435" s="45"/>
      <c r="UMY435" s="45"/>
      <c r="UMZ435" s="45"/>
      <c r="UNA435" s="45"/>
      <c r="UNB435" s="45"/>
      <c r="UNC435" s="45"/>
      <c r="UND435" s="45"/>
      <c r="UNE435" s="45"/>
      <c r="UNF435" s="45"/>
      <c r="UNG435" s="45"/>
      <c r="UNH435" s="45"/>
      <c r="UNI435" s="45"/>
      <c r="UNJ435" s="45"/>
      <c r="UNK435" s="45"/>
      <c r="UNL435" s="45"/>
      <c r="UNM435" s="45"/>
      <c r="UNN435" s="45"/>
      <c r="UNO435" s="45"/>
      <c r="UNP435" s="45"/>
      <c r="UNQ435" s="45"/>
      <c r="UNR435" s="45"/>
      <c r="UNS435" s="45"/>
      <c r="UNT435" s="45"/>
      <c r="UNU435" s="45"/>
      <c r="UNV435" s="45"/>
      <c r="UNW435" s="45"/>
      <c r="UNX435" s="45"/>
      <c r="UNY435" s="45"/>
      <c r="UNZ435" s="45"/>
      <c r="UOA435" s="45"/>
      <c r="UOB435" s="45"/>
      <c r="UOC435" s="45"/>
      <c r="UOD435" s="45"/>
      <c r="UOE435" s="45"/>
      <c r="UOF435" s="45"/>
      <c r="UOG435" s="45"/>
      <c r="UOH435" s="45"/>
      <c r="UOI435" s="45"/>
      <c r="UOJ435" s="45"/>
      <c r="UOK435" s="45"/>
      <c r="UOL435" s="45"/>
      <c r="UOM435" s="45"/>
      <c r="UON435" s="45"/>
      <c r="UOO435" s="45"/>
      <c r="UOP435" s="45"/>
      <c r="UOQ435" s="45"/>
      <c r="UOR435" s="45"/>
      <c r="UOS435" s="45"/>
      <c r="UOT435" s="45"/>
      <c r="UOU435" s="45"/>
      <c r="UOV435" s="45"/>
      <c r="UOW435" s="45"/>
      <c r="UOX435" s="45"/>
      <c r="UOY435" s="45"/>
      <c r="UOZ435" s="45"/>
      <c r="UPA435" s="45"/>
      <c r="UPB435" s="45"/>
      <c r="UPC435" s="45"/>
      <c r="UPD435" s="45"/>
      <c r="UPE435" s="45"/>
      <c r="UPF435" s="45"/>
      <c r="UPG435" s="45"/>
      <c r="UPH435" s="45"/>
      <c r="UPI435" s="45"/>
      <c r="UPJ435" s="45"/>
      <c r="UPK435" s="45"/>
      <c r="UPL435" s="45"/>
      <c r="UPM435" s="45"/>
      <c r="UPN435" s="45"/>
      <c r="UPO435" s="45"/>
      <c r="UPP435" s="45"/>
      <c r="UPQ435" s="45"/>
      <c r="UPR435" s="45"/>
      <c r="UPS435" s="45"/>
      <c r="UPT435" s="45"/>
      <c r="UPU435" s="45"/>
      <c r="UPV435" s="45"/>
      <c r="UPW435" s="45"/>
      <c r="UPX435" s="45"/>
      <c r="UPY435" s="45"/>
      <c r="UPZ435" s="45"/>
      <c r="UQA435" s="45"/>
      <c r="UQB435" s="45"/>
      <c r="UQC435" s="45"/>
      <c r="UQD435" s="45"/>
      <c r="UQE435" s="45"/>
      <c r="UQF435" s="45"/>
      <c r="UQG435" s="45"/>
      <c r="UQH435" s="45"/>
      <c r="UQI435" s="45"/>
      <c r="UQJ435" s="45"/>
      <c r="UQK435" s="45"/>
      <c r="UQL435" s="45"/>
      <c r="UQM435" s="45"/>
      <c r="UQN435" s="45"/>
      <c r="UQO435" s="45"/>
      <c r="UQP435" s="45"/>
      <c r="UQQ435" s="45"/>
      <c r="UQR435" s="45"/>
      <c r="UQS435" s="45"/>
      <c r="UQT435" s="45"/>
      <c r="UQU435" s="45"/>
      <c r="UQV435" s="45"/>
      <c r="UQW435" s="45"/>
      <c r="UQX435" s="45"/>
      <c r="UQY435" s="45"/>
      <c r="UQZ435" s="45"/>
      <c r="URA435" s="45"/>
      <c r="URB435" s="45"/>
      <c r="URC435" s="45"/>
      <c r="URD435" s="45"/>
      <c r="URE435" s="45"/>
      <c r="URF435" s="45"/>
      <c r="URG435" s="45"/>
      <c r="URH435" s="45"/>
      <c r="URI435" s="45"/>
      <c r="URJ435" s="45"/>
      <c r="URK435" s="45"/>
      <c r="URL435" s="45"/>
      <c r="URM435" s="45"/>
      <c r="URN435" s="45"/>
      <c r="URO435" s="45"/>
      <c r="URP435" s="45"/>
      <c r="URQ435" s="45"/>
      <c r="URR435" s="45"/>
      <c r="URS435" s="45"/>
      <c r="URT435" s="45"/>
      <c r="URU435" s="45"/>
      <c r="URV435" s="45"/>
      <c r="URW435" s="45"/>
      <c r="URX435" s="45"/>
      <c r="URY435" s="45"/>
      <c r="URZ435" s="45"/>
      <c r="USA435" s="45"/>
      <c r="USB435" s="45"/>
      <c r="USC435" s="45"/>
      <c r="USD435" s="45"/>
      <c r="USE435" s="45"/>
      <c r="USF435" s="45"/>
      <c r="USG435" s="45"/>
      <c r="USH435" s="45"/>
      <c r="USI435" s="45"/>
      <c r="USJ435" s="45"/>
      <c r="USK435" s="45"/>
      <c r="USL435" s="45"/>
      <c r="USM435" s="45"/>
      <c r="USN435" s="45"/>
      <c r="USO435" s="45"/>
      <c r="USP435" s="45"/>
      <c r="USQ435" s="45"/>
      <c r="USR435" s="45"/>
      <c r="USS435" s="45"/>
      <c r="UST435" s="45"/>
      <c r="USU435" s="45"/>
      <c r="USV435" s="45"/>
      <c r="USW435" s="45"/>
      <c r="USX435" s="45"/>
      <c r="USY435" s="45"/>
      <c r="USZ435" s="45"/>
      <c r="UTA435" s="45"/>
      <c r="UTB435" s="45"/>
      <c r="UTC435" s="45"/>
      <c r="UTD435" s="45"/>
      <c r="UTE435" s="45"/>
      <c r="UTF435" s="45"/>
      <c r="UTG435" s="45"/>
      <c r="UTH435" s="45"/>
      <c r="UTI435" s="45"/>
      <c r="UTJ435" s="45"/>
      <c r="UTK435" s="45"/>
      <c r="UTL435" s="45"/>
      <c r="UTM435" s="45"/>
      <c r="UTN435" s="45"/>
      <c r="UTO435" s="45"/>
      <c r="UTP435" s="45"/>
      <c r="UTQ435" s="45"/>
      <c r="UTR435" s="45"/>
      <c r="UTS435" s="45"/>
      <c r="UTT435" s="45"/>
      <c r="UTU435" s="45"/>
      <c r="UTV435" s="45"/>
      <c r="UTW435" s="45"/>
      <c r="UTX435" s="45"/>
      <c r="UTY435" s="45"/>
      <c r="UTZ435" s="45"/>
      <c r="UUA435" s="45"/>
      <c r="UUB435" s="45"/>
      <c r="UUC435" s="45"/>
      <c r="UUD435" s="45"/>
      <c r="UUE435" s="45"/>
      <c r="UUF435" s="45"/>
      <c r="UUG435" s="45"/>
      <c r="UUH435" s="45"/>
      <c r="UUI435" s="45"/>
      <c r="UUJ435" s="45"/>
      <c r="UUK435" s="45"/>
      <c r="UUL435" s="45"/>
      <c r="UUM435" s="45"/>
      <c r="UUN435" s="45"/>
      <c r="UUO435" s="45"/>
      <c r="UUP435" s="45"/>
      <c r="UUQ435" s="45"/>
      <c r="UUR435" s="45"/>
      <c r="UUS435" s="45"/>
      <c r="UUT435" s="45"/>
      <c r="UUU435" s="45"/>
      <c r="UUV435" s="45"/>
      <c r="UUW435" s="45"/>
      <c r="UUX435" s="45"/>
      <c r="UUY435" s="45"/>
      <c r="UUZ435" s="45"/>
      <c r="UVA435" s="45"/>
      <c r="UVB435" s="45"/>
      <c r="UVC435" s="45"/>
      <c r="UVD435" s="45"/>
      <c r="UVE435" s="45"/>
      <c r="UVF435" s="45"/>
      <c r="UVG435" s="45"/>
      <c r="UVH435" s="45"/>
      <c r="UVI435" s="45"/>
      <c r="UVJ435" s="45"/>
      <c r="UVK435" s="45"/>
      <c r="UVL435" s="45"/>
      <c r="UVM435" s="45"/>
      <c r="UVN435" s="45"/>
      <c r="UVO435" s="45"/>
      <c r="UVP435" s="45"/>
      <c r="UVQ435" s="45"/>
      <c r="UVR435" s="45"/>
      <c r="UVS435" s="45"/>
      <c r="UVT435" s="45"/>
      <c r="UVU435" s="45"/>
      <c r="UVV435" s="45"/>
      <c r="UVW435" s="45"/>
      <c r="UVX435" s="45"/>
      <c r="UVY435" s="45"/>
      <c r="UVZ435" s="45"/>
      <c r="UWA435" s="45"/>
      <c r="UWB435" s="45"/>
      <c r="UWC435" s="45"/>
      <c r="UWD435" s="45"/>
      <c r="UWE435" s="45"/>
      <c r="UWF435" s="45"/>
      <c r="UWG435" s="45"/>
      <c r="UWH435" s="45"/>
      <c r="UWI435" s="45"/>
      <c r="UWJ435" s="45"/>
      <c r="UWK435" s="45"/>
      <c r="UWL435" s="45"/>
      <c r="UWM435" s="45"/>
      <c r="UWN435" s="45"/>
      <c r="UWO435" s="45"/>
      <c r="UWP435" s="45"/>
      <c r="UWQ435" s="45"/>
      <c r="UWR435" s="45"/>
      <c r="UWS435" s="45"/>
      <c r="UWT435" s="45"/>
      <c r="UWU435" s="45"/>
      <c r="UWV435" s="45"/>
      <c r="UWW435" s="45"/>
      <c r="UWX435" s="45"/>
      <c r="UWY435" s="45"/>
      <c r="UWZ435" s="45"/>
      <c r="UXA435" s="45"/>
      <c r="UXB435" s="45"/>
      <c r="UXC435" s="45"/>
      <c r="UXD435" s="45"/>
      <c r="UXE435" s="45"/>
      <c r="UXF435" s="45"/>
      <c r="UXG435" s="45"/>
      <c r="UXH435" s="45"/>
      <c r="UXI435" s="45"/>
      <c r="UXJ435" s="45"/>
      <c r="UXK435" s="45"/>
      <c r="UXL435" s="45"/>
      <c r="UXM435" s="45"/>
      <c r="UXN435" s="45"/>
      <c r="UXO435" s="45"/>
      <c r="UXP435" s="45"/>
      <c r="UXQ435" s="45"/>
      <c r="UXR435" s="45"/>
      <c r="UXS435" s="45"/>
      <c r="UXT435" s="45"/>
      <c r="UXU435" s="45"/>
      <c r="UXV435" s="45"/>
      <c r="UXW435" s="45"/>
      <c r="UXX435" s="45"/>
      <c r="UXY435" s="45"/>
      <c r="UXZ435" s="45"/>
      <c r="UYA435" s="45"/>
      <c r="UYB435" s="45"/>
      <c r="UYC435" s="45"/>
      <c r="UYD435" s="45"/>
      <c r="UYE435" s="45"/>
      <c r="UYF435" s="45"/>
      <c r="UYG435" s="45"/>
      <c r="UYH435" s="45"/>
      <c r="UYI435" s="45"/>
      <c r="UYJ435" s="45"/>
      <c r="UYK435" s="45"/>
      <c r="UYL435" s="45"/>
      <c r="UYM435" s="45"/>
      <c r="UYN435" s="45"/>
      <c r="UYO435" s="45"/>
      <c r="UYP435" s="45"/>
      <c r="UYQ435" s="45"/>
      <c r="UYR435" s="45"/>
      <c r="UYS435" s="45"/>
      <c r="UYT435" s="45"/>
      <c r="UYU435" s="45"/>
      <c r="UYV435" s="45"/>
      <c r="UYW435" s="45"/>
      <c r="UYX435" s="45"/>
      <c r="UYY435" s="45"/>
      <c r="UYZ435" s="45"/>
      <c r="UZA435" s="45"/>
      <c r="UZB435" s="45"/>
      <c r="UZC435" s="45"/>
      <c r="UZD435" s="45"/>
      <c r="UZE435" s="45"/>
      <c r="UZF435" s="45"/>
      <c r="UZG435" s="45"/>
      <c r="UZH435" s="45"/>
      <c r="UZI435" s="45"/>
      <c r="UZJ435" s="45"/>
      <c r="UZK435" s="45"/>
      <c r="UZL435" s="45"/>
      <c r="UZM435" s="45"/>
      <c r="UZN435" s="45"/>
      <c r="UZO435" s="45"/>
      <c r="UZP435" s="45"/>
      <c r="UZQ435" s="45"/>
      <c r="UZR435" s="45"/>
      <c r="UZS435" s="45"/>
      <c r="UZT435" s="45"/>
      <c r="UZU435" s="45"/>
      <c r="UZV435" s="45"/>
      <c r="UZW435" s="45"/>
      <c r="UZX435" s="45"/>
      <c r="UZY435" s="45"/>
      <c r="UZZ435" s="45"/>
      <c r="VAA435" s="45"/>
      <c r="VAB435" s="45"/>
      <c r="VAC435" s="45"/>
      <c r="VAD435" s="45"/>
      <c r="VAE435" s="45"/>
      <c r="VAF435" s="45"/>
      <c r="VAG435" s="45"/>
      <c r="VAH435" s="45"/>
      <c r="VAI435" s="45"/>
      <c r="VAJ435" s="45"/>
      <c r="VAK435" s="45"/>
      <c r="VAL435" s="45"/>
      <c r="VAM435" s="45"/>
      <c r="VAN435" s="45"/>
      <c r="VAO435" s="45"/>
      <c r="VAP435" s="45"/>
      <c r="VAQ435" s="45"/>
      <c r="VAR435" s="45"/>
      <c r="VAS435" s="45"/>
      <c r="VAT435" s="45"/>
      <c r="VAU435" s="45"/>
      <c r="VAV435" s="45"/>
      <c r="VAW435" s="45"/>
      <c r="VAX435" s="45"/>
      <c r="VAY435" s="45"/>
      <c r="VAZ435" s="45"/>
      <c r="VBA435" s="45"/>
      <c r="VBB435" s="45"/>
      <c r="VBC435" s="45"/>
      <c r="VBD435" s="45"/>
      <c r="VBE435" s="45"/>
      <c r="VBF435" s="45"/>
      <c r="VBG435" s="45"/>
      <c r="VBH435" s="45"/>
      <c r="VBI435" s="45"/>
      <c r="VBJ435" s="45"/>
      <c r="VBK435" s="45"/>
      <c r="VBL435" s="45"/>
      <c r="VBM435" s="45"/>
      <c r="VBN435" s="45"/>
      <c r="VBO435" s="45"/>
      <c r="VBP435" s="45"/>
      <c r="VBQ435" s="45"/>
      <c r="VBR435" s="45"/>
      <c r="VBS435" s="45"/>
      <c r="VBT435" s="45"/>
      <c r="VBU435" s="45"/>
      <c r="VBV435" s="45"/>
      <c r="VBW435" s="45"/>
      <c r="VBX435" s="45"/>
      <c r="VBY435" s="45"/>
      <c r="VBZ435" s="45"/>
      <c r="VCA435" s="45"/>
      <c r="VCB435" s="45"/>
      <c r="VCC435" s="45"/>
      <c r="VCD435" s="45"/>
      <c r="VCE435" s="45"/>
      <c r="VCF435" s="45"/>
      <c r="VCG435" s="45"/>
      <c r="VCH435" s="45"/>
      <c r="VCI435" s="45"/>
      <c r="VCJ435" s="45"/>
      <c r="VCK435" s="45"/>
      <c r="VCL435" s="45"/>
      <c r="VCM435" s="45"/>
      <c r="VCN435" s="45"/>
      <c r="VCO435" s="45"/>
      <c r="VCP435" s="45"/>
      <c r="VCQ435" s="45"/>
      <c r="VCR435" s="45"/>
      <c r="VCS435" s="45"/>
      <c r="VCT435" s="45"/>
      <c r="VCU435" s="45"/>
      <c r="VCV435" s="45"/>
      <c r="VCW435" s="45"/>
      <c r="VCX435" s="45"/>
      <c r="VCY435" s="45"/>
      <c r="VCZ435" s="45"/>
      <c r="VDA435" s="45"/>
      <c r="VDB435" s="45"/>
      <c r="VDC435" s="45"/>
      <c r="VDD435" s="45"/>
      <c r="VDE435" s="45"/>
      <c r="VDF435" s="45"/>
      <c r="VDG435" s="45"/>
      <c r="VDH435" s="45"/>
      <c r="VDI435" s="45"/>
      <c r="VDJ435" s="45"/>
      <c r="VDK435" s="45"/>
      <c r="VDL435" s="45"/>
      <c r="VDM435" s="45"/>
      <c r="VDN435" s="45"/>
      <c r="VDO435" s="45"/>
      <c r="VDP435" s="45"/>
      <c r="VDQ435" s="45"/>
      <c r="VDR435" s="45"/>
      <c r="VDS435" s="45"/>
      <c r="VDT435" s="45"/>
      <c r="VDU435" s="45"/>
      <c r="VDV435" s="45"/>
      <c r="VDW435" s="45"/>
      <c r="VDX435" s="45"/>
      <c r="VDY435" s="45"/>
      <c r="VDZ435" s="45"/>
      <c r="VEA435" s="45"/>
      <c r="VEB435" s="45"/>
      <c r="VEC435" s="45"/>
      <c r="VED435" s="45"/>
      <c r="VEE435" s="45"/>
      <c r="VEF435" s="45"/>
      <c r="VEG435" s="45"/>
      <c r="VEH435" s="45"/>
      <c r="VEI435" s="45"/>
      <c r="VEJ435" s="45"/>
      <c r="VEK435" s="45"/>
      <c r="VEL435" s="45"/>
      <c r="VEM435" s="45"/>
      <c r="VEN435" s="45"/>
      <c r="VEO435" s="45"/>
      <c r="VEP435" s="45"/>
      <c r="VEQ435" s="45"/>
      <c r="VER435" s="45"/>
      <c r="VES435" s="45"/>
      <c r="VET435" s="45"/>
      <c r="VEU435" s="45"/>
      <c r="VEV435" s="45"/>
      <c r="VEW435" s="45"/>
      <c r="VEX435" s="45"/>
      <c r="VEY435" s="45"/>
      <c r="VEZ435" s="45"/>
      <c r="VFA435" s="45"/>
      <c r="VFB435" s="45"/>
      <c r="VFC435" s="45"/>
      <c r="VFD435" s="45"/>
      <c r="VFE435" s="45"/>
      <c r="VFF435" s="45"/>
      <c r="VFG435" s="45"/>
      <c r="VFH435" s="45"/>
      <c r="VFI435" s="45"/>
      <c r="VFJ435" s="45"/>
      <c r="VFK435" s="45"/>
      <c r="VFL435" s="45"/>
      <c r="VFM435" s="45"/>
      <c r="VFN435" s="45"/>
      <c r="VFO435" s="45"/>
      <c r="VFP435" s="45"/>
      <c r="VFQ435" s="45"/>
      <c r="VFR435" s="45"/>
      <c r="VFS435" s="45"/>
      <c r="VFT435" s="45"/>
      <c r="VFU435" s="45"/>
      <c r="VFV435" s="45"/>
      <c r="VFW435" s="45"/>
      <c r="VFX435" s="45"/>
      <c r="VFY435" s="45"/>
      <c r="VFZ435" s="45"/>
      <c r="VGA435" s="45"/>
      <c r="VGB435" s="45"/>
      <c r="VGC435" s="45"/>
      <c r="VGD435" s="45"/>
      <c r="VGE435" s="45"/>
      <c r="VGF435" s="45"/>
      <c r="VGG435" s="45"/>
      <c r="VGH435" s="45"/>
      <c r="VGI435" s="45"/>
      <c r="VGJ435" s="45"/>
      <c r="VGK435" s="45"/>
      <c r="VGL435" s="45"/>
      <c r="VGM435" s="45"/>
      <c r="VGN435" s="45"/>
      <c r="VGO435" s="45"/>
      <c r="VGP435" s="45"/>
      <c r="VGQ435" s="45"/>
      <c r="VGR435" s="45"/>
      <c r="VGS435" s="45"/>
      <c r="VGT435" s="45"/>
      <c r="VGU435" s="45"/>
      <c r="VGV435" s="45"/>
      <c r="VGW435" s="45"/>
      <c r="VGX435" s="45"/>
      <c r="VGY435" s="45"/>
      <c r="VGZ435" s="45"/>
      <c r="VHA435" s="45"/>
      <c r="VHB435" s="45"/>
      <c r="VHC435" s="45"/>
      <c r="VHD435" s="45"/>
      <c r="VHE435" s="45"/>
      <c r="VHF435" s="45"/>
      <c r="VHG435" s="45"/>
      <c r="VHH435" s="45"/>
      <c r="VHI435" s="45"/>
      <c r="VHJ435" s="45"/>
      <c r="VHK435" s="45"/>
      <c r="VHL435" s="45"/>
      <c r="VHM435" s="45"/>
      <c r="VHN435" s="45"/>
      <c r="VHO435" s="45"/>
      <c r="VHP435" s="45"/>
      <c r="VHQ435" s="45"/>
      <c r="VHR435" s="45"/>
      <c r="VHS435" s="45"/>
      <c r="VHT435" s="45"/>
      <c r="VHU435" s="45"/>
      <c r="VHV435" s="45"/>
      <c r="VHW435" s="45"/>
      <c r="VHX435" s="45"/>
      <c r="VHY435" s="45"/>
      <c r="VHZ435" s="45"/>
      <c r="VIA435" s="45"/>
      <c r="VIB435" s="45"/>
      <c r="VIC435" s="45"/>
      <c r="VID435" s="45"/>
      <c r="VIE435" s="45"/>
      <c r="VIF435" s="45"/>
      <c r="VIG435" s="45"/>
      <c r="VIH435" s="45"/>
      <c r="VII435" s="45"/>
      <c r="VIJ435" s="45"/>
      <c r="VIK435" s="45"/>
      <c r="VIL435" s="45"/>
      <c r="VIM435" s="45"/>
      <c r="VIN435" s="45"/>
      <c r="VIO435" s="45"/>
      <c r="VIP435" s="45"/>
      <c r="VIQ435" s="45"/>
      <c r="VIR435" s="45"/>
      <c r="VIS435" s="45"/>
      <c r="VIT435" s="45"/>
      <c r="VIU435" s="45"/>
      <c r="VIV435" s="45"/>
      <c r="VIW435" s="45"/>
      <c r="VIX435" s="45"/>
      <c r="VIY435" s="45"/>
      <c r="VIZ435" s="45"/>
      <c r="VJA435" s="45"/>
      <c r="VJB435" s="45"/>
      <c r="VJC435" s="45"/>
      <c r="VJD435" s="45"/>
      <c r="VJE435" s="45"/>
      <c r="VJF435" s="45"/>
      <c r="VJG435" s="45"/>
      <c r="VJH435" s="45"/>
      <c r="VJI435" s="45"/>
      <c r="VJJ435" s="45"/>
      <c r="VJK435" s="45"/>
      <c r="VJL435" s="45"/>
      <c r="VJM435" s="45"/>
      <c r="VJN435" s="45"/>
      <c r="VJO435" s="45"/>
      <c r="VJP435" s="45"/>
      <c r="VJQ435" s="45"/>
      <c r="VJR435" s="45"/>
      <c r="VJS435" s="45"/>
      <c r="VJT435" s="45"/>
      <c r="VJU435" s="45"/>
      <c r="VJV435" s="45"/>
      <c r="VJW435" s="45"/>
      <c r="VJX435" s="45"/>
      <c r="VJY435" s="45"/>
      <c r="VJZ435" s="45"/>
      <c r="VKA435" s="45"/>
      <c r="VKB435" s="45"/>
      <c r="VKC435" s="45"/>
      <c r="VKD435" s="45"/>
      <c r="VKE435" s="45"/>
      <c r="VKF435" s="45"/>
      <c r="VKG435" s="45"/>
      <c r="VKH435" s="45"/>
      <c r="VKI435" s="45"/>
      <c r="VKJ435" s="45"/>
      <c r="VKK435" s="45"/>
      <c r="VKL435" s="45"/>
      <c r="VKM435" s="45"/>
      <c r="VKN435" s="45"/>
      <c r="VKO435" s="45"/>
      <c r="VKP435" s="45"/>
      <c r="VKQ435" s="45"/>
      <c r="VKR435" s="45"/>
      <c r="VKS435" s="45"/>
      <c r="VKT435" s="45"/>
      <c r="VKU435" s="45"/>
      <c r="VKV435" s="45"/>
      <c r="VKW435" s="45"/>
      <c r="VKX435" s="45"/>
      <c r="VKY435" s="45"/>
      <c r="VKZ435" s="45"/>
      <c r="VLA435" s="45"/>
      <c r="VLB435" s="45"/>
      <c r="VLC435" s="45"/>
      <c r="VLD435" s="45"/>
      <c r="VLE435" s="45"/>
      <c r="VLF435" s="45"/>
      <c r="VLG435" s="45"/>
      <c r="VLH435" s="45"/>
      <c r="VLI435" s="45"/>
      <c r="VLJ435" s="45"/>
      <c r="VLK435" s="45"/>
      <c r="VLL435" s="45"/>
      <c r="VLM435" s="45"/>
      <c r="VLN435" s="45"/>
      <c r="VLO435" s="45"/>
      <c r="VLP435" s="45"/>
      <c r="VLQ435" s="45"/>
      <c r="VLR435" s="45"/>
      <c r="VLS435" s="45"/>
      <c r="VLT435" s="45"/>
      <c r="VLU435" s="45"/>
      <c r="VLV435" s="45"/>
      <c r="VLW435" s="45"/>
      <c r="VLX435" s="45"/>
      <c r="VLY435" s="45"/>
      <c r="VLZ435" s="45"/>
      <c r="VMA435" s="45"/>
      <c r="VMB435" s="45"/>
      <c r="VMC435" s="45"/>
      <c r="VMD435" s="45"/>
      <c r="VME435" s="45"/>
      <c r="VMF435" s="45"/>
      <c r="VMG435" s="45"/>
      <c r="VMH435" s="45"/>
      <c r="VMI435" s="45"/>
      <c r="VMJ435" s="45"/>
      <c r="VMK435" s="45"/>
      <c r="VML435" s="45"/>
      <c r="VMM435" s="45"/>
      <c r="VMN435" s="45"/>
      <c r="VMO435" s="45"/>
      <c r="VMP435" s="45"/>
      <c r="VMQ435" s="45"/>
      <c r="VMR435" s="45"/>
      <c r="VMS435" s="45"/>
      <c r="VMT435" s="45"/>
      <c r="VMU435" s="45"/>
      <c r="VMV435" s="45"/>
      <c r="VMW435" s="45"/>
      <c r="VMX435" s="45"/>
      <c r="VMY435" s="45"/>
      <c r="VMZ435" s="45"/>
      <c r="VNA435" s="45"/>
      <c r="VNB435" s="45"/>
      <c r="VNC435" s="45"/>
      <c r="VND435" s="45"/>
      <c r="VNE435" s="45"/>
      <c r="VNF435" s="45"/>
      <c r="VNG435" s="45"/>
      <c r="VNH435" s="45"/>
      <c r="VNI435" s="45"/>
      <c r="VNJ435" s="45"/>
      <c r="VNK435" s="45"/>
      <c r="VNL435" s="45"/>
      <c r="VNM435" s="45"/>
      <c r="VNN435" s="45"/>
      <c r="VNO435" s="45"/>
      <c r="VNP435" s="45"/>
      <c r="VNQ435" s="45"/>
      <c r="VNR435" s="45"/>
      <c r="VNS435" s="45"/>
      <c r="VNT435" s="45"/>
      <c r="VNU435" s="45"/>
      <c r="VNV435" s="45"/>
      <c r="VNW435" s="45"/>
      <c r="VNX435" s="45"/>
      <c r="VNY435" s="45"/>
      <c r="VNZ435" s="45"/>
      <c r="VOA435" s="45"/>
      <c r="VOB435" s="45"/>
      <c r="VOC435" s="45"/>
      <c r="VOD435" s="45"/>
      <c r="VOE435" s="45"/>
      <c r="VOF435" s="45"/>
      <c r="VOG435" s="45"/>
      <c r="VOH435" s="45"/>
      <c r="VOI435" s="45"/>
      <c r="VOJ435" s="45"/>
      <c r="VOK435" s="45"/>
      <c r="VOL435" s="45"/>
      <c r="VOM435" s="45"/>
      <c r="VON435" s="45"/>
      <c r="VOO435" s="45"/>
      <c r="VOP435" s="45"/>
      <c r="VOQ435" s="45"/>
      <c r="VOR435" s="45"/>
      <c r="VOS435" s="45"/>
      <c r="VOT435" s="45"/>
      <c r="VOU435" s="45"/>
      <c r="VOV435" s="45"/>
      <c r="VOW435" s="45"/>
      <c r="VOX435" s="45"/>
      <c r="VOY435" s="45"/>
      <c r="VOZ435" s="45"/>
      <c r="VPA435" s="45"/>
      <c r="VPB435" s="45"/>
      <c r="VPC435" s="45"/>
      <c r="VPD435" s="45"/>
      <c r="VPE435" s="45"/>
      <c r="VPF435" s="45"/>
      <c r="VPG435" s="45"/>
      <c r="VPH435" s="45"/>
      <c r="VPI435" s="45"/>
      <c r="VPJ435" s="45"/>
      <c r="VPK435" s="45"/>
      <c r="VPL435" s="45"/>
      <c r="VPM435" s="45"/>
      <c r="VPN435" s="45"/>
      <c r="VPO435" s="45"/>
      <c r="VPP435" s="45"/>
      <c r="VPQ435" s="45"/>
      <c r="VPR435" s="45"/>
      <c r="VPS435" s="45"/>
      <c r="VPT435" s="45"/>
      <c r="VPU435" s="45"/>
      <c r="VPV435" s="45"/>
      <c r="VPW435" s="45"/>
      <c r="VPX435" s="45"/>
      <c r="VPY435" s="45"/>
      <c r="VPZ435" s="45"/>
      <c r="VQA435" s="45"/>
      <c r="VQB435" s="45"/>
      <c r="VQC435" s="45"/>
      <c r="VQD435" s="45"/>
      <c r="VQE435" s="45"/>
      <c r="VQF435" s="45"/>
      <c r="VQG435" s="45"/>
      <c r="VQH435" s="45"/>
      <c r="VQI435" s="45"/>
      <c r="VQJ435" s="45"/>
      <c r="VQK435" s="45"/>
      <c r="VQL435" s="45"/>
      <c r="VQM435" s="45"/>
      <c r="VQN435" s="45"/>
      <c r="VQO435" s="45"/>
      <c r="VQP435" s="45"/>
      <c r="VQQ435" s="45"/>
      <c r="VQR435" s="45"/>
      <c r="VQS435" s="45"/>
      <c r="VQT435" s="45"/>
      <c r="VQU435" s="45"/>
      <c r="VQV435" s="45"/>
      <c r="VQW435" s="45"/>
      <c r="VQX435" s="45"/>
      <c r="VQY435" s="45"/>
      <c r="VQZ435" s="45"/>
      <c r="VRA435" s="45"/>
      <c r="VRB435" s="45"/>
      <c r="VRC435" s="45"/>
      <c r="VRD435" s="45"/>
      <c r="VRE435" s="45"/>
      <c r="VRF435" s="45"/>
      <c r="VRG435" s="45"/>
      <c r="VRH435" s="45"/>
      <c r="VRI435" s="45"/>
      <c r="VRJ435" s="45"/>
      <c r="VRK435" s="45"/>
      <c r="VRL435" s="45"/>
      <c r="VRM435" s="45"/>
      <c r="VRN435" s="45"/>
      <c r="VRO435" s="45"/>
      <c r="VRP435" s="45"/>
      <c r="VRQ435" s="45"/>
      <c r="VRR435" s="45"/>
      <c r="VRS435" s="45"/>
      <c r="VRT435" s="45"/>
      <c r="VRU435" s="45"/>
      <c r="VRV435" s="45"/>
      <c r="VRW435" s="45"/>
      <c r="VRX435" s="45"/>
      <c r="VRY435" s="45"/>
      <c r="VRZ435" s="45"/>
      <c r="VSA435" s="45"/>
      <c r="VSB435" s="45"/>
      <c r="VSC435" s="45"/>
      <c r="VSD435" s="45"/>
      <c r="VSE435" s="45"/>
      <c r="VSF435" s="45"/>
      <c r="VSG435" s="45"/>
      <c r="VSH435" s="45"/>
      <c r="VSI435" s="45"/>
      <c r="VSJ435" s="45"/>
      <c r="VSK435" s="45"/>
      <c r="VSL435" s="45"/>
      <c r="VSM435" s="45"/>
      <c r="VSN435" s="45"/>
      <c r="VSO435" s="45"/>
      <c r="VSP435" s="45"/>
      <c r="VSQ435" s="45"/>
      <c r="VSR435" s="45"/>
      <c r="VSS435" s="45"/>
      <c r="VST435" s="45"/>
      <c r="VSU435" s="45"/>
      <c r="VSV435" s="45"/>
      <c r="VSW435" s="45"/>
      <c r="VSX435" s="45"/>
      <c r="VSY435" s="45"/>
      <c r="VSZ435" s="45"/>
      <c r="VTA435" s="45"/>
      <c r="VTB435" s="45"/>
      <c r="VTC435" s="45"/>
      <c r="VTD435" s="45"/>
      <c r="VTE435" s="45"/>
      <c r="VTF435" s="45"/>
      <c r="VTG435" s="45"/>
      <c r="VTH435" s="45"/>
      <c r="VTI435" s="45"/>
      <c r="VTJ435" s="45"/>
      <c r="VTK435" s="45"/>
      <c r="VTL435" s="45"/>
      <c r="VTM435" s="45"/>
      <c r="VTN435" s="45"/>
      <c r="VTO435" s="45"/>
      <c r="VTP435" s="45"/>
      <c r="VTQ435" s="45"/>
      <c r="VTR435" s="45"/>
      <c r="VTS435" s="45"/>
      <c r="VTT435" s="45"/>
      <c r="VTU435" s="45"/>
      <c r="VTV435" s="45"/>
      <c r="VTW435" s="45"/>
      <c r="VTX435" s="45"/>
      <c r="VTY435" s="45"/>
      <c r="VTZ435" s="45"/>
      <c r="VUA435" s="45"/>
      <c r="VUB435" s="45"/>
      <c r="VUC435" s="45"/>
      <c r="VUD435" s="45"/>
      <c r="VUE435" s="45"/>
      <c r="VUF435" s="45"/>
      <c r="VUG435" s="45"/>
      <c r="VUH435" s="45"/>
      <c r="VUI435" s="45"/>
      <c r="VUJ435" s="45"/>
      <c r="VUK435" s="45"/>
      <c r="VUL435" s="45"/>
      <c r="VUM435" s="45"/>
      <c r="VUN435" s="45"/>
      <c r="VUO435" s="45"/>
      <c r="VUP435" s="45"/>
      <c r="VUQ435" s="45"/>
      <c r="VUR435" s="45"/>
      <c r="VUS435" s="45"/>
      <c r="VUT435" s="45"/>
      <c r="VUU435" s="45"/>
      <c r="VUV435" s="45"/>
      <c r="VUW435" s="45"/>
      <c r="VUX435" s="45"/>
      <c r="VUY435" s="45"/>
      <c r="VUZ435" s="45"/>
      <c r="VVA435" s="45"/>
      <c r="VVB435" s="45"/>
      <c r="VVC435" s="45"/>
      <c r="VVD435" s="45"/>
      <c r="VVE435" s="45"/>
      <c r="VVF435" s="45"/>
      <c r="VVG435" s="45"/>
      <c r="VVH435" s="45"/>
      <c r="VVI435" s="45"/>
      <c r="VVJ435" s="45"/>
      <c r="VVK435" s="45"/>
      <c r="VVL435" s="45"/>
      <c r="VVM435" s="45"/>
      <c r="VVN435" s="45"/>
      <c r="VVO435" s="45"/>
      <c r="VVP435" s="45"/>
      <c r="VVQ435" s="45"/>
      <c r="VVR435" s="45"/>
      <c r="VVS435" s="45"/>
      <c r="VVT435" s="45"/>
      <c r="VVU435" s="45"/>
      <c r="VVV435" s="45"/>
      <c r="VVW435" s="45"/>
      <c r="VVX435" s="45"/>
      <c r="VVY435" s="45"/>
      <c r="VVZ435" s="45"/>
      <c r="VWA435" s="45"/>
      <c r="VWB435" s="45"/>
      <c r="VWC435" s="45"/>
      <c r="VWD435" s="45"/>
      <c r="VWE435" s="45"/>
      <c r="VWF435" s="45"/>
      <c r="VWG435" s="45"/>
      <c r="VWH435" s="45"/>
      <c r="VWI435" s="45"/>
      <c r="VWJ435" s="45"/>
      <c r="VWK435" s="45"/>
      <c r="VWL435" s="45"/>
      <c r="VWM435" s="45"/>
      <c r="VWN435" s="45"/>
      <c r="VWO435" s="45"/>
      <c r="VWP435" s="45"/>
      <c r="VWQ435" s="45"/>
      <c r="VWR435" s="45"/>
      <c r="VWS435" s="45"/>
      <c r="VWT435" s="45"/>
      <c r="VWU435" s="45"/>
      <c r="VWV435" s="45"/>
      <c r="VWW435" s="45"/>
      <c r="VWX435" s="45"/>
      <c r="VWY435" s="45"/>
      <c r="VWZ435" s="45"/>
      <c r="VXA435" s="45"/>
      <c r="VXB435" s="45"/>
      <c r="VXC435" s="45"/>
      <c r="VXD435" s="45"/>
      <c r="VXE435" s="45"/>
      <c r="VXF435" s="45"/>
      <c r="VXG435" s="45"/>
      <c r="VXH435" s="45"/>
      <c r="VXI435" s="45"/>
      <c r="VXJ435" s="45"/>
      <c r="VXK435" s="45"/>
      <c r="VXL435" s="45"/>
      <c r="VXM435" s="45"/>
      <c r="VXN435" s="45"/>
      <c r="VXO435" s="45"/>
      <c r="VXP435" s="45"/>
      <c r="VXQ435" s="45"/>
      <c r="VXR435" s="45"/>
      <c r="VXS435" s="45"/>
      <c r="VXT435" s="45"/>
      <c r="VXU435" s="45"/>
      <c r="VXV435" s="45"/>
      <c r="VXW435" s="45"/>
      <c r="VXX435" s="45"/>
      <c r="VXY435" s="45"/>
      <c r="VXZ435" s="45"/>
      <c r="VYA435" s="45"/>
      <c r="VYB435" s="45"/>
      <c r="VYC435" s="45"/>
      <c r="VYD435" s="45"/>
      <c r="VYE435" s="45"/>
      <c r="VYF435" s="45"/>
      <c r="VYG435" s="45"/>
      <c r="VYH435" s="45"/>
      <c r="VYI435" s="45"/>
      <c r="VYJ435" s="45"/>
      <c r="VYK435" s="45"/>
      <c r="VYL435" s="45"/>
      <c r="VYM435" s="45"/>
      <c r="VYN435" s="45"/>
      <c r="VYO435" s="45"/>
      <c r="VYP435" s="45"/>
      <c r="VYQ435" s="45"/>
      <c r="VYR435" s="45"/>
      <c r="VYS435" s="45"/>
      <c r="VYT435" s="45"/>
      <c r="VYU435" s="45"/>
      <c r="VYV435" s="45"/>
      <c r="VYW435" s="45"/>
      <c r="VYX435" s="45"/>
      <c r="VYY435" s="45"/>
      <c r="VYZ435" s="45"/>
      <c r="VZA435" s="45"/>
      <c r="VZB435" s="45"/>
      <c r="VZC435" s="45"/>
      <c r="VZD435" s="45"/>
      <c r="VZE435" s="45"/>
      <c r="VZF435" s="45"/>
      <c r="VZG435" s="45"/>
      <c r="VZH435" s="45"/>
      <c r="VZI435" s="45"/>
      <c r="VZJ435" s="45"/>
      <c r="VZK435" s="45"/>
      <c r="VZL435" s="45"/>
      <c r="VZM435" s="45"/>
      <c r="VZN435" s="45"/>
      <c r="VZO435" s="45"/>
      <c r="VZP435" s="45"/>
      <c r="VZQ435" s="45"/>
      <c r="VZR435" s="45"/>
      <c r="VZS435" s="45"/>
      <c r="VZT435" s="45"/>
      <c r="VZU435" s="45"/>
      <c r="VZV435" s="45"/>
      <c r="VZW435" s="45"/>
      <c r="VZX435" s="45"/>
      <c r="VZY435" s="45"/>
      <c r="VZZ435" s="45"/>
      <c r="WAA435" s="45"/>
      <c r="WAB435" s="45"/>
      <c r="WAC435" s="45"/>
      <c r="WAD435" s="45"/>
      <c r="WAE435" s="45"/>
      <c r="WAF435" s="45"/>
      <c r="WAG435" s="45"/>
      <c r="WAH435" s="45"/>
      <c r="WAI435" s="45"/>
      <c r="WAJ435" s="45"/>
      <c r="WAK435" s="45"/>
      <c r="WAL435" s="45"/>
      <c r="WAM435" s="45"/>
      <c r="WAN435" s="45"/>
      <c r="WAO435" s="45"/>
      <c r="WAP435" s="45"/>
      <c r="WAQ435" s="45"/>
      <c r="WAR435" s="45"/>
      <c r="WAS435" s="45"/>
      <c r="WAT435" s="45"/>
      <c r="WAU435" s="45"/>
      <c r="WAV435" s="45"/>
      <c r="WAW435" s="45"/>
      <c r="WAX435" s="45"/>
      <c r="WAY435" s="45"/>
      <c r="WAZ435" s="45"/>
      <c r="WBA435" s="45"/>
      <c r="WBB435" s="45"/>
      <c r="WBC435" s="45"/>
      <c r="WBD435" s="45"/>
      <c r="WBE435" s="45"/>
      <c r="WBF435" s="45"/>
      <c r="WBG435" s="45"/>
      <c r="WBH435" s="45"/>
      <c r="WBI435" s="45"/>
      <c r="WBJ435" s="45"/>
      <c r="WBK435" s="45"/>
      <c r="WBL435" s="45"/>
      <c r="WBM435" s="45"/>
      <c r="WBN435" s="45"/>
      <c r="WBO435" s="45"/>
      <c r="WBP435" s="45"/>
      <c r="WBQ435" s="45"/>
      <c r="WBR435" s="45"/>
      <c r="WBS435" s="45"/>
      <c r="WBT435" s="45"/>
      <c r="WBU435" s="45"/>
      <c r="WBV435" s="45"/>
      <c r="WBW435" s="45"/>
      <c r="WBX435" s="45"/>
      <c r="WBY435" s="45"/>
      <c r="WBZ435" s="45"/>
      <c r="WCA435" s="45"/>
      <c r="WCB435" s="45"/>
      <c r="WCC435" s="45"/>
      <c r="WCD435" s="45"/>
      <c r="WCE435" s="45"/>
      <c r="WCF435" s="45"/>
      <c r="WCG435" s="45"/>
      <c r="WCH435" s="45"/>
      <c r="WCI435" s="45"/>
      <c r="WCJ435" s="45"/>
      <c r="WCK435" s="45"/>
      <c r="WCL435" s="45"/>
      <c r="WCM435" s="45"/>
      <c r="WCN435" s="45"/>
      <c r="WCO435" s="45"/>
      <c r="WCP435" s="45"/>
      <c r="WCQ435" s="45"/>
      <c r="WCR435" s="45"/>
      <c r="WCS435" s="45"/>
      <c r="WCT435" s="45"/>
      <c r="WCU435" s="45"/>
      <c r="WCV435" s="45"/>
      <c r="WCW435" s="45"/>
      <c r="WCX435" s="45"/>
      <c r="WCY435" s="45"/>
      <c r="WCZ435" s="45"/>
      <c r="WDA435" s="45"/>
      <c r="WDB435" s="45"/>
      <c r="WDC435" s="45"/>
      <c r="WDD435" s="45"/>
      <c r="WDE435" s="45"/>
      <c r="WDF435" s="45"/>
      <c r="WDG435" s="45"/>
      <c r="WDH435" s="45"/>
      <c r="WDI435" s="45"/>
      <c r="WDJ435" s="45"/>
      <c r="WDK435" s="45"/>
      <c r="WDL435" s="45"/>
      <c r="WDM435" s="45"/>
      <c r="WDN435" s="45"/>
      <c r="WDO435" s="45"/>
      <c r="WDP435" s="45"/>
      <c r="WDQ435" s="45"/>
      <c r="WDR435" s="45"/>
      <c r="WDS435" s="45"/>
      <c r="WDT435" s="45"/>
      <c r="WDU435" s="45"/>
      <c r="WDV435" s="45"/>
      <c r="WDW435" s="45"/>
      <c r="WDX435" s="45"/>
      <c r="WDY435" s="45"/>
      <c r="WDZ435" s="45"/>
      <c r="WEA435" s="45"/>
      <c r="WEB435" s="45"/>
      <c r="WEC435" s="45"/>
      <c r="WED435" s="45"/>
      <c r="WEE435" s="45"/>
      <c r="WEF435" s="45"/>
      <c r="WEG435" s="45"/>
      <c r="WEH435" s="45"/>
      <c r="WEI435" s="45"/>
      <c r="WEJ435" s="45"/>
      <c r="WEK435" s="45"/>
      <c r="WEL435" s="45"/>
      <c r="WEM435" s="45"/>
      <c r="WEN435" s="45"/>
      <c r="WEO435" s="45"/>
      <c r="WEP435" s="45"/>
      <c r="WEQ435" s="45"/>
      <c r="WER435" s="45"/>
      <c r="WES435" s="45"/>
      <c r="WET435" s="45"/>
      <c r="WEU435" s="45"/>
      <c r="WEV435" s="45"/>
      <c r="WEW435" s="45"/>
      <c r="WEX435" s="45"/>
      <c r="WEY435" s="45"/>
      <c r="WEZ435" s="45"/>
      <c r="WFA435" s="45"/>
      <c r="WFB435" s="45"/>
      <c r="WFC435" s="45"/>
      <c r="WFD435" s="45"/>
      <c r="WFE435" s="45"/>
      <c r="WFF435" s="45"/>
      <c r="WFG435" s="45"/>
      <c r="WFH435" s="45"/>
      <c r="WFI435" s="45"/>
      <c r="WFJ435" s="45"/>
      <c r="WFK435" s="45"/>
      <c r="WFL435" s="45"/>
      <c r="WFM435" s="45"/>
      <c r="WFN435" s="45"/>
      <c r="WFO435" s="45"/>
      <c r="WFP435" s="45"/>
      <c r="WFQ435" s="45"/>
      <c r="WFR435" s="45"/>
      <c r="WFS435" s="45"/>
      <c r="WFT435" s="45"/>
      <c r="WFU435" s="45"/>
      <c r="WFV435" s="45"/>
      <c r="WFW435" s="45"/>
      <c r="WFX435" s="45"/>
      <c r="WFY435" s="45"/>
      <c r="WFZ435" s="45"/>
      <c r="WGA435" s="45"/>
      <c r="WGB435" s="45"/>
      <c r="WGC435" s="45"/>
      <c r="WGD435" s="45"/>
      <c r="WGE435" s="45"/>
      <c r="WGF435" s="45"/>
      <c r="WGG435" s="45"/>
      <c r="WGH435" s="45"/>
      <c r="WGI435" s="45"/>
      <c r="WGJ435" s="45"/>
      <c r="WGK435" s="45"/>
      <c r="WGL435" s="45"/>
      <c r="WGM435" s="45"/>
      <c r="WGN435" s="45"/>
      <c r="WGO435" s="45"/>
      <c r="WGP435" s="45"/>
      <c r="WGQ435" s="45"/>
      <c r="WGR435" s="45"/>
      <c r="WGS435" s="45"/>
      <c r="WGT435" s="45"/>
      <c r="WGU435" s="45"/>
      <c r="WGV435" s="45"/>
      <c r="WGW435" s="45"/>
      <c r="WGX435" s="45"/>
      <c r="WGY435" s="45"/>
      <c r="WGZ435" s="45"/>
      <c r="WHA435" s="45"/>
      <c r="WHB435" s="45"/>
      <c r="WHC435" s="45"/>
      <c r="WHD435" s="45"/>
      <c r="WHE435" s="45"/>
      <c r="WHF435" s="45"/>
      <c r="WHG435" s="45"/>
      <c r="WHH435" s="45"/>
      <c r="WHI435" s="45"/>
      <c r="WHJ435" s="45"/>
      <c r="WHK435" s="45"/>
      <c r="WHL435" s="45"/>
      <c r="WHM435" s="45"/>
      <c r="WHN435" s="45"/>
      <c r="WHO435" s="45"/>
      <c r="WHP435" s="45"/>
      <c r="WHQ435" s="45"/>
      <c r="WHR435" s="45"/>
      <c r="WHS435" s="45"/>
      <c r="WHT435" s="45"/>
      <c r="WHU435" s="45"/>
      <c r="WHV435" s="45"/>
      <c r="WHW435" s="45"/>
      <c r="WHX435" s="45"/>
      <c r="WHY435" s="45"/>
      <c r="WHZ435" s="45"/>
      <c r="WIA435" s="45"/>
      <c r="WIB435" s="45"/>
      <c r="WIC435" s="45"/>
      <c r="WID435" s="45"/>
      <c r="WIE435" s="45"/>
      <c r="WIF435" s="45"/>
      <c r="WIG435" s="45"/>
      <c r="WIH435" s="45"/>
      <c r="WII435" s="45"/>
      <c r="WIJ435" s="45"/>
      <c r="WIK435" s="45"/>
      <c r="WIL435" s="45"/>
      <c r="WIM435" s="45"/>
      <c r="WIN435" s="45"/>
      <c r="WIO435" s="45"/>
      <c r="WIP435" s="45"/>
      <c r="WIQ435" s="45"/>
      <c r="WIR435" s="45"/>
      <c r="WIS435" s="45"/>
      <c r="WIT435" s="45"/>
      <c r="WIU435" s="45"/>
      <c r="WIV435" s="45"/>
      <c r="WIW435" s="45"/>
      <c r="WIX435" s="45"/>
      <c r="WIY435" s="45"/>
      <c r="WIZ435" s="45"/>
      <c r="WJA435" s="45"/>
      <c r="WJB435" s="45"/>
      <c r="WJC435" s="45"/>
      <c r="WJD435" s="45"/>
      <c r="WJE435" s="45"/>
      <c r="WJF435" s="45"/>
      <c r="WJG435" s="45"/>
      <c r="WJH435" s="45"/>
      <c r="WJI435" s="45"/>
      <c r="WJJ435" s="45"/>
      <c r="WJK435" s="45"/>
      <c r="WJL435" s="45"/>
      <c r="WJM435" s="45"/>
      <c r="WJN435" s="45"/>
      <c r="WJO435" s="45"/>
      <c r="WJP435" s="45"/>
      <c r="WJQ435" s="45"/>
      <c r="WJR435" s="45"/>
      <c r="WJS435" s="45"/>
      <c r="WJT435" s="45"/>
      <c r="WJU435" s="45"/>
      <c r="WJV435" s="45"/>
      <c r="WJW435" s="45"/>
      <c r="WJX435" s="45"/>
      <c r="WJY435" s="45"/>
      <c r="WJZ435" s="45"/>
      <c r="WKA435" s="45"/>
      <c r="WKB435" s="45"/>
      <c r="WKC435" s="45"/>
      <c r="WKD435" s="45"/>
      <c r="WKE435" s="45"/>
      <c r="WKF435" s="45"/>
      <c r="WKG435" s="45"/>
      <c r="WKH435" s="45"/>
      <c r="WKI435" s="45"/>
      <c r="WKJ435" s="45"/>
      <c r="WKK435" s="45"/>
      <c r="WKL435" s="45"/>
      <c r="WKM435" s="45"/>
      <c r="WKN435" s="45"/>
      <c r="WKO435" s="45"/>
      <c r="WKP435" s="45"/>
      <c r="WKQ435" s="45"/>
      <c r="WKR435" s="45"/>
      <c r="WKS435" s="45"/>
      <c r="WKT435" s="45"/>
      <c r="WKU435" s="45"/>
      <c r="WKV435" s="45"/>
      <c r="WKW435" s="45"/>
      <c r="WKX435" s="45"/>
      <c r="WKY435" s="45"/>
      <c r="WKZ435" s="45"/>
      <c r="WLA435" s="45"/>
      <c r="WLB435" s="45"/>
      <c r="WLC435" s="45"/>
      <c r="WLD435" s="45"/>
      <c r="WLE435" s="45"/>
      <c r="WLF435" s="45"/>
      <c r="WLG435" s="45"/>
      <c r="WLH435" s="45"/>
      <c r="WLI435" s="45"/>
      <c r="WLJ435" s="45"/>
      <c r="WLK435" s="45"/>
      <c r="WLL435" s="45"/>
      <c r="WLM435" s="45"/>
      <c r="WLN435" s="45"/>
      <c r="WLO435" s="45"/>
      <c r="WLP435" s="45"/>
      <c r="WLQ435" s="45"/>
      <c r="WLR435" s="45"/>
      <c r="WLS435" s="45"/>
      <c r="WLT435" s="45"/>
      <c r="WLU435" s="45"/>
      <c r="WLV435" s="45"/>
      <c r="WLW435" s="45"/>
      <c r="WLX435" s="45"/>
      <c r="WLY435" s="45"/>
      <c r="WLZ435" s="45"/>
      <c r="WMA435" s="45"/>
      <c r="WMB435" s="45"/>
      <c r="WMC435" s="45"/>
      <c r="WMD435" s="45"/>
      <c r="WME435" s="45"/>
      <c r="WMF435" s="45"/>
      <c r="WMG435" s="45"/>
      <c r="WMH435" s="45"/>
      <c r="WMI435" s="45"/>
      <c r="WMJ435" s="45"/>
      <c r="WMK435" s="45"/>
      <c r="WML435" s="45"/>
      <c r="WMM435" s="45"/>
      <c r="WMN435" s="45"/>
      <c r="WMO435" s="45"/>
      <c r="WMP435" s="45"/>
      <c r="WMQ435" s="45"/>
      <c r="WMR435" s="45"/>
      <c r="WMS435" s="45"/>
      <c r="WMT435" s="45"/>
      <c r="WMU435" s="45"/>
      <c r="WMV435" s="45"/>
      <c r="WMW435" s="45"/>
      <c r="WMX435" s="45"/>
      <c r="WMY435" s="45"/>
      <c r="WMZ435" s="45"/>
      <c r="WNA435" s="45"/>
      <c r="WNB435" s="45"/>
      <c r="WNC435" s="45"/>
      <c r="WND435" s="45"/>
      <c r="WNE435" s="45"/>
      <c r="WNF435" s="45"/>
      <c r="WNG435" s="45"/>
      <c r="WNH435" s="45"/>
      <c r="WNI435" s="45"/>
      <c r="WNJ435" s="45"/>
      <c r="WNK435" s="45"/>
      <c r="WNL435" s="45"/>
      <c r="WNM435" s="45"/>
      <c r="WNN435" s="45"/>
      <c r="WNO435" s="45"/>
      <c r="WNP435" s="45"/>
      <c r="WNQ435" s="45"/>
      <c r="WNR435" s="45"/>
      <c r="WNS435" s="45"/>
      <c r="WNT435" s="45"/>
      <c r="WNU435" s="45"/>
      <c r="WNV435" s="45"/>
      <c r="WNW435" s="45"/>
      <c r="WNX435" s="45"/>
      <c r="WNY435" s="45"/>
      <c r="WNZ435" s="45"/>
      <c r="WOA435" s="45"/>
      <c r="WOB435" s="45"/>
      <c r="WOC435" s="45"/>
      <c r="WOD435" s="45"/>
      <c r="WOE435" s="45"/>
      <c r="WOF435" s="45"/>
      <c r="WOG435" s="45"/>
      <c r="WOH435" s="45"/>
      <c r="WOI435" s="45"/>
      <c r="WOJ435" s="45"/>
      <c r="WOK435" s="45"/>
      <c r="WOL435" s="45"/>
      <c r="WOM435" s="45"/>
      <c r="WON435" s="45"/>
      <c r="WOO435" s="45"/>
      <c r="WOP435" s="45"/>
      <c r="WOQ435" s="45"/>
      <c r="WOR435" s="45"/>
      <c r="WOS435" s="45"/>
      <c r="WOT435" s="45"/>
      <c r="WOU435" s="45"/>
      <c r="WOV435" s="45"/>
      <c r="WOW435" s="45"/>
      <c r="WOX435" s="45"/>
      <c r="WOY435" s="45"/>
      <c r="WOZ435" s="45"/>
      <c r="WPA435" s="45"/>
      <c r="WPB435" s="45"/>
      <c r="WPC435" s="45"/>
      <c r="WPD435" s="45"/>
      <c r="WPE435" s="45"/>
      <c r="WPF435" s="45"/>
      <c r="WPG435" s="45"/>
      <c r="WPH435" s="45"/>
      <c r="WPI435" s="45"/>
      <c r="WPJ435" s="45"/>
      <c r="WPK435" s="45"/>
      <c r="WPL435" s="45"/>
      <c r="WPM435" s="45"/>
      <c r="WPN435" s="45"/>
      <c r="WPO435" s="45"/>
      <c r="WPP435" s="45"/>
      <c r="WPQ435" s="45"/>
      <c r="WPR435" s="45"/>
      <c r="WPS435" s="45"/>
      <c r="WPT435" s="45"/>
      <c r="WPU435" s="45"/>
      <c r="WPV435" s="45"/>
      <c r="WPW435" s="45"/>
      <c r="WPX435" s="45"/>
      <c r="WPY435" s="45"/>
      <c r="WPZ435" s="45"/>
      <c r="WQA435" s="45"/>
      <c r="WQB435" s="45"/>
      <c r="WQC435" s="45"/>
      <c r="WQD435" s="45"/>
      <c r="WQE435" s="45"/>
      <c r="WQF435" s="45"/>
      <c r="WQG435" s="45"/>
      <c r="WQH435" s="45"/>
      <c r="WQI435" s="45"/>
      <c r="WQJ435" s="45"/>
      <c r="WQK435" s="45"/>
      <c r="WQL435" s="45"/>
      <c r="WQM435" s="45"/>
      <c r="WQN435" s="45"/>
      <c r="WQO435" s="45"/>
      <c r="WQP435" s="45"/>
      <c r="WQQ435" s="45"/>
      <c r="WQR435" s="45"/>
      <c r="WQS435" s="45"/>
      <c r="WQT435" s="45"/>
      <c r="WQU435" s="45"/>
      <c r="WQV435" s="45"/>
      <c r="WQW435" s="45"/>
      <c r="WQX435" s="45"/>
      <c r="WQY435" s="45"/>
      <c r="WQZ435" s="45"/>
      <c r="WRA435" s="45"/>
      <c r="WRB435" s="45"/>
      <c r="WRC435" s="45"/>
      <c r="WRD435" s="45"/>
      <c r="WRE435" s="45"/>
      <c r="WRF435" s="45"/>
      <c r="WRG435" s="45"/>
      <c r="WRH435" s="45"/>
      <c r="WRI435" s="45"/>
      <c r="WRJ435" s="45"/>
      <c r="WRK435" s="45"/>
      <c r="WRL435" s="45"/>
      <c r="WRM435" s="45"/>
      <c r="WRN435" s="45"/>
      <c r="WRO435" s="45"/>
      <c r="WRP435" s="45"/>
      <c r="WRQ435" s="45"/>
      <c r="WRR435" s="45"/>
      <c r="WRS435" s="45"/>
      <c r="WRT435" s="45"/>
      <c r="WRU435" s="45"/>
      <c r="WRV435" s="45"/>
      <c r="WRW435" s="45"/>
      <c r="WRX435" s="45"/>
      <c r="WRY435" s="45"/>
      <c r="WRZ435" s="45"/>
      <c r="WSA435" s="45"/>
      <c r="WSB435" s="45"/>
      <c r="WSC435" s="45"/>
      <c r="WSD435" s="45"/>
      <c r="WSE435" s="45"/>
      <c r="WSF435" s="45"/>
      <c r="WSG435" s="45"/>
      <c r="WSH435" s="45"/>
      <c r="WSI435" s="45"/>
      <c r="WSJ435" s="45"/>
      <c r="WSK435" s="45"/>
      <c r="WSL435" s="45"/>
      <c r="WSM435" s="45"/>
      <c r="WSN435" s="45"/>
      <c r="WSO435" s="45"/>
      <c r="WSP435" s="45"/>
      <c r="WSQ435" s="45"/>
      <c r="WSR435" s="45"/>
      <c r="WSS435" s="45"/>
      <c r="WST435" s="45"/>
      <c r="WSU435" s="45"/>
      <c r="WSV435" s="45"/>
      <c r="WSW435" s="45"/>
      <c r="WSX435" s="45"/>
      <c r="WSY435" s="45"/>
      <c r="WSZ435" s="45"/>
      <c r="WTA435" s="45"/>
      <c r="WTB435" s="45"/>
      <c r="WTC435" s="45"/>
      <c r="WTD435" s="45"/>
      <c r="WTE435" s="45"/>
      <c r="WTF435" s="45"/>
      <c r="WTG435" s="45"/>
      <c r="WTH435" s="45"/>
      <c r="WTI435" s="45"/>
      <c r="WTJ435" s="45"/>
      <c r="WTK435" s="45"/>
      <c r="WTL435" s="45"/>
      <c r="WTM435" s="45"/>
      <c r="WTN435" s="45"/>
      <c r="WTO435" s="45"/>
      <c r="WTP435" s="45"/>
      <c r="WTQ435" s="45"/>
      <c r="WTR435" s="45"/>
      <c r="WTS435" s="45"/>
      <c r="WTT435" s="45"/>
      <c r="WTU435" s="45"/>
      <c r="WTV435" s="45"/>
      <c r="WTW435" s="45"/>
      <c r="WTX435" s="45"/>
      <c r="WTY435" s="45"/>
      <c r="WTZ435" s="45"/>
      <c r="WUA435" s="45"/>
      <c r="WUB435" s="45"/>
      <c r="WUC435" s="45"/>
      <c r="WUD435" s="45"/>
      <c r="WUE435" s="45"/>
      <c r="WUF435" s="45"/>
      <c r="WUG435" s="45"/>
      <c r="WUH435" s="45"/>
      <c r="WUI435" s="45"/>
      <c r="WUJ435" s="45"/>
      <c r="WUK435" s="45"/>
      <c r="WUL435" s="45"/>
      <c r="WUM435" s="45"/>
      <c r="WUN435" s="45"/>
      <c r="WUO435" s="45"/>
      <c r="WUP435" s="45"/>
      <c r="WUQ435" s="45"/>
      <c r="WUR435" s="45"/>
      <c r="WUS435" s="45"/>
      <c r="WUT435" s="45"/>
      <c r="WUU435" s="45"/>
      <c r="WUV435" s="45"/>
      <c r="WUW435" s="45"/>
      <c r="WUX435" s="45"/>
      <c r="WUY435" s="45"/>
      <c r="WUZ435" s="45"/>
      <c r="WVA435" s="45"/>
      <c r="WVB435" s="45"/>
      <c r="WVC435" s="45"/>
      <c r="WVD435" s="45"/>
      <c r="WVE435" s="45"/>
      <c r="WVF435" s="45"/>
      <c r="WVG435" s="45"/>
      <c r="WVH435" s="45"/>
      <c r="WVI435" s="45"/>
      <c r="WVJ435" s="45"/>
      <c r="WVK435" s="45"/>
      <c r="WVL435" s="45"/>
      <c r="WVM435" s="45"/>
      <c r="WVN435" s="45"/>
      <c r="WVO435" s="45"/>
      <c r="WVP435" s="45"/>
      <c r="WVQ435" s="45"/>
      <c r="WVR435" s="45"/>
      <c r="WVS435" s="45"/>
      <c r="WVT435" s="45"/>
      <c r="WVU435" s="45"/>
      <c r="WVV435" s="45"/>
      <c r="WVW435" s="45"/>
      <c r="WVX435" s="45"/>
      <c r="WVY435" s="45"/>
      <c r="WVZ435" s="45"/>
      <c r="WWA435" s="45"/>
      <c r="WWB435" s="45"/>
      <c r="WWC435" s="45"/>
      <c r="WWD435" s="45"/>
      <c r="WWE435" s="45"/>
      <c r="WWF435" s="45"/>
      <c r="WWG435" s="45"/>
      <c r="WWH435" s="45"/>
      <c r="WWI435" s="45"/>
      <c r="WWJ435" s="45"/>
      <c r="WWK435" s="45"/>
      <c r="WWL435" s="45"/>
      <c r="WWM435" s="45"/>
      <c r="WWN435" s="45"/>
      <c r="WWO435" s="45"/>
      <c r="WWP435" s="45"/>
      <c r="WWQ435" s="45"/>
      <c r="WWR435" s="45"/>
      <c r="WWS435" s="45"/>
      <c r="WWT435" s="45"/>
      <c r="WWU435" s="45"/>
      <c r="WWV435" s="45"/>
      <c r="WWW435" s="45"/>
      <c r="WWX435" s="45"/>
      <c r="WWY435" s="45"/>
      <c r="WWZ435" s="45"/>
      <c r="WXA435" s="45"/>
      <c r="WXB435" s="45"/>
      <c r="WXC435" s="45"/>
      <c r="WXD435" s="45"/>
      <c r="WXE435" s="45"/>
      <c r="WXF435" s="45"/>
      <c r="WXG435" s="45"/>
      <c r="WXH435" s="45"/>
      <c r="WXI435" s="45"/>
      <c r="WXJ435" s="45"/>
      <c r="WXK435" s="45"/>
      <c r="WXL435" s="45"/>
      <c r="WXM435" s="45"/>
      <c r="WXN435" s="45"/>
      <c r="WXO435" s="45"/>
      <c r="WXP435" s="45"/>
      <c r="WXQ435" s="45"/>
      <c r="WXR435" s="45"/>
      <c r="WXS435" s="45"/>
      <c r="WXT435" s="45"/>
      <c r="WXU435" s="45"/>
      <c r="WXV435" s="45"/>
      <c r="WXW435" s="45"/>
      <c r="WXX435" s="45"/>
      <c r="WXY435" s="45"/>
      <c r="WXZ435" s="45"/>
      <c r="WYA435" s="45"/>
      <c r="WYB435" s="45"/>
      <c r="WYC435" s="45"/>
      <c r="WYD435" s="45"/>
      <c r="WYE435" s="45"/>
      <c r="WYF435" s="45"/>
      <c r="WYG435" s="45"/>
      <c r="WYH435" s="45"/>
      <c r="WYI435" s="45"/>
      <c r="WYJ435" s="45"/>
      <c r="WYK435" s="45"/>
      <c r="WYL435" s="45"/>
      <c r="WYM435" s="45"/>
      <c r="WYN435" s="45"/>
      <c r="WYO435" s="45"/>
      <c r="WYP435" s="45"/>
      <c r="WYQ435" s="45"/>
      <c r="WYR435" s="45"/>
      <c r="WYS435" s="45"/>
      <c r="WYT435" s="45"/>
      <c r="WYU435" s="45"/>
      <c r="WYV435" s="45"/>
      <c r="WYW435" s="45"/>
      <c r="WYX435" s="45"/>
      <c r="WYY435" s="45"/>
      <c r="WYZ435" s="45"/>
      <c r="WZA435" s="45"/>
      <c r="WZB435" s="45"/>
      <c r="WZC435" s="45"/>
      <c r="WZD435" s="45"/>
      <c r="WZE435" s="45"/>
      <c r="WZF435" s="45"/>
      <c r="WZG435" s="45"/>
      <c r="WZH435" s="45"/>
      <c r="WZI435" s="45"/>
      <c r="WZJ435" s="45"/>
      <c r="WZK435" s="45"/>
      <c r="WZL435" s="45"/>
      <c r="WZM435" s="45"/>
      <c r="WZN435" s="45"/>
      <c r="WZO435" s="45"/>
      <c r="WZP435" s="45"/>
      <c r="WZQ435" s="45"/>
      <c r="WZR435" s="45"/>
      <c r="WZS435" s="45"/>
      <c r="WZT435" s="45"/>
      <c r="WZU435" s="45"/>
      <c r="WZV435" s="45"/>
      <c r="WZW435" s="45"/>
      <c r="WZX435" s="45"/>
      <c r="WZY435" s="45"/>
      <c r="WZZ435" s="45"/>
      <c r="XAA435" s="45"/>
      <c r="XAB435" s="45"/>
      <c r="XAC435" s="45"/>
      <c r="XAD435" s="45"/>
      <c r="XAE435" s="45"/>
      <c r="XAF435" s="45"/>
      <c r="XAG435" s="45"/>
      <c r="XAH435" s="45"/>
      <c r="XAI435" s="45"/>
      <c r="XAJ435" s="45"/>
      <c r="XAK435" s="45"/>
      <c r="XAL435" s="45"/>
      <c r="XAM435" s="45"/>
      <c r="XAN435" s="45"/>
      <c r="XAO435" s="45"/>
      <c r="XAP435" s="45"/>
      <c r="XAQ435" s="45"/>
      <c r="XAR435" s="45"/>
      <c r="XAS435" s="45"/>
      <c r="XAT435" s="45"/>
      <c r="XAU435" s="45"/>
      <c r="XAV435" s="45"/>
      <c r="XAW435" s="45"/>
      <c r="XAX435" s="45"/>
      <c r="XAY435" s="45"/>
      <c r="XAZ435" s="45"/>
      <c r="XBA435" s="45"/>
      <c r="XBB435" s="45"/>
      <c r="XBC435" s="45"/>
      <c r="XBD435" s="45"/>
      <c r="XBE435" s="45"/>
      <c r="XBF435" s="45"/>
      <c r="XBG435" s="45"/>
      <c r="XBH435" s="45"/>
      <c r="XBI435" s="45"/>
      <c r="XBJ435" s="45"/>
      <c r="XBK435" s="45"/>
      <c r="XBL435" s="45"/>
      <c r="XBM435" s="45"/>
      <c r="XBN435" s="45"/>
      <c r="XBO435" s="45"/>
      <c r="XBP435" s="45"/>
      <c r="XBQ435" s="45"/>
      <c r="XBR435" s="45"/>
      <c r="XBS435" s="45"/>
      <c r="XBT435" s="45"/>
      <c r="XBU435" s="45"/>
      <c r="XBV435" s="45"/>
      <c r="XBW435" s="45"/>
      <c r="XBX435" s="45"/>
      <c r="XBY435" s="45"/>
      <c r="XBZ435" s="45"/>
      <c r="XCA435" s="45"/>
      <c r="XCB435" s="45"/>
      <c r="XCC435" s="45"/>
      <c r="XCD435" s="45"/>
      <c r="XCE435" s="45"/>
      <c r="XCF435" s="45"/>
      <c r="XCG435" s="45"/>
      <c r="XCH435" s="45"/>
      <c r="XCI435" s="45"/>
      <c r="XCJ435" s="45"/>
      <c r="XCK435" s="45"/>
      <c r="XCL435" s="45"/>
      <c r="XCM435" s="45"/>
      <c r="XCN435" s="45"/>
      <c r="XCO435" s="45"/>
      <c r="XCP435" s="45"/>
      <c r="XCQ435" s="45"/>
      <c r="XCR435" s="45"/>
      <c r="XCS435" s="45"/>
      <c r="XCT435" s="45"/>
      <c r="XCU435" s="45"/>
      <c r="XCV435" s="45"/>
      <c r="XCW435" s="45"/>
      <c r="XCX435" s="45"/>
      <c r="XCY435" s="45"/>
      <c r="XCZ435" s="45"/>
      <c r="XDA435" s="45"/>
      <c r="XDB435" s="45"/>
      <c r="XDC435" s="45"/>
      <c r="XDD435" s="45"/>
      <c r="XDE435" s="45"/>
      <c r="XDF435" s="45"/>
      <c r="XDG435" s="45"/>
      <c r="XDH435" s="45"/>
      <c r="XDI435" s="45"/>
      <c r="XDJ435" s="45"/>
      <c r="XDK435" s="45"/>
      <c r="XDL435" s="45"/>
      <c r="XDM435" s="45"/>
      <c r="XDN435" s="45"/>
      <c r="XDO435" s="45"/>
      <c r="XDP435" s="45"/>
      <c r="XDQ435" s="45"/>
      <c r="XDR435" s="45"/>
      <c r="XDS435" s="45"/>
      <c r="XDT435" s="45"/>
      <c r="XDU435" s="45"/>
      <c r="XDV435" s="45"/>
      <c r="XDW435" s="45"/>
      <c r="XDX435" s="45"/>
      <c r="XDY435" s="45"/>
      <c r="XDZ435" s="45"/>
      <c r="XEA435" s="45"/>
      <c r="XEB435" s="45"/>
      <c r="XEC435" s="45"/>
      <c r="XED435" s="45"/>
      <c r="XEE435" s="45"/>
      <c r="XEF435" s="45"/>
      <c r="XEG435" s="45"/>
      <c r="XEH435" s="45"/>
      <c r="XEI435" s="45"/>
      <c r="XEJ435" s="45"/>
      <c r="XEK435" s="45"/>
      <c r="XEL435" s="45"/>
      <c r="XEM435" s="45"/>
      <c r="XEN435" s="45"/>
      <c r="XEO435" s="45"/>
      <c r="XEP435" s="45"/>
      <c r="XEQ435" s="45"/>
      <c r="XER435" s="45"/>
      <c r="XES435" s="45"/>
      <c r="XET435" s="45"/>
      <c r="XEU435" s="45"/>
      <c r="XEV435" s="45"/>
      <c r="XEW435" s="45"/>
      <c r="XEX435" s="45"/>
    </row>
    <row r="436" spans="1:16381" s="23" customFormat="1" ht="27" x14ac:dyDescent="0.15">
      <c r="A436" s="21"/>
      <c r="B436" s="53" t="s">
        <v>41</v>
      </c>
      <c r="C436" s="95" t="s">
        <v>450</v>
      </c>
      <c r="D436" s="95" t="s">
        <v>451</v>
      </c>
      <c r="E436" s="95" t="s">
        <v>421</v>
      </c>
      <c r="F436" s="95" t="s">
        <v>422</v>
      </c>
      <c r="G436" s="95" t="s">
        <v>952</v>
      </c>
      <c r="H436" s="219">
        <f>615471-615471</f>
        <v>0</v>
      </c>
      <c r="I436" s="95" t="s">
        <v>46</v>
      </c>
      <c r="J436" s="91" t="s">
        <v>323</v>
      </c>
      <c r="K436" s="62" t="s">
        <v>564</v>
      </c>
      <c r="L436" s="289">
        <v>44102910</v>
      </c>
      <c r="M436" s="291" t="str">
        <f>G436</f>
        <v>Amparar los gastos relacionados a la adquisición de máquinas laminadoras e insumos para el Instituto Pedagógico Nacional. </v>
      </c>
      <c r="N436" s="293">
        <v>9</v>
      </c>
      <c r="O436" s="293">
        <v>9</v>
      </c>
      <c r="P436" s="295">
        <v>3</v>
      </c>
      <c r="Q436" s="297" t="s">
        <v>49</v>
      </c>
      <c r="R436" s="297" t="s">
        <v>601</v>
      </c>
      <c r="S436" s="299" t="s">
        <v>154</v>
      </c>
      <c r="T436" s="301">
        <f t="shared" ref="T436" si="67">H436</f>
        <v>0</v>
      </c>
      <c r="U436" s="303">
        <f t="shared" ref="U436" si="68">T436</f>
        <v>0</v>
      </c>
      <c r="V436" s="305" t="s">
        <v>51</v>
      </c>
      <c r="W436" s="305" t="s">
        <v>52</v>
      </c>
      <c r="X436" s="307" t="s">
        <v>53</v>
      </c>
      <c r="Y436" s="309" t="s">
        <v>54</v>
      </c>
      <c r="Z436" s="283" t="s">
        <v>41</v>
      </c>
      <c r="AA436" s="285" t="s">
        <v>55</v>
      </c>
      <c r="AB436" s="287" t="s">
        <v>56</v>
      </c>
      <c r="AC436" s="37" t="s">
        <v>51</v>
      </c>
      <c r="AD436" s="37" t="s">
        <v>57</v>
      </c>
      <c r="AE436" s="42" t="s">
        <v>58</v>
      </c>
      <c r="AF436" s="42" t="s">
        <v>59</v>
      </c>
      <c r="AG436" s="42" t="s">
        <v>60</v>
      </c>
      <c r="AH436" s="42" t="s">
        <v>61</v>
      </c>
      <c r="AI436" s="42" t="s">
        <v>61</v>
      </c>
      <c r="AJ436" s="42" t="s">
        <v>61</v>
      </c>
      <c r="AK436" s="9"/>
      <c r="AL436" s="9"/>
      <c r="AM436" s="9"/>
      <c r="AN436" s="45"/>
      <c r="AO436" s="45"/>
      <c r="AP436" s="45"/>
      <c r="AQ436" s="45"/>
      <c r="AR436" s="45"/>
      <c r="AS436" s="45"/>
      <c r="AT436" s="45"/>
      <c r="AU436" s="45"/>
      <c r="AV436" s="45"/>
      <c r="AW436" s="45"/>
      <c r="AX436" s="45"/>
      <c r="AY436" s="45"/>
      <c r="AZ436" s="45"/>
      <c r="BA436" s="45"/>
      <c r="BB436" s="45"/>
      <c r="BC436" s="45"/>
      <c r="BD436" s="45"/>
      <c r="BE436" s="45"/>
      <c r="BF436" s="45"/>
      <c r="BG436" s="45"/>
      <c r="BH436" s="45"/>
      <c r="BI436" s="45"/>
      <c r="BJ436" s="45"/>
      <c r="BK436" s="45"/>
      <c r="BL436" s="45"/>
      <c r="BM436" s="45"/>
      <c r="BN436" s="45"/>
      <c r="BO436" s="45"/>
      <c r="BP436" s="45"/>
      <c r="BQ436" s="45"/>
      <c r="BR436" s="45"/>
      <c r="BS436" s="45"/>
      <c r="BT436" s="45"/>
      <c r="BU436" s="45"/>
      <c r="BV436" s="45"/>
      <c r="BW436" s="45"/>
      <c r="BX436" s="45"/>
      <c r="BY436" s="45"/>
      <c r="BZ436" s="45"/>
      <c r="CA436" s="45"/>
      <c r="CB436" s="45"/>
      <c r="CC436" s="45"/>
      <c r="CD436" s="45"/>
      <c r="CE436" s="45"/>
      <c r="CF436" s="45"/>
      <c r="CG436" s="45"/>
      <c r="CH436" s="45"/>
      <c r="CI436" s="45"/>
      <c r="CJ436" s="45"/>
      <c r="CK436" s="45"/>
      <c r="CL436" s="45"/>
      <c r="CM436" s="45"/>
      <c r="CN436" s="45"/>
      <c r="CO436" s="45"/>
      <c r="CP436" s="45"/>
      <c r="CQ436" s="45"/>
      <c r="CR436" s="45"/>
      <c r="CS436" s="45"/>
      <c r="CT436" s="45"/>
      <c r="CU436" s="45"/>
      <c r="CV436" s="45"/>
      <c r="CW436" s="45"/>
      <c r="CX436" s="45"/>
      <c r="CY436" s="45"/>
      <c r="CZ436" s="45"/>
      <c r="DA436" s="45"/>
      <c r="DB436" s="45"/>
      <c r="DC436" s="45"/>
      <c r="DD436" s="45"/>
      <c r="DE436" s="45"/>
      <c r="DF436" s="45"/>
      <c r="DG436" s="45"/>
      <c r="DH436" s="45"/>
      <c r="DI436" s="45"/>
      <c r="DJ436" s="45"/>
      <c r="DK436" s="45"/>
      <c r="DL436" s="45"/>
      <c r="DM436" s="45"/>
      <c r="DN436" s="45"/>
      <c r="DO436" s="45"/>
      <c r="DP436" s="45"/>
      <c r="DQ436" s="45"/>
      <c r="DR436" s="45"/>
      <c r="DS436" s="45"/>
      <c r="DT436" s="45"/>
      <c r="DU436" s="45"/>
      <c r="DV436" s="45"/>
      <c r="DW436" s="45"/>
      <c r="DX436" s="45"/>
      <c r="DY436" s="45"/>
      <c r="DZ436" s="45"/>
      <c r="EA436" s="45"/>
      <c r="EB436" s="45"/>
      <c r="EC436" s="45"/>
      <c r="ED436" s="45"/>
      <c r="EE436" s="45"/>
      <c r="EF436" s="45"/>
      <c r="EG436" s="45"/>
      <c r="EH436" s="45"/>
      <c r="EI436" s="45"/>
      <c r="EJ436" s="45"/>
      <c r="EK436" s="45"/>
      <c r="EL436" s="45"/>
      <c r="EM436" s="45"/>
      <c r="EN436" s="45"/>
      <c r="EO436" s="45"/>
      <c r="EP436" s="45"/>
      <c r="EQ436" s="45"/>
      <c r="ER436" s="45"/>
      <c r="ES436" s="45"/>
      <c r="ET436" s="45"/>
      <c r="EU436" s="45"/>
      <c r="EV436" s="45"/>
      <c r="EW436" s="45"/>
      <c r="EX436" s="45"/>
      <c r="EY436" s="45"/>
      <c r="EZ436" s="45"/>
      <c r="FA436" s="45"/>
      <c r="FB436" s="45"/>
      <c r="FC436" s="45"/>
      <c r="FD436" s="45"/>
      <c r="FE436" s="45"/>
      <c r="FF436" s="45"/>
      <c r="FG436" s="45"/>
      <c r="FH436" s="45"/>
      <c r="FI436" s="45"/>
      <c r="FJ436" s="45"/>
      <c r="FK436" s="45"/>
      <c r="FL436" s="45"/>
      <c r="FM436" s="45"/>
      <c r="FN436" s="45"/>
      <c r="FO436" s="45"/>
      <c r="FP436" s="45"/>
      <c r="FQ436" s="45"/>
      <c r="FR436" s="45"/>
      <c r="FS436" s="45"/>
      <c r="FT436" s="45"/>
      <c r="FU436" s="45"/>
      <c r="FV436" s="45"/>
      <c r="FW436" s="45"/>
      <c r="FX436" s="45"/>
      <c r="FY436" s="45"/>
      <c r="FZ436" s="45"/>
      <c r="GA436" s="45"/>
      <c r="GB436" s="45"/>
      <c r="GC436" s="45"/>
      <c r="GD436" s="45"/>
      <c r="GE436" s="45"/>
      <c r="GF436" s="45"/>
      <c r="GG436" s="45"/>
      <c r="GH436" s="45"/>
      <c r="GI436" s="45"/>
      <c r="GJ436" s="45"/>
      <c r="GK436" s="45"/>
      <c r="GL436" s="45"/>
      <c r="GM436" s="45"/>
      <c r="GN436" s="45"/>
      <c r="GO436" s="45"/>
      <c r="GP436" s="45"/>
      <c r="GQ436" s="45"/>
      <c r="GR436" s="45"/>
      <c r="GS436" s="45"/>
      <c r="GT436" s="45"/>
      <c r="GU436" s="45"/>
      <c r="GV436" s="45"/>
      <c r="GW436" s="45"/>
      <c r="GX436" s="45"/>
      <c r="GY436" s="45"/>
      <c r="GZ436" s="45"/>
      <c r="HA436" s="45"/>
      <c r="HB436" s="45"/>
      <c r="HC436" s="45"/>
      <c r="HD436" s="45"/>
      <c r="HE436" s="45"/>
      <c r="HF436" s="45"/>
      <c r="HG436" s="45"/>
      <c r="HH436" s="45"/>
      <c r="HI436" s="45"/>
      <c r="HJ436" s="45"/>
      <c r="HK436" s="45"/>
      <c r="HL436" s="45"/>
      <c r="HM436" s="45"/>
      <c r="HN436" s="45"/>
      <c r="HO436" s="45"/>
      <c r="HP436" s="45"/>
      <c r="HQ436" s="45"/>
      <c r="HR436" s="45"/>
      <c r="HS436" s="45"/>
      <c r="HT436" s="45"/>
      <c r="HU436" s="45"/>
      <c r="HV436" s="45"/>
      <c r="HW436" s="45"/>
      <c r="HX436" s="45"/>
      <c r="HY436" s="45"/>
      <c r="HZ436" s="45"/>
      <c r="IA436" s="45"/>
      <c r="IB436" s="45"/>
      <c r="IC436" s="45"/>
      <c r="ID436" s="45"/>
      <c r="IE436" s="45"/>
      <c r="IF436" s="45"/>
      <c r="IG436" s="45"/>
      <c r="IH436" s="45"/>
      <c r="II436" s="45"/>
      <c r="IJ436" s="45"/>
      <c r="IK436" s="45"/>
      <c r="IL436" s="45"/>
      <c r="IM436" s="45"/>
      <c r="IN436" s="45"/>
      <c r="IO436" s="45"/>
      <c r="IP436" s="45"/>
      <c r="IQ436" s="45"/>
      <c r="IR436" s="45"/>
      <c r="IS436" s="45"/>
      <c r="IT436" s="45"/>
      <c r="IU436" s="45"/>
      <c r="IV436" s="45"/>
      <c r="IW436" s="45"/>
      <c r="IX436" s="45"/>
      <c r="IY436" s="45"/>
      <c r="IZ436" s="45"/>
      <c r="JA436" s="45"/>
      <c r="JB436" s="45"/>
      <c r="JC436" s="45"/>
      <c r="JD436" s="45"/>
      <c r="JE436" s="45"/>
      <c r="JF436" s="45"/>
      <c r="JG436" s="45"/>
      <c r="JH436" s="45"/>
      <c r="JI436" s="45"/>
      <c r="JJ436" s="45"/>
      <c r="JK436" s="45"/>
      <c r="JL436" s="45"/>
      <c r="JM436" s="45"/>
      <c r="JN436" s="45"/>
      <c r="JO436" s="45"/>
      <c r="JP436" s="45"/>
      <c r="JQ436" s="45"/>
      <c r="JR436" s="45"/>
      <c r="JS436" s="45"/>
      <c r="JT436" s="45"/>
      <c r="JU436" s="45"/>
      <c r="JV436" s="45"/>
      <c r="JW436" s="45"/>
      <c r="JX436" s="45"/>
      <c r="JY436" s="45"/>
      <c r="JZ436" s="45"/>
      <c r="KA436" s="45"/>
      <c r="KB436" s="45"/>
      <c r="KC436" s="45"/>
      <c r="KD436" s="45"/>
      <c r="KE436" s="45"/>
      <c r="KF436" s="45"/>
      <c r="KG436" s="45"/>
      <c r="KH436" s="45"/>
      <c r="KI436" s="45"/>
      <c r="KJ436" s="45"/>
      <c r="KK436" s="45"/>
      <c r="KL436" s="45"/>
      <c r="KM436" s="45"/>
      <c r="KN436" s="45"/>
      <c r="KO436" s="45"/>
      <c r="KP436" s="45"/>
      <c r="KQ436" s="45"/>
      <c r="KR436" s="45"/>
      <c r="KS436" s="45"/>
      <c r="KT436" s="45"/>
      <c r="KU436" s="45"/>
      <c r="KV436" s="45"/>
      <c r="KW436" s="45"/>
      <c r="KX436" s="45"/>
      <c r="KY436" s="45"/>
      <c r="KZ436" s="45"/>
      <c r="LA436" s="45"/>
      <c r="LB436" s="45"/>
      <c r="LC436" s="45"/>
      <c r="LD436" s="45"/>
      <c r="LE436" s="45"/>
      <c r="LF436" s="45"/>
      <c r="LG436" s="45"/>
      <c r="LH436" s="45"/>
      <c r="LI436" s="45"/>
      <c r="LJ436" s="45"/>
      <c r="LK436" s="45"/>
      <c r="LL436" s="45"/>
      <c r="LM436" s="45"/>
      <c r="LN436" s="45"/>
      <c r="LO436" s="45"/>
      <c r="LP436" s="45"/>
      <c r="LQ436" s="45"/>
      <c r="LR436" s="45"/>
      <c r="LS436" s="45"/>
      <c r="LT436" s="45"/>
      <c r="LU436" s="45"/>
      <c r="LV436" s="45"/>
      <c r="LW436" s="45"/>
      <c r="LX436" s="45"/>
      <c r="LY436" s="45"/>
      <c r="LZ436" s="45"/>
      <c r="MA436" s="45"/>
      <c r="MB436" s="45"/>
      <c r="MC436" s="45"/>
      <c r="MD436" s="45"/>
      <c r="ME436" s="45"/>
      <c r="MF436" s="45"/>
      <c r="MG436" s="45"/>
      <c r="MH436" s="45"/>
      <c r="MI436" s="45"/>
      <c r="MJ436" s="45"/>
      <c r="MK436" s="45"/>
      <c r="ML436" s="45"/>
      <c r="MM436" s="45"/>
      <c r="MN436" s="45"/>
      <c r="MO436" s="45"/>
      <c r="MP436" s="45"/>
      <c r="MQ436" s="45"/>
      <c r="MR436" s="45"/>
      <c r="MS436" s="45"/>
      <c r="MT436" s="45"/>
      <c r="MU436" s="45"/>
      <c r="MV436" s="45"/>
      <c r="MW436" s="45"/>
      <c r="MX436" s="45"/>
      <c r="MY436" s="45"/>
      <c r="MZ436" s="45"/>
      <c r="NA436" s="45"/>
      <c r="NB436" s="45"/>
      <c r="NC436" s="45"/>
      <c r="ND436" s="45"/>
      <c r="NE436" s="45"/>
      <c r="NF436" s="45"/>
      <c r="NG436" s="45"/>
      <c r="NH436" s="45"/>
      <c r="NI436" s="45"/>
      <c r="NJ436" s="45"/>
      <c r="NK436" s="45"/>
      <c r="NL436" s="45"/>
      <c r="NM436" s="45"/>
      <c r="NN436" s="45"/>
      <c r="NO436" s="45"/>
      <c r="NP436" s="45"/>
      <c r="NQ436" s="45"/>
      <c r="NR436" s="45"/>
      <c r="NS436" s="45"/>
      <c r="NT436" s="45"/>
      <c r="NU436" s="45"/>
      <c r="NV436" s="45"/>
      <c r="NW436" s="45"/>
      <c r="NX436" s="45"/>
      <c r="NY436" s="45"/>
      <c r="NZ436" s="45"/>
      <c r="OA436" s="45"/>
      <c r="OB436" s="45"/>
      <c r="OC436" s="45"/>
      <c r="OD436" s="45"/>
      <c r="OE436" s="45"/>
      <c r="OF436" s="45"/>
      <c r="OG436" s="45"/>
      <c r="OH436" s="45"/>
      <c r="OI436" s="45"/>
      <c r="OJ436" s="45"/>
      <c r="OK436" s="45"/>
      <c r="OL436" s="45"/>
      <c r="OM436" s="45"/>
      <c r="ON436" s="45"/>
      <c r="OO436" s="45"/>
      <c r="OP436" s="45"/>
      <c r="OQ436" s="45"/>
      <c r="OR436" s="45"/>
      <c r="OS436" s="45"/>
      <c r="OT436" s="45"/>
      <c r="OU436" s="45"/>
      <c r="OV436" s="45"/>
      <c r="OW436" s="45"/>
      <c r="OX436" s="45"/>
      <c r="OY436" s="45"/>
      <c r="OZ436" s="45"/>
      <c r="PA436" s="45"/>
      <c r="PB436" s="45"/>
      <c r="PC436" s="45"/>
      <c r="PD436" s="45"/>
      <c r="PE436" s="45"/>
      <c r="PF436" s="45"/>
      <c r="PG436" s="45"/>
      <c r="PH436" s="45"/>
      <c r="PI436" s="45"/>
      <c r="PJ436" s="45"/>
      <c r="PK436" s="45"/>
      <c r="PL436" s="45"/>
      <c r="PM436" s="45"/>
      <c r="PN436" s="45"/>
      <c r="PO436" s="45"/>
      <c r="PP436" s="45"/>
      <c r="PQ436" s="45"/>
      <c r="PR436" s="45"/>
      <c r="PS436" s="45"/>
      <c r="PT436" s="45"/>
      <c r="PU436" s="45"/>
      <c r="PV436" s="45"/>
      <c r="PW436" s="45"/>
      <c r="PX436" s="45"/>
      <c r="PY436" s="45"/>
      <c r="PZ436" s="45"/>
      <c r="QA436" s="45"/>
      <c r="QB436" s="45"/>
      <c r="QC436" s="45"/>
      <c r="QD436" s="45"/>
      <c r="QE436" s="45"/>
      <c r="QF436" s="45"/>
      <c r="QG436" s="45"/>
      <c r="QH436" s="45"/>
      <c r="QI436" s="45"/>
      <c r="QJ436" s="45"/>
      <c r="QK436" s="45"/>
      <c r="QL436" s="45"/>
      <c r="QM436" s="45"/>
      <c r="QN436" s="45"/>
      <c r="QO436" s="45"/>
      <c r="QP436" s="45"/>
      <c r="QQ436" s="45"/>
      <c r="QR436" s="45"/>
      <c r="QS436" s="45"/>
      <c r="QT436" s="45"/>
      <c r="QU436" s="45"/>
      <c r="QV436" s="45"/>
      <c r="QW436" s="45"/>
      <c r="QX436" s="45"/>
      <c r="QY436" s="45"/>
      <c r="QZ436" s="45"/>
      <c r="RA436" s="45"/>
      <c r="RB436" s="45"/>
      <c r="RC436" s="45"/>
      <c r="RD436" s="45"/>
      <c r="RE436" s="45"/>
      <c r="RF436" s="45"/>
      <c r="RG436" s="45"/>
      <c r="RH436" s="45"/>
      <c r="RI436" s="45"/>
      <c r="RJ436" s="45"/>
      <c r="RK436" s="45"/>
      <c r="RL436" s="45"/>
      <c r="RM436" s="45"/>
      <c r="RN436" s="45"/>
      <c r="RO436" s="45"/>
      <c r="RP436" s="45"/>
      <c r="RQ436" s="45"/>
      <c r="RR436" s="45"/>
      <c r="RS436" s="45"/>
      <c r="RT436" s="45"/>
      <c r="RU436" s="45"/>
      <c r="RV436" s="45"/>
      <c r="RW436" s="45"/>
      <c r="RX436" s="45"/>
      <c r="RY436" s="45"/>
      <c r="RZ436" s="45"/>
      <c r="SA436" s="45"/>
      <c r="SB436" s="45"/>
      <c r="SC436" s="45"/>
      <c r="SD436" s="45"/>
      <c r="SE436" s="45"/>
      <c r="SF436" s="45"/>
      <c r="SG436" s="45"/>
      <c r="SH436" s="45"/>
      <c r="SI436" s="45"/>
      <c r="SJ436" s="45"/>
      <c r="SK436" s="45"/>
      <c r="SL436" s="45"/>
      <c r="SM436" s="45"/>
      <c r="SN436" s="45"/>
      <c r="SO436" s="45"/>
      <c r="SP436" s="45"/>
      <c r="SQ436" s="45"/>
      <c r="SR436" s="45"/>
      <c r="SS436" s="45"/>
      <c r="ST436" s="45"/>
      <c r="SU436" s="45"/>
      <c r="SV436" s="45"/>
      <c r="SW436" s="45"/>
      <c r="SX436" s="45"/>
      <c r="SY436" s="45"/>
      <c r="SZ436" s="45"/>
      <c r="TA436" s="45"/>
      <c r="TB436" s="45"/>
      <c r="TC436" s="45"/>
      <c r="TD436" s="45"/>
      <c r="TE436" s="45"/>
      <c r="TF436" s="45"/>
      <c r="TG436" s="45"/>
      <c r="TH436" s="45"/>
      <c r="TI436" s="45"/>
      <c r="TJ436" s="45"/>
      <c r="TK436" s="45"/>
      <c r="TL436" s="45"/>
      <c r="TM436" s="45"/>
      <c r="TN436" s="45"/>
      <c r="TO436" s="45"/>
      <c r="TP436" s="45"/>
      <c r="TQ436" s="45"/>
      <c r="TR436" s="45"/>
      <c r="TS436" s="45"/>
      <c r="TT436" s="45"/>
      <c r="TU436" s="45"/>
      <c r="TV436" s="45"/>
      <c r="TW436" s="45"/>
      <c r="TX436" s="45"/>
      <c r="TY436" s="45"/>
      <c r="TZ436" s="45"/>
      <c r="UA436" s="45"/>
      <c r="UB436" s="45"/>
      <c r="UC436" s="45"/>
      <c r="UD436" s="45"/>
      <c r="UE436" s="45"/>
      <c r="UF436" s="45"/>
      <c r="UG436" s="45"/>
      <c r="UH436" s="45"/>
      <c r="UI436" s="45"/>
      <c r="UJ436" s="45"/>
      <c r="UK436" s="45"/>
      <c r="UL436" s="45"/>
      <c r="UM436" s="45"/>
      <c r="UN436" s="45"/>
      <c r="UO436" s="45"/>
      <c r="UP436" s="45"/>
      <c r="UQ436" s="45"/>
      <c r="UR436" s="45"/>
      <c r="US436" s="45"/>
      <c r="UT436" s="45"/>
      <c r="UU436" s="45"/>
      <c r="UV436" s="45"/>
      <c r="UW436" s="45"/>
      <c r="UX436" s="45"/>
      <c r="UY436" s="45"/>
      <c r="UZ436" s="45"/>
      <c r="VA436" s="45"/>
      <c r="VB436" s="45"/>
      <c r="VC436" s="45"/>
      <c r="VD436" s="45"/>
      <c r="VE436" s="45"/>
      <c r="VF436" s="45"/>
      <c r="VG436" s="45"/>
      <c r="VH436" s="45"/>
      <c r="VI436" s="45"/>
      <c r="VJ436" s="45"/>
      <c r="VK436" s="45"/>
      <c r="VL436" s="45"/>
      <c r="VM436" s="45"/>
      <c r="VN436" s="45"/>
      <c r="VO436" s="45"/>
      <c r="VP436" s="45"/>
      <c r="VQ436" s="45"/>
      <c r="VR436" s="45"/>
      <c r="VS436" s="45"/>
      <c r="VT436" s="45"/>
      <c r="VU436" s="45"/>
      <c r="VV436" s="45"/>
      <c r="VW436" s="45"/>
      <c r="VX436" s="45"/>
      <c r="VY436" s="45"/>
      <c r="VZ436" s="45"/>
      <c r="WA436" s="45"/>
      <c r="WB436" s="45"/>
      <c r="WC436" s="45"/>
      <c r="WD436" s="45"/>
      <c r="WE436" s="45"/>
      <c r="WF436" s="45"/>
      <c r="WG436" s="45"/>
      <c r="WH436" s="45"/>
      <c r="WI436" s="45"/>
      <c r="WJ436" s="45"/>
      <c r="WK436" s="45"/>
      <c r="WL436" s="45"/>
      <c r="WM436" s="45"/>
      <c r="WN436" s="45"/>
      <c r="WO436" s="45"/>
      <c r="WP436" s="45"/>
      <c r="WQ436" s="45"/>
      <c r="WR436" s="45"/>
      <c r="WS436" s="45"/>
      <c r="WT436" s="45"/>
      <c r="WU436" s="45"/>
      <c r="WV436" s="45"/>
      <c r="WW436" s="45"/>
      <c r="WX436" s="45"/>
      <c r="WY436" s="45"/>
      <c r="WZ436" s="45"/>
      <c r="XA436" s="45"/>
      <c r="XB436" s="45"/>
      <c r="XC436" s="45"/>
      <c r="XD436" s="45"/>
      <c r="XE436" s="45"/>
      <c r="XF436" s="45"/>
      <c r="XG436" s="45"/>
      <c r="XH436" s="45"/>
      <c r="XI436" s="45"/>
      <c r="XJ436" s="45"/>
      <c r="XK436" s="45"/>
      <c r="XL436" s="45"/>
      <c r="XM436" s="45"/>
      <c r="XN436" s="45"/>
      <c r="XO436" s="45"/>
      <c r="XP436" s="45"/>
      <c r="XQ436" s="45"/>
      <c r="XR436" s="45"/>
      <c r="XS436" s="45"/>
      <c r="XT436" s="45"/>
      <c r="XU436" s="45"/>
      <c r="XV436" s="45"/>
      <c r="XW436" s="45"/>
      <c r="XX436" s="45"/>
      <c r="XY436" s="45"/>
      <c r="XZ436" s="45"/>
      <c r="YA436" s="45"/>
      <c r="YB436" s="45"/>
      <c r="YC436" s="45"/>
      <c r="YD436" s="45"/>
      <c r="YE436" s="45"/>
      <c r="YF436" s="45"/>
      <c r="YG436" s="45"/>
      <c r="YH436" s="45"/>
      <c r="YI436" s="45"/>
      <c r="YJ436" s="45"/>
      <c r="YK436" s="45"/>
      <c r="YL436" s="45"/>
      <c r="YM436" s="45"/>
      <c r="YN436" s="45"/>
      <c r="YO436" s="45"/>
      <c r="YP436" s="45"/>
      <c r="YQ436" s="45"/>
      <c r="YR436" s="45"/>
      <c r="YS436" s="45"/>
      <c r="YT436" s="45"/>
      <c r="YU436" s="45"/>
      <c r="YV436" s="45"/>
      <c r="YW436" s="45"/>
      <c r="YX436" s="45"/>
      <c r="YY436" s="45"/>
      <c r="YZ436" s="45"/>
      <c r="ZA436" s="45"/>
      <c r="ZB436" s="45"/>
      <c r="ZC436" s="45"/>
      <c r="ZD436" s="45"/>
      <c r="ZE436" s="45"/>
      <c r="ZF436" s="45"/>
      <c r="ZG436" s="45"/>
      <c r="ZH436" s="45"/>
      <c r="ZI436" s="45"/>
      <c r="ZJ436" s="45"/>
      <c r="ZK436" s="45"/>
      <c r="ZL436" s="45"/>
      <c r="ZM436" s="45"/>
      <c r="ZN436" s="45"/>
      <c r="ZO436" s="45"/>
      <c r="ZP436" s="45"/>
      <c r="ZQ436" s="45"/>
      <c r="ZR436" s="45"/>
      <c r="ZS436" s="45"/>
      <c r="ZT436" s="45"/>
      <c r="ZU436" s="45"/>
      <c r="ZV436" s="45"/>
      <c r="ZW436" s="45"/>
      <c r="ZX436" s="45"/>
      <c r="ZY436" s="45"/>
      <c r="ZZ436" s="45"/>
      <c r="AAA436" s="45"/>
      <c r="AAB436" s="45"/>
      <c r="AAC436" s="45"/>
      <c r="AAD436" s="45"/>
      <c r="AAE436" s="45"/>
      <c r="AAF436" s="45"/>
      <c r="AAG436" s="45"/>
      <c r="AAH436" s="45"/>
      <c r="AAI436" s="45"/>
      <c r="AAJ436" s="45"/>
      <c r="AAK436" s="45"/>
      <c r="AAL436" s="45"/>
      <c r="AAM436" s="45"/>
      <c r="AAN436" s="45"/>
      <c r="AAO436" s="45"/>
      <c r="AAP436" s="45"/>
      <c r="AAQ436" s="45"/>
      <c r="AAR436" s="45"/>
      <c r="AAS436" s="45"/>
      <c r="AAT436" s="45"/>
      <c r="AAU436" s="45"/>
      <c r="AAV436" s="45"/>
      <c r="AAW436" s="45"/>
      <c r="AAX436" s="45"/>
      <c r="AAY436" s="45"/>
      <c r="AAZ436" s="45"/>
      <c r="ABA436" s="45"/>
      <c r="ABB436" s="45"/>
      <c r="ABC436" s="45"/>
      <c r="ABD436" s="45"/>
      <c r="ABE436" s="45"/>
      <c r="ABF436" s="45"/>
      <c r="ABG436" s="45"/>
      <c r="ABH436" s="45"/>
      <c r="ABI436" s="45"/>
      <c r="ABJ436" s="45"/>
      <c r="ABK436" s="45"/>
      <c r="ABL436" s="45"/>
      <c r="ABM436" s="45"/>
      <c r="ABN436" s="45"/>
      <c r="ABO436" s="45"/>
      <c r="ABP436" s="45"/>
      <c r="ABQ436" s="45"/>
      <c r="ABR436" s="45"/>
      <c r="ABS436" s="45"/>
      <c r="ABT436" s="45"/>
      <c r="ABU436" s="45"/>
      <c r="ABV436" s="45"/>
      <c r="ABW436" s="45"/>
      <c r="ABX436" s="45"/>
      <c r="ABY436" s="45"/>
      <c r="ABZ436" s="45"/>
      <c r="ACA436" s="45"/>
      <c r="ACB436" s="45"/>
      <c r="ACC436" s="45"/>
      <c r="ACD436" s="45"/>
      <c r="ACE436" s="45"/>
      <c r="ACF436" s="45"/>
      <c r="ACG436" s="45"/>
      <c r="ACH436" s="45"/>
      <c r="ACI436" s="45"/>
      <c r="ACJ436" s="45"/>
      <c r="ACK436" s="45"/>
      <c r="ACL436" s="45"/>
      <c r="ACM436" s="45"/>
      <c r="ACN436" s="45"/>
      <c r="ACO436" s="45"/>
      <c r="ACP436" s="45"/>
      <c r="ACQ436" s="45"/>
      <c r="ACR436" s="45"/>
      <c r="ACS436" s="45"/>
      <c r="ACT436" s="45"/>
      <c r="ACU436" s="45"/>
      <c r="ACV436" s="45"/>
      <c r="ACW436" s="45"/>
      <c r="ACX436" s="45"/>
      <c r="ACY436" s="45"/>
      <c r="ACZ436" s="45"/>
      <c r="ADA436" s="45"/>
      <c r="ADB436" s="45"/>
      <c r="ADC436" s="45"/>
      <c r="ADD436" s="45"/>
      <c r="ADE436" s="45"/>
      <c r="ADF436" s="45"/>
      <c r="ADG436" s="45"/>
      <c r="ADH436" s="45"/>
      <c r="ADI436" s="45"/>
      <c r="ADJ436" s="45"/>
      <c r="ADK436" s="45"/>
      <c r="ADL436" s="45"/>
      <c r="ADM436" s="45"/>
      <c r="ADN436" s="45"/>
      <c r="ADO436" s="45"/>
      <c r="ADP436" s="45"/>
      <c r="ADQ436" s="45"/>
      <c r="ADR436" s="45"/>
      <c r="ADS436" s="45"/>
      <c r="ADT436" s="45"/>
      <c r="ADU436" s="45"/>
      <c r="ADV436" s="45"/>
      <c r="ADW436" s="45"/>
      <c r="ADX436" s="45"/>
      <c r="ADY436" s="45"/>
      <c r="ADZ436" s="45"/>
      <c r="AEA436" s="45"/>
      <c r="AEB436" s="45"/>
      <c r="AEC436" s="45"/>
      <c r="AED436" s="45"/>
      <c r="AEE436" s="45"/>
      <c r="AEF436" s="45"/>
      <c r="AEG436" s="45"/>
      <c r="AEH436" s="45"/>
      <c r="AEI436" s="45"/>
      <c r="AEJ436" s="45"/>
      <c r="AEK436" s="45"/>
      <c r="AEL436" s="45"/>
      <c r="AEM436" s="45"/>
      <c r="AEN436" s="45"/>
      <c r="AEO436" s="45"/>
      <c r="AEP436" s="45"/>
      <c r="AEQ436" s="45"/>
      <c r="AER436" s="45"/>
      <c r="AES436" s="45"/>
      <c r="AET436" s="45"/>
      <c r="AEU436" s="45"/>
      <c r="AEV436" s="45"/>
      <c r="AEW436" s="45"/>
      <c r="AEX436" s="45"/>
      <c r="AEY436" s="45"/>
      <c r="AEZ436" s="45"/>
      <c r="AFA436" s="45"/>
      <c r="AFB436" s="45"/>
      <c r="AFC436" s="45"/>
      <c r="AFD436" s="45"/>
      <c r="AFE436" s="45"/>
      <c r="AFF436" s="45"/>
      <c r="AFG436" s="45"/>
      <c r="AFH436" s="45"/>
      <c r="AFI436" s="45"/>
      <c r="AFJ436" s="45"/>
      <c r="AFK436" s="45"/>
      <c r="AFL436" s="45"/>
      <c r="AFM436" s="45"/>
      <c r="AFN436" s="45"/>
      <c r="AFO436" s="45"/>
      <c r="AFP436" s="45"/>
      <c r="AFQ436" s="45"/>
      <c r="AFR436" s="45"/>
      <c r="AFS436" s="45"/>
      <c r="AFT436" s="45"/>
      <c r="AFU436" s="45"/>
      <c r="AFV436" s="45"/>
      <c r="AFW436" s="45"/>
      <c r="AFX436" s="45"/>
      <c r="AFY436" s="45"/>
      <c r="AFZ436" s="45"/>
      <c r="AGA436" s="45"/>
      <c r="AGB436" s="45"/>
      <c r="AGC436" s="45"/>
      <c r="AGD436" s="45"/>
      <c r="AGE436" s="45"/>
      <c r="AGF436" s="45"/>
      <c r="AGG436" s="45"/>
      <c r="AGH436" s="45"/>
      <c r="AGI436" s="45"/>
      <c r="AGJ436" s="45"/>
      <c r="AGK436" s="45"/>
      <c r="AGL436" s="45"/>
      <c r="AGM436" s="45"/>
      <c r="AGN436" s="45"/>
      <c r="AGO436" s="45"/>
      <c r="AGP436" s="45"/>
      <c r="AGQ436" s="45"/>
      <c r="AGR436" s="45"/>
      <c r="AGS436" s="45"/>
      <c r="AGT436" s="45"/>
      <c r="AGU436" s="45"/>
      <c r="AGV436" s="45"/>
      <c r="AGW436" s="45"/>
      <c r="AGX436" s="45"/>
      <c r="AGY436" s="45"/>
      <c r="AGZ436" s="45"/>
      <c r="AHA436" s="45"/>
      <c r="AHB436" s="45"/>
      <c r="AHC436" s="45"/>
      <c r="AHD436" s="45"/>
      <c r="AHE436" s="45"/>
      <c r="AHF436" s="45"/>
      <c r="AHG436" s="45"/>
      <c r="AHH436" s="45"/>
      <c r="AHI436" s="45"/>
      <c r="AHJ436" s="45"/>
      <c r="AHK436" s="45"/>
      <c r="AHL436" s="45"/>
      <c r="AHM436" s="45"/>
      <c r="AHN436" s="45"/>
      <c r="AHO436" s="45"/>
      <c r="AHP436" s="45"/>
      <c r="AHQ436" s="45"/>
      <c r="AHR436" s="45"/>
      <c r="AHS436" s="45"/>
      <c r="AHT436" s="45"/>
      <c r="AHU436" s="45"/>
      <c r="AHV436" s="45"/>
      <c r="AHW436" s="45"/>
      <c r="AHX436" s="45"/>
      <c r="AHY436" s="45"/>
      <c r="AHZ436" s="45"/>
      <c r="AIA436" s="45"/>
      <c r="AIB436" s="45"/>
      <c r="AIC436" s="45"/>
      <c r="AID436" s="45"/>
      <c r="AIE436" s="45"/>
      <c r="AIF436" s="45"/>
      <c r="AIG436" s="45"/>
      <c r="AIH436" s="45"/>
      <c r="AII436" s="45"/>
      <c r="AIJ436" s="45"/>
      <c r="AIK436" s="45"/>
      <c r="AIL436" s="45"/>
      <c r="AIM436" s="45"/>
      <c r="AIN436" s="45"/>
      <c r="AIO436" s="45"/>
      <c r="AIP436" s="45"/>
      <c r="AIQ436" s="45"/>
      <c r="AIR436" s="45"/>
      <c r="AIS436" s="45"/>
      <c r="AIT436" s="45"/>
      <c r="AIU436" s="45"/>
      <c r="AIV436" s="45"/>
      <c r="AIW436" s="45"/>
      <c r="AIX436" s="45"/>
      <c r="AIY436" s="45"/>
      <c r="AIZ436" s="45"/>
      <c r="AJA436" s="45"/>
      <c r="AJB436" s="45"/>
      <c r="AJC436" s="45"/>
      <c r="AJD436" s="45"/>
      <c r="AJE436" s="45"/>
      <c r="AJF436" s="45"/>
      <c r="AJG436" s="45"/>
      <c r="AJH436" s="45"/>
      <c r="AJI436" s="45"/>
      <c r="AJJ436" s="45"/>
      <c r="AJK436" s="45"/>
      <c r="AJL436" s="45"/>
      <c r="AJM436" s="45"/>
      <c r="AJN436" s="45"/>
      <c r="AJO436" s="45"/>
      <c r="AJP436" s="45"/>
      <c r="AJQ436" s="45"/>
      <c r="AJR436" s="45"/>
      <c r="AJS436" s="45"/>
      <c r="AJT436" s="45"/>
      <c r="AJU436" s="45"/>
      <c r="AJV436" s="45"/>
      <c r="AJW436" s="45"/>
      <c r="AJX436" s="45"/>
      <c r="AJY436" s="45"/>
      <c r="AJZ436" s="45"/>
      <c r="AKA436" s="45"/>
      <c r="AKB436" s="45"/>
      <c r="AKC436" s="45"/>
      <c r="AKD436" s="45"/>
      <c r="AKE436" s="45"/>
      <c r="AKF436" s="45"/>
      <c r="AKG436" s="45"/>
      <c r="AKH436" s="45"/>
      <c r="AKI436" s="45"/>
      <c r="AKJ436" s="45"/>
      <c r="AKK436" s="45"/>
      <c r="AKL436" s="45"/>
      <c r="AKM436" s="45"/>
      <c r="AKN436" s="45"/>
      <c r="AKO436" s="45"/>
      <c r="AKP436" s="45"/>
      <c r="AKQ436" s="45"/>
      <c r="AKR436" s="45"/>
      <c r="AKS436" s="45"/>
      <c r="AKT436" s="45"/>
      <c r="AKU436" s="45"/>
      <c r="AKV436" s="45"/>
      <c r="AKW436" s="45"/>
      <c r="AKX436" s="45"/>
      <c r="AKY436" s="45"/>
      <c r="AKZ436" s="45"/>
      <c r="ALA436" s="45"/>
      <c r="ALB436" s="45"/>
      <c r="ALC436" s="45"/>
      <c r="ALD436" s="45"/>
      <c r="ALE436" s="45"/>
      <c r="ALF436" s="45"/>
      <c r="ALG436" s="45"/>
      <c r="ALH436" s="45"/>
      <c r="ALI436" s="45"/>
      <c r="ALJ436" s="45"/>
      <c r="ALK436" s="45"/>
      <c r="ALL436" s="45"/>
      <c r="ALM436" s="45"/>
      <c r="ALN436" s="45"/>
      <c r="ALO436" s="45"/>
      <c r="ALP436" s="45"/>
      <c r="ALQ436" s="45"/>
      <c r="ALR436" s="45"/>
      <c r="ALS436" s="45"/>
      <c r="ALT436" s="45"/>
      <c r="ALU436" s="45"/>
      <c r="ALV436" s="45"/>
      <c r="ALW436" s="45"/>
      <c r="ALX436" s="45"/>
      <c r="ALY436" s="45"/>
      <c r="ALZ436" s="45"/>
      <c r="AMA436" s="45"/>
      <c r="AMB436" s="45"/>
      <c r="AMC436" s="45"/>
      <c r="AMD436" s="45"/>
      <c r="AME436" s="45"/>
      <c r="AMF436" s="45"/>
      <c r="AMG436" s="45"/>
      <c r="AMH436" s="45"/>
      <c r="AMI436" s="45"/>
      <c r="AMJ436" s="45"/>
      <c r="AMK436" s="45"/>
      <c r="AML436" s="45"/>
      <c r="AMM436" s="45"/>
      <c r="AMN436" s="45"/>
      <c r="AMO436" s="45"/>
      <c r="AMP436" s="45"/>
      <c r="AMQ436" s="45"/>
      <c r="AMR436" s="45"/>
      <c r="AMS436" s="45"/>
      <c r="AMT436" s="45"/>
      <c r="AMU436" s="45"/>
      <c r="AMV436" s="45"/>
      <c r="AMW436" s="45"/>
      <c r="AMX436" s="45"/>
      <c r="AMY436" s="45"/>
      <c r="AMZ436" s="45"/>
      <c r="ANA436" s="45"/>
      <c r="ANB436" s="45"/>
      <c r="ANC436" s="45"/>
      <c r="AND436" s="45"/>
      <c r="ANE436" s="45"/>
      <c r="ANF436" s="45"/>
      <c r="ANG436" s="45"/>
      <c r="ANH436" s="45"/>
      <c r="ANI436" s="45"/>
      <c r="ANJ436" s="45"/>
      <c r="ANK436" s="45"/>
      <c r="ANL436" s="45"/>
      <c r="ANM436" s="45"/>
      <c r="ANN436" s="45"/>
      <c r="ANO436" s="45"/>
      <c r="ANP436" s="45"/>
      <c r="ANQ436" s="45"/>
      <c r="ANR436" s="45"/>
      <c r="ANS436" s="45"/>
      <c r="ANT436" s="45"/>
      <c r="ANU436" s="45"/>
      <c r="ANV436" s="45"/>
      <c r="ANW436" s="45"/>
      <c r="ANX436" s="45"/>
      <c r="ANY436" s="45"/>
      <c r="ANZ436" s="45"/>
      <c r="AOA436" s="45"/>
      <c r="AOB436" s="45"/>
      <c r="AOC436" s="45"/>
      <c r="AOD436" s="45"/>
      <c r="AOE436" s="45"/>
      <c r="AOF436" s="45"/>
      <c r="AOG436" s="45"/>
      <c r="AOH436" s="45"/>
      <c r="AOI436" s="45"/>
      <c r="AOJ436" s="45"/>
      <c r="AOK436" s="45"/>
      <c r="AOL436" s="45"/>
      <c r="AOM436" s="45"/>
      <c r="AON436" s="45"/>
      <c r="AOO436" s="45"/>
      <c r="AOP436" s="45"/>
      <c r="AOQ436" s="45"/>
      <c r="AOR436" s="45"/>
      <c r="AOS436" s="45"/>
      <c r="AOT436" s="45"/>
      <c r="AOU436" s="45"/>
      <c r="AOV436" s="45"/>
      <c r="AOW436" s="45"/>
      <c r="AOX436" s="45"/>
      <c r="AOY436" s="45"/>
      <c r="AOZ436" s="45"/>
      <c r="APA436" s="45"/>
      <c r="APB436" s="45"/>
      <c r="APC436" s="45"/>
      <c r="APD436" s="45"/>
      <c r="APE436" s="45"/>
      <c r="APF436" s="45"/>
      <c r="APG436" s="45"/>
      <c r="APH436" s="45"/>
      <c r="API436" s="45"/>
      <c r="APJ436" s="45"/>
      <c r="APK436" s="45"/>
      <c r="APL436" s="45"/>
      <c r="APM436" s="45"/>
      <c r="APN436" s="45"/>
      <c r="APO436" s="45"/>
      <c r="APP436" s="45"/>
      <c r="APQ436" s="45"/>
      <c r="APR436" s="45"/>
      <c r="APS436" s="45"/>
      <c r="APT436" s="45"/>
      <c r="APU436" s="45"/>
      <c r="APV436" s="45"/>
      <c r="APW436" s="45"/>
      <c r="APX436" s="45"/>
      <c r="APY436" s="45"/>
      <c r="APZ436" s="45"/>
      <c r="AQA436" s="45"/>
      <c r="AQB436" s="45"/>
      <c r="AQC436" s="45"/>
      <c r="AQD436" s="45"/>
      <c r="AQE436" s="45"/>
      <c r="AQF436" s="45"/>
      <c r="AQG436" s="45"/>
      <c r="AQH436" s="45"/>
      <c r="AQI436" s="45"/>
      <c r="AQJ436" s="45"/>
      <c r="AQK436" s="45"/>
      <c r="AQL436" s="45"/>
      <c r="AQM436" s="45"/>
      <c r="AQN436" s="45"/>
      <c r="AQO436" s="45"/>
      <c r="AQP436" s="45"/>
      <c r="AQQ436" s="45"/>
      <c r="AQR436" s="45"/>
      <c r="AQS436" s="45"/>
      <c r="AQT436" s="45"/>
      <c r="AQU436" s="45"/>
      <c r="AQV436" s="45"/>
      <c r="AQW436" s="45"/>
      <c r="AQX436" s="45"/>
      <c r="AQY436" s="45"/>
      <c r="AQZ436" s="45"/>
      <c r="ARA436" s="45"/>
      <c r="ARB436" s="45"/>
      <c r="ARC436" s="45"/>
      <c r="ARD436" s="45"/>
      <c r="ARE436" s="45"/>
      <c r="ARF436" s="45"/>
      <c r="ARG436" s="45"/>
      <c r="ARH436" s="45"/>
      <c r="ARI436" s="45"/>
      <c r="ARJ436" s="45"/>
      <c r="ARK436" s="45"/>
      <c r="ARL436" s="45"/>
      <c r="ARM436" s="45"/>
      <c r="ARN436" s="45"/>
      <c r="ARO436" s="45"/>
      <c r="ARP436" s="45"/>
      <c r="ARQ436" s="45"/>
      <c r="ARR436" s="45"/>
      <c r="ARS436" s="45"/>
      <c r="ART436" s="45"/>
      <c r="ARU436" s="45"/>
      <c r="ARV436" s="45"/>
      <c r="ARW436" s="45"/>
      <c r="ARX436" s="45"/>
      <c r="ARY436" s="45"/>
      <c r="ARZ436" s="45"/>
      <c r="ASA436" s="45"/>
      <c r="ASB436" s="45"/>
      <c r="ASC436" s="45"/>
      <c r="ASD436" s="45"/>
      <c r="ASE436" s="45"/>
      <c r="ASF436" s="45"/>
      <c r="ASG436" s="45"/>
      <c r="ASH436" s="45"/>
      <c r="ASI436" s="45"/>
      <c r="ASJ436" s="45"/>
      <c r="ASK436" s="45"/>
      <c r="ASL436" s="45"/>
      <c r="ASM436" s="45"/>
      <c r="ASN436" s="45"/>
      <c r="ASO436" s="45"/>
      <c r="ASP436" s="45"/>
      <c r="ASQ436" s="45"/>
      <c r="ASR436" s="45"/>
      <c r="ASS436" s="45"/>
      <c r="AST436" s="45"/>
      <c r="ASU436" s="45"/>
      <c r="ASV436" s="45"/>
      <c r="ASW436" s="45"/>
      <c r="ASX436" s="45"/>
      <c r="ASY436" s="45"/>
      <c r="ASZ436" s="45"/>
      <c r="ATA436" s="45"/>
      <c r="ATB436" s="45"/>
      <c r="ATC436" s="45"/>
      <c r="ATD436" s="45"/>
      <c r="ATE436" s="45"/>
      <c r="ATF436" s="45"/>
      <c r="ATG436" s="45"/>
      <c r="ATH436" s="45"/>
      <c r="ATI436" s="45"/>
      <c r="ATJ436" s="45"/>
      <c r="ATK436" s="45"/>
      <c r="ATL436" s="45"/>
      <c r="ATM436" s="45"/>
      <c r="ATN436" s="45"/>
      <c r="ATO436" s="45"/>
      <c r="ATP436" s="45"/>
      <c r="ATQ436" s="45"/>
      <c r="ATR436" s="45"/>
      <c r="ATS436" s="45"/>
      <c r="ATT436" s="45"/>
      <c r="ATU436" s="45"/>
      <c r="ATV436" s="45"/>
      <c r="ATW436" s="45"/>
      <c r="ATX436" s="45"/>
      <c r="ATY436" s="45"/>
      <c r="ATZ436" s="45"/>
      <c r="AUA436" s="45"/>
      <c r="AUB436" s="45"/>
      <c r="AUC436" s="45"/>
      <c r="AUD436" s="45"/>
      <c r="AUE436" s="45"/>
      <c r="AUF436" s="45"/>
      <c r="AUG436" s="45"/>
      <c r="AUH436" s="45"/>
      <c r="AUI436" s="45"/>
      <c r="AUJ436" s="45"/>
      <c r="AUK436" s="45"/>
      <c r="AUL436" s="45"/>
      <c r="AUM436" s="45"/>
      <c r="AUN436" s="45"/>
      <c r="AUO436" s="45"/>
      <c r="AUP436" s="45"/>
      <c r="AUQ436" s="45"/>
      <c r="AUR436" s="45"/>
      <c r="AUS436" s="45"/>
      <c r="AUT436" s="45"/>
      <c r="AUU436" s="45"/>
      <c r="AUV436" s="45"/>
      <c r="AUW436" s="45"/>
      <c r="AUX436" s="45"/>
      <c r="AUY436" s="45"/>
      <c r="AUZ436" s="45"/>
      <c r="AVA436" s="45"/>
      <c r="AVB436" s="45"/>
      <c r="AVC436" s="45"/>
      <c r="AVD436" s="45"/>
      <c r="AVE436" s="45"/>
      <c r="AVF436" s="45"/>
      <c r="AVG436" s="45"/>
      <c r="AVH436" s="45"/>
      <c r="AVI436" s="45"/>
      <c r="AVJ436" s="45"/>
      <c r="AVK436" s="45"/>
      <c r="AVL436" s="45"/>
      <c r="AVM436" s="45"/>
      <c r="AVN436" s="45"/>
      <c r="AVO436" s="45"/>
      <c r="AVP436" s="45"/>
      <c r="AVQ436" s="45"/>
      <c r="AVR436" s="45"/>
      <c r="AVS436" s="45"/>
      <c r="AVT436" s="45"/>
      <c r="AVU436" s="45"/>
      <c r="AVV436" s="45"/>
      <c r="AVW436" s="45"/>
      <c r="AVX436" s="45"/>
      <c r="AVY436" s="45"/>
      <c r="AVZ436" s="45"/>
      <c r="AWA436" s="45"/>
      <c r="AWB436" s="45"/>
      <c r="AWC436" s="45"/>
      <c r="AWD436" s="45"/>
      <c r="AWE436" s="45"/>
      <c r="AWF436" s="45"/>
      <c r="AWG436" s="45"/>
      <c r="AWH436" s="45"/>
      <c r="AWI436" s="45"/>
      <c r="AWJ436" s="45"/>
      <c r="AWK436" s="45"/>
      <c r="AWL436" s="45"/>
      <c r="AWM436" s="45"/>
      <c r="AWN436" s="45"/>
      <c r="AWO436" s="45"/>
      <c r="AWP436" s="45"/>
      <c r="AWQ436" s="45"/>
      <c r="AWR436" s="45"/>
      <c r="AWS436" s="45"/>
      <c r="AWT436" s="45"/>
      <c r="AWU436" s="45"/>
      <c r="AWV436" s="45"/>
      <c r="AWW436" s="45"/>
      <c r="AWX436" s="45"/>
      <c r="AWY436" s="45"/>
      <c r="AWZ436" s="45"/>
      <c r="AXA436" s="45"/>
      <c r="AXB436" s="45"/>
      <c r="AXC436" s="45"/>
      <c r="AXD436" s="45"/>
      <c r="AXE436" s="45"/>
      <c r="AXF436" s="45"/>
      <c r="AXG436" s="45"/>
      <c r="AXH436" s="45"/>
      <c r="AXI436" s="45"/>
      <c r="AXJ436" s="45"/>
      <c r="AXK436" s="45"/>
      <c r="AXL436" s="45"/>
      <c r="AXM436" s="45"/>
      <c r="AXN436" s="45"/>
      <c r="AXO436" s="45"/>
      <c r="AXP436" s="45"/>
      <c r="AXQ436" s="45"/>
      <c r="AXR436" s="45"/>
      <c r="AXS436" s="45"/>
      <c r="AXT436" s="45"/>
      <c r="AXU436" s="45"/>
      <c r="AXV436" s="45"/>
      <c r="AXW436" s="45"/>
      <c r="AXX436" s="45"/>
      <c r="AXY436" s="45"/>
      <c r="AXZ436" s="45"/>
      <c r="AYA436" s="45"/>
      <c r="AYB436" s="45"/>
      <c r="AYC436" s="45"/>
      <c r="AYD436" s="45"/>
      <c r="AYE436" s="45"/>
      <c r="AYF436" s="45"/>
      <c r="AYG436" s="45"/>
      <c r="AYH436" s="45"/>
      <c r="AYI436" s="45"/>
      <c r="AYJ436" s="45"/>
      <c r="AYK436" s="45"/>
      <c r="AYL436" s="45"/>
      <c r="AYM436" s="45"/>
      <c r="AYN436" s="45"/>
      <c r="AYO436" s="45"/>
      <c r="AYP436" s="45"/>
      <c r="AYQ436" s="45"/>
      <c r="AYR436" s="45"/>
      <c r="AYS436" s="45"/>
      <c r="AYT436" s="45"/>
      <c r="AYU436" s="45"/>
      <c r="AYV436" s="45"/>
      <c r="AYW436" s="45"/>
      <c r="AYX436" s="45"/>
      <c r="AYY436" s="45"/>
      <c r="AYZ436" s="45"/>
      <c r="AZA436" s="45"/>
      <c r="AZB436" s="45"/>
      <c r="AZC436" s="45"/>
      <c r="AZD436" s="45"/>
      <c r="AZE436" s="45"/>
      <c r="AZF436" s="45"/>
      <c r="AZG436" s="45"/>
      <c r="AZH436" s="45"/>
      <c r="AZI436" s="45"/>
      <c r="AZJ436" s="45"/>
      <c r="AZK436" s="45"/>
      <c r="AZL436" s="45"/>
      <c r="AZM436" s="45"/>
      <c r="AZN436" s="45"/>
      <c r="AZO436" s="45"/>
      <c r="AZP436" s="45"/>
      <c r="AZQ436" s="45"/>
      <c r="AZR436" s="45"/>
      <c r="AZS436" s="45"/>
      <c r="AZT436" s="45"/>
      <c r="AZU436" s="45"/>
      <c r="AZV436" s="45"/>
      <c r="AZW436" s="45"/>
      <c r="AZX436" s="45"/>
      <c r="AZY436" s="45"/>
      <c r="AZZ436" s="45"/>
      <c r="BAA436" s="45"/>
      <c r="BAB436" s="45"/>
      <c r="BAC436" s="45"/>
      <c r="BAD436" s="45"/>
      <c r="BAE436" s="45"/>
      <c r="BAF436" s="45"/>
      <c r="BAG436" s="45"/>
      <c r="BAH436" s="45"/>
      <c r="BAI436" s="45"/>
      <c r="BAJ436" s="45"/>
      <c r="BAK436" s="45"/>
      <c r="BAL436" s="45"/>
      <c r="BAM436" s="45"/>
      <c r="BAN436" s="45"/>
      <c r="BAO436" s="45"/>
      <c r="BAP436" s="45"/>
      <c r="BAQ436" s="45"/>
      <c r="BAR436" s="45"/>
      <c r="BAS436" s="45"/>
      <c r="BAT436" s="45"/>
      <c r="BAU436" s="45"/>
      <c r="BAV436" s="45"/>
      <c r="BAW436" s="45"/>
      <c r="BAX436" s="45"/>
      <c r="BAY436" s="45"/>
      <c r="BAZ436" s="45"/>
      <c r="BBA436" s="45"/>
      <c r="BBB436" s="45"/>
      <c r="BBC436" s="45"/>
      <c r="BBD436" s="45"/>
      <c r="BBE436" s="45"/>
      <c r="BBF436" s="45"/>
      <c r="BBG436" s="45"/>
      <c r="BBH436" s="45"/>
      <c r="BBI436" s="45"/>
      <c r="BBJ436" s="45"/>
      <c r="BBK436" s="45"/>
      <c r="BBL436" s="45"/>
      <c r="BBM436" s="45"/>
      <c r="BBN436" s="45"/>
      <c r="BBO436" s="45"/>
      <c r="BBP436" s="45"/>
      <c r="BBQ436" s="45"/>
      <c r="BBR436" s="45"/>
      <c r="BBS436" s="45"/>
      <c r="BBT436" s="45"/>
      <c r="BBU436" s="45"/>
      <c r="BBV436" s="45"/>
      <c r="BBW436" s="45"/>
      <c r="BBX436" s="45"/>
      <c r="BBY436" s="45"/>
      <c r="BBZ436" s="45"/>
      <c r="BCA436" s="45"/>
      <c r="BCB436" s="45"/>
      <c r="BCC436" s="45"/>
      <c r="BCD436" s="45"/>
      <c r="BCE436" s="45"/>
      <c r="BCF436" s="45"/>
      <c r="BCG436" s="45"/>
      <c r="BCH436" s="45"/>
      <c r="BCI436" s="45"/>
      <c r="BCJ436" s="45"/>
      <c r="BCK436" s="45"/>
      <c r="BCL436" s="45"/>
      <c r="BCM436" s="45"/>
      <c r="BCN436" s="45"/>
      <c r="BCO436" s="45"/>
      <c r="BCP436" s="45"/>
      <c r="BCQ436" s="45"/>
      <c r="BCR436" s="45"/>
      <c r="BCS436" s="45"/>
      <c r="BCT436" s="45"/>
      <c r="BCU436" s="45"/>
      <c r="BCV436" s="45"/>
      <c r="BCW436" s="45"/>
      <c r="BCX436" s="45"/>
      <c r="BCY436" s="45"/>
      <c r="BCZ436" s="45"/>
      <c r="BDA436" s="45"/>
      <c r="BDB436" s="45"/>
      <c r="BDC436" s="45"/>
      <c r="BDD436" s="45"/>
      <c r="BDE436" s="45"/>
      <c r="BDF436" s="45"/>
      <c r="BDG436" s="45"/>
      <c r="BDH436" s="45"/>
      <c r="BDI436" s="45"/>
      <c r="BDJ436" s="45"/>
      <c r="BDK436" s="45"/>
      <c r="BDL436" s="45"/>
      <c r="BDM436" s="45"/>
      <c r="BDN436" s="45"/>
      <c r="BDO436" s="45"/>
      <c r="BDP436" s="45"/>
      <c r="BDQ436" s="45"/>
      <c r="BDR436" s="45"/>
      <c r="BDS436" s="45"/>
      <c r="BDT436" s="45"/>
      <c r="BDU436" s="45"/>
      <c r="BDV436" s="45"/>
      <c r="BDW436" s="45"/>
      <c r="BDX436" s="45"/>
      <c r="BDY436" s="45"/>
      <c r="BDZ436" s="45"/>
      <c r="BEA436" s="45"/>
      <c r="BEB436" s="45"/>
      <c r="BEC436" s="45"/>
      <c r="BED436" s="45"/>
      <c r="BEE436" s="45"/>
      <c r="BEF436" s="45"/>
      <c r="BEG436" s="45"/>
      <c r="BEH436" s="45"/>
      <c r="BEI436" s="45"/>
      <c r="BEJ436" s="45"/>
      <c r="BEK436" s="45"/>
      <c r="BEL436" s="45"/>
      <c r="BEM436" s="45"/>
      <c r="BEN436" s="45"/>
      <c r="BEO436" s="45"/>
      <c r="BEP436" s="45"/>
      <c r="BEQ436" s="45"/>
      <c r="BER436" s="45"/>
      <c r="BES436" s="45"/>
      <c r="BET436" s="45"/>
      <c r="BEU436" s="45"/>
      <c r="BEV436" s="45"/>
      <c r="BEW436" s="45"/>
      <c r="BEX436" s="45"/>
      <c r="BEY436" s="45"/>
      <c r="BEZ436" s="45"/>
      <c r="BFA436" s="45"/>
      <c r="BFB436" s="45"/>
      <c r="BFC436" s="45"/>
      <c r="BFD436" s="45"/>
      <c r="BFE436" s="45"/>
      <c r="BFF436" s="45"/>
      <c r="BFG436" s="45"/>
      <c r="BFH436" s="45"/>
      <c r="BFI436" s="45"/>
      <c r="BFJ436" s="45"/>
      <c r="BFK436" s="45"/>
      <c r="BFL436" s="45"/>
      <c r="BFM436" s="45"/>
      <c r="BFN436" s="45"/>
      <c r="BFO436" s="45"/>
      <c r="BFP436" s="45"/>
      <c r="BFQ436" s="45"/>
      <c r="BFR436" s="45"/>
      <c r="BFS436" s="45"/>
      <c r="BFT436" s="45"/>
      <c r="BFU436" s="45"/>
      <c r="BFV436" s="45"/>
      <c r="BFW436" s="45"/>
      <c r="BFX436" s="45"/>
      <c r="BFY436" s="45"/>
      <c r="BFZ436" s="45"/>
      <c r="BGA436" s="45"/>
      <c r="BGB436" s="45"/>
      <c r="BGC436" s="45"/>
      <c r="BGD436" s="45"/>
      <c r="BGE436" s="45"/>
      <c r="BGF436" s="45"/>
      <c r="BGG436" s="45"/>
      <c r="BGH436" s="45"/>
      <c r="BGI436" s="45"/>
      <c r="BGJ436" s="45"/>
      <c r="BGK436" s="45"/>
      <c r="BGL436" s="45"/>
      <c r="BGM436" s="45"/>
      <c r="BGN436" s="45"/>
      <c r="BGO436" s="45"/>
      <c r="BGP436" s="45"/>
      <c r="BGQ436" s="45"/>
      <c r="BGR436" s="45"/>
      <c r="BGS436" s="45"/>
      <c r="BGT436" s="45"/>
      <c r="BGU436" s="45"/>
      <c r="BGV436" s="45"/>
      <c r="BGW436" s="45"/>
      <c r="BGX436" s="45"/>
      <c r="BGY436" s="45"/>
      <c r="BGZ436" s="45"/>
      <c r="BHA436" s="45"/>
      <c r="BHB436" s="45"/>
      <c r="BHC436" s="45"/>
      <c r="BHD436" s="45"/>
      <c r="BHE436" s="45"/>
      <c r="BHF436" s="45"/>
      <c r="BHG436" s="45"/>
      <c r="BHH436" s="45"/>
      <c r="BHI436" s="45"/>
      <c r="BHJ436" s="45"/>
      <c r="BHK436" s="45"/>
      <c r="BHL436" s="45"/>
      <c r="BHM436" s="45"/>
      <c r="BHN436" s="45"/>
      <c r="BHO436" s="45"/>
      <c r="BHP436" s="45"/>
      <c r="BHQ436" s="45"/>
      <c r="BHR436" s="45"/>
      <c r="BHS436" s="45"/>
      <c r="BHT436" s="45"/>
      <c r="BHU436" s="45"/>
      <c r="BHV436" s="45"/>
      <c r="BHW436" s="45"/>
      <c r="BHX436" s="45"/>
      <c r="BHY436" s="45"/>
      <c r="BHZ436" s="45"/>
      <c r="BIA436" s="45"/>
      <c r="BIB436" s="45"/>
      <c r="BIC436" s="45"/>
      <c r="BID436" s="45"/>
      <c r="BIE436" s="45"/>
      <c r="BIF436" s="45"/>
      <c r="BIG436" s="45"/>
      <c r="BIH436" s="45"/>
      <c r="BII436" s="45"/>
      <c r="BIJ436" s="45"/>
      <c r="BIK436" s="45"/>
      <c r="BIL436" s="45"/>
      <c r="BIM436" s="45"/>
      <c r="BIN436" s="45"/>
      <c r="BIO436" s="45"/>
      <c r="BIP436" s="45"/>
      <c r="BIQ436" s="45"/>
      <c r="BIR436" s="45"/>
      <c r="BIS436" s="45"/>
      <c r="BIT436" s="45"/>
      <c r="BIU436" s="45"/>
      <c r="BIV436" s="45"/>
      <c r="BIW436" s="45"/>
      <c r="BIX436" s="45"/>
      <c r="BIY436" s="45"/>
      <c r="BIZ436" s="45"/>
      <c r="BJA436" s="45"/>
      <c r="BJB436" s="45"/>
      <c r="BJC436" s="45"/>
      <c r="BJD436" s="45"/>
      <c r="BJE436" s="45"/>
      <c r="BJF436" s="45"/>
      <c r="BJG436" s="45"/>
      <c r="BJH436" s="45"/>
      <c r="BJI436" s="45"/>
      <c r="BJJ436" s="45"/>
      <c r="BJK436" s="45"/>
      <c r="BJL436" s="45"/>
      <c r="BJM436" s="45"/>
      <c r="BJN436" s="45"/>
      <c r="BJO436" s="45"/>
      <c r="BJP436" s="45"/>
      <c r="BJQ436" s="45"/>
      <c r="BJR436" s="45"/>
      <c r="BJS436" s="45"/>
      <c r="BJT436" s="45"/>
      <c r="BJU436" s="45"/>
      <c r="BJV436" s="45"/>
      <c r="BJW436" s="45"/>
      <c r="BJX436" s="45"/>
      <c r="BJY436" s="45"/>
      <c r="BJZ436" s="45"/>
      <c r="BKA436" s="45"/>
      <c r="BKB436" s="45"/>
      <c r="BKC436" s="45"/>
      <c r="BKD436" s="45"/>
      <c r="BKE436" s="45"/>
      <c r="BKF436" s="45"/>
      <c r="BKG436" s="45"/>
      <c r="BKH436" s="45"/>
      <c r="BKI436" s="45"/>
      <c r="BKJ436" s="45"/>
      <c r="BKK436" s="45"/>
      <c r="BKL436" s="45"/>
      <c r="BKM436" s="45"/>
      <c r="BKN436" s="45"/>
      <c r="BKO436" s="45"/>
      <c r="BKP436" s="45"/>
      <c r="BKQ436" s="45"/>
      <c r="BKR436" s="45"/>
      <c r="BKS436" s="45"/>
      <c r="BKT436" s="45"/>
      <c r="BKU436" s="45"/>
      <c r="BKV436" s="45"/>
      <c r="BKW436" s="45"/>
      <c r="BKX436" s="45"/>
      <c r="BKY436" s="45"/>
      <c r="BKZ436" s="45"/>
      <c r="BLA436" s="45"/>
      <c r="BLB436" s="45"/>
      <c r="BLC436" s="45"/>
      <c r="BLD436" s="45"/>
      <c r="BLE436" s="45"/>
      <c r="BLF436" s="45"/>
      <c r="BLG436" s="45"/>
      <c r="BLH436" s="45"/>
      <c r="BLI436" s="45"/>
      <c r="BLJ436" s="45"/>
      <c r="BLK436" s="45"/>
      <c r="BLL436" s="45"/>
      <c r="BLM436" s="45"/>
      <c r="BLN436" s="45"/>
      <c r="BLO436" s="45"/>
      <c r="BLP436" s="45"/>
      <c r="BLQ436" s="45"/>
      <c r="BLR436" s="45"/>
      <c r="BLS436" s="45"/>
      <c r="BLT436" s="45"/>
      <c r="BLU436" s="45"/>
      <c r="BLV436" s="45"/>
      <c r="BLW436" s="45"/>
      <c r="BLX436" s="45"/>
      <c r="BLY436" s="45"/>
      <c r="BLZ436" s="45"/>
      <c r="BMA436" s="45"/>
      <c r="BMB436" s="45"/>
      <c r="BMC436" s="45"/>
      <c r="BMD436" s="45"/>
      <c r="BME436" s="45"/>
      <c r="BMF436" s="45"/>
      <c r="BMG436" s="45"/>
      <c r="BMH436" s="45"/>
      <c r="BMI436" s="45"/>
      <c r="BMJ436" s="45"/>
      <c r="BMK436" s="45"/>
      <c r="BML436" s="45"/>
      <c r="BMM436" s="45"/>
      <c r="BMN436" s="45"/>
      <c r="BMO436" s="45"/>
      <c r="BMP436" s="45"/>
      <c r="BMQ436" s="45"/>
      <c r="BMR436" s="45"/>
      <c r="BMS436" s="45"/>
      <c r="BMT436" s="45"/>
      <c r="BMU436" s="45"/>
      <c r="BMV436" s="45"/>
      <c r="BMW436" s="45"/>
      <c r="BMX436" s="45"/>
      <c r="BMY436" s="45"/>
      <c r="BMZ436" s="45"/>
      <c r="BNA436" s="45"/>
      <c r="BNB436" s="45"/>
      <c r="BNC436" s="45"/>
      <c r="BND436" s="45"/>
      <c r="BNE436" s="45"/>
      <c r="BNF436" s="45"/>
      <c r="BNG436" s="45"/>
      <c r="BNH436" s="45"/>
      <c r="BNI436" s="45"/>
      <c r="BNJ436" s="45"/>
      <c r="BNK436" s="45"/>
      <c r="BNL436" s="45"/>
      <c r="BNM436" s="45"/>
      <c r="BNN436" s="45"/>
      <c r="BNO436" s="45"/>
      <c r="BNP436" s="45"/>
      <c r="BNQ436" s="45"/>
      <c r="BNR436" s="45"/>
      <c r="BNS436" s="45"/>
      <c r="BNT436" s="45"/>
      <c r="BNU436" s="45"/>
      <c r="BNV436" s="45"/>
      <c r="BNW436" s="45"/>
      <c r="BNX436" s="45"/>
      <c r="BNY436" s="45"/>
      <c r="BNZ436" s="45"/>
      <c r="BOA436" s="45"/>
      <c r="BOB436" s="45"/>
      <c r="BOC436" s="45"/>
      <c r="BOD436" s="45"/>
      <c r="BOE436" s="45"/>
      <c r="BOF436" s="45"/>
      <c r="BOG436" s="45"/>
      <c r="BOH436" s="45"/>
      <c r="BOI436" s="45"/>
      <c r="BOJ436" s="45"/>
      <c r="BOK436" s="45"/>
      <c r="BOL436" s="45"/>
      <c r="BOM436" s="45"/>
      <c r="BON436" s="45"/>
      <c r="BOO436" s="45"/>
      <c r="BOP436" s="45"/>
      <c r="BOQ436" s="45"/>
      <c r="BOR436" s="45"/>
      <c r="BOS436" s="45"/>
      <c r="BOT436" s="45"/>
      <c r="BOU436" s="45"/>
      <c r="BOV436" s="45"/>
      <c r="BOW436" s="45"/>
      <c r="BOX436" s="45"/>
      <c r="BOY436" s="45"/>
      <c r="BOZ436" s="45"/>
      <c r="BPA436" s="45"/>
      <c r="BPB436" s="45"/>
      <c r="BPC436" s="45"/>
      <c r="BPD436" s="45"/>
      <c r="BPE436" s="45"/>
      <c r="BPF436" s="45"/>
      <c r="BPG436" s="45"/>
      <c r="BPH436" s="45"/>
      <c r="BPI436" s="45"/>
      <c r="BPJ436" s="45"/>
      <c r="BPK436" s="45"/>
      <c r="BPL436" s="45"/>
      <c r="BPM436" s="45"/>
      <c r="BPN436" s="45"/>
      <c r="BPO436" s="45"/>
      <c r="BPP436" s="45"/>
      <c r="BPQ436" s="45"/>
      <c r="BPR436" s="45"/>
      <c r="BPS436" s="45"/>
      <c r="BPT436" s="45"/>
      <c r="BPU436" s="45"/>
      <c r="BPV436" s="45"/>
      <c r="BPW436" s="45"/>
      <c r="BPX436" s="45"/>
      <c r="BPY436" s="45"/>
      <c r="BPZ436" s="45"/>
      <c r="BQA436" s="45"/>
      <c r="BQB436" s="45"/>
      <c r="BQC436" s="45"/>
      <c r="BQD436" s="45"/>
      <c r="BQE436" s="45"/>
      <c r="BQF436" s="45"/>
      <c r="BQG436" s="45"/>
      <c r="BQH436" s="45"/>
      <c r="BQI436" s="45"/>
      <c r="BQJ436" s="45"/>
      <c r="BQK436" s="45"/>
      <c r="BQL436" s="45"/>
      <c r="BQM436" s="45"/>
      <c r="BQN436" s="45"/>
      <c r="BQO436" s="45"/>
      <c r="BQP436" s="45"/>
      <c r="BQQ436" s="45"/>
      <c r="BQR436" s="45"/>
      <c r="BQS436" s="45"/>
      <c r="BQT436" s="45"/>
      <c r="BQU436" s="45"/>
      <c r="BQV436" s="45"/>
      <c r="BQW436" s="45"/>
      <c r="BQX436" s="45"/>
      <c r="BQY436" s="45"/>
      <c r="BQZ436" s="45"/>
      <c r="BRA436" s="45"/>
      <c r="BRB436" s="45"/>
      <c r="BRC436" s="45"/>
      <c r="BRD436" s="45"/>
      <c r="BRE436" s="45"/>
      <c r="BRF436" s="45"/>
      <c r="BRG436" s="45"/>
      <c r="BRH436" s="45"/>
      <c r="BRI436" s="45"/>
      <c r="BRJ436" s="45"/>
      <c r="BRK436" s="45"/>
      <c r="BRL436" s="45"/>
      <c r="BRM436" s="45"/>
      <c r="BRN436" s="45"/>
      <c r="BRO436" s="45"/>
      <c r="BRP436" s="45"/>
      <c r="BRQ436" s="45"/>
      <c r="BRR436" s="45"/>
      <c r="BRS436" s="45"/>
      <c r="BRT436" s="45"/>
      <c r="BRU436" s="45"/>
      <c r="BRV436" s="45"/>
      <c r="BRW436" s="45"/>
      <c r="BRX436" s="45"/>
      <c r="BRY436" s="45"/>
      <c r="BRZ436" s="45"/>
      <c r="BSA436" s="45"/>
      <c r="BSB436" s="45"/>
      <c r="BSC436" s="45"/>
      <c r="BSD436" s="45"/>
      <c r="BSE436" s="45"/>
      <c r="BSF436" s="45"/>
      <c r="BSG436" s="45"/>
      <c r="BSH436" s="45"/>
      <c r="BSI436" s="45"/>
      <c r="BSJ436" s="45"/>
      <c r="BSK436" s="45"/>
      <c r="BSL436" s="45"/>
      <c r="BSM436" s="45"/>
      <c r="BSN436" s="45"/>
      <c r="BSO436" s="45"/>
      <c r="BSP436" s="45"/>
      <c r="BSQ436" s="45"/>
      <c r="BSR436" s="45"/>
      <c r="BSS436" s="45"/>
      <c r="BST436" s="45"/>
      <c r="BSU436" s="45"/>
      <c r="BSV436" s="45"/>
      <c r="BSW436" s="45"/>
      <c r="BSX436" s="45"/>
      <c r="BSY436" s="45"/>
      <c r="BSZ436" s="45"/>
      <c r="BTA436" s="45"/>
      <c r="BTB436" s="45"/>
      <c r="BTC436" s="45"/>
      <c r="BTD436" s="45"/>
      <c r="BTE436" s="45"/>
      <c r="BTF436" s="45"/>
      <c r="BTG436" s="45"/>
      <c r="BTH436" s="45"/>
      <c r="BTI436" s="45"/>
      <c r="BTJ436" s="45"/>
      <c r="BTK436" s="45"/>
      <c r="BTL436" s="45"/>
      <c r="BTM436" s="45"/>
      <c r="BTN436" s="45"/>
      <c r="BTO436" s="45"/>
      <c r="BTP436" s="45"/>
      <c r="BTQ436" s="45"/>
      <c r="BTR436" s="45"/>
      <c r="BTS436" s="45"/>
      <c r="BTT436" s="45"/>
      <c r="BTU436" s="45"/>
      <c r="BTV436" s="45"/>
      <c r="BTW436" s="45"/>
      <c r="BTX436" s="45"/>
      <c r="BTY436" s="45"/>
      <c r="BTZ436" s="45"/>
      <c r="BUA436" s="45"/>
      <c r="BUB436" s="45"/>
      <c r="BUC436" s="45"/>
      <c r="BUD436" s="45"/>
      <c r="BUE436" s="45"/>
      <c r="BUF436" s="45"/>
      <c r="BUG436" s="45"/>
      <c r="BUH436" s="45"/>
      <c r="BUI436" s="45"/>
      <c r="BUJ436" s="45"/>
      <c r="BUK436" s="45"/>
      <c r="BUL436" s="45"/>
      <c r="BUM436" s="45"/>
      <c r="BUN436" s="45"/>
      <c r="BUO436" s="45"/>
      <c r="BUP436" s="45"/>
      <c r="BUQ436" s="45"/>
      <c r="BUR436" s="45"/>
      <c r="BUS436" s="45"/>
      <c r="BUT436" s="45"/>
      <c r="BUU436" s="45"/>
      <c r="BUV436" s="45"/>
      <c r="BUW436" s="45"/>
      <c r="BUX436" s="45"/>
      <c r="BUY436" s="45"/>
      <c r="BUZ436" s="45"/>
      <c r="BVA436" s="45"/>
      <c r="BVB436" s="45"/>
      <c r="BVC436" s="45"/>
      <c r="BVD436" s="45"/>
      <c r="BVE436" s="45"/>
      <c r="BVF436" s="45"/>
      <c r="BVG436" s="45"/>
      <c r="BVH436" s="45"/>
      <c r="BVI436" s="45"/>
      <c r="BVJ436" s="45"/>
      <c r="BVK436" s="45"/>
      <c r="BVL436" s="45"/>
      <c r="BVM436" s="45"/>
      <c r="BVN436" s="45"/>
      <c r="BVO436" s="45"/>
      <c r="BVP436" s="45"/>
      <c r="BVQ436" s="45"/>
      <c r="BVR436" s="45"/>
      <c r="BVS436" s="45"/>
      <c r="BVT436" s="45"/>
      <c r="BVU436" s="45"/>
      <c r="BVV436" s="45"/>
      <c r="BVW436" s="45"/>
      <c r="BVX436" s="45"/>
      <c r="BVY436" s="45"/>
      <c r="BVZ436" s="45"/>
      <c r="BWA436" s="45"/>
      <c r="BWB436" s="45"/>
      <c r="BWC436" s="45"/>
      <c r="BWD436" s="45"/>
      <c r="BWE436" s="45"/>
      <c r="BWF436" s="45"/>
      <c r="BWG436" s="45"/>
      <c r="BWH436" s="45"/>
      <c r="BWI436" s="45"/>
      <c r="BWJ436" s="45"/>
      <c r="BWK436" s="45"/>
      <c r="BWL436" s="45"/>
      <c r="BWM436" s="45"/>
      <c r="BWN436" s="45"/>
      <c r="BWO436" s="45"/>
      <c r="BWP436" s="45"/>
      <c r="BWQ436" s="45"/>
      <c r="BWR436" s="45"/>
      <c r="BWS436" s="45"/>
      <c r="BWT436" s="45"/>
      <c r="BWU436" s="45"/>
      <c r="BWV436" s="45"/>
      <c r="BWW436" s="45"/>
      <c r="BWX436" s="45"/>
      <c r="BWY436" s="45"/>
      <c r="BWZ436" s="45"/>
      <c r="BXA436" s="45"/>
      <c r="BXB436" s="45"/>
      <c r="BXC436" s="45"/>
      <c r="BXD436" s="45"/>
      <c r="BXE436" s="45"/>
      <c r="BXF436" s="45"/>
      <c r="BXG436" s="45"/>
      <c r="BXH436" s="45"/>
      <c r="BXI436" s="45"/>
      <c r="BXJ436" s="45"/>
      <c r="BXK436" s="45"/>
      <c r="BXL436" s="45"/>
      <c r="BXM436" s="45"/>
      <c r="BXN436" s="45"/>
      <c r="BXO436" s="45"/>
      <c r="BXP436" s="45"/>
      <c r="BXQ436" s="45"/>
      <c r="BXR436" s="45"/>
      <c r="BXS436" s="45"/>
      <c r="BXT436" s="45"/>
      <c r="BXU436" s="45"/>
      <c r="BXV436" s="45"/>
      <c r="BXW436" s="45"/>
      <c r="BXX436" s="45"/>
      <c r="BXY436" s="45"/>
      <c r="BXZ436" s="45"/>
      <c r="BYA436" s="45"/>
      <c r="BYB436" s="45"/>
      <c r="BYC436" s="45"/>
      <c r="BYD436" s="45"/>
      <c r="BYE436" s="45"/>
      <c r="BYF436" s="45"/>
      <c r="BYG436" s="45"/>
      <c r="BYH436" s="45"/>
      <c r="BYI436" s="45"/>
      <c r="BYJ436" s="45"/>
      <c r="BYK436" s="45"/>
      <c r="BYL436" s="45"/>
      <c r="BYM436" s="45"/>
      <c r="BYN436" s="45"/>
      <c r="BYO436" s="45"/>
      <c r="BYP436" s="45"/>
      <c r="BYQ436" s="45"/>
      <c r="BYR436" s="45"/>
      <c r="BYS436" s="45"/>
      <c r="BYT436" s="45"/>
      <c r="BYU436" s="45"/>
      <c r="BYV436" s="45"/>
      <c r="BYW436" s="45"/>
      <c r="BYX436" s="45"/>
      <c r="BYY436" s="45"/>
      <c r="BYZ436" s="45"/>
      <c r="BZA436" s="45"/>
      <c r="BZB436" s="45"/>
      <c r="BZC436" s="45"/>
      <c r="BZD436" s="45"/>
      <c r="BZE436" s="45"/>
      <c r="BZF436" s="45"/>
      <c r="BZG436" s="45"/>
      <c r="BZH436" s="45"/>
      <c r="BZI436" s="45"/>
      <c r="BZJ436" s="45"/>
      <c r="BZK436" s="45"/>
      <c r="BZL436" s="45"/>
      <c r="BZM436" s="45"/>
      <c r="BZN436" s="45"/>
      <c r="BZO436" s="45"/>
      <c r="BZP436" s="45"/>
      <c r="BZQ436" s="45"/>
      <c r="BZR436" s="45"/>
      <c r="BZS436" s="45"/>
      <c r="BZT436" s="45"/>
      <c r="BZU436" s="45"/>
      <c r="BZV436" s="45"/>
      <c r="BZW436" s="45"/>
      <c r="BZX436" s="45"/>
      <c r="BZY436" s="45"/>
      <c r="BZZ436" s="45"/>
      <c r="CAA436" s="45"/>
      <c r="CAB436" s="45"/>
      <c r="CAC436" s="45"/>
      <c r="CAD436" s="45"/>
      <c r="CAE436" s="45"/>
      <c r="CAF436" s="45"/>
      <c r="CAG436" s="45"/>
      <c r="CAH436" s="45"/>
      <c r="CAI436" s="45"/>
      <c r="CAJ436" s="45"/>
      <c r="CAK436" s="45"/>
      <c r="CAL436" s="45"/>
      <c r="CAM436" s="45"/>
      <c r="CAN436" s="45"/>
      <c r="CAO436" s="45"/>
      <c r="CAP436" s="45"/>
      <c r="CAQ436" s="45"/>
      <c r="CAR436" s="45"/>
      <c r="CAS436" s="45"/>
      <c r="CAT436" s="45"/>
      <c r="CAU436" s="45"/>
      <c r="CAV436" s="45"/>
      <c r="CAW436" s="45"/>
      <c r="CAX436" s="45"/>
      <c r="CAY436" s="45"/>
      <c r="CAZ436" s="45"/>
      <c r="CBA436" s="45"/>
      <c r="CBB436" s="45"/>
      <c r="CBC436" s="45"/>
      <c r="CBD436" s="45"/>
      <c r="CBE436" s="45"/>
      <c r="CBF436" s="45"/>
      <c r="CBG436" s="45"/>
      <c r="CBH436" s="45"/>
      <c r="CBI436" s="45"/>
      <c r="CBJ436" s="45"/>
      <c r="CBK436" s="45"/>
      <c r="CBL436" s="45"/>
      <c r="CBM436" s="45"/>
      <c r="CBN436" s="45"/>
      <c r="CBO436" s="45"/>
      <c r="CBP436" s="45"/>
      <c r="CBQ436" s="45"/>
      <c r="CBR436" s="45"/>
      <c r="CBS436" s="45"/>
      <c r="CBT436" s="45"/>
      <c r="CBU436" s="45"/>
      <c r="CBV436" s="45"/>
      <c r="CBW436" s="45"/>
      <c r="CBX436" s="45"/>
      <c r="CBY436" s="45"/>
      <c r="CBZ436" s="45"/>
      <c r="CCA436" s="45"/>
      <c r="CCB436" s="45"/>
      <c r="CCC436" s="45"/>
      <c r="CCD436" s="45"/>
      <c r="CCE436" s="45"/>
      <c r="CCF436" s="45"/>
      <c r="CCG436" s="45"/>
      <c r="CCH436" s="45"/>
      <c r="CCI436" s="45"/>
      <c r="CCJ436" s="45"/>
      <c r="CCK436" s="45"/>
      <c r="CCL436" s="45"/>
      <c r="CCM436" s="45"/>
      <c r="CCN436" s="45"/>
      <c r="CCO436" s="45"/>
      <c r="CCP436" s="45"/>
      <c r="CCQ436" s="45"/>
      <c r="CCR436" s="45"/>
      <c r="CCS436" s="45"/>
      <c r="CCT436" s="45"/>
      <c r="CCU436" s="45"/>
      <c r="CCV436" s="45"/>
      <c r="CCW436" s="45"/>
      <c r="CCX436" s="45"/>
      <c r="CCY436" s="45"/>
      <c r="CCZ436" s="45"/>
      <c r="CDA436" s="45"/>
      <c r="CDB436" s="45"/>
      <c r="CDC436" s="45"/>
      <c r="CDD436" s="45"/>
      <c r="CDE436" s="45"/>
      <c r="CDF436" s="45"/>
      <c r="CDG436" s="45"/>
      <c r="CDH436" s="45"/>
      <c r="CDI436" s="45"/>
      <c r="CDJ436" s="45"/>
      <c r="CDK436" s="45"/>
      <c r="CDL436" s="45"/>
      <c r="CDM436" s="45"/>
      <c r="CDN436" s="45"/>
      <c r="CDO436" s="45"/>
      <c r="CDP436" s="45"/>
      <c r="CDQ436" s="45"/>
      <c r="CDR436" s="45"/>
      <c r="CDS436" s="45"/>
      <c r="CDT436" s="45"/>
      <c r="CDU436" s="45"/>
      <c r="CDV436" s="45"/>
      <c r="CDW436" s="45"/>
      <c r="CDX436" s="45"/>
      <c r="CDY436" s="45"/>
      <c r="CDZ436" s="45"/>
      <c r="CEA436" s="45"/>
      <c r="CEB436" s="45"/>
      <c r="CEC436" s="45"/>
      <c r="CED436" s="45"/>
      <c r="CEE436" s="45"/>
      <c r="CEF436" s="45"/>
      <c r="CEG436" s="45"/>
      <c r="CEH436" s="45"/>
      <c r="CEI436" s="45"/>
      <c r="CEJ436" s="45"/>
      <c r="CEK436" s="45"/>
      <c r="CEL436" s="45"/>
      <c r="CEM436" s="45"/>
      <c r="CEN436" s="45"/>
      <c r="CEO436" s="45"/>
      <c r="CEP436" s="45"/>
      <c r="CEQ436" s="45"/>
      <c r="CER436" s="45"/>
      <c r="CES436" s="45"/>
      <c r="CET436" s="45"/>
      <c r="CEU436" s="45"/>
      <c r="CEV436" s="45"/>
      <c r="CEW436" s="45"/>
      <c r="CEX436" s="45"/>
      <c r="CEY436" s="45"/>
      <c r="CEZ436" s="45"/>
      <c r="CFA436" s="45"/>
      <c r="CFB436" s="45"/>
      <c r="CFC436" s="45"/>
      <c r="CFD436" s="45"/>
      <c r="CFE436" s="45"/>
      <c r="CFF436" s="45"/>
      <c r="CFG436" s="45"/>
      <c r="CFH436" s="45"/>
      <c r="CFI436" s="45"/>
      <c r="CFJ436" s="45"/>
      <c r="CFK436" s="45"/>
      <c r="CFL436" s="45"/>
      <c r="CFM436" s="45"/>
      <c r="CFN436" s="45"/>
      <c r="CFO436" s="45"/>
      <c r="CFP436" s="45"/>
      <c r="CFQ436" s="45"/>
      <c r="CFR436" s="45"/>
      <c r="CFS436" s="45"/>
      <c r="CFT436" s="45"/>
      <c r="CFU436" s="45"/>
      <c r="CFV436" s="45"/>
      <c r="CFW436" s="45"/>
      <c r="CFX436" s="45"/>
      <c r="CFY436" s="45"/>
      <c r="CFZ436" s="45"/>
      <c r="CGA436" s="45"/>
      <c r="CGB436" s="45"/>
      <c r="CGC436" s="45"/>
      <c r="CGD436" s="45"/>
      <c r="CGE436" s="45"/>
      <c r="CGF436" s="45"/>
      <c r="CGG436" s="45"/>
      <c r="CGH436" s="45"/>
      <c r="CGI436" s="45"/>
      <c r="CGJ436" s="45"/>
      <c r="CGK436" s="45"/>
      <c r="CGL436" s="45"/>
      <c r="CGM436" s="45"/>
      <c r="CGN436" s="45"/>
      <c r="CGO436" s="45"/>
      <c r="CGP436" s="45"/>
      <c r="CGQ436" s="45"/>
      <c r="CGR436" s="45"/>
      <c r="CGS436" s="45"/>
      <c r="CGT436" s="45"/>
      <c r="CGU436" s="45"/>
      <c r="CGV436" s="45"/>
      <c r="CGW436" s="45"/>
      <c r="CGX436" s="45"/>
      <c r="CGY436" s="45"/>
      <c r="CGZ436" s="45"/>
      <c r="CHA436" s="45"/>
      <c r="CHB436" s="45"/>
      <c r="CHC436" s="45"/>
      <c r="CHD436" s="45"/>
      <c r="CHE436" s="45"/>
      <c r="CHF436" s="45"/>
      <c r="CHG436" s="45"/>
      <c r="CHH436" s="45"/>
      <c r="CHI436" s="45"/>
      <c r="CHJ436" s="45"/>
      <c r="CHK436" s="45"/>
      <c r="CHL436" s="45"/>
      <c r="CHM436" s="45"/>
      <c r="CHN436" s="45"/>
      <c r="CHO436" s="45"/>
      <c r="CHP436" s="45"/>
      <c r="CHQ436" s="45"/>
      <c r="CHR436" s="45"/>
      <c r="CHS436" s="45"/>
      <c r="CHT436" s="45"/>
      <c r="CHU436" s="45"/>
      <c r="CHV436" s="45"/>
      <c r="CHW436" s="45"/>
      <c r="CHX436" s="45"/>
      <c r="CHY436" s="45"/>
      <c r="CHZ436" s="45"/>
      <c r="CIA436" s="45"/>
      <c r="CIB436" s="45"/>
      <c r="CIC436" s="45"/>
      <c r="CID436" s="45"/>
      <c r="CIE436" s="45"/>
      <c r="CIF436" s="45"/>
      <c r="CIG436" s="45"/>
      <c r="CIH436" s="45"/>
      <c r="CII436" s="45"/>
      <c r="CIJ436" s="45"/>
      <c r="CIK436" s="45"/>
      <c r="CIL436" s="45"/>
      <c r="CIM436" s="45"/>
      <c r="CIN436" s="45"/>
      <c r="CIO436" s="45"/>
      <c r="CIP436" s="45"/>
      <c r="CIQ436" s="45"/>
      <c r="CIR436" s="45"/>
      <c r="CIS436" s="45"/>
      <c r="CIT436" s="45"/>
      <c r="CIU436" s="45"/>
      <c r="CIV436" s="45"/>
      <c r="CIW436" s="45"/>
      <c r="CIX436" s="45"/>
      <c r="CIY436" s="45"/>
      <c r="CIZ436" s="45"/>
      <c r="CJA436" s="45"/>
      <c r="CJB436" s="45"/>
      <c r="CJC436" s="45"/>
      <c r="CJD436" s="45"/>
      <c r="CJE436" s="45"/>
      <c r="CJF436" s="45"/>
      <c r="CJG436" s="45"/>
      <c r="CJH436" s="45"/>
      <c r="CJI436" s="45"/>
      <c r="CJJ436" s="45"/>
      <c r="CJK436" s="45"/>
      <c r="CJL436" s="45"/>
      <c r="CJM436" s="45"/>
      <c r="CJN436" s="45"/>
      <c r="CJO436" s="45"/>
      <c r="CJP436" s="45"/>
      <c r="CJQ436" s="45"/>
      <c r="CJR436" s="45"/>
      <c r="CJS436" s="45"/>
      <c r="CJT436" s="45"/>
      <c r="CJU436" s="45"/>
      <c r="CJV436" s="45"/>
      <c r="CJW436" s="45"/>
      <c r="CJX436" s="45"/>
      <c r="CJY436" s="45"/>
      <c r="CJZ436" s="45"/>
      <c r="CKA436" s="45"/>
      <c r="CKB436" s="45"/>
      <c r="CKC436" s="45"/>
      <c r="CKD436" s="45"/>
      <c r="CKE436" s="45"/>
      <c r="CKF436" s="45"/>
      <c r="CKG436" s="45"/>
      <c r="CKH436" s="45"/>
      <c r="CKI436" s="45"/>
      <c r="CKJ436" s="45"/>
      <c r="CKK436" s="45"/>
      <c r="CKL436" s="45"/>
      <c r="CKM436" s="45"/>
      <c r="CKN436" s="45"/>
      <c r="CKO436" s="45"/>
      <c r="CKP436" s="45"/>
      <c r="CKQ436" s="45"/>
      <c r="CKR436" s="45"/>
      <c r="CKS436" s="45"/>
      <c r="CKT436" s="45"/>
      <c r="CKU436" s="45"/>
      <c r="CKV436" s="45"/>
      <c r="CKW436" s="45"/>
      <c r="CKX436" s="45"/>
      <c r="CKY436" s="45"/>
      <c r="CKZ436" s="45"/>
      <c r="CLA436" s="45"/>
      <c r="CLB436" s="45"/>
      <c r="CLC436" s="45"/>
      <c r="CLD436" s="45"/>
      <c r="CLE436" s="45"/>
      <c r="CLF436" s="45"/>
      <c r="CLG436" s="45"/>
      <c r="CLH436" s="45"/>
      <c r="CLI436" s="45"/>
      <c r="CLJ436" s="45"/>
      <c r="CLK436" s="45"/>
      <c r="CLL436" s="45"/>
      <c r="CLM436" s="45"/>
      <c r="CLN436" s="45"/>
      <c r="CLO436" s="45"/>
      <c r="CLP436" s="45"/>
      <c r="CLQ436" s="45"/>
      <c r="CLR436" s="45"/>
      <c r="CLS436" s="45"/>
      <c r="CLT436" s="45"/>
      <c r="CLU436" s="45"/>
      <c r="CLV436" s="45"/>
      <c r="CLW436" s="45"/>
      <c r="CLX436" s="45"/>
      <c r="CLY436" s="45"/>
      <c r="CLZ436" s="45"/>
      <c r="CMA436" s="45"/>
      <c r="CMB436" s="45"/>
      <c r="CMC436" s="45"/>
      <c r="CMD436" s="45"/>
      <c r="CME436" s="45"/>
      <c r="CMF436" s="45"/>
      <c r="CMG436" s="45"/>
      <c r="CMH436" s="45"/>
      <c r="CMI436" s="45"/>
      <c r="CMJ436" s="45"/>
      <c r="CMK436" s="45"/>
      <c r="CML436" s="45"/>
      <c r="CMM436" s="45"/>
      <c r="CMN436" s="45"/>
      <c r="CMO436" s="45"/>
      <c r="CMP436" s="45"/>
      <c r="CMQ436" s="45"/>
      <c r="CMR436" s="45"/>
      <c r="CMS436" s="45"/>
      <c r="CMT436" s="45"/>
      <c r="CMU436" s="45"/>
      <c r="CMV436" s="45"/>
      <c r="CMW436" s="45"/>
      <c r="CMX436" s="45"/>
      <c r="CMY436" s="45"/>
      <c r="CMZ436" s="45"/>
      <c r="CNA436" s="45"/>
      <c r="CNB436" s="45"/>
      <c r="CNC436" s="45"/>
      <c r="CND436" s="45"/>
      <c r="CNE436" s="45"/>
      <c r="CNF436" s="45"/>
      <c r="CNG436" s="45"/>
      <c r="CNH436" s="45"/>
      <c r="CNI436" s="45"/>
      <c r="CNJ436" s="45"/>
      <c r="CNK436" s="45"/>
      <c r="CNL436" s="45"/>
      <c r="CNM436" s="45"/>
      <c r="CNN436" s="45"/>
      <c r="CNO436" s="45"/>
      <c r="CNP436" s="45"/>
      <c r="CNQ436" s="45"/>
      <c r="CNR436" s="45"/>
      <c r="CNS436" s="45"/>
      <c r="CNT436" s="45"/>
      <c r="CNU436" s="45"/>
      <c r="CNV436" s="45"/>
      <c r="CNW436" s="45"/>
      <c r="CNX436" s="45"/>
      <c r="CNY436" s="45"/>
      <c r="CNZ436" s="45"/>
      <c r="COA436" s="45"/>
      <c r="COB436" s="45"/>
      <c r="COC436" s="45"/>
      <c r="COD436" s="45"/>
      <c r="COE436" s="45"/>
      <c r="COF436" s="45"/>
      <c r="COG436" s="45"/>
      <c r="COH436" s="45"/>
      <c r="COI436" s="45"/>
      <c r="COJ436" s="45"/>
      <c r="COK436" s="45"/>
      <c r="COL436" s="45"/>
      <c r="COM436" s="45"/>
      <c r="CON436" s="45"/>
      <c r="COO436" s="45"/>
      <c r="COP436" s="45"/>
      <c r="COQ436" s="45"/>
      <c r="COR436" s="45"/>
      <c r="COS436" s="45"/>
      <c r="COT436" s="45"/>
      <c r="COU436" s="45"/>
      <c r="COV436" s="45"/>
      <c r="COW436" s="45"/>
      <c r="COX436" s="45"/>
      <c r="COY436" s="45"/>
      <c r="COZ436" s="45"/>
      <c r="CPA436" s="45"/>
      <c r="CPB436" s="45"/>
      <c r="CPC436" s="45"/>
      <c r="CPD436" s="45"/>
      <c r="CPE436" s="45"/>
      <c r="CPF436" s="45"/>
      <c r="CPG436" s="45"/>
      <c r="CPH436" s="45"/>
      <c r="CPI436" s="45"/>
      <c r="CPJ436" s="45"/>
      <c r="CPK436" s="45"/>
      <c r="CPL436" s="45"/>
      <c r="CPM436" s="45"/>
      <c r="CPN436" s="45"/>
      <c r="CPO436" s="45"/>
      <c r="CPP436" s="45"/>
      <c r="CPQ436" s="45"/>
      <c r="CPR436" s="45"/>
      <c r="CPS436" s="45"/>
      <c r="CPT436" s="45"/>
      <c r="CPU436" s="45"/>
      <c r="CPV436" s="45"/>
      <c r="CPW436" s="45"/>
      <c r="CPX436" s="45"/>
      <c r="CPY436" s="45"/>
      <c r="CPZ436" s="45"/>
      <c r="CQA436" s="45"/>
      <c r="CQB436" s="45"/>
      <c r="CQC436" s="45"/>
      <c r="CQD436" s="45"/>
      <c r="CQE436" s="45"/>
      <c r="CQF436" s="45"/>
      <c r="CQG436" s="45"/>
      <c r="CQH436" s="45"/>
      <c r="CQI436" s="45"/>
      <c r="CQJ436" s="45"/>
      <c r="CQK436" s="45"/>
      <c r="CQL436" s="45"/>
      <c r="CQM436" s="45"/>
      <c r="CQN436" s="45"/>
      <c r="CQO436" s="45"/>
      <c r="CQP436" s="45"/>
      <c r="CQQ436" s="45"/>
      <c r="CQR436" s="45"/>
      <c r="CQS436" s="45"/>
      <c r="CQT436" s="45"/>
      <c r="CQU436" s="45"/>
      <c r="CQV436" s="45"/>
      <c r="CQW436" s="45"/>
      <c r="CQX436" s="45"/>
      <c r="CQY436" s="45"/>
      <c r="CQZ436" s="45"/>
      <c r="CRA436" s="45"/>
      <c r="CRB436" s="45"/>
      <c r="CRC436" s="45"/>
      <c r="CRD436" s="45"/>
      <c r="CRE436" s="45"/>
      <c r="CRF436" s="45"/>
      <c r="CRG436" s="45"/>
      <c r="CRH436" s="45"/>
      <c r="CRI436" s="45"/>
      <c r="CRJ436" s="45"/>
      <c r="CRK436" s="45"/>
      <c r="CRL436" s="45"/>
      <c r="CRM436" s="45"/>
      <c r="CRN436" s="45"/>
      <c r="CRO436" s="45"/>
      <c r="CRP436" s="45"/>
      <c r="CRQ436" s="45"/>
      <c r="CRR436" s="45"/>
      <c r="CRS436" s="45"/>
      <c r="CRT436" s="45"/>
      <c r="CRU436" s="45"/>
      <c r="CRV436" s="45"/>
      <c r="CRW436" s="45"/>
      <c r="CRX436" s="45"/>
      <c r="CRY436" s="45"/>
      <c r="CRZ436" s="45"/>
      <c r="CSA436" s="45"/>
      <c r="CSB436" s="45"/>
      <c r="CSC436" s="45"/>
      <c r="CSD436" s="45"/>
      <c r="CSE436" s="45"/>
      <c r="CSF436" s="45"/>
      <c r="CSG436" s="45"/>
      <c r="CSH436" s="45"/>
      <c r="CSI436" s="45"/>
      <c r="CSJ436" s="45"/>
      <c r="CSK436" s="45"/>
      <c r="CSL436" s="45"/>
      <c r="CSM436" s="45"/>
      <c r="CSN436" s="45"/>
      <c r="CSO436" s="45"/>
      <c r="CSP436" s="45"/>
      <c r="CSQ436" s="45"/>
      <c r="CSR436" s="45"/>
      <c r="CSS436" s="45"/>
      <c r="CST436" s="45"/>
      <c r="CSU436" s="45"/>
      <c r="CSV436" s="45"/>
      <c r="CSW436" s="45"/>
      <c r="CSX436" s="45"/>
      <c r="CSY436" s="45"/>
      <c r="CSZ436" s="45"/>
      <c r="CTA436" s="45"/>
      <c r="CTB436" s="45"/>
      <c r="CTC436" s="45"/>
      <c r="CTD436" s="45"/>
      <c r="CTE436" s="45"/>
      <c r="CTF436" s="45"/>
      <c r="CTG436" s="45"/>
      <c r="CTH436" s="45"/>
      <c r="CTI436" s="45"/>
      <c r="CTJ436" s="45"/>
      <c r="CTK436" s="45"/>
      <c r="CTL436" s="45"/>
      <c r="CTM436" s="45"/>
      <c r="CTN436" s="45"/>
      <c r="CTO436" s="45"/>
      <c r="CTP436" s="45"/>
      <c r="CTQ436" s="45"/>
      <c r="CTR436" s="45"/>
      <c r="CTS436" s="45"/>
      <c r="CTT436" s="45"/>
      <c r="CTU436" s="45"/>
      <c r="CTV436" s="45"/>
      <c r="CTW436" s="45"/>
      <c r="CTX436" s="45"/>
      <c r="CTY436" s="45"/>
      <c r="CTZ436" s="45"/>
      <c r="CUA436" s="45"/>
      <c r="CUB436" s="45"/>
      <c r="CUC436" s="45"/>
      <c r="CUD436" s="45"/>
      <c r="CUE436" s="45"/>
      <c r="CUF436" s="45"/>
      <c r="CUG436" s="45"/>
      <c r="CUH436" s="45"/>
      <c r="CUI436" s="45"/>
      <c r="CUJ436" s="45"/>
      <c r="CUK436" s="45"/>
      <c r="CUL436" s="45"/>
      <c r="CUM436" s="45"/>
      <c r="CUN436" s="45"/>
      <c r="CUO436" s="45"/>
      <c r="CUP436" s="45"/>
      <c r="CUQ436" s="45"/>
      <c r="CUR436" s="45"/>
      <c r="CUS436" s="45"/>
      <c r="CUT436" s="45"/>
      <c r="CUU436" s="45"/>
      <c r="CUV436" s="45"/>
      <c r="CUW436" s="45"/>
      <c r="CUX436" s="45"/>
      <c r="CUY436" s="45"/>
      <c r="CUZ436" s="45"/>
      <c r="CVA436" s="45"/>
      <c r="CVB436" s="45"/>
      <c r="CVC436" s="45"/>
      <c r="CVD436" s="45"/>
      <c r="CVE436" s="45"/>
      <c r="CVF436" s="45"/>
      <c r="CVG436" s="45"/>
      <c r="CVH436" s="45"/>
      <c r="CVI436" s="45"/>
      <c r="CVJ436" s="45"/>
      <c r="CVK436" s="45"/>
      <c r="CVL436" s="45"/>
      <c r="CVM436" s="45"/>
      <c r="CVN436" s="45"/>
      <c r="CVO436" s="45"/>
      <c r="CVP436" s="45"/>
      <c r="CVQ436" s="45"/>
      <c r="CVR436" s="45"/>
      <c r="CVS436" s="45"/>
      <c r="CVT436" s="45"/>
      <c r="CVU436" s="45"/>
      <c r="CVV436" s="45"/>
      <c r="CVW436" s="45"/>
      <c r="CVX436" s="45"/>
      <c r="CVY436" s="45"/>
      <c r="CVZ436" s="45"/>
      <c r="CWA436" s="45"/>
      <c r="CWB436" s="45"/>
      <c r="CWC436" s="45"/>
      <c r="CWD436" s="45"/>
      <c r="CWE436" s="45"/>
      <c r="CWF436" s="45"/>
      <c r="CWG436" s="45"/>
      <c r="CWH436" s="45"/>
      <c r="CWI436" s="45"/>
      <c r="CWJ436" s="45"/>
      <c r="CWK436" s="45"/>
      <c r="CWL436" s="45"/>
      <c r="CWM436" s="45"/>
      <c r="CWN436" s="45"/>
      <c r="CWO436" s="45"/>
      <c r="CWP436" s="45"/>
      <c r="CWQ436" s="45"/>
      <c r="CWR436" s="45"/>
      <c r="CWS436" s="45"/>
      <c r="CWT436" s="45"/>
      <c r="CWU436" s="45"/>
      <c r="CWV436" s="45"/>
      <c r="CWW436" s="45"/>
      <c r="CWX436" s="45"/>
      <c r="CWY436" s="45"/>
      <c r="CWZ436" s="45"/>
      <c r="CXA436" s="45"/>
      <c r="CXB436" s="45"/>
      <c r="CXC436" s="45"/>
      <c r="CXD436" s="45"/>
      <c r="CXE436" s="45"/>
      <c r="CXF436" s="45"/>
      <c r="CXG436" s="45"/>
      <c r="CXH436" s="45"/>
      <c r="CXI436" s="45"/>
      <c r="CXJ436" s="45"/>
      <c r="CXK436" s="45"/>
      <c r="CXL436" s="45"/>
      <c r="CXM436" s="45"/>
      <c r="CXN436" s="45"/>
      <c r="CXO436" s="45"/>
      <c r="CXP436" s="45"/>
      <c r="CXQ436" s="45"/>
      <c r="CXR436" s="45"/>
      <c r="CXS436" s="45"/>
      <c r="CXT436" s="45"/>
      <c r="CXU436" s="45"/>
      <c r="CXV436" s="45"/>
      <c r="CXW436" s="45"/>
      <c r="CXX436" s="45"/>
      <c r="CXY436" s="45"/>
      <c r="CXZ436" s="45"/>
      <c r="CYA436" s="45"/>
      <c r="CYB436" s="45"/>
      <c r="CYC436" s="45"/>
      <c r="CYD436" s="45"/>
      <c r="CYE436" s="45"/>
      <c r="CYF436" s="45"/>
      <c r="CYG436" s="45"/>
      <c r="CYH436" s="45"/>
      <c r="CYI436" s="45"/>
      <c r="CYJ436" s="45"/>
      <c r="CYK436" s="45"/>
      <c r="CYL436" s="45"/>
      <c r="CYM436" s="45"/>
      <c r="CYN436" s="45"/>
      <c r="CYO436" s="45"/>
      <c r="CYP436" s="45"/>
      <c r="CYQ436" s="45"/>
      <c r="CYR436" s="45"/>
      <c r="CYS436" s="45"/>
      <c r="CYT436" s="45"/>
      <c r="CYU436" s="45"/>
      <c r="CYV436" s="45"/>
      <c r="CYW436" s="45"/>
      <c r="CYX436" s="45"/>
      <c r="CYY436" s="45"/>
      <c r="CYZ436" s="45"/>
      <c r="CZA436" s="45"/>
      <c r="CZB436" s="45"/>
      <c r="CZC436" s="45"/>
      <c r="CZD436" s="45"/>
      <c r="CZE436" s="45"/>
      <c r="CZF436" s="45"/>
      <c r="CZG436" s="45"/>
      <c r="CZH436" s="45"/>
      <c r="CZI436" s="45"/>
      <c r="CZJ436" s="45"/>
      <c r="CZK436" s="45"/>
      <c r="CZL436" s="45"/>
      <c r="CZM436" s="45"/>
      <c r="CZN436" s="45"/>
      <c r="CZO436" s="45"/>
      <c r="CZP436" s="45"/>
      <c r="CZQ436" s="45"/>
      <c r="CZR436" s="45"/>
      <c r="CZS436" s="45"/>
      <c r="CZT436" s="45"/>
      <c r="CZU436" s="45"/>
      <c r="CZV436" s="45"/>
      <c r="CZW436" s="45"/>
      <c r="CZX436" s="45"/>
      <c r="CZY436" s="45"/>
      <c r="CZZ436" s="45"/>
      <c r="DAA436" s="45"/>
      <c r="DAB436" s="45"/>
      <c r="DAC436" s="45"/>
      <c r="DAD436" s="45"/>
      <c r="DAE436" s="45"/>
      <c r="DAF436" s="45"/>
      <c r="DAG436" s="45"/>
      <c r="DAH436" s="45"/>
      <c r="DAI436" s="45"/>
      <c r="DAJ436" s="45"/>
      <c r="DAK436" s="45"/>
      <c r="DAL436" s="45"/>
      <c r="DAM436" s="45"/>
      <c r="DAN436" s="45"/>
      <c r="DAO436" s="45"/>
      <c r="DAP436" s="45"/>
      <c r="DAQ436" s="45"/>
      <c r="DAR436" s="45"/>
      <c r="DAS436" s="45"/>
      <c r="DAT436" s="45"/>
      <c r="DAU436" s="45"/>
      <c r="DAV436" s="45"/>
      <c r="DAW436" s="45"/>
      <c r="DAX436" s="45"/>
      <c r="DAY436" s="45"/>
      <c r="DAZ436" s="45"/>
      <c r="DBA436" s="45"/>
      <c r="DBB436" s="45"/>
      <c r="DBC436" s="45"/>
      <c r="DBD436" s="45"/>
      <c r="DBE436" s="45"/>
      <c r="DBF436" s="45"/>
      <c r="DBG436" s="45"/>
      <c r="DBH436" s="45"/>
      <c r="DBI436" s="45"/>
      <c r="DBJ436" s="45"/>
      <c r="DBK436" s="45"/>
      <c r="DBL436" s="45"/>
      <c r="DBM436" s="45"/>
      <c r="DBN436" s="45"/>
      <c r="DBO436" s="45"/>
      <c r="DBP436" s="45"/>
      <c r="DBQ436" s="45"/>
      <c r="DBR436" s="45"/>
      <c r="DBS436" s="45"/>
      <c r="DBT436" s="45"/>
      <c r="DBU436" s="45"/>
      <c r="DBV436" s="45"/>
      <c r="DBW436" s="45"/>
      <c r="DBX436" s="45"/>
      <c r="DBY436" s="45"/>
      <c r="DBZ436" s="45"/>
      <c r="DCA436" s="45"/>
      <c r="DCB436" s="45"/>
      <c r="DCC436" s="45"/>
      <c r="DCD436" s="45"/>
      <c r="DCE436" s="45"/>
      <c r="DCF436" s="45"/>
      <c r="DCG436" s="45"/>
      <c r="DCH436" s="45"/>
      <c r="DCI436" s="45"/>
      <c r="DCJ436" s="45"/>
      <c r="DCK436" s="45"/>
      <c r="DCL436" s="45"/>
      <c r="DCM436" s="45"/>
      <c r="DCN436" s="45"/>
      <c r="DCO436" s="45"/>
      <c r="DCP436" s="45"/>
      <c r="DCQ436" s="45"/>
      <c r="DCR436" s="45"/>
      <c r="DCS436" s="45"/>
      <c r="DCT436" s="45"/>
      <c r="DCU436" s="45"/>
      <c r="DCV436" s="45"/>
      <c r="DCW436" s="45"/>
      <c r="DCX436" s="45"/>
      <c r="DCY436" s="45"/>
      <c r="DCZ436" s="45"/>
      <c r="DDA436" s="45"/>
      <c r="DDB436" s="45"/>
      <c r="DDC436" s="45"/>
      <c r="DDD436" s="45"/>
      <c r="DDE436" s="45"/>
      <c r="DDF436" s="45"/>
      <c r="DDG436" s="45"/>
      <c r="DDH436" s="45"/>
      <c r="DDI436" s="45"/>
      <c r="DDJ436" s="45"/>
      <c r="DDK436" s="45"/>
      <c r="DDL436" s="45"/>
      <c r="DDM436" s="45"/>
      <c r="DDN436" s="45"/>
      <c r="DDO436" s="45"/>
      <c r="DDP436" s="45"/>
      <c r="DDQ436" s="45"/>
      <c r="DDR436" s="45"/>
      <c r="DDS436" s="45"/>
      <c r="DDT436" s="45"/>
      <c r="DDU436" s="45"/>
      <c r="DDV436" s="45"/>
      <c r="DDW436" s="45"/>
      <c r="DDX436" s="45"/>
      <c r="DDY436" s="45"/>
      <c r="DDZ436" s="45"/>
      <c r="DEA436" s="45"/>
      <c r="DEB436" s="45"/>
      <c r="DEC436" s="45"/>
      <c r="DED436" s="45"/>
      <c r="DEE436" s="45"/>
      <c r="DEF436" s="45"/>
      <c r="DEG436" s="45"/>
      <c r="DEH436" s="45"/>
      <c r="DEI436" s="45"/>
      <c r="DEJ436" s="45"/>
      <c r="DEK436" s="45"/>
      <c r="DEL436" s="45"/>
      <c r="DEM436" s="45"/>
      <c r="DEN436" s="45"/>
      <c r="DEO436" s="45"/>
      <c r="DEP436" s="45"/>
      <c r="DEQ436" s="45"/>
      <c r="DER436" s="45"/>
      <c r="DES436" s="45"/>
      <c r="DET436" s="45"/>
      <c r="DEU436" s="45"/>
      <c r="DEV436" s="45"/>
      <c r="DEW436" s="45"/>
      <c r="DEX436" s="45"/>
      <c r="DEY436" s="45"/>
      <c r="DEZ436" s="45"/>
      <c r="DFA436" s="45"/>
      <c r="DFB436" s="45"/>
      <c r="DFC436" s="45"/>
      <c r="DFD436" s="45"/>
      <c r="DFE436" s="45"/>
      <c r="DFF436" s="45"/>
      <c r="DFG436" s="45"/>
      <c r="DFH436" s="45"/>
      <c r="DFI436" s="45"/>
      <c r="DFJ436" s="45"/>
      <c r="DFK436" s="45"/>
      <c r="DFL436" s="45"/>
      <c r="DFM436" s="45"/>
      <c r="DFN436" s="45"/>
      <c r="DFO436" s="45"/>
      <c r="DFP436" s="45"/>
      <c r="DFQ436" s="45"/>
      <c r="DFR436" s="45"/>
      <c r="DFS436" s="45"/>
      <c r="DFT436" s="45"/>
      <c r="DFU436" s="45"/>
      <c r="DFV436" s="45"/>
      <c r="DFW436" s="45"/>
      <c r="DFX436" s="45"/>
      <c r="DFY436" s="45"/>
      <c r="DFZ436" s="45"/>
      <c r="DGA436" s="45"/>
      <c r="DGB436" s="45"/>
      <c r="DGC436" s="45"/>
      <c r="DGD436" s="45"/>
      <c r="DGE436" s="45"/>
      <c r="DGF436" s="45"/>
      <c r="DGG436" s="45"/>
      <c r="DGH436" s="45"/>
      <c r="DGI436" s="45"/>
      <c r="DGJ436" s="45"/>
      <c r="DGK436" s="45"/>
      <c r="DGL436" s="45"/>
      <c r="DGM436" s="45"/>
      <c r="DGN436" s="45"/>
      <c r="DGO436" s="45"/>
      <c r="DGP436" s="45"/>
      <c r="DGQ436" s="45"/>
      <c r="DGR436" s="45"/>
      <c r="DGS436" s="45"/>
      <c r="DGT436" s="45"/>
      <c r="DGU436" s="45"/>
      <c r="DGV436" s="45"/>
      <c r="DGW436" s="45"/>
      <c r="DGX436" s="45"/>
      <c r="DGY436" s="45"/>
      <c r="DGZ436" s="45"/>
      <c r="DHA436" s="45"/>
      <c r="DHB436" s="45"/>
      <c r="DHC436" s="45"/>
      <c r="DHD436" s="45"/>
      <c r="DHE436" s="45"/>
      <c r="DHF436" s="45"/>
      <c r="DHG436" s="45"/>
      <c r="DHH436" s="45"/>
      <c r="DHI436" s="45"/>
      <c r="DHJ436" s="45"/>
      <c r="DHK436" s="45"/>
      <c r="DHL436" s="45"/>
      <c r="DHM436" s="45"/>
      <c r="DHN436" s="45"/>
      <c r="DHO436" s="45"/>
      <c r="DHP436" s="45"/>
      <c r="DHQ436" s="45"/>
      <c r="DHR436" s="45"/>
      <c r="DHS436" s="45"/>
      <c r="DHT436" s="45"/>
      <c r="DHU436" s="45"/>
      <c r="DHV436" s="45"/>
      <c r="DHW436" s="45"/>
      <c r="DHX436" s="45"/>
      <c r="DHY436" s="45"/>
      <c r="DHZ436" s="45"/>
      <c r="DIA436" s="45"/>
      <c r="DIB436" s="45"/>
      <c r="DIC436" s="45"/>
      <c r="DID436" s="45"/>
      <c r="DIE436" s="45"/>
      <c r="DIF436" s="45"/>
      <c r="DIG436" s="45"/>
      <c r="DIH436" s="45"/>
      <c r="DII436" s="45"/>
      <c r="DIJ436" s="45"/>
      <c r="DIK436" s="45"/>
      <c r="DIL436" s="45"/>
      <c r="DIM436" s="45"/>
      <c r="DIN436" s="45"/>
      <c r="DIO436" s="45"/>
      <c r="DIP436" s="45"/>
      <c r="DIQ436" s="45"/>
      <c r="DIR436" s="45"/>
      <c r="DIS436" s="45"/>
      <c r="DIT436" s="45"/>
      <c r="DIU436" s="45"/>
      <c r="DIV436" s="45"/>
      <c r="DIW436" s="45"/>
      <c r="DIX436" s="45"/>
      <c r="DIY436" s="45"/>
      <c r="DIZ436" s="45"/>
      <c r="DJA436" s="45"/>
      <c r="DJB436" s="45"/>
      <c r="DJC436" s="45"/>
      <c r="DJD436" s="45"/>
      <c r="DJE436" s="45"/>
      <c r="DJF436" s="45"/>
      <c r="DJG436" s="45"/>
      <c r="DJH436" s="45"/>
      <c r="DJI436" s="45"/>
      <c r="DJJ436" s="45"/>
      <c r="DJK436" s="45"/>
      <c r="DJL436" s="45"/>
      <c r="DJM436" s="45"/>
      <c r="DJN436" s="45"/>
      <c r="DJO436" s="45"/>
      <c r="DJP436" s="45"/>
      <c r="DJQ436" s="45"/>
      <c r="DJR436" s="45"/>
      <c r="DJS436" s="45"/>
      <c r="DJT436" s="45"/>
      <c r="DJU436" s="45"/>
      <c r="DJV436" s="45"/>
      <c r="DJW436" s="45"/>
      <c r="DJX436" s="45"/>
      <c r="DJY436" s="45"/>
      <c r="DJZ436" s="45"/>
      <c r="DKA436" s="45"/>
      <c r="DKB436" s="45"/>
      <c r="DKC436" s="45"/>
      <c r="DKD436" s="45"/>
      <c r="DKE436" s="45"/>
      <c r="DKF436" s="45"/>
      <c r="DKG436" s="45"/>
      <c r="DKH436" s="45"/>
      <c r="DKI436" s="45"/>
      <c r="DKJ436" s="45"/>
      <c r="DKK436" s="45"/>
      <c r="DKL436" s="45"/>
      <c r="DKM436" s="45"/>
      <c r="DKN436" s="45"/>
      <c r="DKO436" s="45"/>
      <c r="DKP436" s="45"/>
      <c r="DKQ436" s="45"/>
      <c r="DKR436" s="45"/>
      <c r="DKS436" s="45"/>
      <c r="DKT436" s="45"/>
      <c r="DKU436" s="45"/>
      <c r="DKV436" s="45"/>
      <c r="DKW436" s="45"/>
      <c r="DKX436" s="45"/>
      <c r="DKY436" s="45"/>
      <c r="DKZ436" s="45"/>
      <c r="DLA436" s="45"/>
      <c r="DLB436" s="45"/>
      <c r="DLC436" s="45"/>
      <c r="DLD436" s="45"/>
      <c r="DLE436" s="45"/>
      <c r="DLF436" s="45"/>
      <c r="DLG436" s="45"/>
      <c r="DLH436" s="45"/>
      <c r="DLI436" s="45"/>
      <c r="DLJ436" s="45"/>
      <c r="DLK436" s="45"/>
      <c r="DLL436" s="45"/>
      <c r="DLM436" s="45"/>
      <c r="DLN436" s="45"/>
      <c r="DLO436" s="45"/>
      <c r="DLP436" s="45"/>
      <c r="DLQ436" s="45"/>
      <c r="DLR436" s="45"/>
      <c r="DLS436" s="45"/>
      <c r="DLT436" s="45"/>
      <c r="DLU436" s="45"/>
      <c r="DLV436" s="45"/>
      <c r="DLW436" s="45"/>
      <c r="DLX436" s="45"/>
      <c r="DLY436" s="45"/>
      <c r="DLZ436" s="45"/>
      <c r="DMA436" s="45"/>
      <c r="DMB436" s="45"/>
      <c r="DMC436" s="45"/>
      <c r="DMD436" s="45"/>
      <c r="DME436" s="45"/>
      <c r="DMF436" s="45"/>
      <c r="DMG436" s="45"/>
      <c r="DMH436" s="45"/>
      <c r="DMI436" s="45"/>
      <c r="DMJ436" s="45"/>
      <c r="DMK436" s="45"/>
      <c r="DML436" s="45"/>
      <c r="DMM436" s="45"/>
      <c r="DMN436" s="45"/>
      <c r="DMO436" s="45"/>
      <c r="DMP436" s="45"/>
      <c r="DMQ436" s="45"/>
      <c r="DMR436" s="45"/>
      <c r="DMS436" s="45"/>
      <c r="DMT436" s="45"/>
      <c r="DMU436" s="45"/>
      <c r="DMV436" s="45"/>
      <c r="DMW436" s="45"/>
      <c r="DMX436" s="45"/>
      <c r="DMY436" s="45"/>
      <c r="DMZ436" s="45"/>
      <c r="DNA436" s="45"/>
      <c r="DNB436" s="45"/>
      <c r="DNC436" s="45"/>
      <c r="DND436" s="45"/>
      <c r="DNE436" s="45"/>
      <c r="DNF436" s="45"/>
      <c r="DNG436" s="45"/>
      <c r="DNH436" s="45"/>
      <c r="DNI436" s="45"/>
      <c r="DNJ436" s="45"/>
      <c r="DNK436" s="45"/>
      <c r="DNL436" s="45"/>
      <c r="DNM436" s="45"/>
      <c r="DNN436" s="45"/>
      <c r="DNO436" s="45"/>
      <c r="DNP436" s="45"/>
      <c r="DNQ436" s="45"/>
      <c r="DNR436" s="45"/>
      <c r="DNS436" s="45"/>
      <c r="DNT436" s="45"/>
      <c r="DNU436" s="45"/>
      <c r="DNV436" s="45"/>
      <c r="DNW436" s="45"/>
      <c r="DNX436" s="45"/>
      <c r="DNY436" s="45"/>
      <c r="DNZ436" s="45"/>
      <c r="DOA436" s="45"/>
      <c r="DOB436" s="45"/>
      <c r="DOC436" s="45"/>
      <c r="DOD436" s="45"/>
      <c r="DOE436" s="45"/>
      <c r="DOF436" s="45"/>
      <c r="DOG436" s="45"/>
      <c r="DOH436" s="45"/>
      <c r="DOI436" s="45"/>
      <c r="DOJ436" s="45"/>
      <c r="DOK436" s="45"/>
      <c r="DOL436" s="45"/>
      <c r="DOM436" s="45"/>
      <c r="DON436" s="45"/>
      <c r="DOO436" s="45"/>
      <c r="DOP436" s="45"/>
      <c r="DOQ436" s="45"/>
      <c r="DOR436" s="45"/>
      <c r="DOS436" s="45"/>
      <c r="DOT436" s="45"/>
      <c r="DOU436" s="45"/>
      <c r="DOV436" s="45"/>
      <c r="DOW436" s="45"/>
      <c r="DOX436" s="45"/>
      <c r="DOY436" s="45"/>
      <c r="DOZ436" s="45"/>
      <c r="DPA436" s="45"/>
      <c r="DPB436" s="45"/>
      <c r="DPC436" s="45"/>
      <c r="DPD436" s="45"/>
      <c r="DPE436" s="45"/>
      <c r="DPF436" s="45"/>
      <c r="DPG436" s="45"/>
      <c r="DPH436" s="45"/>
      <c r="DPI436" s="45"/>
      <c r="DPJ436" s="45"/>
      <c r="DPK436" s="45"/>
      <c r="DPL436" s="45"/>
      <c r="DPM436" s="45"/>
      <c r="DPN436" s="45"/>
      <c r="DPO436" s="45"/>
      <c r="DPP436" s="45"/>
      <c r="DPQ436" s="45"/>
      <c r="DPR436" s="45"/>
      <c r="DPS436" s="45"/>
      <c r="DPT436" s="45"/>
      <c r="DPU436" s="45"/>
      <c r="DPV436" s="45"/>
      <c r="DPW436" s="45"/>
      <c r="DPX436" s="45"/>
      <c r="DPY436" s="45"/>
      <c r="DPZ436" s="45"/>
      <c r="DQA436" s="45"/>
      <c r="DQB436" s="45"/>
      <c r="DQC436" s="45"/>
      <c r="DQD436" s="45"/>
      <c r="DQE436" s="45"/>
      <c r="DQF436" s="45"/>
      <c r="DQG436" s="45"/>
      <c r="DQH436" s="45"/>
      <c r="DQI436" s="45"/>
      <c r="DQJ436" s="45"/>
      <c r="DQK436" s="45"/>
      <c r="DQL436" s="45"/>
      <c r="DQM436" s="45"/>
      <c r="DQN436" s="45"/>
      <c r="DQO436" s="45"/>
      <c r="DQP436" s="45"/>
      <c r="DQQ436" s="45"/>
      <c r="DQR436" s="45"/>
      <c r="DQS436" s="45"/>
      <c r="DQT436" s="45"/>
      <c r="DQU436" s="45"/>
      <c r="DQV436" s="45"/>
      <c r="DQW436" s="45"/>
      <c r="DQX436" s="45"/>
      <c r="DQY436" s="45"/>
      <c r="DQZ436" s="45"/>
      <c r="DRA436" s="45"/>
      <c r="DRB436" s="45"/>
      <c r="DRC436" s="45"/>
      <c r="DRD436" s="45"/>
      <c r="DRE436" s="45"/>
      <c r="DRF436" s="45"/>
      <c r="DRG436" s="45"/>
      <c r="DRH436" s="45"/>
      <c r="DRI436" s="45"/>
      <c r="DRJ436" s="45"/>
      <c r="DRK436" s="45"/>
      <c r="DRL436" s="45"/>
      <c r="DRM436" s="45"/>
      <c r="DRN436" s="45"/>
      <c r="DRO436" s="45"/>
      <c r="DRP436" s="45"/>
      <c r="DRQ436" s="45"/>
      <c r="DRR436" s="45"/>
      <c r="DRS436" s="45"/>
      <c r="DRT436" s="45"/>
      <c r="DRU436" s="45"/>
      <c r="DRV436" s="45"/>
      <c r="DRW436" s="45"/>
      <c r="DRX436" s="45"/>
      <c r="DRY436" s="45"/>
      <c r="DRZ436" s="45"/>
      <c r="DSA436" s="45"/>
      <c r="DSB436" s="45"/>
      <c r="DSC436" s="45"/>
      <c r="DSD436" s="45"/>
      <c r="DSE436" s="45"/>
      <c r="DSF436" s="45"/>
      <c r="DSG436" s="45"/>
      <c r="DSH436" s="45"/>
      <c r="DSI436" s="45"/>
      <c r="DSJ436" s="45"/>
      <c r="DSK436" s="45"/>
      <c r="DSL436" s="45"/>
      <c r="DSM436" s="45"/>
      <c r="DSN436" s="45"/>
      <c r="DSO436" s="45"/>
      <c r="DSP436" s="45"/>
      <c r="DSQ436" s="45"/>
      <c r="DSR436" s="45"/>
      <c r="DSS436" s="45"/>
      <c r="DST436" s="45"/>
      <c r="DSU436" s="45"/>
      <c r="DSV436" s="45"/>
      <c r="DSW436" s="45"/>
      <c r="DSX436" s="45"/>
      <c r="DSY436" s="45"/>
      <c r="DSZ436" s="45"/>
      <c r="DTA436" s="45"/>
      <c r="DTB436" s="45"/>
      <c r="DTC436" s="45"/>
      <c r="DTD436" s="45"/>
      <c r="DTE436" s="45"/>
      <c r="DTF436" s="45"/>
      <c r="DTG436" s="45"/>
      <c r="DTH436" s="45"/>
      <c r="DTI436" s="45"/>
      <c r="DTJ436" s="45"/>
      <c r="DTK436" s="45"/>
      <c r="DTL436" s="45"/>
      <c r="DTM436" s="45"/>
      <c r="DTN436" s="45"/>
      <c r="DTO436" s="45"/>
      <c r="DTP436" s="45"/>
      <c r="DTQ436" s="45"/>
      <c r="DTR436" s="45"/>
      <c r="DTS436" s="45"/>
      <c r="DTT436" s="45"/>
      <c r="DTU436" s="45"/>
      <c r="DTV436" s="45"/>
      <c r="DTW436" s="45"/>
      <c r="DTX436" s="45"/>
      <c r="DTY436" s="45"/>
      <c r="DTZ436" s="45"/>
      <c r="DUA436" s="45"/>
      <c r="DUB436" s="45"/>
      <c r="DUC436" s="45"/>
      <c r="DUD436" s="45"/>
      <c r="DUE436" s="45"/>
      <c r="DUF436" s="45"/>
      <c r="DUG436" s="45"/>
      <c r="DUH436" s="45"/>
      <c r="DUI436" s="45"/>
      <c r="DUJ436" s="45"/>
      <c r="DUK436" s="45"/>
      <c r="DUL436" s="45"/>
      <c r="DUM436" s="45"/>
      <c r="DUN436" s="45"/>
      <c r="DUO436" s="45"/>
      <c r="DUP436" s="45"/>
      <c r="DUQ436" s="45"/>
      <c r="DUR436" s="45"/>
      <c r="DUS436" s="45"/>
      <c r="DUT436" s="45"/>
      <c r="DUU436" s="45"/>
      <c r="DUV436" s="45"/>
      <c r="DUW436" s="45"/>
      <c r="DUX436" s="45"/>
      <c r="DUY436" s="45"/>
      <c r="DUZ436" s="45"/>
      <c r="DVA436" s="45"/>
      <c r="DVB436" s="45"/>
      <c r="DVC436" s="45"/>
      <c r="DVD436" s="45"/>
      <c r="DVE436" s="45"/>
      <c r="DVF436" s="45"/>
      <c r="DVG436" s="45"/>
      <c r="DVH436" s="45"/>
      <c r="DVI436" s="45"/>
      <c r="DVJ436" s="45"/>
      <c r="DVK436" s="45"/>
      <c r="DVL436" s="45"/>
      <c r="DVM436" s="45"/>
      <c r="DVN436" s="45"/>
      <c r="DVO436" s="45"/>
      <c r="DVP436" s="45"/>
      <c r="DVQ436" s="45"/>
      <c r="DVR436" s="45"/>
      <c r="DVS436" s="45"/>
      <c r="DVT436" s="45"/>
      <c r="DVU436" s="45"/>
      <c r="DVV436" s="45"/>
      <c r="DVW436" s="45"/>
      <c r="DVX436" s="45"/>
      <c r="DVY436" s="45"/>
      <c r="DVZ436" s="45"/>
      <c r="DWA436" s="45"/>
      <c r="DWB436" s="45"/>
      <c r="DWC436" s="45"/>
      <c r="DWD436" s="45"/>
      <c r="DWE436" s="45"/>
      <c r="DWF436" s="45"/>
      <c r="DWG436" s="45"/>
      <c r="DWH436" s="45"/>
      <c r="DWI436" s="45"/>
      <c r="DWJ436" s="45"/>
      <c r="DWK436" s="45"/>
      <c r="DWL436" s="45"/>
      <c r="DWM436" s="45"/>
      <c r="DWN436" s="45"/>
      <c r="DWO436" s="45"/>
      <c r="DWP436" s="45"/>
      <c r="DWQ436" s="45"/>
      <c r="DWR436" s="45"/>
      <c r="DWS436" s="45"/>
      <c r="DWT436" s="45"/>
      <c r="DWU436" s="45"/>
      <c r="DWV436" s="45"/>
      <c r="DWW436" s="45"/>
      <c r="DWX436" s="45"/>
      <c r="DWY436" s="45"/>
      <c r="DWZ436" s="45"/>
      <c r="DXA436" s="45"/>
      <c r="DXB436" s="45"/>
      <c r="DXC436" s="45"/>
      <c r="DXD436" s="45"/>
      <c r="DXE436" s="45"/>
      <c r="DXF436" s="45"/>
      <c r="DXG436" s="45"/>
      <c r="DXH436" s="45"/>
      <c r="DXI436" s="45"/>
      <c r="DXJ436" s="45"/>
      <c r="DXK436" s="45"/>
      <c r="DXL436" s="45"/>
      <c r="DXM436" s="45"/>
      <c r="DXN436" s="45"/>
      <c r="DXO436" s="45"/>
      <c r="DXP436" s="45"/>
      <c r="DXQ436" s="45"/>
      <c r="DXR436" s="45"/>
      <c r="DXS436" s="45"/>
      <c r="DXT436" s="45"/>
      <c r="DXU436" s="45"/>
      <c r="DXV436" s="45"/>
      <c r="DXW436" s="45"/>
      <c r="DXX436" s="45"/>
      <c r="DXY436" s="45"/>
      <c r="DXZ436" s="45"/>
      <c r="DYA436" s="45"/>
      <c r="DYB436" s="45"/>
      <c r="DYC436" s="45"/>
      <c r="DYD436" s="45"/>
      <c r="DYE436" s="45"/>
      <c r="DYF436" s="45"/>
      <c r="DYG436" s="45"/>
      <c r="DYH436" s="45"/>
      <c r="DYI436" s="45"/>
      <c r="DYJ436" s="45"/>
      <c r="DYK436" s="45"/>
      <c r="DYL436" s="45"/>
      <c r="DYM436" s="45"/>
      <c r="DYN436" s="45"/>
      <c r="DYO436" s="45"/>
      <c r="DYP436" s="45"/>
      <c r="DYQ436" s="45"/>
      <c r="DYR436" s="45"/>
      <c r="DYS436" s="45"/>
      <c r="DYT436" s="45"/>
      <c r="DYU436" s="45"/>
      <c r="DYV436" s="45"/>
      <c r="DYW436" s="45"/>
      <c r="DYX436" s="45"/>
      <c r="DYY436" s="45"/>
      <c r="DYZ436" s="45"/>
      <c r="DZA436" s="45"/>
      <c r="DZB436" s="45"/>
      <c r="DZC436" s="45"/>
      <c r="DZD436" s="45"/>
      <c r="DZE436" s="45"/>
      <c r="DZF436" s="45"/>
      <c r="DZG436" s="45"/>
      <c r="DZH436" s="45"/>
      <c r="DZI436" s="45"/>
      <c r="DZJ436" s="45"/>
      <c r="DZK436" s="45"/>
      <c r="DZL436" s="45"/>
      <c r="DZM436" s="45"/>
      <c r="DZN436" s="45"/>
      <c r="DZO436" s="45"/>
      <c r="DZP436" s="45"/>
      <c r="DZQ436" s="45"/>
      <c r="DZR436" s="45"/>
      <c r="DZS436" s="45"/>
      <c r="DZT436" s="45"/>
      <c r="DZU436" s="45"/>
      <c r="DZV436" s="45"/>
      <c r="DZW436" s="45"/>
      <c r="DZX436" s="45"/>
      <c r="DZY436" s="45"/>
      <c r="DZZ436" s="45"/>
      <c r="EAA436" s="45"/>
      <c r="EAB436" s="45"/>
      <c r="EAC436" s="45"/>
      <c r="EAD436" s="45"/>
      <c r="EAE436" s="45"/>
      <c r="EAF436" s="45"/>
      <c r="EAG436" s="45"/>
      <c r="EAH436" s="45"/>
      <c r="EAI436" s="45"/>
      <c r="EAJ436" s="45"/>
      <c r="EAK436" s="45"/>
      <c r="EAL436" s="45"/>
      <c r="EAM436" s="45"/>
      <c r="EAN436" s="45"/>
      <c r="EAO436" s="45"/>
      <c r="EAP436" s="45"/>
      <c r="EAQ436" s="45"/>
      <c r="EAR436" s="45"/>
      <c r="EAS436" s="45"/>
      <c r="EAT436" s="45"/>
      <c r="EAU436" s="45"/>
      <c r="EAV436" s="45"/>
      <c r="EAW436" s="45"/>
      <c r="EAX436" s="45"/>
      <c r="EAY436" s="45"/>
      <c r="EAZ436" s="45"/>
      <c r="EBA436" s="45"/>
      <c r="EBB436" s="45"/>
      <c r="EBC436" s="45"/>
      <c r="EBD436" s="45"/>
      <c r="EBE436" s="45"/>
      <c r="EBF436" s="45"/>
      <c r="EBG436" s="45"/>
      <c r="EBH436" s="45"/>
      <c r="EBI436" s="45"/>
      <c r="EBJ436" s="45"/>
      <c r="EBK436" s="45"/>
      <c r="EBL436" s="45"/>
      <c r="EBM436" s="45"/>
      <c r="EBN436" s="45"/>
      <c r="EBO436" s="45"/>
      <c r="EBP436" s="45"/>
      <c r="EBQ436" s="45"/>
      <c r="EBR436" s="45"/>
      <c r="EBS436" s="45"/>
      <c r="EBT436" s="45"/>
      <c r="EBU436" s="45"/>
      <c r="EBV436" s="45"/>
      <c r="EBW436" s="45"/>
      <c r="EBX436" s="45"/>
      <c r="EBY436" s="45"/>
      <c r="EBZ436" s="45"/>
      <c r="ECA436" s="45"/>
      <c r="ECB436" s="45"/>
      <c r="ECC436" s="45"/>
      <c r="ECD436" s="45"/>
      <c r="ECE436" s="45"/>
      <c r="ECF436" s="45"/>
      <c r="ECG436" s="45"/>
      <c r="ECH436" s="45"/>
      <c r="ECI436" s="45"/>
      <c r="ECJ436" s="45"/>
      <c r="ECK436" s="45"/>
      <c r="ECL436" s="45"/>
      <c r="ECM436" s="45"/>
      <c r="ECN436" s="45"/>
      <c r="ECO436" s="45"/>
      <c r="ECP436" s="45"/>
      <c r="ECQ436" s="45"/>
      <c r="ECR436" s="45"/>
      <c r="ECS436" s="45"/>
      <c r="ECT436" s="45"/>
      <c r="ECU436" s="45"/>
      <c r="ECV436" s="45"/>
      <c r="ECW436" s="45"/>
      <c r="ECX436" s="45"/>
      <c r="ECY436" s="45"/>
      <c r="ECZ436" s="45"/>
      <c r="EDA436" s="45"/>
      <c r="EDB436" s="45"/>
      <c r="EDC436" s="45"/>
      <c r="EDD436" s="45"/>
      <c r="EDE436" s="45"/>
      <c r="EDF436" s="45"/>
      <c r="EDG436" s="45"/>
      <c r="EDH436" s="45"/>
      <c r="EDI436" s="45"/>
      <c r="EDJ436" s="45"/>
      <c r="EDK436" s="45"/>
      <c r="EDL436" s="45"/>
      <c r="EDM436" s="45"/>
      <c r="EDN436" s="45"/>
      <c r="EDO436" s="45"/>
      <c r="EDP436" s="45"/>
      <c r="EDQ436" s="45"/>
      <c r="EDR436" s="45"/>
      <c r="EDS436" s="45"/>
      <c r="EDT436" s="45"/>
      <c r="EDU436" s="45"/>
      <c r="EDV436" s="45"/>
      <c r="EDW436" s="45"/>
      <c r="EDX436" s="45"/>
      <c r="EDY436" s="45"/>
      <c r="EDZ436" s="45"/>
      <c r="EEA436" s="45"/>
      <c r="EEB436" s="45"/>
      <c r="EEC436" s="45"/>
      <c r="EED436" s="45"/>
      <c r="EEE436" s="45"/>
      <c r="EEF436" s="45"/>
      <c r="EEG436" s="45"/>
      <c r="EEH436" s="45"/>
      <c r="EEI436" s="45"/>
      <c r="EEJ436" s="45"/>
      <c r="EEK436" s="45"/>
      <c r="EEL436" s="45"/>
      <c r="EEM436" s="45"/>
      <c r="EEN436" s="45"/>
      <c r="EEO436" s="45"/>
      <c r="EEP436" s="45"/>
      <c r="EEQ436" s="45"/>
      <c r="EER436" s="45"/>
      <c r="EES436" s="45"/>
      <c r="EET436" s="45"/>
      <c r="EEU436" s="45"/>
      <c r="EEV436" s="45"/>
      <c r="EEW436" s="45"/>
      <c r="EEX436" s="45"/>
      <c r="EEY436" s="45"/>
      <c r="EEZ436" s="45"/>
      <c r="EFA436" s="45"/>
      <c r="EFB436" s="45"/>
      <c r="EFC436" s="45"/>
      <c r="EFD436" s="45"/>
      <c r="EFE436" s="45"/>
      <c r="EFF436" s="45"/>
      <c r="EFG436" s="45"/>
      <c r="EFH436" s="45"/>
      <c r="EFI436" s="45"/>
      <c r="EFJ436" s="45"/>
      <c r="EFK436" s="45"/>
      <c r="EFL436" s="45"/>
      <c r="EFM436" s="45"/>
      <c r="EFN436" s="45"/>
      <c r="EFO436" s="45"/>
      <c r="EFP436" s="45"/>
      <c r="EFQ436" s="45"/>
      <c r="EFR436" s="45"/>
      <c r="EFS436" s="45"/>
      <c r="EFT436" s="45"/>
      <c r="EFU436" s="45"/>
      <c r="EFV436" s="45"/>
      <c r="EFW436" s="45"/>
      <c r="EFX436" s="45"/>
      <c r="EFY436" s="45"/>
      <c r="EFZ436" s="45"/>
      <c r="EGA436" s="45"/>
      <c r="EGB436" s="45"/>
      <c r="EGC436" s="45"/>
      <c r="EGD436" s="45"/>
      <c r="EGE436" s="45"/>
      <c r="EGF436" s="45"/>
      <c r="EGG436" s="45"/>
      <c r="EGH436" s="45"/>
      <c r="EGI436" s="45"/>
      <c r="EGJ436" s="45"/>
      <c r="EGK436" s="45"/>
      <c r="EGL436" s="45"/>
      <c r="EGM436" s="45"/>
      <c r="EGN436" s="45"/>
      <c r="EGO436" s="45"/>
      <c r="EGP436" s="45"/>
      <c r="EGQ436" s="45"/>
      <c r="EGR436" s="45"/>
      <c r="EGS436" s="45"/>
      <c r="EGT436" s="45"/>
      <c r="EGU436" s="45"/>
      <c r="EGV436" s="45"/>
      <c r="EGW436" s="45"/>
      <c r="EGX436" s="45"/>
      <c r="EGY436" s="45"/>
      <c r="EGZ436" s="45"/>
      <c r="EHA436" s="45"/>
      <c r="EHB436" s="45"/>
      <c r="EHC436" s="45"/>
      <c r="EHD436" s="45"/>
      <c r="EHE436" s="45"/>
      <c r="EHF436" s="45"/>
      <c r="EHG436" s="45"/>
      <c r="EHH436" s="45"/>
      <c r="EHI436" s="45"/>
      <c r="EHJ436" s="45"/>
      <c r="EHK436" s="45"/>
      <c r="EHL436" s="45"/>
      <c r="EHM436" s="45"/>
      <c r="EHN436" s="45"/>
      <c r="EHO436" s="45"/>
      <c r="EHP436" s="45"/>
      <c r="EHQ436" s="45"/>
      <c r="EHR436" s="45"/>
      <c r="EHS436" s="45"/>
      <c r="EHT436" s="45"/>
      <c r="EHU436" s="45"/>
      <c r="EHV436" s="45"/>
      <c r="EHW436" s="45"/>
      <c r="EHX436" s="45"/>
      <c r="EHY436" s="45"/>
      <c r="EHZ436" s="45"/>
      <c r="EIA436" s="45"/>
      <c r="EIB436" s="45"/>
      <c r="EIC436" s="45"/>
      <c r="EID436" s="45"/>
      <c r="EIE436" s="45"/>
      <c r="EIF436" s="45"/>
      <c r="EIG436" s="45"/>
      <c r="EIH436" s="45"/>
      <c r="EII436" s="45"/>
      <c r="EIJ436" s="45"/>
      <c r="EIK436" s="45"/>
      <c r="EIL436" s="45"/>
      <c r="EIM436" s="45"/>
      <c r="EIN436" s="45"/>
      <c r="EIO436" s="45"/>
      <c r="EIP436" s="45"/>
      <c r="EIQ436" s="45"/>
      <c r="EIR436" s="45"/>
      <c r="EIS436" s="45"/>
      <c r="EIT436" s="45"/>
      <c r="EIU436" s="45"/>
      <c r="EIV436" s="45"/>
      <c r="EIW436" s="45"/>
      <c r="EIX436" s="45"/>
      <c r="EIY436" s="45"/>
      <c r="EIZ436" s="45"/>
      <c r="EJA436" s="45"/>
      <c r="EJB436" s="45"/>
      <c r="EJC436" s="45"/>
      <c r="EJD436" s="45"/>
      <c r="EJE436" s="45"/>
      <c r="EJF436" s="45"/>
      <c r="EJG436" s="45"/>
      <c r="EJH436" s="45"/>
      <c r="EJI436" s="45"/>
      <c r="EJJ436" s="45"/>
      <c r="EJK436" s="45"/>
      <c r="EJL436" s="45"/>
      <c r="EJM436" s="45"/>
      <c r="EJN436" s="45"/>
      <c r="EJO436" s="45"/>
      <c r="EJP436" s="45"/>
      <c r="EJQ436" s="45"/>
      <c r="EJR436" s="45"/>
      <c r="EJS436" s="45"/>
      <c r="EJT436" s="45"/>
      <c r="EJU436" s="45"/>
      <c r="EJV436" s="45"/>
      <c r="EJW436" s="45"/>
      <c r="EJX436" s="45"/>
      <c r="EJY436" s="45"/>
      <c r="EJZ436" s="45"/>
      <c r="EKA436" s="45"/>
      <c r="EKB436" s="45"/>
      <c r="EKC436" s="45"/>
      <c r="EKD436" s="45"/>
      <c r="EKE436" s="45"/>
      <c r="EKF436" s="45"/>
      <c r="EKG436" s="45"/>
      <c r="EKH436" s="45"/>
      <c r="EKI436" s="45"/>
      <c r="EKJ436" s="45"/>
      <c r="EKK436" s="45"/>
      <c r="EKL436" s="45"/>
      <c r="EKM436" s="45"/>
      <c r="EKN436" s="45"/>
      <c r="EKO436" s="45"/>
      <c r="EKP436" s="45"/>
      <c r="EKQ436" s="45"/>
      <c r="EKR436" s="45"/>
      <c r="EKS436" s="45"/>
      <c r="EKT436" s="45"/>
      <c r="EKU436" s="45"/>
      <c r="EKV436" s="45"/>
      <c r="EKW436" s="45"/>
      <c r="EKX436" s="45"/>
      <c r="EKY436" s="45"/>
      <c r="EKZ436" s="45"/>
      <c r="ELA436" s="45"/>
      <c r="ELB436" s="45"/>
      <c r="ELC436" s="45"/>
      <c r="ELD436" s="45"/>
      <c r="ELE436" s="45"/>
      <c r="ELF436" s="45"/>
      <c r="ELG436" s="45"/>
      <c r="ELH436" s="45"/>
      <c r="ELI436" s="45"/>
      <c r="ELJ436" s="45"/>
      <c r="ELK436" s="45"/>
      <c r="ELL436" s="45"/>
      <c r="ELM436" s="45"/>
      <c r="ELN436" s="45"/>
      <c r="ELO436" s="45"/>
      <c r="ELP436" s="45"/>
      <c r="ELQ436" s="45"/>
      <c r="ELR436" s="45"/>
      <c r="ELS436" s="45"/>
      <c r="ELT436" s="45"/>
      <c r="ELU436" s="45"/>
      <c r="ELV436" s="45"/>
      <c r="ELW436" s="45"/>
      <c r="ELX436" s="45"/>
      <c r="ELY436" s="45"/>
      <c r="ELZ436" s="45"/>
      <c r="EMA436" s="45"/>
      <c r="EMB436" s="45"/>
      <c r="EMC436" s="45"/>
      <c r="EMD436" s="45"/>
      <c r="EME436" s="45"/>
      <c r="EMF436" s="45"/>
      <c r="EMG436" s="45"/>
      <c r="EMH436" s="45"/>
      <c r="EMI436" s="45"/>
      <c r="EMJ436" s="45"/>
      <c r="EMK436" s="45"/>
      <c r="EML436" s="45"/>
      <c r="EMM436" s="45"/>
      <c r="EMN436" s="45"/>
      <c r="EMO436" s="45"/>
      <c r="EMP436" s="45"/>
      <c r="EMQ436" s="45"/>
      <c r="EMR436" s="45"/>
      <c r="EMS436" s="45"/>
      <c r="EMT436" s="45"/>
      <c r="EMU436" s="45"/>
      <c r="EMV436" s="45"/>
      <c r="EMW436" s="45"/>
      <c r="EMX436" s="45"/>
      <c r="EMY436" s="45"/>
      <c r="EMZ436" s="45"/>
      <c r="ENA436" s="45"/>
      <c r="ENB436" s="45"/>
      <c r="ENC436" s="45"/>
      <c r="END436" s="45"/>
      <c r="ENE436" s="45"/>
      <c r="ENF436" s="45"/>
      <c r="ENG436" s="45"/>
      <c r="ENH436" s="45"/>
      <c r="ENI436" s="45"/>
      <c r="ENJ436" s="45"/>
      <c r="ENK436" s="45"/>
      <c r="ENL436" s="45"/>
      <c r="ENM436" s="45"/>
      <c r="ENN436" s="45"/>
      <c r="ENO436" s="45"/>
      <c r="ENP436" s="45"/>
      <c r="ENQ436" s="45"/>
      <c r="ENR436" s="45"/>
      <c r="ENS436" s="45"/>
      <c r="ENT436" s="45"/>
      <c r="ENU436" s="45"/>
      <c r="ENV436" s="45"/>
      <c r="ENW436" s="45"/>
      <c r="ENX436" s="45"/>
      <c r="ENY436" s="45"/>
      <c r="ENZ436" s="45"/>
      <c r="EOA436" s="45"/>
      <c r="EOB436" s="45"/>
      <c r="EOC436" s="45"/>
      <c r="EOD436" s="45"/>
      <c r="EOE436" s="45"/>
      <c r="EOF436" s="45"/>
      <c r="EOG436" s="45"/>
      <c r="EOH436" s="45"/>
      <c r="EOI436" s="45"/>
      <c r="EOJ436" s="45"/>
      <c r="EOK436" s="45"/>
      <c r="EOL436" s="45"/>
      <c r="EOM436" s="45"/>
      <c r="EON436" s="45"/>
      <c r="EOO436" s="45"/>
      <c r="EOP436" s="45"/>
      <c r="EOQ436" s="45"/>
      <c r="EOR436" s="45"/>
      <c r="EOS436" s="45"/>
      <c r="EOT436" s="45"/>
      <c r="EOU436" s="45"/>
      <c r="EOV436" s="45"/>
      <c r="EOW436" s="45"/>
      <c r="EOX436" s="45"/>
      <c r="EOY436" s="45"/>
      <c r="EOZ436" s="45"/>
      <c r="EPA436" s="45"/>
      <c r="EPB436" s="45"/>
      <c r="EPC436" s="45"/>
      <c r="EPD436" s="45"/>
      <c r="EPE436" s="45"/>
      <c r="EPF436" s="45"/>
      <c r="EPG436" s="45"/>
      <c r="EPH436" s="45"/>
      <c r="EPI436" s="45"/>
      <c r="EPJ436" s="45"/>
      <c r="EPK436" s="45"/>
      <c r="EPL436" s="45"/>
      <c r="EPM436" s="45"/>
      <c r="EPN436" s="45"/>
      <c r="EPO436" s="45"/>
      <c r="EPP436" s="45"/>
      <c r="EPQ436" s="45"/>
      <c r="EPR436" s="45"/>
      <c r="EPS436" s="45"/>
      <c r="EPT436" s="45"/>
      <c r="EPU436" s="45"/>
      <c r="EPV436" s="45"/>
      <c r="EPW436" s="45"/>
      <c r="EPX436" s="45"/>
      <c r="EPY436" s="45"/>
      <c r="EPZ436" s="45"/>
      <c r="EQA436" s="45"/>
      <c r="EQB436" s="45"/>
      <c r="EQC436" s="45"/>
      <c r="EQD436" s="45"/>
      <c r="EQE436" s="45"/>
      <c r="EQF436" s="45"/>
      <c r="EQG436" s="45"/>
      <c r="EQH436" s="45"/>
      <c r="EQI436" s="45"/>
      <c r="EQJ436" s="45"/>
      <c r="EQK436" s="45"/>
      <c r="EQL436" s="45"/>
      <c r="EQM436" s="45"/>
      <c r="EQN436" s="45"/>
      <c r="EQO436" s="45"/>
      <c r="EQP436" s="45"/>
      <c r="EQQ436" s="45"/>
      <c r="EQR436" s="45"/>
      <c r="EQS436" s="45"/>
      <c r="EQT436" s="45"/>
      <c r="EQU436" s="45"/>
      <c r="EQV436" s="45"/>
      <c r="EQW436" s="45"/>
      <c r="EQX436" s="45"/>
      <c r="EQY436" s="45"/>
      <c r="EQZ436" s="45"/>
      <c r="ERA436" s="45"/>
      <c r="ERB436" s="45"/>
      <c r="ERC436" s="45"/>
      <c r="ERD436" s="45"/>
      <c r="ERE436" s="45"/>
      <c r="ERF436" s="45"/>
      <c r="ERG436" s="45"/>
      <c r="ERH436" s="45"/>
      <c r="ERI436" s="45"/>
      <c r="ERJ436" s="45"/>
      <c r="ERK436" s="45"/>
      <c r="ERL436" s="45"/>
      <c r="ERM436" s="45"/>
      <c r="ERN436" s="45"/>
      <c r="ERO436" s="45"/>
      <c r="ERP436" s="45"/>
      <c r="ERQ436" s="45"/>
      <c r="ERR436" s="45"/>
      <c r="ERS436" s="45"/>
      <c r="ERT436" s="45"/>
      <c r="ERU436" s="45"/>
      <c r="ERV436" s="45"/>
      <c r="ERW436" s="45"/>
      <c r="ERX436" s="45"/>
      <c r="ERY436" s="45"/>
      <c r="ERZ436" s="45"/>
      <c r="ESA436" s="45"/>
      <c r="ESB436" s="45"/>
      <c r="ESC436" s="45"/>
      <c r="ESD436" s="45"/>
      <c r="ESE436" s="45"/>
      <c r="ESF436" s="45"/>
      <c r="ESG436" s="45"/>
      <c r="ESH436" s="45"/>
      <c r="ESI436" s="45"/>
      <c r="ESJ436" s="45"/>
      <c r="ESK436" s="45"/>
      <c r="ESL436" s="45"/>
      <c r="ESM436" s="45"/>
      <c r="ESN436" s="45"/>
      <c r="ESO436" s="45"/>
      <c r="ESP436" s="45"/>
      <c r="ESQ436" s="45"/>
      <c r="ESR436" s="45"/>
      <c r="ESS436" s="45"/>
      <c r="EST436" s="45"/>
      <c r="ESU436" s="45"/>
      <c r="ESV436" s="45"/>
      <c r="ESW436" s="45"/>
      <c r="ESX436" s="45"/>
      <c r="ESY436" s="45"/>
      <c r="ESZ436" s="45"/>
      <c r="ETA436" s="45"/>
      <c r="ETB436" s="45"/>
      <c r="ETC436" s="45"/>
      <c r="ETD436" s="45"/>
      <c r="ETE436" s="45"/>
      <c r="ETF436" s="45"/>
      <c r="ETG436" s="45"/>
      <c r="ETH436" s="45"/>
      <c r="ETI436" s="45"/>
      <c r="ETJ436" s="45"/>
      <c r="ETK436" s="45"/>
      <c r="ETL436" s="45"/>
      <c r="ETM436" s="45"/>
      <c r="ETN436" s="45"/>
      <c r="ETO436" s="45"/>
      <c r="ETP436" s="45"/>
      <c r="ETQ436" s="45"/>
      <c r="ETR436" s="45"/>
      <c r="ETS436" s="45"/>
      <c r="ETT436" s="45"/>
      <c r="ETU436" s="45"/>
      <c r="ETV436" s="45"/>
      <c r="ETW436" s="45"/>
      <c r="ETX436" s="45"/>
      <c r="ETY436" s="45"/>
      <c r="ETZ436" s="45"/>
      <c r="EUA436" s="45"/>
      <c r="EUB436" s="45"/>
      <c r="EUC436" s="45"/>
      <c r="EUD436" s="45"/>
      <c r="EUE436" s="45"/>
      <c r="EUF436" s="45"/>
      <c r="EUG436" s="45"/>
      <c r="EUH436" s="45"/>
      <c r="EUI436" s="45"/>
      <c r="EUJ436" s="45"/>
      <c r="EUK436" s="45"/>
      <c r="EUL436" s="45"/>
      <c r="EUM436" s="45"/>
      <c r="EUN436" s="45"/>
      <c r="EUO436" s="45"/>
      <c r="EUP436" s="45"/>
      <c r="EUQ436" s="45"/>
      <c r="EUR436" s="45"/>
      <c r="EUS436" s="45"/>
      <c r="EUT436" s="45"/>
      <c r="EUU436" s="45"/>
      <c r="EUV436" s="45"/>
      <c r="EUW436" s="45"/>
      <c r="EUX436" s="45"/>
      <c r="EUY436" s="45"/>
      <c r="EUZ436" s="45"/>
      <c r="EVA436" s="45"/>
      <c r="EVB436" s="45"/>
      <c r="EVC436" s="45"/>
      <c r="EVD436" s="45"/>
      <c r="EVE436" s="45"/>
      <c r="EVF436" s="45"/>
      <c r="EVG436" s="45"/>
      <c r="EVH436" s="45"/>
      <c r="EVI436" s="45"/>
      <c r="EVJ436" s="45"/>
      <c r="EVK436" s="45"/>
      <c r="EVL436" s="45"/>
      <c r="EVM436" s="45"/>
      <c r="EVN436" s="45"/>
      <c r="EVO436" s="45"/>
      <c r="EVP436" s="45"/>
      <c r="EVQ436" s="45"/>
      <c r="EVR436" s="45"/>
      <c r="EVS436" s="45"/>
      <c r="EVT436" s="45"/>
      <c r="EVU436" s="45"/>
      <c r="EVV436" s="45"/>
      <c r="EVW436" s="45"/>
      <c r="EVX436" s="45"/>
      <c r="EVY436" s="45"/>
      <c r="EVZ436" s="45"/>
      <c r="EWA436" s="45"/>
      <c r="EWB436" s="45"/>
      <c r="EWC436" s="45"/>
      <c r="EWD436" s="45"/>
      <c r="EWE436" s="45"/>
      <c r="EWF436" s="45"/>
      <c r="EWG436" s="45"/>
      <c r="EWH436" s="45"/>
      <c r="EWI436" s="45"/>
      <c r="EWJ436" s="45"/>
      <c r="EWK436" s="45"/>
      <c r="EWL436" s="45"/>
      <c r="EWM436" s="45"/>
      <c r="EWN436" s="45"/>
      <c r="EWO436" s="45"/>
      <c r="EWP436" s="45"/>
      <c r="EWQ436" s="45"/>
      <c r="EWR436" s="45"/>
      <c r="EWS436" s="45"/>
      <c r="EWT436" s="45"/>
      <c r="EWU436" s="45"/>
      <c r="EWV436" s="45"/>
      <c r="EWW436" s="45"/>
      <c r="EWX436" s="45"/>
      <c r="EWY436" s="45"/>
      <c r="EWZ436" s="45"/>
      <c r="EXA436" s="45"/>
      <c r="EXB436" s="45"/>
      <c r="EXC436" s="45"/>
      <c r="EXD436" s="45"/>
      <c r="EXE436" s="45"/>
      <c r="EXF436" s="45"/>
      <c r="EXG436" s="45"/>
      <c r="EXH436" s="45"/>
      <c r="EXI436" s="45"/>
      <c r="EXJ436" s="45"/>
      <c r="EXK436" s="45"/>
      <c r="EXL436" s="45"/>
      <c r="EXM436" s="45"/>
      <c r="EXN436" s="45"/>
      <c r="EXO436" s="45"/>
      <c r="EXP436" s="45"/>
      <c r="EXQ436" s="45"/>
      <c r="EXR436" s="45"/>
      <c r="EXS436" s="45"/>
      <c r="EXT436" s="45"/>
      <c r="EXU436" s="45"/>
      <c r="EXV436" s="45"/>
      <c r="EXW436" s="45"/>
      <c r="EXX436" s="45"/>
      <c r="EXY436" s="45"/>
      <c r="EXZ436" s="45"/>
      <c r="EYA436" s="45"/>
      <c r="EYB436" s="45"/>
      <c r="EYC436" s="45"/>
      <c r="EYD436" s="45"/>
      <c r="EYE436" s="45"/>
      <c r="EYF436" s="45"/>
      <c r="EYG436" s="45"/>
      <c r="EYH436" s="45"/>
      <c r="EYI436" s="45"/>
      <c r="EYJ436" s="45"/>
      <c r="EYK436" s="45"/>
      <c r="EYL436" s="45"/>
      <c r="EYM436" s="45"/>
      <c r="EYN436" s="45"/>
      <c r="EYO436" s="45"/>
      <c r="EYP436" s="45"/>
      <c r="EYQ436" s="45"/>
      <c r="EYR436" s="45"/>
      <c r="EYS436" s="45"/>
      <c r="EYT436" s="45"/>
      <c r="EYU436" s="45"/>
      <c r="EYV436" s="45"/>
      <c r="EYW436" s="45"/>
      <c r="EYX436" s="45"/>
      <c r="EYY436" s="45"/>
      <c r="EYZ436" s="45"/>
      <c r="EZA436" s="45"/>
      <c r="EZB436" s="45"/>
      <c r="EZC436" s="45"/>
      <c r="EZD436" s="45"/>
      <c r="EZE436" s="45"/>
      <c r="EZF436" s="45"/>
      <c r="EZG436" s="45"/>
      <c r="EZH436" s="45"/>
      <c r="EZI436" s="45"/>
      <c r="EZJ436" s="45"/>
      <c r="EZK436" s="45"/>
      <c r="EZL436" s="45"/>
      <c r="EZM436" s="45"/>
      <c r="EZN436" s="45"/>
      <c r="EZO436" s="45"/>
      <c r="EZP436" s="45"/>
      <c r="EZQ436" s="45"/>
      <c r="EZR436" s="45"/>
      <c r="EZS436" s="45"/>
      <c r="EZT436" s="45"/>
      <c r="EZU436" s="45"/>
      <c r="EZV436" s="45"/>
      <c r="EZW436" s="45"/>
      <c r="EZX436" s="45"/>
      <c r="EZY436" s="45"/>
      <c r="EZZ436" s="45"/>
      <c r="FAA436" s="45"/>
      <c r="FAB436" s="45"/>
      <c r="FAC436" s="45"/>
      <c r="FAD436" s="45"/>
      <c r="FAE436" s="45"/>
      <c r="FAF436" s="45"/>
      <c r="FAG436" s="45"/>
      <c r="FAH436" s="45"/>
      <c r="FAI436" s="45"/>
      <c r="FAJ436" s="45"/>
      <c r="FAK436" s="45"/>
      <c r="FAL436" s="45"/>
      <c r="FAM436" s="45"/>
      <c r="FAN436" s="45"/>
      <c r="FAO436" s="45"/>
      <c r="FAP436" s="45"/>
      <c r="FAQ436" s="45"/>
      <c r="FAR436" s="45"/>
      <c r="FAS436" s="45"/>
      <c r="FAT436" s="45"/>
      <c r="FAU436" s="45"/>
      <c r="FAV436" s="45"/>
      <c r="FAW436" s="45"/>
      <c r="FAX436" s="45"/>
      <c r="FAY436" s="45"/>
      <c r="FAZ436" s="45"/>
      <c r="FBA436" s="45"/>
      <c r="FBB436" s="45"/>
      <c r="FBC436" s="45"/>
      <c r="FBD436" s="45"/>
      <c r="FBE436" s="45"/>
      <c r="FBF436" s="45"/>
      <c r="FBG436" s="45"/>
      <c r="FBH436" s="45"/>
      <c r="FBI436" s="45"/>
      <c r="FBJ436" s="45"/>
      <c r="FBK436" s="45"/>
      <c r="FBL436" s="45"/>
      <c r="FBM436" s="45"/>
      <c r="FBN436" s="45"/>
      <c r="FBO436" s="45"/>
      <c r="FBP436" s="45"/>
      <c r="FBQ436" s="45"/>
      <c r="FBR436" s="45"/>
      <c r="FBS436" s="45"/>
      <c r="FBT436" s="45"/>
      <c r="FBU436" s="45"/>
      <c r="FBV436" s="45"/>
      <c r="FBW436" s="45"/>
      <c r="FBX436" s="45"/>
      <c r="FBY436" s="45"/>
      <c r="FBZ436" s="45"/>
      <c r="FCA436" s="45"/>
      <c r="FCB436" s="45"/>
      <c r="FCC436" s="45"/>
      <c r="FCD436" s="45"/>
      <c r="FCE436" s="45"/>
      <c r="FCF436" s="45"/>
      <c r="FCG436" s="45"/>
      <c r="FCH436" s="45"/>
      <c r="FCI436" s="45"/>
      <c r="FCJ436" s="45"/>
      <c r="FCK436" s="45"/>
      <c r="FCL436" s="45"/>
      <c r="FCM436" s="45"/>
      <c r="FCN436" s="45"/>
      <c r="FCO436" s="45"/>
      <c r="FCP436" s="45"/>
      <c r="FCQ436" s="45"/>
      <c r="FCR436" s="45"/>
      <c r="FCS436" s="45"/>
      <c r="FCT436" s="45"/>
      <c r="FCU436" s="45"/>
      <c r="FCV436" s="45"/>
      <c r="FCW436" s="45"/>
      <c r="FCX436" s="45"/>
      <c r="FCY436" s="45"/>
      <c r="FCZ436" s="45"/>
      <c r="FDA436" s="45"/>
      <c r="FDB436" s="45"/>
      <c r="FDC436" s="45"/>
      <c r="FDD436" s="45"/>
      <c r="FDE436" s="45"/>
      <c r="FDF436" s="45"/>
      <c r="FDG436" s="45"/>
      <c r="FDH436" s="45"/>
      <c r="FDI436" s="45"/>
      <c r="FDJ436" s="45"/>
      <c r="FDK436" s="45"/>
      <c r="FDL436" s="45"/>
      <c r="FDM436" s="45"/>
      <c r="FDN436" s="45"/>
      <c r="FDO436" s="45"/>
      <c r="FDP436" s="45"/>
      <c r="FDQ436" s="45"/>
      <c r="FDR436" s="45"/>
      <c r="FDS436" s="45"/>
      <c r="FDT436" s="45"/>
      <c r="FDU436" s="45"/>
      <c r="FDV436" s="45"/>
      <c r="FDW436" s="45"/>
      <c r="FDX436" s="45"/>
      <c r="FDY436" s="45"/>
      <c r="FDZ436" s="45"/>
      <c r="FEA436" s="45"/>
      <c r="FEB436" s="45"/>
      <c r="FEC436" s="45"/>
      <c r="FED436" s="45"/>
      <c r="FEE436" s="45"/>
      <c r="FEF436" s="45"/>
      <c r="FEG436" s="45"/>
      <c r="FEH436" s="45"/>
      <c r="FEI436" s="45"/>
      <c r="FEJ436" s="45"/>
      <c r="FEK436" s="45"/>
      <c r="FEL436" s="45"/>
      <c r="FEM436" s="45"/>
      <c r="FEN436" s="45"/>
      <c r="FEO436" s="45"/>
      <c r="FEP436" s="45"/>
      <c r="FEQ436" s="45"/>
      <c r="FER436" s="45"/>
      <c r="FES436" s="45"/>
      <c r="FET436" s="45"/>
      <c r="FEU436" s="45"/>
      <c r="FEV436" s="45"/>
      <c r="FEW436" s="45"/>
      <c r="FEX436" s="45"/>
      <c r="FEY436" s="45"/>
      <c r="FEZ436" s="45"/>
      <c r="FFA436" s="45"/>
      <c r="FFB436" s="45"/>
      <c r="FFC436" s="45"/>
      <c r="FFD436" s="45"/>
      <c r="FFE436" s="45"/>
      <c r="FFF436" s="45"/>
      <c r="FFG436" s="45"/>
      <c r="FFH436" s="45"/>
      <c r="FFI436" s="45"/>
      <c r="FFJ436" s="45"/>
      <c r="FFK436" s="45"/>
      <c r="FFL436" s="45"/>
      <c r="FFM436" s="45"/>
      <c r="FFN436" s="45"/>
      <c r="FFO436" s="45"/>
      <c r="FFP436" s="45"/>
      <c r="FFQ436" s="45"/>
      <c r="FFR436" s="45"/>
      <c r="FFS436" s="45"/>
      <c r="FFT436" s="45"/>
      <c r="FFU436" s="45"/>
      <c r="FFV436" s="45"/>
      <c r="FFW436" s="45"/>
      <c r="FFX436" s="45"/>
      <c r="FFY436" s="45"/>
      <c r="FFZ436" s="45"/>
      <c r="FGA436" s="45"/>
      <c r="FGB436" s="45"/>
      <c r="FGC436" s="45"/>
      <c r="FGD436" s="45"/>
      <c r="FGE436" s="45"/>
      <c r="FGF436" s="45"/>
      <c r="FGG436" s="45"/>
      <c r="FGH436" s="45"/>
      <c r="FGI436" s="45"/>
      <c r="FGJ436" s="45"/>
      <c r="FGK436" s="45"/>
      <c r="FGL436" s="45"/>
      <c r="FGM436" s="45"/>
      <c r="FGN436" s="45"/>
      <c r="FGO436" s="45"/>
      <c r="FGP436" s="45"/>
      <c r="FGQ436" s="45"/>
      <c r="FGR436" s="45"/>
      <c r="FGS436" s="45"/>
      <c r="FGT436" s="45"/>
      <c r="FGU436" s="45"/>
      <c r="FGV436" s="45"/>
      <c r="FGW436" s="45"/>
      <c r="FGX436" s="45"/>
      <c r="FGY436" s="45"/>
      <c r="FGZ436" s="45"/>
      <c r="FHA436" s="45"/>
      <c r="FHB436" s="45"/>
      <c r="FHC436" s="45"/>
      <c r="FHD436" s="45"/>
      <c r="FHE436" s="45"/>
      <c r="FHF436" s="45"/>
      <c r="FHG436" s="45"/>
      <c r="FHH436" s="45"/>
      <c r="FHI436" s="45"/>
      <c r="FHJ436" s="45"/>
      <c r="FHK436" s="45"/>
      <c r="FHL436" s="45"/>
      <c r="FHM436" s="45"/>
      <c r="FHN436" s="45"/>
      <c r="FHO436" s="45"/>
      <c r="FHP436" s="45"/>
      <c r="FHQ436" s="45"/>
      <c r="FHR436" s="45"/>
      <c r="FHS436" s="45"/>
      <c r="FHT436" s="45"/>
      <c r="FHU436" s="45"/>
      <c r="FHV436" s="45"/>
      <c r="FHW436" s="45"/>
      <c r="FHX436" s="45"/>
      <c r="FHY436" s="45"/>
      <c r="FHZ436" s="45"/>
      <c r="FIA436" s="45"/>
      <c r="FIB436" s="45"/>
      <c r="FIC436" s="45"/>
      <c r="FID436" s="45"/>
      <c r="FIE436" s="45"/>
      <c r="FIF436" s="45"/>
      <c r="FIG436" s="45"/>
      <c r="FIH436" s="45"/>
      <c r="FII436" s="45"/>
      <c r="FIJ436" s="45"/>
      <c r="FIK436" s="45"/>
      <c r="FIL436" s="45"/>
      <c r="FIM436" s="45"/>
      <c r="FIN436" s="45"/>
      <c r="FIO436" s="45"/>
      <c r="FIP436" s="45"/>
      <c r="FIQ436" s="45"/>
      <c r="FIR436" s="45"/>
      <c r="FIS436" s="45"/>
      <c r="FIT436" s="45"/>
      <c r="FIU436" s="45"/>
      <c r="FIV436" s="45"/>
      <c r="FIW436" s="45"/>
      <c r="FIX436" s="45"/>
      <c r="FIY436" s="45"/>
      <c r="FIZ436" s="45"/>
      <c r="FJA436" s="45"/>
      <c r="FJB436" s="45"/>
      <c r="FJC436" s="45"/>
      <c r="FJD436" s="45"/>
      <c r="FJE436" s="45"/>
      <c r="FJF436" s="45"/>
      <c r="FJG436" s="45"/>
      <c r="FJH436" s="45"/>
      <c r="FJI436" s="45"/>
      <c r="FJJ436" s="45"/>
      <c r="FJK436" s="45"/>
      <c r="FJL436" s="45"/>
      <c r="FJM436" s="45"/>
      <c r="FJN436" s="45"/>
      <c r="FJO436" s="45"/>
      <c r="FJP436" s="45"/>
      <c r="FJQ436" s="45"/>
      <c r="FJR436" s="45"/>
      <c r="FJS436" s="45"/>
      <c r="FJT436" s="45"/>
      <c r="FJU436" s="45"/>
      <c r="FJV436" s="45"/>
      <c r="FJW436" s="45"/>
      <c r="FJX436" s="45"/>
      <c r="FJY436" s="45"/>
      <c r="FJZ436" s="45"/>
      <c r="FKA436" s="45"/>
      <c r="FKB436" s="45"/>
      <c r="FKC436" s="45"/>
      <c r="FKD436" s="45"/>
      <c r="FKE436" s="45"/>
      <c r="FKF436" s="45"/>
      <c r="FKG436" s="45"/>
      <c r="FKH436" s="45"/>
      <c r="FKI436" s="45"/>
      <c r="FKJ436" s="45"/>
      <c r="FKK436" s="45"/>
      <c r="FKL436" s="45"/>
      <c r="FKM436" s="45"/>
      <c r="FKN436" s="45"/>
      <c r="FKO436" s="45"/>
      <c r="FKP436" s="45"/>
      <c r="FKQ436" s="45"/>
      <c r="FKR436" s="45"/>
      <c r="FKS436" s="45"/>
      <c r="FKT436" s="45"/>
      <c r="FKU436" s="45"/>
      <c r="FKV436" s="45"/>
      <c r="FKW436" s="45"/>
      <c r="FKX436" s="45"/>
      <c r="FKY436" s="45"/>
      <c r="FKZ436" s="45"/>
      <c r="FLA436" s="45"/>
      <c r="FLB436" s="45"/>
      <c r="FLC436" s="45"/>
      <c r="FLD436" s="45"/>
      <c r="FLE436" s="45"/>
      <c r="FLF436" s="45"/>
      <c r="FLG436" s="45"/>
      <c r="FLH436" s="45"/>
      <c r="FLI436" s="45"/>
      <c r="FLJ436" s="45"/>
      <c r="FLK436" s="45"/>
      <c r="FLL436" s="45"/>
      <c r="FLM436" s="45"/>
      <c r="FLN436" s="45"/>
      <c r="FLO436" s="45"/>
      <c r="FLP436" s="45"/>
      <c r="FLQ436" s="45"/>
      <c r="FLR436" s="45"/>
      <c r="FLS436" s="45"/>
      <c r="FLT436" s="45"/>
      <c r="FLU436" s="45"/>
      <c r="FLV436" s="45"/>
      <c r="FLW436" s="45"/>
      <c r="FLX436" s="45"/>
      <c r="FLY436" s="45"/>
      <c r="FLZ436" s="45"/>
      <c r="FMA436" s="45"/>
      <c r="FMB436" s="45"/>
      <c r="FMC436" s="45"/>
      <c r="FMD436" s="45"/>
      <c r="FME436" s="45"/>
      <c r="FMF436" s="45"/>
      <c r="FMG436" s="45"/>
      <c r="FMH436" s="45"/>
      <c r="FMI436" s="45"/>
      <c r="FMJ436" s="45"/>
      <c r="FMK436" s="45"/>
      <c r="FML436" s="45"/>
      <c r="FMM436" s="45"/>
      <c r="FMN436" s="45"/>
      <c r="FMO436" s="45"/>
      <c r="FMP436" s="45"/>
      <c r="FMQ436" s="45"/>
      <c r="FMR436" s="45"/>
      <c r="FMS436" s="45"/>
      <c r="FMT436" s="45"/>
      <c r="FMU436" s="45"/>
      <c r="FMV436" s="45"/>
      <c r="FMW436" s="45"/>
      <c r="FMX436" s="45"/>
      <c r="FMY436" s="45"/>
      <c r="FMZ436" s="45"/>
      <c r="FNA436" s="45"/>
      <c r="FNB436" s="45"/>
      <c r="FNC436" s="45"/>
      <c r="FND436" s="45"/>
      <c r="FNE436" s="45"/>
      <c r="FNF436" s="45"/>
      <c r="FNG436" s="45"/>
      <c r="FNH436" s="45"/>
      <c r="FNI436" s="45"/>
      <c r="FNJ436" s="45"/>
      <c r="FNK436" s="45"/>
      <c r="FNL436" s="45"/>
      <c r="FNM436" s="45"/>
      <c r="FNN436" s="45"/>
      <c r="FNO436" s="45"/>
      <c r="FNP436" s="45"/>
      <c r="FNQ436" s="45"/>
      <c r="FNR436" s="45"/>
      <c r="FNS436" s="45"/>
      <c r="FNT436" s="45"/>
      <c r="FNU436" s="45"/>
      <c r="FNV436" s="45"/>
      <c r="FNW436" s="45"/>
      <c r="FNX436" s="45"/>
      <c r="FNY436" s="45"/>
      <c r="FNZ436" s="45"/>
      <c r="FOA436" s="45"/>
      <c r="FOB436" s="45"/>
      <c r="FOC436" s="45"/>
      <c r="FOD436" s="45"/>
      <c r="FOE436" s="45"/>
      <c r="FOF436" s="45"/>
      <c r="FOG436" s="45"/>
      <c r="FOH436" s="45"/>
      <c r="FOI436" s="45"/>
      <c r="FOJ436" s="45"/>
      <c r="FOK436" s="45"/>
      <c r="FOL436" s="45"/>
      <c r="FOM436" s="45"/>
      <c r="FON436" s="45"/>
      <c r="FOO436" s="45"/>
      <c r="FOP436" s="45"/>
      <c r="FOQ436" s="45"/>
      <c r="FOR436" s="45"/>
      <c r="FOS436" s="45"/>
      <c r="FOT436" s="45"/>
      <c r="FOU436" s="45"/>
      <c r="FOV436" s="45"/>
      <c r="FOW436" s="45"/>
      <c r="FOX436" s="45"/>
      <c r="FOY436" s="45"/>
      <c r="FOZ436" s="45"/>
      <c r="FPA436" s="45"/>
      <c r="FPB436" s="45"/>
      <c r="FPC436" s="45"/>
      <c r="FPD436" s="45"/>
      <c r="FPE436" s="45"/>
      <c r="FPF436" s="45"/>
      <c r="FPG436" s="45"/>
      <c r="FPH436" s="45"/>
      <c r="FPI436" s="45"/>
      <c r="FPJ436" s="45"/>
      <c r="FPK436" s="45"/>
      <c r="FPL436" s="45"/>
      <c r="FPM436" s="45"/>
      <c r="FPN436" s="45"/>
      <c r="FPO436" s="45"/>
      <c r="FPP436" s="45"/>
      <c r="FPQ436" s="45"/>
      <c r="FPR436" s="45"/>
      <c r="FPS436" s="45"/>
      <c r="FPT436" s="45"/>
      <c r="FPU436" s="45"/>
      <c r="FPV436" s="45"/>
      <c r="FPW436" s="45"/>
      <c r="FPX436" s="45"/>
      <c r="FPY436" s="45"/>
      <c r="FPZ436" s="45"/>
      <c r="FQA436" s="45"/>
      <c r="FQB436" s="45"/>
      <c r="FQC436" s="45"/>
      <c r="FQD436" s="45"/>
      <c r="FQE436" s="45"/>
      <c r="FQF436" s="45"/>
      <c r="FQG436" s="45"/>
      <c r="FQH436" s="45"/>
      <c r="FQI436" s="45"/>
      <c r="FQJ436" s="45"/>
      <c r="FQK436" s="45"/>
      <c r="FQL436" s="45"/>
      <c r="FQM436" s="45"/>
      <c r="FQN436" s="45"/>
      <c r="FQO436" s="45"/>
      <c r="FQP436" s="45"/>
      <c r="FQQ436" s="45"/>
      <c r="FQR436" s="45"/>
      <c r="FQS436" s="45"/>
      <c r="FQT436" s="45"/>
      <c r="FQU436" s="45"/>
      <c r="FQV436" s="45"/>
      <c r="FQW436" s="45"/>
      <c r="FQX436" s="45"/>
      <c r="FQY436" s="45"/>
      <c r="FQZ436" s="45"/>
      <c r="FRA436" s="45"/>
      <c r="FRB436" s="45"/>
      <c r="FRC436" s="45"/>
      <c r="FRD436" s="45"/>
      <c r="FRE436" s="45"/>
      <c r="FRF436" s="45"/>
      <c r="FRG436" s="45"/>
      <c r="FRH436" s="45"/>
      <c r="FRI436" s="45"/>
      <c r="FRJ436" s="45"/>
      <c r="FRK436" s="45"/>
      <c r="FRL436" s="45"/>
      <c r="FRM436" s="45"/>
      <c r="FRN436" s="45"/>
      <c r="FRO436" s="45"/>
      <c r="FRP436" s="45"/>
      <c r="FRQ436" s="45"/>
      <c r="FRR436" s="45"/>
      <c r="FRS436" s="45"/>
      <c r="FRT436" s="45"/>
      <c r="FRU436" s="45"/>
      <c r="FRV436" s="45"/>
      <c r="FRW436" s="45"/>
      <c r="FRX436" s="45"/>
      <c r="FRY436" s="45"/>
      <c r="FRZ436" s="45"/>
      <c r="FSA436" s="45"/>
      <c r="FSB436" s="45"/>
      <c r="FSC436" s="45"/>
      <c r="FSD436" s="45"/>
      <c r="FSE436" s="45"/>
      <c r="FSF436" s="45"/>
      <c r="FSG436" s="45"/>
      <c r="FSH436" s="45"/>
      <c r="FSI436" s="45"/>
      <c r="FSJ436" s="45"/>
      <c r="FSK436" s="45"/>
      <c r="FSL436" s="45"/>
      <c r="FSM436" s="45"/>
      <c r="FSN436" s="45"/>
      <c r="FSO436" s="45"/>
      <c r="FSP436" s="45"/>
      <c r="FSQ436" s="45"/>
      <c r="FSR436" s="45"/>
      <c r="FSS436" s="45"/>
      <c r="FST436" s="45"/>
      <c r="FSU436" s="45"/>
      <c r="FSV436" s="45"/>
      <c r="FSW436" s="45"/>
      <c r="FSX436" s="45"/>
      <c r="FSY436" s="45"/>
      <c r="FSZ436" s="45"/>
      <c r="FTA436" s="45"/>
      <c r="FTB436" s="45"/>
      <c r="FTC436" s="45"/>
      <c r="FTD436" s="45"/>
      <c r="FTE436" s="45"/>
      <c r="FTF436" s="45"/>
      <c r="FTG436" s="45"/>
      <c r="FTH436" s="45"/>
      <c r="FTI436" s="45"/>
      <c r="FTJ436" s="45"/>
      <c r="FTK436" s="45"/>
      <c r="FTL436" s="45"/>
      <c r="FTM436" s="45"/>
      <c r="FTN436" s="45"/>
      <c r="FTO436" s="45"/>
      <c r="FTP436" s="45"/>
      <c r="FTQ436" s="45"/>
      <c r="FTR436" s="45"/>
      <c r="FTS436" s="45"/>
      <c r="FTT436" s="45"/>
      <c r="FTU436" s="45"/>
      <c r="FTV436" s="45"/>
      <c r="FTW436" s="45"/>
      <c r="FTX436" s="45"/>
      <c r="FTY436" s="45"/>
      <c r="FTZ436" s="45"/>
      <c r="FUA436" s="45"/>
      <c r="FUB436" s="45"/>
      <c r="FUC436" s="45"/>
      <c r="FUD436" s="45"/>
      <c r="FUE436" s="45"/>
      <c r="FUF436" s="45"/>
      <c r="FUG436" s="45"/>
      <c r="FUH436" s="45"/>
      <c r="FUI436" s="45"/>
      <c r="FUJ436" s="45"/>
      <c r="FUK436" s="45"/>
      <c r="FUL436" s="45"/>
      <c r="FUM436" s="45"/>
      <c r="FUN436" s="45"/>
      <c r="FUO436" s="45"/>
      <c r="FUP436" s="45"/>
      <c r="FUQ436" s="45"/>
      <c r="FUR436" s="45"/>
      <c r="FUS436" s="45"/>
      <c r="FUT436" s="45"/>
      <c r="FUU436" s="45"/>
      <c r="FUV436" s="45"/>
      <c r="FUW436" s="45"/>
      <c r="FUX436" s="45"/>
      <c r="FUY436" s="45"/>
      <c r="FUZ436" s="45"/>
      <c r="FVA436" s="45"/>
      <c r="FVB436" s="45"/>
      <c r="FVC436" s="45"/>
      <c r="FVD436" s="45"/>
      <c r="FVE436" s="45"/>
      <c r="FVF436" s="45"/>
      <c r="FVG436" s="45"/>
      <c r="FVH436" s="45"/>
      <c r="FVI436" s="45"/>
      <c r="FVJ436" s="45"/>
      <c r="FVK436" s="45"/>
      <c r="FVL436" s="45"/>
      <c r="FVM436" s="45"/>
      <c r="FVN436" s="45"/>
      <c r="FVO436" s="45"/>
      <c r="FVP436" s="45"/>
      <c r="FVQ436" s="45"/>
      <c r="FVR436" s="45"/>
      <c r="FVS436" s="45"/>
      <c r="FVT436" s="45"/>
      <c r="FVU436" s="45"/>
      <c r="FVV436" s="45"/>
      <c r="FVW436" s="45"/>
      <c r="FVX436" s="45"/>
      <c r="FVY436" s="45"/>
      <c r="FVZ436" s="45"/>
      <c r="FWA436" s="45"/>
      <c r="FWB436" s="45"/>
      <c r="FWC436" s="45"/>
      <c r="FWD436" s="45"/>
      <c r="FWE436" s="45"/>
      <c r="FWF436" s="45"/>
      <c r="FWG436" s="45"/>
      <c r="FWH436" s="45"/>
      <c r="FWI436" s="45"/>
      <c r="FWJ436" s="45"/>
      <c r="FWK436" s="45"/>
      <c r="FWL436" s="45"/>
      <c r="FWM436" s="45"/>
      <c r="FWN436" s="45"/>
      <c r="FWO436" s="45"/>
      <c r="FWP436" s="45"/>
      <c r="FWQ436" s="45"/>
      <c r="FWR436" s="45"/>
      <c r="FWS436" s="45"/>
      <c r="FWT436" s="45"/>
      <c r="FWU436" s="45"/>
      <c r="FWV436" s="45"/>
      <c r="FWW436" s="45"/>
      <c r="FWX436" s="45"/>
      <c r="FWY436" s="45"/>
      <c r="FWZ436" s="45"/>
      <c r="FXA436" s="45"/>
      <c r="FXB436" s="45"/>
      <c r="FXC436" s="45"/>
      <c r="FXD436" s="45"/>
      <c r="FXE436" s="45"/>
      <c r="FXF436" s="45"/>
      <c r="FXG436" s="45"/>
      <c r="FXH436" s="45"/>
      <c r="FXI436" s="45"/>
      <c r="FXJ436" s="45"/>
      <c r="FXK436" s="45"/>
      <c r="FXL436" s="45"/>
      <c r="FXM436" s="45"/>
      <c r="FXN436" s="45"/>
      <c r="FXO436" s="45"/>
      <c r="FXP436" s="45"/>
      <c r="FXQ436" s="45"/>
      <c r="FXR436" s="45"/>
      <c r="FXS436" s="45"/>
      <c r="FXT436" s="45"/>
      <c r="FXU436" s="45"/>
      <c r="FXV436" s="45"/>
      <c r="FXW436" s="45"/>
      <c r="FXX436" s="45"/>
      <c r="FXY436" s="45"/>
      <c r="FXZ436" s="45"/>
      <c r="FYA436" s="45"/>
      <c r="FYB436" s="45"/>
      <c r="FYC436" s="45"/>
      <c r="FYD436" s="45"/>
      <c r="FYE436" s="45"/>
      <c r="FYF436" s="45"/>
      <c r="FYG436" s="45"/>
      <c r="FYH436" s="45"/>
      <c r="FYI436" s="45"/>
      <c r="FYJ436" s="45"/>
      <c r="FYK436" s="45"/>
      <c r="FYL436" s="45"/>
      <c r="FYM436" s="45"/>
      <c r="FYN436" s="45"/>
      <c r="FYO436" s="45"/>
      <c r="FYP436" s="45"/>
      <c r="FYQ436" s="45"/>
      <c r="FYR436" s="45"/>
      <c r="FYS436" s="45"/>
      <c r="FYT436" s="45"/>
      <c r="FYU436" s="45"/>
      <c r="FYV436" s="45"/>
      <c r="FYW436" s="45"/>
      <c r="FYX436" s="45"/>
      <c r="FYY436" s="45"/>
      <c r="FYZ436" s="45"/>
      <c r="FZA436" s="45"/>
      <c r="FZB436" s="45"/>
      <c r="FZC436" s="45"/>
      <c r="FZD436" s="45"/>
      <c r="FZE436" s="45"/>
      <c r="FZF436" s="45"/>
      <c r="FZG436" s="45"/>
      <c r="FZH436" s="45"/>
      <c r="FZI436" s="45"/>
      <c r="FZJ436" s="45"/>
      <c r="FZK436" s="45"/>
      <c r="FZL436" s="45"/>
      <c r="FZM436" s="45"/>
      <c r="FZN436" s="45"/>
      <c r="FZO436" s="45"/>
      <c r="FZP436" s="45"/>
      <c r="FZQ436" s="45"/>
      <c r="FZR436" s="45"/>
      <c r="FZS436" s="45"/>
      <c r="FZT436" s="45"/>
      <c r="FZU436" s="45"/>
      <c r="FZV436" s="45"/>
      <c r="FZW436" s="45"/>
      <c r="FZX436" s="45"/>
      <c r="FZY436" s="45"/>
      <c r="FZZ436" s="45"/>
      <c r="GAA436" s="45"/>
      <c r="GAB436" s="45"/>
      <c r="GAC436" s="45"/>
      <c r="GAD436" s="45"/>
      <c r="GAE436" s="45"/>
      <c r="GAF436" s="45"/>
      <c r="GAG436" s="45"/>
      <c r="GAH436" s="45"/>
      <c r="GAI436" s="45"/>
      <c r="GAJ436" s="45"/>
      <c r="GAK436" s="45"/>
      <c r="GAL436" s="45"/>
      <c r="GAM436" s="45"/>
      <c r="GAN436" s="45"/>
      <c r="GAO436" s="45"/>
      <c r="GAP436" s="45"/>
      <c r="GAQ436" s="45"/>
      <c r="GAR436" s="45"/>
      <c r="GAS436" s="45"/>
      <c r="GAT436" s="45"/>
      <c r="GAU436" s="45"/>
      <c r="GAV436" s="45"/>
      <c r="GAW436" s="45"/>
      <c r="GAX436" s="45"/>
      <c r="GAY436" s="45"/>
      <c r="GAZ436" s="45"/>
      <c r="GBA436" s="45"/>
      <c r="GBB436" s="45"/>
      <c r="GBC436" s="45"/>
      <c r="GBD436" s="45"/>
      <c r="GBE436" s="45"/>
      <c r="GBF436" s="45"/>
      <c r="GBG436" s="45"/>
      <c r="GBH436" s="45"/>
      <c r="GBI436" s="45"/>
      <c r="GBJ436" s="45"/>
      <c r="GBK436" s="45"/>
      <c r="GBL436" s="45"/>
      <c r="GBM436" s="45"/>
      <c r="GBN436" s="45"/>
      <c r="GBO436" s="45"/>
      <c r="GBP436" s="45"/>
      <c r="GBQ436" s="45"/>
      <c r="GBR436" s="45"/>
      <c r="GBS436" s="45"/>
      <c r="GBT436" s="45"/>
      <c r="GBU436" s="45"/>
      <c r="GBV436" s="45"/>
      <c r="GBW436" s="45"/>
      <c r="GBX436" s="45"/>
      <c r="GBY436" s="45"/>
      <c r="GBZ436" s="45"/>
      <c r="GCA436" s="45"/>
      <c r="GCB436" s="45"/>
      <c r="GCC436" s="45"/>
      <c r="GCD436" s="45"/>
      <c r="GCE436" s="45"/>
      <c r="GCF436" s="45"/>
      <c r="GCG436" s="45"/>
      <c r="GCH436" s="45"/>
      <c r="GCI436" s="45"/>
      <c r="GCJ436" s="45"/>
      <c r="GCK436" s="45"/>
      <c r="GCL436" s="45"/>
      <c r="GCM436" s="45"/>
      <c r="GCN436" s="45"/>
      <c r="GCO436" s="45"/>
      <c r="GCP436" s="45"/>
      <c r="GCQ436" s="45"/>
      <c r="GCR436" s="45"/>
      <c r="GCS436" s="45"/>
      <c r="GCT436" s="45"/>
      <c r="GCU436" s="45"/>
      <c r="GCV436" s="45"/>
      <c r="GCW436" s="45"/>
      <c r="GCX436" s="45"/>
      <c r="GCY436" s="45"/>
      <c r="GCZ436" s="45"/>
      <c r="GDA436" s="45"/>
      <c r="GDB436" s="45"/>
      <c r="GDC436" s="45"/>
      <c r="GDD436" s="45"/>
      <c r="GDE436" s="45"/>
      <c r="GDF436" s="45"/>
      <c r="GDG436" s="45"/>
      <c r="GDH436" s="45"/>
      <c r="GDI436" s="45"/>
      <c r="GDJ436" s="45"/>
      <c r="GDK436" s="45"/>
      <c r="GDL436" s="45"/>
      <c r="GDM436" s="45"/>
      <c r="GDN436" s="45"/>
      <c r="GDO436" s="45"/>
      <c r="GDP436" s="45"/>
      <c r="GDQ436" s="45"/>
      <c r="GDR436" s="45"/>
      <c r="GDS436" s="45"/>
      <c r="GDT436" s="45"/>
      <c r="GDU436" s="45"/>
      <c r="GDV436" s="45"/>
      <c r="GDW436" s="45"/>
      <c r="GDX436" s="45"/>
      <c r="GDY436" s="45"/>
      <c r="GDZ436" s="45"/>
      <c r="GEA436" s="45"/>
      <c r="GEB436" s="45"/>
      <c r="GEC436" s="45"/>
      <c r="GED436" s="45"/>
      <c r="GEE436" s="45"/>
      <c r="GEF436" s="45"/>
      <c r="GEG436" s="45"/>
      <c r="GEH436" s="45"/>
      <c r="GEI436" s="45"/>
      <c r="GEJ436" s="45"/>
      <c r="GEK436" s="45"/>
      <c r="GEL436" s="45"/>
      <c r="GEM436" s="45"/>
      <c r="GEN436" s="45"/>
      <c r="GEO436" s="45"/>
      <c r="GEP436" s="45"/>
      <c r="GEQ436" s="45"/>
      <c r="GER436" s="45"/>
      <c r="GES436" s="45"/>
      <c r="GET436" s="45"/>
      <c r="GEU436" s="45"/>
      <c r="GEV436" s="45"/>
      <c r="GEW436" s="45"/>
      <c r="GEX436" s="45"/>
      <c r="GEY436" s="45"/>
      <c r="GEZ436" s="45"/>
      <c r="GFA436" s="45"/>
      <c r="GFB436" s="45"/>
      <c r="GFC436" s="45"/>
      <c r="GFD436" s="45"/>
      <c r="GFE436" s="45"/>
      <c r="GFF436" s="45"/>
      <c r="GFG436" s="45"/>
      <c r="GFH436" s="45"/>
      <c r="GFI436" s="45"/>
      <c r="GFJ436" s="45"/>
      <c r="GFK436" s="45"/>
      <c r="GFL436" s="45"/>
      <c r="GFM436" s="45"/>
      <c r="GFN436" s="45"/>
      <c r="GFO436" s="45"/>
      <c r="GFP436" s="45"/>
      <c r="GFQ436" s="45"/>
      <c r="GFR436" s="45"/>
      <c r="GFS436" s="45"/>
      <c r="GFT436" s="45"/>
      <c r="GFU436" s="45"/>
      <c r="GFV436" s="45"/>
      <c r="GFW436" s="45"/>
      <c r="GFX436" s="45"/>
      <c r="GFY436" s="45"/>
      <c r="GFZ436" s="45"/>
      <c r="GGA436" s="45"/>
      <c r="GGB436" s="45"/>
      <c r="GGC436" s="45"/>
      <c r="GGD436" s="45"/>
      <c r="GGE436" s="45"/>
      <c r="GGF436" s="45"/>
      <c r="GGG436" s="45"/>
      <c r="GGH436" s="45"/>
      <c r="GGI436" s="45"/>
      <c r="GGJ436" s="45"/>
      <c r="GGK436" s="45"/>
      <c r="GGL436" s="45"/>
      <c r="GGM436" s="45"/>
      <c r="GGN436" s="45"/>
      <c r="GGO436" s="45"/>
      <c r="GGP436" s="45"/>
      <c r="GGQ436" s="45"/>
      <c r="GGR436" s="45"/>
      <c r="GGS436" s="45"/>
      <c r="GGT436" s="45"/>
      <c r="GGU436" s="45"/>
      <c r="GGV436" s="45"/>
      <c r="GGW436" s="45"/>
      <c r="GGX436" s="45"/>
      <c r="GGY436" s="45"/>
      <c r="GGZ436" s="45"/>
      <c r="GHA436" s="45"/>
      <c r="GHB436" s="45"/>
      <c r="GHC436" s="45"/>
      <c r="GHD436" s="45"/>
      <c r="GHE436" s="45"/>
      <c r="GHF436" s="45"/>
      <c r="GHG436" s="45"/>
      <c r="GHH436" s="45"/>
      <c r="GHI436" s="45"/>
      <c r="GHJ436" s="45"/>
      <c r="GHK436" s="45"/>
      <c r="GHL436" s="45"/>
      <c r="GHM436" s="45"/>
      <c r="GHN436" s="45"/>
      <c r="GHO436" s="45"/>
      <c r="GHP436" s="45"/>
      <c r="GHQ436" s="45"/>
      <c r="GHR436" s="45"/>
      <c r="GHS436" s="45"/>
      <c r="GHT436" s="45"/>
      <c r="GHU436" s="45"/>
      <c r="GHV436" s="45"/>
      <c r="GHW436" s="45"/>
      <c r="GHX436" s="45"/>
      <c r="GHY436" s="45"/>
      <c r="GHZ436" s="45"/>
      <c r="GIA436" s="45"/>
      <c r="GIB436" s="45"/>
      <c r="GIC436" s="45"/>
      <c r="GID436" s="45"/>
      <c r="GIE436" s="45"/>
      <c r="GIF436" s="45"/>
      <c r="GIG436" s="45"/>
      <c r="GIH436" s="45"/>
      <c r="GII436" s="45"/>
      <c r="GIJ436" s="45"/>
      <c r="GIK436" s="45"/>
      <c r="GIL436" s="45"/>
      <c r="GIM436" s="45"/>
      <c r="GIN436" s="45"/>
      <c r="GIO436" s="45"/>
      <c r="GIP436" s="45"/>
      <c r="GIQ436" s="45"/>
      <c r="GIR436" s="45"/>
      <c r="GIS436" s="45"/>
      <c r="GIT436" s="45"/>
      <c r="GIU436" s="45"/>
      <c r="GIV436" s="45"/>
      <c r="GIW436" s="45"/>
      <c r="GIX436" s="45"/>
      <c r="GIY436" s="45"/>
      <c r="GIZ436" s="45"/>
      <c r="GJA436" s="45"/>
      <c r="GJB436" s="45"/>
      <c r="GJC436" s="45"/>
      <c r="GJD436" s="45"/>
      <c r="GJE436" s="45"/>
      <c r="GJF436" s="45"/>
      <c r="GJG436" s="45"/>
      <c r="GJH436" s="45"/>
      <c r="GJI436" s="45"/>
      <c r="GJJ436" s="45"/>
      <c r="GJK436" s="45"/>
      <c r="GJL436" s="45"/>
      <c r="GJM436" s="45"/>
      <c r="GJN436" s="45"/>
      <c r="GJO436" s="45"/>
      <c r="GJP436" s="45"/>
      <c r="GJQ436" s="45"/>
      <c r="GJR436" s="45"/>
      <c r="GJS436" s="45"/>
      <c r="GJT436" s="45"/>
      <c r="GJU436" s="45"/>
      <c r="GJV436" s="45"/>
      <c r="GJW436" s="45"/>
      <c r="GJX436" s="45"/>
      <c r="GJY436" s="45"/>
      <c r="GJZ436" s="45"/>
      <c r="GKA436" s="45"/>
      <c r="GKB436" s="45"/>
      <c r="GKC436" s="45"/>
      <c r="GKD436" s="45"/>
      <c r="GKE436" s="45"/>
      <c r="GKF436" s="45"/>
      <c r="GKG436" s="45"/>
      <c r="GKH436" s="45"/>
      <c r="GKI436" s="45"/>
      <c r="GKJ436" s="45"/>
      <c r="GKK436" s="45"/>
      <c r="GKL436" s="45"/>
      <c r="GKM436" s="45"/>
      <c r="GKN436" s="45"/>
      <c r="GKO436" s="45"/>
      <c r="GKP436" s="45"/>
      <c r="GKQ436" s="45"/>
      <c r="GKR436" s="45"/>
      <c r="GKS436" s="45"/>
      <c r="GKT436" s="45"/>
      <c r="GKU436" s="45"/>
      <c r="GKV436" s="45"/>
      <c r="GKW436" s="45"/>
      <c r="GKX436" s="45"/>
      <c r="GKY436" s="45"/>
      <c r="GKZ436" s="45"/>
      <c r="GLA436" s="45"/>
      <c r="GLB436" s="45"/>
      <c r="GLC436" s="45"/>
      <c r="GLD436" s="45"/>
      <c r="GLE436" s="45"/>
      <c r="GLF436" s="45"/>
      <c r="GLG436" s="45"/>
      <c r="GLH436" s="45"/>
      <c r="GLI436" s="45"/>
      <c r="GLJ436" s="45"/>
      <c r="GLK436" s="45"/>
      <c r="GLL436" s="45"/>
      <c r="GLM436" s="45"/>
      <c r="GLN436" s="45"/>
      <c r="GLO436" s="45"/>
      <c r="GLP436" s="45"/>
      <c r="GLQ436" s="45"/>
      <c r="GLR436" s="45"/>
      <c r="GLS436" s="45"/>
      <c r="GLT436" s="45"/>
      <c r="GLU436" s="45"/>
      <c r="GLV436" s="45"/>
      <c r="GLW436" s="45"/>
      <c r="GLX436" s="45"/>
      <c r="GLY436" s="45"/>
      <c r="GLZ436" s="45"/>
      <c r="GMA436" s="45"/>
      <c r="GMB436" s="45"/>
      <c r="GMC436" s="45"/>
      <c r="GMD436" s="45"/>
      <c r="GME436" s="45"/>
      <c r="GMF436" s="45"/>
      <c r="GMG436" s="45"/>
      <c r="GMH436" s="45"/>
      <c r="GMI436" s="45"/>
      <c r="GMJ436" s="45"/>
      <c r="GMK436" s="45"/>
      <c r="GML436" s="45"/>
      <c r="GMM436" s="45"/>
      <c r="GMN436" s="45"/>
      <c r="GMO436" s="45"/>
      <c r="GMP436" s="45"/>
      <c r="GMQ436" s="45"/>
      <c r="GMR436" s="45"/>
      <c r="GMS436" s="45"/>
      <c r="GMT436" s="45"/>
      <c r="GMU436" s="45"/>
      <c r="GMV436" s="45"/>
      <c r="GMW436" s="45"/>
      <c r="GMX436" s="45"/>
      <c r="GMY436" s="45"/>
      <c r="GMZ436" s="45"/>
      <c r="GNA436" s="45"/>
      <c r="GNB436" s="45"/>
      <c r="GNC436" s="45"/>
      <c r="GND436" s="45"/>
      <c r="GNE436" s="45"/>
      <c r="GNF436" s="45"/>
      <c r="GNG436" s="45"/>
      <c r="GNH436" s="45"/>
      <c r="GNI436" s="45"/>
      <c r="GNJ436" s="45"/>
      <c r="GNK436" s="45"/>
      <c r="GNL436" s="45"/>
      <c r="GNM436" s="45"/>
      <c r="GNN436" s="45"/>
      <c r="GNO436" s="45"/>
      <c r="GNP436" s="45"/>
      <c r="GNQ436" s="45"/>
      <c r="GNR436" s="45"/>
      <c r="GNS436" s="45"/>
      <c r="GNT436" s="45"/>
      <c r="GNU436" s="45"/>
      <c r="GNV436" s="45"/>
      <c r="GNW436" s="45"/>
      <c r="GNX436" s="45"/>
      <c r="GNY436" s="45"/>
      <c r="GNZ436" s="45"/>
      <c r="GOA436" s="45"/>
      <c r="GOB436" s="45"/>
      <c r="GOC436" s="45"/>
      <c r="GOD436" s="45"/>
      <c r="GOE436" s="45"/>
      <c r="GOF436" s="45"/>
      <c r="GOG436" s="45"/>
      <c r="GOH436" s="45"/>
      <c r="GOI436" s="45"/>
      <c r="GOJ436" s="45"/>
      <c r="GOK436" s="45"/>
      <c r="GOL436" s="45"/>
      <c r="GOM436" s="45"/>
      <c r="GON436" s="45"/>
      <c r="GOO436" s="45"/>
      <c r="GOP436" s="45"/>
      <c r="GOQ436" s="45"/>
      <c r="GOR436" s="45"/>
      <c r="GOS436" s="45"/>
      <c r="GOT436" s="45"/>
      <c r="GOU436" s="45"/>
      <c r="GOV436" s="45"/>
      <c r="GOW436" s="45"/>
      <c r="GOX436" s="45"/>
      <c r="GOY436" s="45"/>
      <c r="GOZ436" s="45"/>
      <c r="GPA436" s="45"/>
      <c r="GPB436" s="45"/>
      <c r="GPC436" s="45"/>
      <c r="GPD436" s="45"/>
      <c r="GPE436" s="45"/>
      <c r="GPF436" s="45"/>
      <c r="GPG436" s="45"/>
      <c r="GPH436" s="45"/>
      <c r="GPI436" s="45"/>
      <c r="GPJ436" s="45"/>
      <c r="GPK436" s="45"/>
      <c r="GPL436" s="45"/>
      <c r="GPM436" s="45"/>
      <c r="GPN436" s="45"/>
      <c r="GPO436" s="45"/>
      <c r="GPP436" s="45"/>
      <c r="GPQ436" s="45"/>
      <c r="GPR436" s="45"/>
      <c r="GPS436" s="45"/>
      <c r="GPT436" s="45"/>
      <c r="GPU436" s="45"/>
      <c r="GPV436" s="45"/>
      <c r="GPW436" s="45"/>
      <c r="GPX436" s="45"/>
      <c r="GPY436" s="45"/>
      <c r="GPZ436" s="45"/>
      <c r="GQA436" s="45"/>
      <c r="GQB436" s="45"/>
      <c r="GQC436" s="45"/>
      <c r="GQD436" s="45"/>
      <c r="GQE436" s="45"/>
      <c r="GQF436" s="45"/>
      <c r="GQG436" s="45"/>
      <c r="GQH436" s="45"/>
      <c r="GQI436" s="45"/>
      <c r="GQJ436" s="45"/>
      <c r="GQK436" s="45"/>
      <c r="GQL436" s="45"/>
      <c r="GQM436" s="45"/>
      <c r="GQN436" s="45"/>
      <c r="GQO436" s="45"/>
      <c r="GQP436" s="45"/>
      <c r="GQQ436" s="45"/>
      <c r="GQR436" s="45"/>
      <c r="GQS436" s="45"/>
      <c r="GQT436" s="45"/>
      <c r="GQU436" s="45"/>
      <c r="GQV436" s="45"/>
      <c r="GQW436" s="45"/>
      <c r="GQX436" s="45"/>
      <c r="GQY436" s="45"/>
      <c r="GQZ436" s="45"/>
      <c r="GRA436" s="45"/>
      <c r="GRB436" s="45"/>
      <c r="GRC436" s="45"/>
      <c r="GRD436" s="45"/>
      <c r="GRE436" s="45"/>
      <c r="GRF436" s="45"/>
      <c r="GRG436" s="45"/>
      <c r="GRH436" s="45"/>
      <c r="GRI436" s="45"/>
      <c r="GRJ436" s="45"/>
      <c r="GRK436" s="45"/>
      <c r="GRL436" s="45"/>
      <c r="GRM436" s="45"/>
      <c r="GRN436" s="45"/>
      <c r="GRO436" s="45"/>
      <c r="GRP436" s="45"/>
      <c r="GRQ436" s="45"/>
      <c r="GRR436" s="45"/>
      <c r="GRS436" s="45"/>
      <c r="GRT436" s="45"/>
      <c r="GRU436" s="45"/>
      <c r="GRV436" s="45"/>
      <c r="GRW436" s="45"/>
      <c r="GRX436" s="45"/>
      <c r="GRY436" s="45"/>
      <c r="GRZ436" s="45"/>
      <c r="GSA436" s="45"/>
      <c r="GSB436" s="45"/>
      <c r="GSC436" s="45"/>
      <c r="GSD436" s="45"/>
      <c r="GSE436" s="45"/>
      <c r="GSF436" s="45"/>
      <c r="GSG436" s="45"/>
      <c r="GSH436" s="45"/>
      <c r="GSI436" s="45"/>
      <c r="GSJ436" s="45"/>
      <c r="GSK436" s="45"/>
      <c r="GSL436" s="45"/>
      <c r="GSM436" s="45"/>
      <c r="GSN436" s="45"/>
      <c r="GSO436" s="45"/>
      <c r="GSP436" s="45"/>
      <c r="GSQ436" s="45"/>
      <c r="GSR436" s="45"/>
      <c r="GSS436" s="45"/>
      <c r="GST436" s="45"/>
      <c r="GSU436" s="45"/>
      <c r="GSV436" s="45"/>
      <c r="GSW436" s="45"/>
      <c r="GSX436" s="45"/>
      <c r="GSY436" s="45"/>
      <c r="GSZ436" s="45"/>
      <c r="GTA436" s="45"/>
      <c r="GTB436" s="45"/>
      <c r="GTC436" s="45"/>
      <c r="GTD436" s="45"/>
      <c r="GTE436" s="45"/>
      <c r="GTF436" s="45"/>
      <c r="GTG436" s="45"/>
      <c r="GTH436" s="45"/>
      <c r="GTI436" s="45"/>
      <c r="GTJ436" s="45"/>
      <c r="GTK436" s="45"/>
      <c r="GTL436" s="45"/>
      <c r="GTM436" s="45"/>
      <c r="GTN436" s="45"/>
      <c r="GTO436" s="45"/>
      <c r="GTP436" s="45"/>
      <c r="GTQ436" s="45"/>
      <c r="GTR436" s="45"/>
      <c r="GTS436" s="45"/>
      <c r="GTT436" s="45"/>
      <c r="GTU436" s="45"/>
      <c r="GTV436" s="45"/>
      <c r="GTW436" s="45"/>
      <c r="GTX436" s="45"/>
      <c r="GTY436" s="45"/>
      <c r="GTZ436" s="45"/>
      <c r="GUA436" s="45"/>
      <c r="GUB436" s="45"/>
      <c r="GUC436" s="45"/>
      <c r="GUD436" s="45"/>
      <c r="GUE436" s="45"/>
      <c r="GUF436" s="45"/>
      <c r="GUG436" s="45"/>
      <c r="GUH436" s="45"/>
      <c r="GUI436" s="45"/>
      <c r="GUJ436" s="45"/>
      <c r="GUK436" s="45"/>
      <c r="GUL436" s="45"/>
      <c r="GUM436" s="45"/>
      <c r="GUN436" s="45"/>
      <c r="GUO436" s="45"/>
      <c r="GUP436" s="45"/>
      <c r="GUQ436" s="45"/>
      <c r="GUR436" s="45"/>
      <c r="GUS436" s="45"/>
      <c r="GUT436" s="45"/>
      <c r="GUU436" s="45"/>
      <c r="GUV436" s="45"/>
      <c r="GUW436" s="45"/>
      <c r="GUX436" s="45"/>
      <c r="GUY436" s="45"/>
      <c r="GUZ436" s="45"/>
      <c r="GVA436" s="45"/>
      <c r="GVB436" s="45"/>
      <c r="GVC436" s="45"/>
      <c r="GVD436" s="45"/>
      <c r="GVE436" s="45"/>
      <c r="GVF436" s="45"/>
      <c r="GVG436" s="45"/>
      <c r="GVH436" s="45"/>
      <c r="GVI436" s="45"/>
      <c r="GVJ436" s="45"/>
      <c r="GVK436" s="45"/>
      <c r="GVL436" s="45"/>
      <c r="GVM436" s="45"/>
      <c r="GVN436" s="45"/>
      <c r="GVO436" s="45"/>
      <c r="GVP436" s="45"/>
      <c r="GVQ436" s="45"/>
      <c r="GVR436" s="45"/>
      <c r="GVS436" s="45"/>
      <c r="GVT436" s="45"/>
      <c r="GVU436" s="45"/>
      <c r="GVV436" s="45"/>
      <c r="GVW436" s="45"/>
      <c r="GVX436" s="45"/>
      <c r="GVY436" s="45"/>
      <c r="GVZ436" s="45"/>
      <c r="GWA436" s="45"/>
      <c r="GWB436" s="45"/>
      <c r="GWC436" s="45"/>
      <c r="GWD436" s="45"/>
      <c r="GWE436" s="45"/>
      <c r="GWF436" s="45"/>
      <c r="GWG436" s="45"/>
      <c r="GWH436" s="45"/>
      <c r="GWI436" s="45"/>
      <c r="GWJ436" s="45"/>
      <c r="GWK436" s="45"/>
      <c r="GWL436" s="45"/>
      <c r="GWM436" s="45"/>
      <c r="GWN436" s="45"/>
      <c r="GWO436" s="45"/>
      <c r="GWP436" s="45"/>
      <c r="GWQ436" s="45"/>
      <c r="GWR436" s="45"/>
      <c r="GWS436" s="45"/>
      <c r="GWT436" s="45"/>
      <c r="GWU436" s="45"/>
      <c r="GWV436" s="45"/>
      <c r="GWW436" s="45"/>
      <c r="GWX436" s="45"/>
      <c r="GWY436" s="45"/>
      <c r="GWZ436" s="45"/>
      <c r="GXA436" s="45"/>
      <c r="GXB436" s="45"/>
      <c r="GXC436" s="45"/>
      <c r="GXD436" s="45"/>
      <c r="GXE436" s="45"/>
      <c r="GXF436" s="45"/>
      <c r="GXG436" s="45"/>
      <c r="GXH436" s="45"/>
      <c r="GXI436" s="45"/>
      <c r="GXJ436" s="45"/>
      <c r="GXK436" s="45"/>
      <c r="GXL436" s="45"/>
      <c r="GXM436" s="45"/>
      <c r="GXN436" s="45"/>
      <c r="GXO436" s="45"/>
      <c r="GXP436" s="45"/>
      <c r="GXQ436" s="45"/>
      <c r="GXR436" s="45"/>
      <c r="GXS436" s="45"/>
      <c r="GXT436" s="45"/>
      <c r="GXU436" s="45"/>
      <c r="GXV436" s="45"/>
      <c r="GXW436" s="45"/>
      <c r="GXX436" s="45"/>
      <c r="GXY436" s="45"/>
      <c r="GXZ436" s="45"/>
      <c r="GYA436" s="45"/>
      <c r="GYB436" s="45"/>
      <c r="GYC436" s="45"/>
      <c r="GYD436" s="45"/>
      <c r="GYE436" s="45"/>
      <c r="GYF436" s="45"/>
      <c r="GYG436" s="45"/>
      <c r="GYH436" s="45"/>
      <c r="GYI436" s="45"/>
      <c r="GYJ436" s="45"/>
      <c r="GYK436" s="45"/>
      <c r="GYL436" s="45"/>
      <c r="GYM436" s="45"/>
      <c r="GYN436" s="45"/>
      <c r="GYO436" s="45"/>
      <c r="GYP436" s="45"/>
      <c r="GYQ436" s="45"/>
      <c r="GYR436" s="45"/>
      <c r="GYS436" s="45"/>
      <c r="GYT436" s="45"/>
      <c r="GYU436" s="45"/>
      <c r="GYV436" s="45"/>
      <c r="GYW436" s="45"/>
      <c r="GYX436" s="45"/>
      <c r="GYY436" s="45"/>
      <c r="GYZ436" s="45"/>
      <c r="GZA436" s="45"/>
      <c r="GZB436" s="45"/>
      <c r="GZC436" s="45"/>
      <c r="GZD436" s="45"/>
      <c r="GZE436" s="45"/>
      <c r="GZF436" s="45"/>
      <c r="GZG436" s="45"/>
      <c r="GZH436" s="45"/>
      <c r="GZI436" s="45"/>
      <c r="GZJ436" s="45"/>
      <c r="GZK436" s="45"/>
      <c r="GZL436" s="45"/>
      <c r="GZM436" s="45"/>
      <c r="GZN436" s="45"/>
      <c r="GZO436" s="45"/>
      <c r="GZP436" s="45"/>
      <c r="GZQ436" s="45"/>
      <c r="GZR436" s="45"/>
      <c r="GZS436" s="45"/>
      <c r="GZT436" s="45"/>
      <c r="GZU436" s="45"/>
      <c r="GZV436" s="45"/>
      <c r="GZW436" s="45"/>
      <c r="GZX436" s="45"/>
      <c r="GZY436" s="45"/>
      <c r="GZZ436" s="45"/>
      <c r="HAA436" s="45"/>
      <c r="HAB436" s="45"/>
      <c r="HAC436" s="45"/>
      <c r="HAD436" s="45"/>
      <c r="HAE436" s="45"/>
      <c r="HAF436" s="45"/>
      <c r="HAG436" s="45"/>
      <c r="HAH436" s="45"/>
      <c r="HAI436" s="45"/>
      <c r="HAJ436" s="45"/>
      <c r="HAK436" s="45"/>
      <c r="HAL436" s="45"/>
      <c r="HAM436" s="45"/>
      <c r="HAN436" s="45"/>
      <c r="HAO436" s="45"/>
      <c r="HAP436" s="45"/>
      <c r="HAQ436" s="45"/>
      <c r="HAR436" s="45"/>
      <c r="HAS436" s="45"/>
      <c r="HAT436" s="45"/>
      <c r="HAU436" s="45"/>
      <c r="HAV436" s="45"/>
      <c r="HAW436" s="45"/>
      <c r="HAX436" s="45"/>
      <c r="HAY436" s="45"/>
      <c r="HAZ436" s="45"/>
      <c r="HBA436" s="45"/>
      <c r="HBB436" s="45"/>
      <c r="HBC436" s="45"/>
      <c r="HBD436" s="45"/>
      <c r="HBE436" s="45"/>
      <c r="HBF436" s="45"/>
      <c r="HBG436" s="45"/>
      <c r="HBH436" s="45"/>
      <c r="HBI436" s="45"/>
      <c r="HBJ436" s="45"/>
      <c r="HBK436" s="45"/>
      <c r="HBL436" s="45"/>
      <c r="HBM436" s="45"/>
      <c r="HBN436" s="45"/>
      <c r="HBO436" s="45"/>
      <c r="HBP436" s="45"/>
      <c r="HBQ436" s="45"/>
      <c r="HBR436" s="45"/>
      <c r="HBS436" s="45"/>
      <c r="HBT436" s="45"/>
      <c r="HBU436" s="45"/>
      <c r="HBV436" s="45"/>
      <c r="HBW436" s="45"/>
      <c r="HBX436" s="45"/>
      <c r="HBY436" s="45"/>
      <c r="HBZ436" s="45"/>
      <c r="HCA436" s="45"/>
      <c r="HCB436" s="45"/>
      <c r="HCC436" s="45"/>
      <c r="HCD436" s="45"/>
      <c r="HCE436" s="45"/>
      <c r="HCF436" s="45"/>
      <c r="HCG436" s="45"/>
      <c r="HCH436" s="45"/>
      <c r="HCI436" s="45"/>
      <c r="HCJ436" s="45"/>
      <c r="HCK436" s="45"/>
      <c r="HCL436" s="45"/>
      <c r="HCM436" s="45"/>
      <c r="HCN436" s="45"/>
      <c r="HCO436" s="45"/>
      <c r="HCP436" s="45"/>
      <c r="HCQ436" s="45"/>
      <c r="HCR436" s="45"/>
      <c r="HCS436" s="45"/>
      <c r="HCT436" s="45"/>
      <c r="HCU436" s="45"/>
      <c r="HCV436" s="45"/>
      <c r="HCW436" s="45"/>
      <c r="HCX436" s="45"/>
      <c r="HCY436" s="45"/>
      <c r="HCZ436" s="45"/>
      <c r="HDA436" s="45"/>
      <c r="HDB436" s="45"/>
      <c r="HDC436" s="45"/>
      <c r="HDD436" s="45"/>
      <c r="HDE436" s="45"/>
      <c r="HDF436" s="45"/>
      <c r="HDG436" s="45"/>
      <c r="HDH436" s="45"/>
      <c r="HDI436" s="45"/>
      <c r="HDJ436" s="45"/>
      <c r="HDK436" s="45"/>
      <c r="HDL436" s="45"/>
      <c r="HDM436" s="45"/>
      <c r="HDN436" s="45"/>
      <c r="HDO436" s="45"/>
      <c r="HDP436" s="45"/>
      <c r="HDQ436" s="45"/>
      <c r="HDR436" s="45"/>
      <c r="HDS436" s="45"/>
      <c r="HDT436" s="45"/>
      <c r="HDU436" s="45"/>
      <c r="HDV436" s="45"/>
      <c r="HDW436" s="45"/>
      <c r="HDX436" s="45"/>
      <c r="HDY436" s="45"/>
      <c r="HDZ436" s="45"/>
      <c r="HEA436" s="45"/>
      <c r="HEB436" s="45"/>
      <c r="HEC436" s="45"/>
      <c r="HED436" s="45"/>
      <c r="HEE436" s="45"/>
      <c r="HEF436" s="45"/>
      <c r="HEG436" s="45"/>
      <c r="HEH436" s="45"/>
      <c r="HEI436" s="45"/>
      <c r="HEJ436" s="45"/>
      <c r="HEK436" s="45"/>
      <c r="HEL436" s="45"/>
      <c r="HEM436" s="45"/>
      <c r="HEN436" s="45"/>
      <c r="HEO436" s="45"/>
      <c r="HEP436" s="45"/>
      <c r="HEQ436" s="45"/>
      <c r="HER436" s="45"/>
      <c r="HES436" s="45"/>
      <c r="HET436" s="45"/>
      <c r="HEU436" s="45"/>
      <c r="HEV436" s="45"/>
      <c r="HEW436" s="45"/>
      <c r="HEX436" s="45"/>
      <c r="HEY436" s="45"/>
      <c r="HEZ436" s="45"/>
      <c r="HFA436" s="45"/>
      <c r="HFB436" s="45"/>
      <c r="HFC436" s="45"/>
      <c r="HFD436" s="45"/>
      <c r="HFE436" s="45"/>
      <c r="HFF436" s="45"/>
      <c r="HFG436" s="45"/>
      <c r="HFH436" s="45"/>
      <c r="HFI436" s="45"/>
      <c r="HFJ436" s="45"/>
      <c r="HFK436" s="45"/>
      <c r="HFL436" s="45"/>
      <c r="HFM436" s="45"/>
      <c r="HFN436" s="45"/>
      <c r="HFO436" s="45"/>
      <c r="HFP436" s="45"/>
      <c r="HFQ436" s="45"/>
      <c r="HFR436" s="45"/>
      <c r="HFS436" s="45"/>
      <c r="HFT436" s="45"/>
      <c r="HFU436" s="45"/>
      <c r="HFV436" s="45"/>
      <c r="HFW436" s="45"/>
      <c r="HFX436" s="45"/>
      <c r="HFY436" s="45"/>
      <c r="HFZ436" s="45"/>
      <c r="HGA436" s="45"/>
      <c r="HGB436" s="45"/>
      <c r="HGC436" s="45"/>
      <c r="HGD436" s="45"/>
      <c r="HGE436" s="45"/>
      <c r="HGF436" s="45"/>
      <c r="HGG436" s="45"/>
      <c r="HGH436" s="45"/>
      <c r="HGI436" s="45"/>
      <c r="HGJ436" s="45"/>
      <c r="HGK436" s="45"/>
      <c r="HGL436" s="45"/>
      <c r="HGM436" s="45"/>
      <c r="HGN436" s="45"/>
      <c r="HGO436" s="45"/>
      <c r="HGP436" s="45"/>
      <c r="HGQ436" s="45"/>
      <c r="HGR436" s="45"/>
      <c r="HGS436" s="45"/>
      <c r="HGT436" s="45"/>
      <c r="HGU436" s="45"/>
      <c r="HGV436" s="45"/>
      <c r="HGW436" s="45"/>
      <c r="HGX436" s="45"/>
      <c r="HGY436" s="45"/>
      <c r="HGZ436" s="45"/>
      <c r="HHA436" s="45"/>
      <c r="HHB436" s="45"/>
      <c r="HHC436" s="45"/>
      <c r="HHD436" s="45"/>
      <c r="HHE436" s="45"/>
      <c r="HHF436" s="45"/>
      <c r="HHG436" s="45"/>
      <c r="HHH436" s="45"/>
      <c r="HHI436" s="45"/>
      <c r="HHJ436" s="45"/>
      <c r="HHK436" s="45"/>
      <c r="HHL436" s="45"/>
      <c r="HHM436" s="45"/>
      <c r="HHN436" s="45"/>
      <c r="HHO436" s="45"/>
      <c r="HHP436" s="45"/>
      <c r="HHQ436" s="45"/>
      <c r="HHR436" s="45"/>
      <c r="HHS436" s="45"/>
      <c r="HHT436" s="45"/>
      <c r="HHU436" s="45"/>
      <c r="HHV436" s="45"/>
      <c r="HHW436" s="45"/>
      <c r="HHX436" s="45"/>
      <c r="HHY436" s="45"/>
      <c r="HHZ436" s="45"/>
      <c r="HIA436" s="45"/>
      <c r="HIB436" s="45"/>
      <c r="HIC436" s="45"/>
      <c r="HID436" s="45"/>
      <c r="HIE436" s="45"/>
      <c r="HIF436" s="45"/>
      <c r="HIG436" s="45"/>
      <c r="HIH436" s="45"/>
      <c r="HII436" s="45"/>
      <c r="HIJ436" s="45"/>
      <c r="HIK436" s="45"/>
      <c r="HIL436" s="45"/>
      <c r="HIM436" s="45"/>
      <c r="HIN436" s="45"/>
      <c r="HIO436" s="45"/>
      <c r="HIP436" s="45"/>
      <c r="HIQ436" s="45"/>
      <c r="HIR436" s="45"/>
      <c r="HIS436" s="45"/>
      <c r="HIT436" s="45"/>
      <c r="HIU436" s="45"/>
      <c r="HIV436" s="45"/>
      <c r="HIW436" s="45"/>
      <c r="HIX436" s="45"/>
      <c r="HIY436" s="45"/>
      <c r="HIZ436" s="45"/>
      <c r="HJA436" s="45"/>
      <c r="HJB436" s="45"/>
      <c r="HJC436" s="45"/>
      <c r="HJD436" s="45"/>
      <c r="HJE436" s="45"/>
      <c r="HJF436" s="45"/>
      <c r="HJG436" s="45"/>
      <c r="HJH436" s="45"/>
      <c r="HJI436" s="45"/>
      <c r="HJJ436" s="45"/>
      <c r="HJK436" s="45"/>
      <c r="HJL436" s="45"/>
      <c r="HJM436" s="45"/>
      <c r="HJN436" s="45"/>
      <c r="HJO436" s="45"/>
      <c r="HJP436" s="45"/>
      <c r="HJQ436" s="45"/>
      <c r="HJR436" s="45"/>
      <c r="HJS436" s="45"/>
      <c r="HJT436" s="45"/>
      <c r="HJU436" s="45"/>
      <c r="HJV436" s="45"/>
      <c r="HJW436" s="45"/>
      <c r="HJX436" s="45"/>
      <c r="HJY436" s="45"/>
      <c r="HJZ436" s="45"/>
      <c r="HKA436" s="45"/>
      <c r="HKB436" s="45"/>
      <c r="HKC436" s="45"/>
      <c r="HKD436" s="45"/>
      <c r="HKE436" s="45"/>
      <c r="HKF436" s="45"/>
      <c r="HKG436" s="45"/>
      <c r="HKH436" s="45"/>
      <c r="HKI436" s="45"/>
      <c r="HKJ436" s="45"/>
      <c r="HKK436" s="45"/>
      <c r="HKL436" s="45"/>
      <c r="HKM436" s="45"/>
      <c r="HKN436" s="45"/>
      <c r="HKO436" s="45"/>
      <c r="HKP436" s="45"/>
      <c r="HKQ436" s="45"/>
      <c r="HKR436" s="45"/>
      <c r="HKS436" s="45"/>
      <c r="HKT436" s="45"/>
      <c r="HKU436" s="45"/>
      <c r="HKV436" s="45"/>
      <c r="HKW436" s="45"/>
      <c r="HKX436" s="45"/>
      <c r="HKY436" s="45"/>
      <c r="HKZ436" s="45"/>
      <c r="HLA436" s="45"/>
      <c r="HLB436" s="45"/>
      <c r="HLC436" s="45"/>
      <c r="HLD436" s="45"/>
      <c r="HLE436" s="45"/>
      <c r="HLF436" s="45"/>
      <c r="HLG436" s="45"/>
      <c r="HLH436" s="45"/>
      <c r="HLI436" s="45"/>
      <c r="HLJ436" s="45"/>
      <c r="HLK436" s="45"/>
      <c r="HLL436" s="45"/>
      <c r="HLM436" s="45"/>
      <c r="HLN436" s="45"/>
      <c r="HLO436" s="45"/>
      <c r="HLP436" s="45"/>
      <c r="HLQ436" s="45"/>
      <c r="HLR436" s="45"/>
      <c r="HLS436" s="45"/>
      <c r="HLT436" s="45"/>
      <c r="HLU436" s="45"/>
      <c r="HLV436" s="45"/>
      <c r="HLW436" s="45"/>
      <c r="HLX436" s="45"/>
      <c r="HLY436" s="45"/>
      <c r="HLZ436" s="45"/>
      <c r="HMA436" s="45"/>
      <c r="HMB436" s="45"/>
      <c r="HMC436" s="45"/>
      <c r="HMD436" s="45"/>
      <c r="HME436" s="45"/>
      <c r="HMF436" s="45"/>
      <c r="HMG436" s="45"/>
      <c r="HMH436" s="45"/>
      <c r="HMI436" s="45"/>
      <c r="HMJ436" s="45"/>
      <c r="HMK436" s="45"/>
      <c r="HML436" s="45"/>
      <c r="HMM436" s="45"/>
      <c r="HMN436" s="45"/>
      <c r="HMO436" s="45"/>
      <c r="HMP436" s="45"/>
      <c r="HMQ436" s="45"/>
      <c r="HMR436" s="45"/>
      <c r="HMS436" s="45"/>
      <c r="HMT436" s="45"/>
      <c r="HMU436" s="45"/>
      <c r="HMV436" s="45"/>
      <c r="HMW436" s="45"/>
      <c r="HMX436" s="45"/>
      <c r="HMY436" s="45"/>
      <c r="HMZ436" s="45"/>
      <c r="HNA436" s="45"/>
      <c r="HNB436" s="45"/>
      <c r="HNC436" s="45"/>
      <c r="HND436" s="45"/>
      <c r="HNE436" s="45"/>
      <c r="HNF436" s="45"/>
      <c r="HNG436" s="45"/>
      <c r="HNH436" s="45"/>
      <c r="HNI436" s="45"/>
      <c r="HNJ436" s="45"/>
      <c r="HNK436" s="45"/>
      <c r="HNL436" s="45"/>
      <c r="HNM436" s="45"/>
      <c r="HNN436" s="45"/>
      <c r="HNO436" s="45"/>
      <c r="HNP436" s="45"/>
      <c r="HNQ436" s="45"/>
      <c r="HNR436" s="45"/>
      <c r="HNS436" s="45"/>
      <c r="HNT436" s="45"/>
      <c r="HNU436" s="45"/>
      <c r="HNV436" s="45"/>
      <c r="HNW436" s="45"/>
      <c r="HNX436" s="45"/>
      <c r="HNY436" s="45"/>
      <c r="HNZ436" s="45"/>
      <c r="HOA436" s="45"/>
      <c r="HOB436" s="45"/>
      <c r="HOC436" s="45"/>
      <c r="HOD436" s="45"/>
      <c r="HOE436" s="45"/>
      <c r="HOF436" s="45"/>
      <c r="HOG436" s="45"/>
      <c r="HOH436" s="45"/>
      <c r="HOI436" s="45"/>
      <c r="HOJ436" s="45"/>
      <c r="HOK436" s="45"/>
      <c r="HOL436" s="45"/>
      <c r="HOM436" s="45"/>
      <c r="HON436" s="45"/>
      <c r="HOO436" s="45"/>
      <c r="HOP436" s="45"/>
      <c r="HOQ436" s="45"/>
      <c r="HOR436" s="45"/>
      <c r="HOS436" s="45"/>
      <c r="HOT436" s="45"/>
      <c r="HOU436" s="45"/>
      <c r="HOV436" s="45"/>
      <c r="HOW436" s="45"/>
      <c r="HOX436" s="45"/>
      <c r="HOY436" s="45"/>
      <c r="HOZ436" s="45"/>
      <c r="HPA436" s="45"/>
      <c r="HPB436" s="45"/>
      <c r="HPC436" s="45"/>
      <c r="HPD436" s="45"/>
      <c r="HPE436" s="45"/>
      <c r="HPF436" s="45"/>
      <c r="HPG436" s="45"/>
      <c r="HPH436" s="45"/>
      <c r="HPI436" s="45"/>
      <c r="HPJ436" s="45"/>
      <c r="HPK436" s="45"/>
      <c r="HPL436" s="45"/>
      <c r="HPM436" s="45"/>
      <c r="HPN436" s="45"/>
      <c r="HPO436" s="45"/>
      <c r="HPP436" s="45"/>
      <c r="HPQ436" s="45"/>
      <c r="HPR436" s="45"/>
      <c r="HPS436" s="45"/>
      <c r="HPT436" s="45"/>
      <c r="HPU436" s="45"/>
      <c r="HPV436" s="45"/>
      <c r="HPW436" s="45"/>
      <c r="HPX436" s="45"/>
      <c r="HPY436" s="45"/>
      <c r="HPZ436" s="45"/>
      <c r="HQA436" s="45"/>
      <c r="HQB436" s="45"/>
      <c r="HQC436" s="45"/>
      <c r="HQD436" s="45"/>
      <c r="HQE436" s="45"/>
      <c r="HQF436" s="45"/>
      <c r="HQG436" s="45"/>
      <c r="HQH436" s="45"/>
      <c r="HQI436" s="45"/>
      <c r="HQJ436" s="45"/>
      <c r="HQK436" s="45"/>
      <c r="HQL436" s="45"/>
      <c r="HQM436" s="45"/>
      <c r="HQN436" s="45"/>
      <c r="HQO436" s="45"/>
      <c r="HQP436" s="45"/>
      <c r="HQQ436" s="45"/>
      <c r="HQR436" s="45"/>
      <c r="HQS436" s="45"/>
      <c r="HQT436" s="45"/>
      <c r="HQU436" s="45"/>
      <c r="HQV436" s="45"/>
      <c r="HQW436" s="45"/>
      <c r="HQX436" s="45"/>
      <c r="HQY436" s="45"/>
      <c r="HQZ436" s="45"/>
      <c r="HRA436" s="45"/>
      <c r="HRB436" s="45"/>
      <c r="HRC436" s="45"/>
      <c r="HRD436" s="45"/>
      <c r="HRE436" s="45"/>
      <c r="HRF436" s="45"/>
      <c r="HRG436" s="45"/>
      <c r="HRH436" s="45"/>
      <c r="HRI436" s="45"/>
      <c r="HRJ436" s="45"/>
      <c r="HRK436" s="45"/>
      <c r="HRL436" s="45"/>
      <c r="HRM436" s="45"/>
      <c r="HRN436" s="45"/>
      <c r="HRO436" s="45"/>
      <c r="HRP436" s="45"/>
      <c r="HRQ436" s="45"/>
      <c r="HRR436" s="45"/>
      <c r="HRS436" s="45"/>
      <c r="HRT436" s="45"/>
      <c r="HRU436" s="45"/>
      <c r="HRV436" s="45"/>
      <c r="HRW436" s="45"/>
      <c r="HRX436" s="45"/>
      <c r="HRY436" s="45"/>
      <c r="HRZ436" s="45"/>
      <c r="HSA436" s="45"/>
      <c r="HSB436" s="45"/>
      <c r="HSC436" s="45"/>
      <c r="HSD436" s="45"/>
      <c r="HSE436" s="45"/>
      <c r="HSF436" s="45"/>
      <c r="HSG436" s="45"/>
      <c r="HSH436" s="45"/>
      <c r="HSI436" s="45"/>
      <c r="HSJ436" s="45"/>
      <c r="HSK436" s="45"/>
      <c r="HSL436" s="45"/>
      <c r="HSM436" s="45"/>
      <c r="HSN436" s="45"/>
      <c r="HSO436" s="45"/>
      <c r="HSP436" s="45"/>
      <c r="HSQ436" s="45"/>
      <c r="HSR436" s="45"/>
      <c r="HSS436" s="45"/>
      <c r="HST436" s="45"/>
      <c r="HSU436" s="45"/>
      <c r="HSV436" s="45"/>
      <c r="HSW436" s="45"/>
      <c r="HSX436" s="45"/>
      <c r="HSY436" s="45"/>
      <c r="HSZ436" s="45"/>
      <c r="HTA436" s="45"/>
      <c r="HTB436" s="45"/>
      <c r="HTC436" s="45"/>
      <c r="HTD436" s="45"/>
      <c r="HTE436" s="45"/>
      <c r="HTF436" s="45"/>
      <c r="HTG436" s="45"/>
      <c r="HTH436" s="45"/>
      <c r="HTI436" s="45"/>
      <c r="HTJ436" s="45"/>
      <c r="HTK436" s="45"/>
      <c r="HTL436" s="45"/>
      <c r="HTM436" s="45"/>
      <c r="HTN436" s="45"/>
      <c r="HTO436" s="45"/>
      <c r="HTP436" s="45"/>
      <c r="HTQ436" s="45"/>
      <c r="HTR436" s="45"/>
      <c r="HTS436" s="45"/>
      <c r="HTT436" s="45"/>
      <c r="HTU436" s="45"/>
      <c r="HTV436" s="45"/>
      <c r="HTW436" s="45"/>
      <c r="HTX436" s="45"/>
      <c r="HTY436" s="45"/>
      <c r="HTZ436" s="45"/>
      <c r="HUA436" s="45"/>
      <c r="HUB436" s="45"/>
      <c r="HUC436" s="45"/>
      <c r="HUD436" s="45"/>
      <c r="HUE436" s="45"/>
      <c r="HUF436" s="45"/>
      <c r="HUG436" s="45"/>
      <c r="HUH436" s="45"/>
      <c r="HUI436" s="45"/>
      <c r="HUJ436" s="45"/>
      <c r="HUK436" s="45"/>
      <c r="HUL436" s="45"/>
      <c r="HUM436" s="45"/>
      <c r="HUN436" s="45"/>
      <c r="HUO436" s="45"/>
      <c r="HUP436" s="45"/>
      <c r="HUQ436" s="45"/>
      <c r="HUR436" s="45"/>
      <c r="HUS436" s="45"/>
      <c r="HUT436" s="45"/>
      <c r="HUU436" s="45"/>
      <c r="HUV436" s="45"/>
      <c r="HUW436" s="45"/>
      <c r="HUX436" s="45"/>
      <c r="HUY436" s="45"/>
      <c r="HUZ436" s="45"/>
      <c r="HVA436" s="45"/>
      <c r="HVB436" s="45"/>
      <c r="HVC436" s="45"/>
      <c r="HVD436" s="45"/>
      <c r="HVE436" s="45"/>
      <c r="HVF436" s="45"/>
      <c r="HVG436" s="45"/>
      <c r="HVH436" s="45"/>
      <c r="HVI436" s="45"/>
      <c r="HVJ436" s="45"/>
      <c r="HVK436" s="45"/>
      <c r="HVL436" s="45"/>
      <c r="HVM436" s="45"/>
      <c r="HVN436" s="45"/>
      <c r="HVO436" s="45"/>
      <c r="HVP436" s="45"/>
      <c r="HVQ436" s="45"/>
      <c r="HVR436" s="45"/>
      <c r="HVS436" s="45"/>
      <c r="HVT436" s="45"/>
      <c r="HVU436" s="45"/>
      <c r="HVV436" s="45"/>
      <c r="HVW436" s="45"/>
      <c r="HVX436" s="45"/>
      <c r="HVY436" s="45"/>
      <c r="HVZ436" s="45"/>
      <c r="HWA436" s="45"/>
      <c r="HWB436" s="45"/>
      <c r="HWC436" s="45"/>
      <c r="HWD436" s="45"/>
      <c r="HWE436" s="45"/>
      <c r="HWF436" s="45"/>
      <c r="HWG436" s="45"/>
      <c r="HWH436" s="45"/>
      <c r="HWI436" s="45"/>
      <c r="HWJ436" s="45"/>
      <c r="HWK436" s="45"/>
      <c r="HWL436" s="45"/>
      <c r="HWM436" s="45"/>
      <c r="HWN436" s="45"/>
      <c r="HWO436" s="45"/>
      <c r="HWP436" s="45"/>
      <c r="HWQ436" s="45"/>
      <c r="HWR436" s="45"/>
      <c r="HWS436" s="45"/>
      <c r="HWT436" s="45"/>
      <c r="HWU436" s="45"/>
      <c r="HWV436" s="45"/>
      <c r="HWW436" s="45"/>
      <c r="HWX436" s="45"/>
      <c r="HWY436" s="45"/>
      <c r="HWZ436" s="45"/>
      <c r="HXA436" s="45"/>
      <c r="HXB436" s="45"/>
      <c r="HXC436" s="45"/>
      <c r="HXD436" s="45"/>
      <c r="HXE436" s="45"/>
      <c r="HXF436" s="45"/>
      <c r="HXG436" s="45"/>
      <c r="HXH436" s="45"/>
      <c r="HXI436" s="45"/>
      <c r="HXJ436" s="45"/>
      <c r="HXK436" s="45"/>
      <c r="HXL436" s="45"/>
      <c r="HXM436" s="45"/>
      <c r="HXN436" s="45"/>
      <c r="HXO436" s="45"/>
      <c r="HXP436" s="45"/>
      <c r="HXQ436" s="45"/>
      <c r="HXR436" s="45"/>
      <c r="HXS436" s="45"/>
      <c r="HXT436" s="45"/>
      <c r="HXU436" s="45"/>
      <c r="HXV436" s="45"/>
      <c r="HXW436" s="45"/>
      <c r="HXX436" s="45"/>
      <c r="HXY436" s="45"/>
      <c r="HXZ436" s="45"/>
      <c r="HYA436" s="45"/>
      <c r="HYB436" s="45"/>
      <c r="HYC436" s="45"/>
      <c r="HYD436" s="45"/>
      <c r="HYE436" s="45"/>
      <c r="HYF436" s="45"/>
      <c r="HYG436" s="45"/>
      <c r="HYH436" s="45"/>
      <c r="HYI436" s="45"/>
      <c r="HYJ436" s="45"/>
      <c r="HYK436" s="45"/>
      <c r="HYL436" s="45"/>
      <c r="HYM436" s="45"/>
      <c r="HYN436" s="45"/>
      <c r="HYO436" s="45"/>
      <c r="HYP436" s="45"/>
      <c r="HYQ436" s="45"/>
      <c r="HYR436" s="45"/>
      <c r="HYS436" s="45"/>
      <c r="HYT436" s="45"/>
      <c r="HYU436" s="45"/>
      <c r="HYV436" s="45"/>
      <c r="HYW436" s="45"/>
      <c r="HYX436" s="45"/>
      <c r="HYY436" s="45"/>
      <c r="HYZ436" s="45"/>
      <c r="HZA436" s="45"/>
      <c r="HZB436" s="45"/>
      <c r="HZC436" s="45"/>
      <c r="HZD436" s="45"/>
      <c r="HZE436" s="45"/>
      <c r="HZF436" s="45"/>
      <c r="HZG436" s="45"/>
      <c r="HZH436" s="45"/>
      <c r="HZI436" s="45"/>
      <c r="HZJ436" s="45"/>
      <c r="HZK436" s="45"/>
      <c r="HZL436" s="45"/>
      <c r="HZM436" s="45"/>
      <c r="HZN436" s="45"/>
      <c r="HZO436" s="45"/>
      <c r="HZP436" s="45"/>
      <c r="HZQ436" s="45"/>
      <c r="HZR436" s="45"/>
      <c r="HZS436" s="45"/>
      <c r="HZT436" s="45"/>
      <c r="HZU436" s="45"/>
      <c r="HZV436" s="45"/>
      <c r="HZW436" s="45"/>
      <c r="HZX436" s="45"/>
      <c r="HZY436" s="45"/>
      <c r="HZZ436" s="45"/>
      <c r="IAA436" s="45"/>
      <c r="IAB436" s="45"/>
      <c r="IAC436" s="45"/>
      <c r="IAD436" s="45"/>
      <c r="IAE436" s="45"/>
      <c r="IAF436" s="45"/>
      <c r="IAG436" s="45"/>
      <c r="IAH436" s="45"/>
      <c r="IAI436" s="45"/>
      <c r="IAJ436" s="45"/>
      <c r="IAK436" s="45"/>
      <c r="IAL436" s="45"/>
      <c r="IAM436" s="45"/>
      <c r="IAN436" s="45"/>
      <c r="IAO436" s="45"/>
      <c r="IAP436" s="45"/>
      <c r="IAQ436" s="45"/>
      <c r="IAR436" s="45"/>
      <c r="IAS436" s="45"/>
      <c r="IAT436" s="45"/>
      <c r="IAU436" s="45"/>
      <c r="IAV436" s="45"/>
      <c r="IAW436" s="45"/>
      <c r="IAX436" s="45"/>
      <c r="IAY436" s="45"/>
      <c r="IAZ436" s="45"/>
      <c r="IBA436" s="45"/>
      <c r="IBB436" s="45"/>
      <c r="IBC436" s="45"/>
      <c r="IBD436" s="45"/>
      <c r="IBE436" s="45"/>
      <c r="IBF436" s="45"/>
      <c r="IBG436" s="45"/>
      <c r="IBH436" s="45"/>
      <c r="IBI436" s="45"/>
      <c r="IBJ436" s="45"/>
      <c r="IBK436" s="45"/>
      <c r="IBL436" s="45"/>
      <c r="IBM436" s="45"/>
      <c r="IBN436" s="45"/>
      <c r="IBO436" s="45"/>
      <c r="IBP436" s="45"/>
      <c r="IBQ436" s="45"/>
      <c r="IBR436" s="45"/>
      <c r="IBS436" s="45"/>
      <c r="IBT436" s="45"/>
      <c r="IBU436" s="45"/>
      <c r="IBV436" s="45"/>
      <c r="IBW436" s="45"/>
      <c r="IBX436" s="45"/>
      <c r="IBY436" s="45"/>
      <c r="IBZ436" s="45"/>
      <c r="ICA436" s="45"/>
      <c r="ICB436" s="45"/>
      <c r="ICC436" s="45"/>
      <c r="ICD436" s="45"/>
      <c r="ICE436" s="45"/>
      <c r="ICF436" s="45"/>
      <c r="ICG436" s="45"/>
      <c r="ICH436" s="45"/>
      <c r="ICI436" s="45"/>
      <c r="ICJ436" s="45"/>
      <c r="ICK436" s="45"/>
      <c r="ICL436" s="45"/>
      <c r="ICM436" s="45"/>
      <c r="ICN436" s="45"/>
      <c r="ICO436" s="45"/>
      <c r="ICP436" s="45"/>
      <c r="ICQ436" s="45"/>
      <c r="ICR436" s="45"/>
      <c r="ICS436" s="45"/>
      <c r="ICT436" s="45"/>
      <c r="ICU436" s="45"/>
      <c r="ICV436" s="45"/>
      <c r="ICW436" s="45"/>
      <c r="ICX436" s="45"/>
      <c r="ICY436" s="45"/>
      <c r="ICZ436" s="45"/>
      <c r="IDA436" s="45"/>
      <c r="IDB436" s="45"/>
      <c r="IDC436" s="45"/>
      <c r="IDD436" s="45"/>
      <c r="IDE436" s="45"/>
      <c r="IDF436" s="45"/>
      <c r="IDG436" s="45"/>
      <c r="IDH436" s="45"/>
      <c r="IDI436" s="45"/>
      <c r="IDJ436" s="45"/>
      <c r="IDK436" s="45"/>
      <c r="IDL436" s="45"/>
      <c r="IDM436" s="45"/>
      <c r="IDN436" s="45"/>
      <c r="IDO436" s="45"/>
      <c r="IDP436" s="45"/>
      <c r="IDQ436" s="45"/>
      <c r="IDR436" s="45"/>
      <c r="IDS436" s="45"/>
      <c r="IDT436" s="45"/>
      <c r="IDU436" s="45"/>
      <c r="IDV436" s="45"/>
      <c r="IDW436" s="45"/>
      <c r="IDX436" s="45"/>
      <c r="IDY436" s="45"/>
      <c r="IDZ436" s="45"/>
      <c r="IEA436" s="45"/>
      <c r="IEB436" s="45"/>
      <c r="IEC436" s="45"/>
      <c r="IED436" s="45"/>
      <c r="IEE436" s="45"/>
      <c r="IEF436" s="45"/>
      <c r="IEG436" s="45"/>
      <c r="IEH436" s="45"/>
      <c r="IEI436" s="45"/>
      <c r="IEJ436" s="45"/>
      <c r="IEK436" s="45"/>
      <c r="IEL436" s="45"/>
      <c r="IEM436" s="45"/>
      <c r="IEN436" s="45"/>
      <c r="IEO436" s="45"/>
      <c r="IEP436" s="45"/>
      <c r="IEQ436" s="45"/>
      <c r="IER436" s="45"/>
      <c r="IES436" s="45"/>
      <c r="IET436" s="45"/>
      <c r="IEU436" s="45"/>
      <c r="IEV436" s="45"/>
      <c r="IEW436" s="45"/>
      <c r="IEX436" s="45"/>
      <c r="IEY436" s="45"/>
      <c r="IEZ436" s="45"/>
      <c r="IFA436" s="45"/>
      <c r="IFB436" s="45"/>
      <c r="IFC436" s="45"/>
      <c r="IFD436" s="45"/>
      <c r="IFE436" s="45"/>
      <c r="IFF436" s="45"/>
      <c r="IFG436" s="45"/>
      <c r="IFH436" s="45"/>
      <c r="IFI436" s="45"/>
      <c r="IFJ436" s="45"/>
      <c r="IFK436" s="45"/>
      <c r="IFL436" s="45"/>
      <c r="IFM436" s="45"/>
      <c r="IFN436" s="45"/>
      <c r="IFO436" s="45"/>
      <c r="IFP436" s="45"/>
      <c r="IFQ436" s="45"/>
      <c r="IFR436" s="45"/>
      <c r="IFS436" s="45"/>
      <c r="IFT436" s="45"/>
      <c r="IFU436" s="45"/>
      <c r="IFV436" s="45"/>
      <c r="IFW436" s="45"/>
      <c r="IFX436" s="45"/>
      <c r="IFY436" s="45"/>
      <c r="IFZ436" s="45"/>
      <c r="IGA436" s="45"/>
      <c r="IGB436" s="45"/>
      <c r="IGC436" s="45"/>
      <c r="IGD436" s="45"/>
      <c r="IGE436" s="45"/>
      <c r="IGF436" s="45"/>
      <c r="IGG436" s="45"/>
      <c r="IGH436" s="45"/>
      <c r="IGI436" s="45"/>
      <c r="IGJ436" s="45"/>
      <c r="IGK436" s="45"/>
      <c r="IGL436" s="45"/>
      <c r="IGM436" s="45"/>
      <c r="IGN436" s="45"/>
      <c r="IGO436" s="45"/>
      <c r="IGP436" s="45"/>
      <c r="IGQ436" s="45"/>
      <c r="IGR436" s="45"/>
      <c r="IGS436" s="45"/>
      <c r="IGT436" s="45"/>
      <c r="IGU436" s="45"/>
      <c r="IGV436" s="45"/>
      <c r="IGW436" s="45"/>
      <c r="IGX436" s="45"/>
      <c r="IGY436" s="45"/>
      <c r="IGZ436" s="45"/>
      <c r="IHA436" s="45"/>
      <c r="IHB436" s="45"/>
      <c r="IHC436" s="45"/>
      <c r="IHD436" s="45"/>
      <c r="IHE436" s="45"/>
      <c r="IHF436" s="45"/>
      <c r="IHG436" s="45"/>
      <c r="IHH436" s="45"/>
      <c r="IHI436" s="45"/>
      <c r="IHJ436" s="45"/>
      <c r="IHK436" s="45"/>
      <c r="IHL436" s="45"/>
      <c r="IHM436" s="45"/>
      <c r="IHN436" s="45"/>
      <c r="IHO436" s="45"/>
      <c r="IHP436" s="45"/>
      <c r="IHQ436" s="45"/>
      <c r="IHR436" s="45"/>
      <c r="IHS436" s="45"/>
      <c r="IHT436" s="45"/>
      <c r="IHU436" s="45"/>
      <c r="IHV436" s="45"/>
      <c r="IHW436" s="45"/>
      <c r="IHX436" s="45"/>
      <c r="IHY436" s="45"/>
      <c r="IHZ436" s="45"/>
      <c r="IIA436" s="45"/>
      <c r="IIB436" s="45"/>
      <c r="IIC436" s="45"/>
      <c r="IID436" s="45"/>
      <c r="IIE436" s="45"/>
      <c r="IIF436" s="45"/>
      <c r="IIG436" s="45"/>
      <c r="IIH436" s="45"/>
      <c r="III436" s="45"/>
      <c r="IIJ436" s="45"/>
      <c r="IIK436" s="45"/>
      <c r="IIL436" s="45"/>
      <c r="IIM436" s="45"/>
      <c r="IIN436" s="45"/>
      <c r="IIO436" s="45"/>
      <c r="IIP436" s="45"/>
      <c r="IIQ436" s="45"/>
      <c r="IIR436" s="45"/>
      <c r="IIS436" s="45"/>
      <c r="IIT436" s="45"/>
      <c r="IIU436" s="45"/>
      <c r="IIV436" s="45"/>
      <c r="IIW436" s="45"/>
      <c r="IIX436" s="45"/>
      <c r="IIY436" s="45"/>
      <c r="IIZ436" s="45"/>
      <c r="IJA436" s="45"/>
      <c r="IJB436" s="45"/>
      <c r="IJC436" s="45"/>
      <c r="IJD436" s="45"/>
      <c r="IJE436" s="45"/>
      <c r="IJF436" s="45"/>
      <c r="IJG436" s="45"/>
      <c r="IJH436" s="45"/>
      <c r="IJI436" s="45"/>
      <c r="IJJ436" s="45"/>
      <c r="IJK436" s="45"/>
      <c r="IJL436" s="45"/>
      <c r="IJM436" s="45"/>
      <c r="IJN436" s="45"/>
      <c r="IJO436" s="45"/>
      <c r="IJP436" s="45"/>
      <c r="IJQ436" s="45"/>
      <c r="IJR436" s="45"/>
      <c r="IJS436" s="45"/>
      <c r="IJT436" s="45"/>
      <c r="IJU436" s="45"/>
      <c r="IJV436" s="45"/>
      <c r="IJW436" s="45"/>
      <c r="IJX436" s="45"/>
      <c r="IJY436" s="45"/>
      <c r="IJZ436" s="45"/>
      <c r="IKA436" s="45"/>
      <c r="IKB436" s="45"/>
      <c r="IKC436" s="45"/>
      <c r="IKD436" s="45"/>
      <c r="IKE436" s="45"/>
      <c r="IKF436" s="45"/>
      <c r="IKG436" s="45"/>
      <c r="IKH436" s="45"/>
      <c r="IKI436" s="45"/>
      <c r="IKJ436" s="45"/>
      <c r="IKK436" s="45"/>
      <c r="IKL436" s="45"/>
      <c r="IKM436" s="45"/>
      <c r="IKN436" s="45"/>
      <c r="IKO436" s="45"/>
      <c r="IKP436" s="45"/>
      <c r="IKQ436" s="45"/>
      <c r="IKR436" s="45"/>
      <c r="IKS436" s="45"/>
      <c r="IKT436" s="45"/>
      <c r="IKU436" s="45"/>
      <c r="IKV436" s="45"/>
      <c r="IKW436" s="45"/>
      <c r="IKX436" s="45"/>
      <c r="IKY436" s="45"/>
      <c r="IKZ436" s="45"/>
      <c r="ILA436" s="45"/>
      <c r="ILB436" s="45"/>
      <c r="ILC436" s="45"/>
      <c r="ILD436" s="45"/>
      <c r="ILE436" s="45"/>
      <c r="ILF436" s="45"/>
      <c r="ILG436" s="45"/>
      <c r="ILH436" s="45"/>
      <c r="ILI436" s="45"/>
      <c r="ILJ436" s="45"/>
      <c r="ILK436" s="45"/>
      <c r="ILL436" s="45"/>
      <c r="ILM436" s="45"/>
      <c r="ILN436" s="45"/>
      <c r="ILO436" s="45"/>
      <c r="ILP436" s="45"/>
      <c r="ILQ436" s="45"/>
      <c r="ILR436" s="45"/>
      <c r="ILS436" s="45"/>
      <c r="ILT436" s="45"/>
      <c r="ILU436" s="45"/>
      <c r="ILV436" s="45"/>
      <c r="ILW436" s="45"/>
      <c r="ILX436" s="45"/>
      <c r="ILY436" s="45"/>
      <c r="ILZ436" s="45"/>
      <c r="IMA436" s="45"/>
      <c r="IMB436" s="45"/>
      <c r="IMC436" s="45"/>
      <c r="IMD436" s="45"/>
      <c r="IME436" s="45"/>
      <c r="IMF436" s="45"/>
      <c r="IMG436" s="45"/>
      <c r="IMH436" s="45"/>
      <c r="IMI436" s="45"/>
      <c r="IMJ436" s="45"/>
      <c r="IMK436" s="45"/>
      <c r="IML436" s="45"/>
      <c r="IMM436" s="45"/>
      <c r="IMN436" s="45"/>
      <c r="IMO436" s="45"/>
      <c r="IMP436" s="45"/>
      <c r="IMQ436" s="45"/>
      <c r="IMR436" s="45"/>
      <c r="IMS436" s="45"/>
      <c r="IMT436" s="45"/>
      <c r="IMU436" s="45"/>
      <c r="IMV436" s="45"/>
      <c r="IMW436" s="45"/>
      <c r="IMX436" s="45"/>
      <c r="IMY436" s="45"/>
      <c r="IMZ436" s="45"/>
      <c r="INA436" s="45"/>
      <c r="INB436" s="45"/>
      <c r="INC436" s="45"/>
      <c r="IND436" s="45"/>
      <c r="INE436" s="45"/>
      <c r="INF436" s="45"/>
      <c r="ING436" s="45"/>
      <c r="INH436" s="45"/>
      <c r="INI436" s="45"/>
      <c r="INJ436" s="45"/>
      <c r="INK436" s="45"/>
      <c r="INL436" s="45"/>
      <c r="INM436" s="45"/>
      <c r="INN436" s="45"/>
      <c r="INO436" s="45"/>
      <c r="INP436" s="45"/>
      <c r="INQ436" s="45"/>
      <c r="INR436" s="45"/>
      <c r="INS436" s="45"/>
      <c r="INT436" s="45"/>
      <c r="INU436" s="45"/>
      <c r="INV436" s="45"/>
      <c r="INW436" s="45"/>
      <c r="INX436" s="45"/>
      <c r="INY436" s="45"/>
      <c r="INZ436" s="45"/>
      <c r="IOA436" s="45"/>
      <c r="IOB436" s="45"/>
      <c r="IOC436" s="45"/>
      <c r="IOD436" s="45"/>
      <c r="IOE436" s="45"/>
      <c r="IOF436" s="45"/>
      <c r="IOG436" s="45"/>
      <c r="IOH436" s="45"/>
      <c r="IOI436" s="45"/>
      <c r="IOJ436" s="45"/>
      <c r="IOK436" s="45"/>
      <c r="IOL436" s="45"/>
      <c r="IOM436" s="45"/>
      <c r="ION436" s="45"/>
      <c r="IOO436" s="45"/>
      <c r="IOP436" s="45"/>
      <c r="IOQ436" s="45"/>
      <c r="IOR436" s="45"/>
      <c r="IOS436" s="45"/>
      <c r="IOT436" s="45"/>
      <c r="IOU436" s="45"/>
      <c r="IOV436" s="45"/>
      <c r="IOW436" s="45"/>
      <c r="IOX436" s="45"/>
      <c r="IOY436" s="45"/>
      <c r="IOZ436" s="45"/>
      <c r="IPA436" s="45"/>
      <c r="IPB436" s="45"/>
      <c r="IPC436" s="45"/>
      <c r="IPD436" s="45"/>
      <c r="IPE436" s="45"/>
      <c r="IPF436" s="45"/>
      <c r="IPG436" s="45"/>
      <c r="IPH436" s="45"/>
      <c r="IPI436" s="45"/>
      <c r="IPJ436" s="45"/>
      <c r="IPK436" s="45"/>
      <c r="IPL436" s="45"/>
      <c r="IPM436" s="45"/>
      <c r="IPN436" s="45"/>
      <c r="IPO436" s="45"/>
      <c r="IPP436" s="45"/>
      <c r="IPQ436" s="45"/>
      <c r="IPR436" s="45"/>
      <c r="IPS436" s="45"/>
      <c r="IPT436" s="45"/>
      <c r="IPU436" s="45"/>
      <c r="IPV436" s="45"/>
      <c r="IPW436" s="45"/>
      <c r="IPX436" s="45"/>
      <c r="IPY436" s="45"/>
      <c r="IPZ436" s="45"/>
      <c r="IQA436" s="45"/>
      <c r="IQB436" s="45"/>
      <c r="IQC436" s="45"/>
      <c r="IQD436" s="45"/>
      <c r="IQE436" s="45"/>
      <c r="IQF436" s="45"/>
      <c r="IQG436" s="45"/>
      <c r="IQH436" s="45"/>
      <c r="IQI436" s="45"/>
      <c r="IQJ436" s="45"/>
      <c r="IQK436" s="45"/>
      <c r="IQL436" s="45"/>
      <c r="IQM436" s="45"/>
      <c r="IQN436" s="45"/>
      <c r="IQO436" s="45"/>
      <c r="IQP436" s="45"/>
      <c r="IQQ436" s="45"/>
      <c r="IQR436" s="45"/>
      <c r="IQS436" s="45"/>
      <c r="IQT436" s="45"/>
      <c r="IQU436" s="45"/>
      <c r="IQV436" s="45"/>
      <c r="IQW436" s="45"/>
      <c r="IQX436" s="45"/>
      <c r="IQY436" s="45"/>
      <c r="IQZ436" s="45"/>
      <c r="IRA436" s="45"/>
      <c r="IRB436" s="45"/>
      <c r="IRC436" s="45"/>
      <c r="IRD436" s="45"/>
      <c r="IRE436" s="45"/>
      <c r="IRF436" s="45"/>
      <c r="IRG436" s="45"/>
      <c r="IRH436" s="45"/>
      <c r="IRI436" s="45"/>
      <c r="IRJ436" s="45"/>
      <c r="IRK436" s="45"/>
      <c r="IRL436" s="45"/>
      <c r="IRM436" s="45"/>
      <c r="IRN436" s="45"/>
      <c r="IRO436" s="45"/>
      <c r="IRP436" s="45"/>
      <c r="IRQ436" s="45"/>
      <c r="IRR436" s="45"/>
      <c r="IRS436" s="45"/>
      <c r="IRT436" s="45"/>
      <c r="IRU436" s="45"/>
      <c r="IRV436" s="45"/>
      <c r="IRW436" s="45"/>
      <c r="IRX436" s="45"/>
      <c r="IRY436" s="45"/>
      <c r="IRZ436" s="45"/>
      <c r="ISA436" s="45"/>
      <c r="ISB436" s="45"/>
      <c r="ISC436" s="45"/>
      <c r="ISD436" s="45"/>
      <c r="ISE436" s="45"/>
      <c r="ISF436" s="45"/>
      <c r="ISG436" s="45"/>
      <c r="ISH436" s="45"/>
      <c r="ISI436" s="45"/>
      <c r="ISJ436" s="45"/>
      <c r="ISK436" s="45"/>
      <c r="ISL436" s="45"/>
      <c r="ISM436" s="45"/>
      <c r="ISN436" s="45"/>
      <c r="ISO436" s="45"/>
      <c r="ISP436" s="45"/>
      <c r="ISQ436" s="45"/>
      <c r="ISR436" s="45"/>
      <c r="ISS436" s="45"/>
      <c r="IST436" s="45"/>
      <c r="ISU436" s="45"/>
      <c r="ISV436" s="45"/>
      <c r="ISW436" s="45"/>
      <c r="ISX436" s="45"/>
      <c r="ISY436" s="45"/>
      <c r="ISZ436" s="45"/>
      <c r="ITA436" s="45"/>
      <c r="ITB436" s="45"/>
      <c r="ITC436" s="45"/>
      <c r="ITD436" s="45"/>
      <c r="ITE436" s="45"/>
      <c r="ITF436" s="45"/>
      <c r="ITG436" s="45"/>
      <c r="ITH436" s="45"/>
      <c r="ITI436" s="45"/>
      <c r="ITJ436" s="45"/>
      <c r="ITK436" s="45"/>
      <c r="ITL436" s="45"/>
      <c r="ITM436" s="45"/>
      <c r="ITN436" s="45"/>
      <c r="ITO436" s="45"/>
      <c r="ITP436" s="45"/>
      <c r="ITQ436" s="45"/>
      <c r="ITR436" s="45"/>
      <c r="ITS436" s="45"/>
      <c r="ITT436" s="45"/>
      <c r="ITU436" s="45"/>
      <c r="ITV436" s="45"/>
      <c r="ITW436" s="45"/>
      <c r="ITX436" s="45"/>
      <c r="ITY436" s="45"/>
      <c r="ITZ436" s="45"/>
      <c r="IUA436" s="45"/>
      <c r="IUB436" s="45"/>
      <c r="IUC436" s="45"/>
      <c r="IUD436" s="45"/>
      <c r="IUE436" s="45"/>
      <c r="IUF436" s="45"/>
      <c r="IUG436" s="45"/>
      <c r="IUH436" s="45"/>
      <c r="IUI436" s="45"/>
      <c r="IUJ436" s="45"/>
      <c r="IUK436" s="45"/>
      <c r="IUL436" s="45"/>
      <c r="IUM436" s="45"/>
      <c r="IUN436" s="45"/>
      <c r="IUO436" s="45"/>
      <c r="IUP436" s="45"/>
      <c r="IUQ436" s="45"/>
      <c r="IUR436" s="45"/>
      <c r="IUS436" s="45"/>
      <c r="IUT436" s="45"/>
      <c r="IUU436" s="45"/>
      <c r="IUV436" s="45"/>
      <c r="IUW436" s="45"/>
      <c r="IUX436" s="45"/>
      <c r="IUY436" s="45"/>
      <c r="IUZ436" s="45"/>
      <c r="IVA436" s="45"/>
      <c r="IVB436" s="45"/>
      <c r="IVC436" s="45"/>
      <c r="IVD436" s="45"/>
      <c r="IVE436" s="45"/>
      <c r="IVF436" s="45"/>
      <c r="IVG436" s="45"/>
      <c r="IVH436" s="45"/>
      <c r="IVI436" s="45"/>
      <c r="IVJ436" s="45"/>
      <c r="IVK436" s="45"/>
      <c r="IVL436" s="45"/>
      <c r="IVM436" s="45"/>
      <c r="IVN436" s="45"/>
      <c r="IVO436" s="45"/>
      <c r="IVP436" s="45"/>
      <c r="IVQ436" s="45"/>
      <c r="IVR436" s="45"/>
      <c r="IVS436" s="45"/>
      <c r="IVT436" s="45"/>
      <c r="IVU436" s="45"/>
      <c r="IVV436" s="45"/>
      <c r="IVW436" s="45"/>
      <c r="IVX436" s="45"/>
      <c r="IVY436" s="45"/>
      <c r="IVZ436" s="45"/>
      <c r="IWA436" s="45"/>
      <c r="IWB436" s="45"/>
      <c r="IWC436" s="45"/>
      <c r="IWD436" s="45"/>
      <c r="IWE436" s="45"/>
      <c r="IWF436" s="45"/>
      <c r="IWG436" s="45"/>
      <c r="IWH436" s="45"/>
      <c r="IWI436" s="45"/>
      <c r="IWJ436" s="45"/>
      <c r="IWK436" s="45"/>
      <c r="IWL436" s="45"/>
      <c r="IWM436" s="45"/>
      <c r="IWN436" s="45"/>
      <c r="IWO436" s="45"/>
      <c r="IWP436" s="45"/>
      <c r="IWQ436" s="45"/>
      <c r="IWR436" s="45"/>
      <c r="IWS436" s="45"/>
      <c r="IWT436" s="45"/>
      <c r="IWU436" s="45"/>
      <c r="IWV436" s="45"/>
      <c r="IWW436" s="45"/>
      <c r="IWX436" s="45"/>
      <c r="IWY436" s="45"/>
      <c r="IWZ436" s="45"/>
      <c r="IXA436" s="45"/>
      <c r="IXB436" s="45"/>
      <c r="IXC436" s="45"/>
      <c r="IXD436" s="45"/>
      <c r="IXE436" s="45"/>
      <c r="IXF436" s="45"/>
      <c r="IXG436" s="45"/>
      <c r="IXH436" s="45"/>
      <c r="IXI436" s="45"/>
      <c r="IXJ436" s="45"/>
      <c r="IXK436" s="45"/>
      <c r="IXL436" s="45"/>
      <c r="IXM436" s="45"/>
      <c r="IXN436" s="45"/>
      <c r="IXO436" s="45"/>
      <c r="IXP436" s="45"/>
      <c r="IXQ436" s="45"/>
      <c r="IXR436" s="45"/>
      <c r="IXS436" s="45"/>
      <c r="IXT436" s="45"/>
      <c r="IXU436" s="45"/>
      <c r="IXV436" s="45"/>
      <c r="IXW436" s="45"/>
      <c r="IXX436" s="45"/>
      <c r="IXY436" s="45"/>
      <c r="IXZ436" s="45"/>
      <c r="IYA436" s="45"/>
      <c r="IYB436" s="45"/>
      <c r="IYC436" s="45"/>
      <c r="IYD436" s="45"/>
      <c r="IYE436" s="45"/>
      <c r="IYF436" s="45"/>
      <c r="IYG436" s="45"/>
      <c r="IYH436" s="45"/>
      <c r="IYI436" s="45"/>
      <c r="IYJ436" s="45"/>
      <c r="IYK436" s="45"/>
      <c r="IYL436" s="45"/>
      <c r="IYM436" s="45"/>
      <c r="IYN436" s="45"/>
      <c r="IYO436" s="45"/>
      <c r="IYP436" s="45"/>
      <c r="IYQ436" s="45"/>
      <c r="IYR436" s="45"/>
      <c r="IYS436" s="45"/>
      <c r="IYT436" s="45"/>
      <c r="IYU436" s="45"/>
      <c r="IYV436" s="45"/>
      <c r="IYW436" s="45"/>
      <c r="IYX436" s="45"/>
      <c r="IYY436" s="45"/>
      <c r="IYZ436" s="45"/>
      <c r="IZA436" s="45"/>
      <c r="IZB436" s="45"/>
      <c r="IZC436" s="45"/>
      <c r="IZD436" s="45"/>
      <c r="IZE436" s="45"/>
      <c r="IZF436" s="45"/>
      <c r="IZG436" s="45"/>
      <c r="IZH436" s="45"/>
      <c r="IZI436" s="45"/>
      <c r="IZJ436" s="45"/>
      <c r="IZK436" s="45"/>
      <c r="IZL436" s="45"/>
      <c r="IZM436" s="45"/>
      <c r="IZN436" s="45"/>
      <c r="IZO436" s="45"/>
      <c r="IZP436" s="45"/>
      <c r="IZQ436" s="45"/>
      <c r="IZR436" s="45"/>
      <c r="IZS436" s="45"/>
      <c r="IZT436" s="45"/>
      <c r="IZU436" s="45"/>
      <c r="IZV436" s="45"/>
      <c r="IZW436" s="45"/>
      <c r="IZX436" s="45"/>
      <c r="IZY436" s="45"/>
      <c r="IZZ436" s="45"/>
      <c r="JAA436" s="45"/>
      <c r="JAB436" s="45"/>
      <c r="JAC436" s="45"/>
      <c r="JAD436" s="45"/>
      <c r="JAE436" s="45"/>
      <c r="JAF436" s="45"/>
      <c r="JAG436" s="45"/>
      <c r="JAH436" s="45"/>
      <c r="JAI436" s="45"/>
      <c r="JAJ436" s="45"/>
      <c r="JAK436" s="45"/>
      <c r="JAL436" s="45"/>
      <c r="JAM436" s="45"/>
      <c r="JAN436" s="45"/>
      <c r="JAO436" s="45"/>
      <c r="JAP436" s="45"/>
      <c r="JAQ436" s="45"/>
      <c r="JAR436" s="45"/>
      <c r="JAS436" s="45"/>
      <c r="JAT436" s="45"/>
      <c r="JAU436" s="45"/>
      <c r="JAV436" s="45"/>
      <c r="JAW436" s="45"/>
      <c r="JAX436" s="45"/>
      <c r="JAY436" s="45"/>
      <c r="JAZ436" s="45"/>
      <c r="JBA436" s="45"/>
      <c r="JBB436" s="45"/>
      <c r="JBC436" s="45"/>
      <c r="JBD436" s="45"/>
      <c r="JBE436" s="45"/>
      <c r="JBF436" s="45"/>
      <c r="JBG436" s="45"/>
      <c r="JBH436" s="45"/>
      <c r="JBI436" s="45"/>
      <c r="JBJ436" s="45"/>
      <c r="JBK436" s="45"/>
      <c r="JBL436" s="45"/>
      <c r="JBM436" s="45"/>
      <c r="JBN436" s="45"/>
      <c r="JBO436" s="45"/>
      <c r="JBP436" s="45"/>
      <c r="JBQ436" s="45"/>
      <c r="JBR436" s="45"/>
      <c r="JBS436" s="45"/>
      <c r="JBT436" s="45"/>
      <c r="JBU436" s="45"/>
      <c r="JBV436" s="45"/>
      <c r="JBW436" s="45"/>
      <c r="JBX436" s="45"/>
      <c r="JBY436" s="45"/>
      <c r="JBZ436" s="45"/>
      <c r="JCA436" s="45"/>
      <c r="JCB436" s="45"/>
      <c r="JCC436" s="45"/>
      <c r="JCD436" s="45"/>
      <c r="JCE436" s="45"/>
      <c r="JCF436" s="45"/>
      <c r="JCG436" s="45"/>
      <c r="JCH436" s="45"/>
      <c r="JCI436" s="45"/>
      <c r="JCJ436" s="45"/>
      <c r="JCK436" s="45"/>
      <c r="JCL436" s="45"/>
      <c r="JCM436" s="45"/>
      <c r="JCN436" s="45"/>
      <c r="JCO436" s="45"/>
      <c r="JCP436" s="45"/>
      <c r="JCQ436" s="45"/>
      <c r="JCR436" s="45"/>
      <c r="JCS436" s="45"/>
      <c r="JCT436" s="45"/>
      <c r="JCU436" s="45"/>
      <c r="JCV436" s="45"/>
      <c r="JCW436" s="45"/>
      <c r="JCX436" s="45"/>
      <c r="JCY436" s="45"/>
      <c r="JCZ436" s="45"/>
      <c r="JDA436" s="45"/>
      <c r="JDB436" s="45"/>
      <c r="JDC436" s="45"/>
      <c r="JDD436" s="45"/>
      <c r="JDE436" s="45"/>
      <c r="JDF436" s="45"/>
      <c r="JDG436" s="45"/>
      <c r="JDH436" s="45"/>
      <c r="JDI436" s="45"/>
      <c r="JDJ436" s="45"/>
      <c r="JDK436" s="45"/>
      <c r="JDL436" s="45"/>
      <c r="JDM436" s="45"/>
      <c r="JDN436" s="45"/>
      <c r="JDO436" s="45"/>
      <c r="JDP436" s="45"/>
      <c r="JDQ436" s="45"/>
      <c r="JDR436" s="45"/>
      <c r="JDS436" s="45"/>
      <c r="JDT436" s="45"/>
      <c r="JDU436" s="45"/>
      <c r="JDV436" s="45"/>
      <c r="JDW436" s="45"/>
      <c r="JDX436" s="45"/>
      <c r="JDY436" s="45"/>
      <c r="JDZ436" s="45"/>
      <c r="JEA436" s="45"/>
      <c r="JEB436" s="45"/>
      <c r="JEC436" s="45"/>
      <c r="JED436" s="45"/>
      <c r="JEE436" s="45"/>
      <c r="JEF436" s="45"/>
      <c r="JEG436" s="45"/>
      <c r="JEH436" s="45"/>
      <c r="JEI436" s="45"/>
      <c r="JEJ436" s="45"/>
      <c r="JEK436" s="45"/>
      <c r="JEL436" s="45"/>
      <c r="JEM436" s="45"/>
      <c r="JEN436" s="45"/>
      <c r="JEO436" s="45"/>
      <c r="JEP436" s="45"/>
      <c r="JEQ436" s="45"/>
      <c r="JER436" s="45"/>
      <c r="JES436" s="45"/>
      <c r="JET436" s="45"/>
      <c r="JEU436" s="45"/>
      <c r="JEV436" s="45"/>
      <c r="JEW436" s="45"/>
      <c r="JEX436" s="45"/>
      <c r="JEY436" s="45"/>
      <c r="JEZ436" s="45"/>
      <c r="JFA436" s="45"/>
      <c r="JFB436" s="45"/>
      <c r="JFC436" s="45"/>
      <c r="JFD436" s="45"/>
      <c r="JFE436" s="45"/>
      <c r="JFF436" s="45"/>
      <c r="JFG436" s="45"/>
      <c r="JFH436" s="45"/>
      <c r="JFI436" s="45"/>
      <c r="JFJ436" s="45"/>
      <c r="JFK436" s="45"/>
      <c r="JFL436" s="45"/>
      <c r="JFM436" s="45"/>
      <c r="JFN436" s="45"/>
      <c r="JFO436" s="45"/>
      <c r="JFP436" s="45"/>
      <c r="JFQ436" s="45"/>
      <c r="JFR436" s="45"/>
      <c r="JFS436" s="45"/>
      <c r="JFT436" s="45"/>
      <c r="JFU436" s="45"/>
      <c r="JFV436" s="45"/>
      <c r="JFW436" s="45"/>
      <c r="JFX436" s="45"/>
      <c r="JFY436" s="45"/>
      <c r="JFZ436" s="45"/>
      <c r="JGA436" s="45"/>
      <c r="JGB436" s="45"/>
      <c r="JGC436" s="45"/>
      <c r="JGD436" s="45"/>
      <c r="JGE436" s="45"/>
      <c r="JGF436" s="45"/>
      <c r="JGG436" s="45"/>
      <c r="JGH436" s="45"/>
      <c r="JGI436" s="45"/>
      <c r="JGJ436" s="45"/>
      <c r="JGK436" s="45"/>
      <c r="JGL436" s="45"/>
      <c r="JGM436" s="45"/>
      <c r="JGN436" s="45"/>
      <c r="JGO436" s="45"/>
      <c r="JGP436" s="45"/>
      <c r="JGQ436" s="45"/>
      <c r="JGR436" s="45"/>
      <c r="JGS436" s="45"/>
      <c r="JGT436" s="45"/>
      <c r="JGU436" s="45"/>
      <c r="JGV436" s="45"/>
      <c r="JGW436" s="45"/>
      <c r="JGX436" s="45"/>
      <c r="JGY436" s="45"/>
      <c r="JGZ436" s="45"/>
      <c r="JHA436" s="45"/>
      <c r="JHB436" s="45"/>
      <c r="JHC436" s="45"/>
      <c r="JHD436" s="45"/>
      <c r="JHE436" s="45"/>
      <c r="JHF436" s="45"/>
      <c r="JHG436" s="45"/>
      <c r="JHH436" s="45"/>
      <c r="JHI436" s="45"/>
      <c r="JHJ436" s="45"/>
      <c r="JHK436" s="45"/>
      <c r="JHL436" s="45"/>
      <c r="JHM436" s="45"/>
      <c r="JHN436" s="45"/>
      <c r="JHO436" s="45"/>
      <c r="JHP436" s="45"/>
      <c r="JHQ436" s="45"/>
      <c r="JHR436" s="45"/>
      <c r="JHS436" s="45"/>
      <c r="JHT436" s="45"/>
      <c r="JHU436" s="45"/>
      <c r="JHV436" s="45"/>
      <c r="JHW436" s="45"/>
      <c r="JHX436" s="45"/>
      <c r="JHY436" s="45"/>
      <c r="JHZ436" s="45"/>
      <c r="JIA436" s="45"/>
      <c r="JIB436" s="45"/>
      <c r="JIC436" s="45"/>
      <c r="JID436" s="45"/>
      <c r="JIE436" s="45"/>
      <c r="JIF436" s="45"/>
      <c r="JIG436" s="45"/>
      <c r="JIH436" s="45"/>
      <c r="JII436" s="45"/>
      <c r="JIJ436" s="45"/>
      <c r="JIK436" s="45"/>
      <c r="JIL436" s="45"/>
      <c r="JIM436" s="45"/>
      <c r="JIN436" s="45"/>
      <c r="JIO436" s="45"/>
      <c r="JIP436" s="45"/>
      <c r="JIQ436" s="45"/>
      <c r="JIR436" s="45"/>
      <c r="JIS436" s="45"/>
      <c r="JIT436" s="45"/>
      <c r="JIU436" s="45"/>
      <c r="JIV436" s="45"/>
      <c r="JIW436" s="45"/>
      <c r="JIX436" s="45"/>
      <c r="JIY436" s="45"/>
      <c r="JIZ436" s="45"/>
      <c r="JJA436" s="45"/>
      <c r="JJB436" s="45"/>
      <c r="JJC436" s="45"/>
      <c r="JJD436" s="45"/>
      <c r="JJE436" s="45"/>
      <c r="JJF436" s="45"/>
      <c r="JJG436" s="45"/>
      <c r="JJH436" s="45"/>
      <c r="JJI436" s="45"/>
      <c r="JJJ436" s="45"/>
      <c r="JJK436" s="45"/>
      <c r="JJL436" s="45"/>
      <c r="JJM436" s="45"/>
      <c r="JJN436" s="45"/>
      <c r="JJO436" s="45"/>
      <c r="JJP436" s="45"/>
      <c r="JJQ436" s="45"/>
      <c r="JJR436" s="45"/>
      <c r="JJS436" s="45"/>
      <c r="JJT436" s="45"/>
      <c r="JJU436" s="45"/>
      <c r="JJV436" s="45"/>
      <c r="JJW436" s="45"/>
      <c r="JJX436" s="45"/>
      <c r="JJY436" s="45"/>
      <c r="JJZ436" s="45"/>
      <c r="JKA436" s="45"/>
      <c r="JKB436" s="45"/>
      <c r="JKC436" s="45"/>
      <c r="JKD436" s="45"/>
      <c r="JKE436" s="45"/>
      <c r="JKF436" s="45"/>
      <c r="JKG436" s="45"/>
      <c r="JKH436" s="45"/>
      <c r="JKI436" s="45"/>
      <c r="JKJ436" s="45"/>
      <c r="JKK436" s="45"/>
      <c r="JKL436" s="45"/>
      <c r="JKM436" s="45"/>
      <c r="JKN436" s="45"/>
      <c r="JKO436" s="45"/>
      <c r="JKP436" s="45"/>
      <c r="JKQ436" s="45"/>
      <c r="JKR436" s="45"/>
      <c r="JKS436" s="45"/>
      <c r="JKT436" s="45"/>
      <c r="JKU436" s="45"/>
      <c r="JKV436" s="45"/>
      <c r="JKW436" s="45"/>
      <c r="JKX436" s="45"/>
      <c r="JKY436" s="45"/>
      <c r="JKZ436" s="45"/>
      <c r="JLA436" s="45"/>
      <c r="JLB436" s="45"/>
      <c r="JLC436" s="45"/>
      <c r="JLD436" s="45"/>
      <c r="JLE436" s="45"/>
      <c r="JLF436" s="45"/>
      <c r="JLG436" s="45"/>
      <c r="JLH436" s="45"/>
      <c r="JLI436" s="45"/>
      <c r="JLJ436" s="45"/>
      <c r="JLK436" s="45"/>
      <c r="JLL436" s="45"/>
      <c r="JLM436" s="45"/>
      <c r="JLN436" s="45"/>
      <c r="JLO436" s="45"/>
      <c r="JLP436" s="45"/>
      <c r="JLQ436" s="45"/>
      <c r="JLR436" s="45"/>
      <c r="JLS436" s="45"/>
      <c r="JLT436" s="45"/>
      <c r="JLU436" s="45"/>
      <c r="JLV436" s="45"/>
      <c r="JLW436" s="45"/>
      <c r="JLX436" s="45"/>
      <c r="JLY436" s="45"/>
      <c r="JLZ436" s="45"/>
      <c r="JMA436" s="45"/>
      <c r="JMB436" s="45"/>
      <c r="JMC436" s="45"/>
      <c r="JMD436" s="45"/>
      <c r="JME436" s="45"/>
      <c r="JMF436" s="45"/>
      <c r="JMG436" s="45"/>
      <c r="JMH436" s="45"/>
      <c r="JMI436" s="45"/>
      <c r="JMJ436" s="45"/>
      <c r="JMK436" s="45"/>
      <c r="JML436" s="45"/>
      <c r="JMM436" s="45"/>
      <c r="JMN436" s="45"/>
      <c r="JMO436" s="45"/>
      <c r="JMP436" s="45"/>
      <c r="JMQ436" s="45"/>
      <c r="JMR436" s="45"/>
      <c r="JMS436" s="45"/>
      <c r="JMT436" s="45"/>
      <c r="JMU436" s="45"/>
      <c r="JMV436" s="45"/>
      <c r="JMW436" s="45"/>
      <c r="JMX436" s="45"/>
      <c r="JMY436" s="45"/>
      <c r="JMZ436" s="45"/>
      <c r="JNA436" s="45"/>
      <c r="JNB436" s="45"/>
      <c r="JNC436" s="45"/>
      <c r="JND436" s="45"/>
      <c r="JNE436" s="45"/>
      <c r="JNF436" s="45"/>
      <c r="JNG436" s="45"/>
      <c r="JNH436" s="45"/>
      <c r="JNI436" s="45"/>
      <c r="JNJ436" s="45"/>
      <c r="JNK436" s="45"/>
      <c r="JNL436" s="45"/>
      <c r="JNM436" s="45"/>
      <c r="JNN436" s="45"/>
      <c r="JNO436" s="45"/>
      <c r="JNP436" s="45"/>
      <c r="JNQ436" s="45"/>
      <c r="JNR436" s="45"/>
      <c r="JNS436" s="45"/>
      <c r="JNT436" s="45"/>
      <c r="JNU436" s="45"/>
      <c r="JNV436" s="45"/>
      <c r="JNW436" s="45"/>
      <c r="JNX436" s="45"/>
      <c r="JNY436" s="45"/>
      <c r="JNZ436" s="45"/>
      <c r="JOA436" s="45"/>
      <c r="JOB436" s="45"/>
      <c r="JOC436" s="45"/>
      <c r="JOD436" s="45"/>
      <c r="JOE436" s="45"/>
      <c r="JOF436" s="45"/>
      <c r="JOG436" s="45"/>
      <c r="JOH436" s="45"/>
      <c r="JOI436" s="45"/>
      <c r="JOJ436" s="45"/>
      <c r="JOK436" s="45"/>
      <c r="JOL436" s="45"/>
      <c r="JOM436" s="45"/>
      <c r="JON436" s="45"/>
      <c r="JOO436" s="45"/>
      <c r="JOP436" s="45"/>
      <c r="JOQ436" s="45"/>
      <c r="JOR436" s="45"/>
      <c r="JOS436" s="45"/>
      <c r="JOT436" s="45"/>
      <c r="JOU436" s="45"/>
      <c r="JOV436" s="45"/>
      <c r="JOW436" s="45"/>
      <c r="JOX436" s="45"/>
      <c r="JOY436" s="45"/>
      <c r="JOZ436" s="45"/>
      <c r="JPA436" s="45"/>
      <c r="JPB436" s="45"/>
      <c r="JPC436" s="45"/>
      <c r="JPD436" s="45"/>
      <c r="JPE436" s="45"/>
      <c r="JPF436" s="45"/>
      <c r="JPG436" s="45"/>
      <c r="JPH436" s="45"/>
      <c r="JPI436" s="45"/>
      <c r="JPJ436" s="45"/>
      <c r="JPK436" s="45"/>
      <c r="JPL436" s="45"/>
      <c r="JPM436" s="45"/>
      <c r="JPN436" s="45"/>
      <c r="JPO436" s="45"/>
      <c r="JPP436" s="45"/>
      <c r="JPQ436" s="45"/>
      <c r="JPR436" s="45"/>
      <c r="JPS436" s="45"/>
      <c r="JPT436" s="45"/>
      <c r="JPU436" s="45"/>
      <c r="JPV436" s="45"/>
      <c r="JPW436" s="45"/>
      <c r="JPX436" s="45"/>
      <c r="JPY436" s="45"/>
      <c r="JPZ436" s="45"/>
      <c r="JQA436" s="45"/>
      <c r="JQB436" s="45"/>
      <c r="JQC436" s="45"/>
      <c r="JQD436" s="45"/>
      <c r="JQE436" s="45"/>
      <c r="JQF436" s="45"/>
      <c r="JQG436" s="45"/>
      <c r="JQH436" s="45"/>
      <c r="JQI436" s="45"/>
      <c r="JQJ436" s="45"/>
      <c r="JQK436" s="45"/>
      <c r="JQL436" s="45"/>
      <c r="JQM436" s="45"/>
      <c r="JQN436" s="45"/>
      <c r="JQO436" s="45"/>
      <c r="JQP436" s="45"/>
      <c r="JQQ436" s="45"/>
      <c r="JQR436" s="45"/>
      <c r="JQS436" s="45"/>
      <c r="JQT436" s="45"/>
      <c r="JQU436" s="45"/>
      <c r="JQV436" s="45"/>
      <c r="JQW436" s="45"/>
      <c r="JQX436" s="45"/>
      <c r="JQY436" s="45"/>
      <c r="JQZ436" s="45"/>
      <c r="JRA436" s="45"/>
      <c r="JRB436" s="45"/>
      <c r="JRC436" s="45"/>
      <c r="JRD436" s="45"/>
      <c r="JRE436" s="45"/>
      <c r="JRF436" s="45"/>
      <c r="JRG436" s="45"/>
      <c r="JRH436" s="45"/>
      <c r="JRI436" s="45"/>
      <c r="JRJ436" s="45"/>
      <c r="JRK436" s="45"/>
      <c r="JRL436" s="45"/>
      <c r="JRM436" s="45"/>
      <c r="JRN436" s="45"/>
      <c r="JRO436" s="45"/>
      <c r="JRP436" s="45"/>
      <c r="JRQ436" s="45"/>
      <c r="JRR436" s="45"/>
      <c r="JRS436" s="45"/>
      <c r="JRT436" s="45"/>
      <c r="JRU436" s="45"/>
      <c r="JRV436" s="45"/>
      <c r="JRW436" s="45"/>
      <c r="JRX436" s="45"/>
      <c r="JRY436" s="45"/>
      <c r="JRZ436" s="45"/>
      <c r="JSA436" s="45"/>
      <c r="JSB436" s="45"/>
      <c r="JSC436" s="45"/>
      <c r="JSD436" s="45"/>
      <c r="JSE436" s="45"/>
      <c r="JSF436" s="45"/>
      <c r="JSG436" s="45"/>
      <c r="JSH436" s="45"/>
      <c r="JSI436" s="45"/>
      <c r="JSJ436" s="45"/>
      <c r="JSK436" s="45"/>
      <c r="JSL436" s="45"/>
      <c r="JSM436" s="45"/>
      <c r="JSN436" s="45"/>
      <c r="JSO436" s="45"/>
      <c r="JSP436" s="45"/>
      <c r="JSQ436" s="45"/>
      <c r="JSR436" s="45"/>
      <c r="JSS436" s="45"/>
      <c r="JST436" s="45"/>
      <c r="JSU436" s="45"/>
      <c r="JSV436" s="45"/>
      <c r="JSW436" s="45"/>
      <c r="JSX436" s="45"/>
      <c r="JSY436" s="45"/>
      <c r="JSZ436" s="45"/>
      <c r="JTA436" s="45"/>
      <c r="JTB436" s="45"/>
      <c r="JTC436" s="45"/>
      <c r="JTD436" s="45"/>
      <c r="JTE436" s="45"/>
      <c r="JTF436" s="45"/>
      <c r="JTG436" s="45"/>
      <c r="JTH436" s="45"/>
      <c r="JTI436" s="45"/>
      <c r="JTJ436" s="45"/>
      <c r="JTK436" s="45"/>
      <c r="JTL436" s="45"/>
      <c r="JTM436" s="45"/>
      <c r="JTN436" s="45"/>
      <c r="JTO436" s="45"/>
      <c r="JTP436" s="45"/>
      <c r="JTQ436" s="45"/>
      <c r="JTR436" s="45"/>
      <c r="JTS436" s="45"/>
      <c r="JTT436" s="45"/>
      <c r="JTU436" s="45"/>
      <c r="JTV436" s="45"/>
      <c r="JTW436" s="45"/>
      <c r="JTX436" s="45"/>
      <c r="JTY436" s="45"/>
      <c r="JTZ436" s="45"/>
      <c r="JUA436" s="45"/>
      <c r="JUB436" s="45"/>
      <c r="JUC436" s="45"/>
      <c r="JUD436" s="45"/>
      <c r="JUE436" s="45"/>
      <c r="JUF436" s="45"/>
      <c r="JUG436" s="45"/>
      <c r="JUH436" s="45"/>
      <c r="JUI436" s="45"/>
      <c r="JUJ436" s="45"/>
      <c r="JUK436" s="45"/>
      <c r="JUL436" s="45"/>
      <c r="JUM436" s="45"/>
      <c r="JUN436" s="45"/>
      <c r="JUO436" s="45"/>
      <c r="JUP436" s="45"/>
      <c r="JUQ436" s="45"/>
      <c r="JUR436" s="45"/>
      <c r="JUS436" s="45"/>
      <c r="JUT436" s="45"/>
      <c r="JUU436" s="45"/>
      <c r="JUV436" s="45"/>
      <c r="JUW436" s="45"/>
      <c r="JUX436" s="45"/>
      <c r="JUY436" s="45"/>
      <c r="JUZ436" s="45"/>
      <c r="JVA436" s="45"/>
      <c r="JVB436" s="45"/>
      <c r="JVC436" s="45"/>
      <c r="JVD436" s="45"/>
      <c r="JVE436" s="45"/>
      <c r="JVF436" s="45"/>
      <c r="JVG436" s="45"/>
      <c r="JVH436" s="45"/>
      <c r="JVI436" s="45"/>
      <c r="JVJ436" s="45"/>
      <c r="JVK436" s="45"/>
      <c r="JVL436" s="45"/>
      <c r="JVM436" s="45"/>
      <c r="JVN436" s="45"/>
      <c r="JVO436" s="45"/>
      <c r="JVP436" s="45"/>
      <c r="JVQ436" s="45"/>
      <c r="JVR436" s="45"/>
      <c r="JVS436" s="45"/>
      <c r="JVT436" s="45"/>
      <c r="JVU436" s="45"/>
      <c r="JVV436" s="45"/>
      <c r="JVW436" s="45"/>
      <c r="JVX436" s="45"/>
      <c r="JVY436" s="45"/>
      <c r="JVZ436" s="45"/>
      <c r="JWA436" s="45"/>
      <c r="JWB436" s="45"/>
      <c r="JWC436" s="45"/>
      <c r="JWD436" s="45"/>
      <c r="JWE436" s="45"/>
      <c r="JWF436" s="45"/>
      <c r="JWG436" s="45"/>
      <c r="JWH436" s="45"/>
      <c r="JWI436" s="45"/>
      <c r="JWJ436" s="45"/>
      <c r="JWK436" s="45"/>
      <c r="JWL436" s="45"/>
      <c r="JWM436" s="45"/>
      <c r="JWN436" s="45"/>
      <c r="JWO436" s="45"/>
      <c r="JWP436" s="45"/>
      <c r="JWQ436" s="45"/>
      <c r="JWR436" s="45"/>
      <c r="JWS436" s="45"/>
      <c r="JWT436" s="45"/>
      <c r="JWU436" s="45"/>
      <c r="JWV436" s="45"/>
      <c r="JWW436" s="45"/>
      <c r="JWX436" s="45"/>
      <c r="JWY436" s="45"/>
      <c r="JWZ436" s="45"/>
      <c r="JXA436" s="45"/>
      <c r="JXB436" s="45"/>
      <c r="JXC436" s="45"/>
      <c r="JXD436" s="45"/>
      <c r="JXE436" s="45"/>
      <c r="JXF436" s="45"/>
      <c r="JXG436" s="45"/>
      <c r="JXH436" s="45"/>
      <c r="JXI436" s="45"/>
      <c r="JXJ436" s="45"/>
      <c r="JXK436" s="45"/>
      <c r="JXL436" s="45"/>
      <c r="JXM436" s="45"/>
      <c r="JXN436" s="45"/>
      <c r="JXO436" s="45"/>
      <c r="JXP436" s="45"/>
      <c r="JXQ436" s="45"/>
      <c r="JXR436" s="45"/>
      <c r="JXS436" s="45"/>
      <c r="JXT436" s="45"/>
      <c r="JXU436" s="45"/>
      <c r="JXV436" s="45"/>
      <c r="JXW436" s="45"/>
      <c r="JXX436" s="45"/>
      <c r="JXY436" s="45"/>
      <c r="JXZ436" s="45"/>
      <c r="JYA436" s="45"/>
      <c r="JYB436" s="45"/>
      <c r="JYC436" s="45"/>
      <c r="JYD436" s="45"/>
      <c r="JYE436" s="45"/>
      <c r="JYF436" s="45"/>
      <c r="JYG436" s="45"/>
      <c r="JYH436" s="45"/>
      <c r="JYI436" s="45"/>
      <c r="JYJ436" s="45"/>
      <c r="JYK436" s="45"/>
      <c r="JYL436" s="45"/>
      <c r="JYM436" s="45"/>
      <c r="JYN436" s="45"/>
      <c r="JYO436" s="45"/>
      <c r="JYP436" s="45"/>
      <c r="JYQ436" s="45"/>
      <c r="JYR436" s="45"/>
      <c r="JYS436" s="45"/>
      <c r="JYT436" s="45"/>
      <c r="JYU436" s="45"/>
      <c r="JYV436" s="45"/>
      <c r="JYW436" s="45"/>
      <c r="JYX436" s="45"/>
      <c r="JYY436" s="45"/>
      <c r="JYZ436" s="45"/>
      <c r="JZA436" s="45"/>
      <c r="JZB436" s="45"/>
      <c r="JZC436" s="45"/>
      <c r="JZD436" s="45"/>
      <c r="JZE436" s="45"/>
      <c r="JZF436" s="45"/>
      <c r="JZG436" s="45"/>
      <c r="JZH436" s="45"/>
      <c r="JZI436" s="45"/>
      <c r="JZJ436" s="45"/>
      <c r="JZK436" s="45"/>
      <c r="JZL436" s="45"/>
      <c r="JZM436" s="45"/>
      <c r="JZN436" s="45"/>
      <c r="JZO436" s="45"/>
      <c r="JZP436" s="45"/>
      <c r="JZQ436" s="45"/>
      <c r="JZR436" s="45"/>
      <c r="JZS436" s="45"/>
      <c r="JZT436" s="45"/>
      <c r="JZU436" s="45"/>
      <c r="JZV436" s="45"/>
      <c r="JZW436" s="45"/>
      <c r="JZX436" s="45"/>
      <c r="JZY436" s="45"/>
      <c r="JZZ436" s="45"/>
      <c r="KAA436" s="45"/>
      <c r="KAB436" s="45"/>
      <c r="KAC436" s="45"/>
      <c r="KAD436" s="45"/>
      <c r="KAE436" s="45"/>
      <c r="KAF436" s="45"/>
      <c r="KAG436" s="45"/>
      <c r="KAH436" s="45"/>
      <c r="KAI436" s="45"/>
      <c r="KAJ436" s="45"/>
      <c r="KAK436" s="45"/>
      <c r="KAL436" s="45"/>
      <c r="KAM436" s="45"/>
      <c r="KAN436" s="45"/>
      <c r="KAO436" s="45"/>
      <c r="KAP436" s="45"/>
      <c r="KAQ436" s="45"/>
      <c r="KAR436" s="45"/>
      <c r="KAS436" s="45"/>
      <c r="KAT436" s="45"/>
      <c r="KAU436" s="45"/>
      <c r="KAV436" s="45"/>
      <c r="KAW436" s="45"/>
      <c r="KAX436" s="45"/>
      <c r="KAY436" s="45"/>
      <c r="KAZ436" s="45"/>
      <c r="KBA436" s="45"/>
      <c r="KBB436" s="45"/>
      <c r="KBC436" s="45"/>
      <c r="KBD436" s="45"/>
      <c r="KBE436" s="45"/>
      <c r="KBF436" s="45"/>
      <c r="KBG436" s="45"/>
      <c r="KBH436" s="45"/>
      <c r="KBI436" s="45"/>
      <c r="KBJ436" s="45"/>
      <c r="KBK436" s="45"/>
      <c r="KBL436" s="45"/>
      <c r="KBM436" s="45"/>
      <c r="KBN436" s="45"/>
      <c r="KBO436" s="45"/>
      <c r="KBP436" s="45"/>
      <c r="KBQ436" s="45"/>
      <c r="KBR436" s="45"/>
      <c r="KBS436" s="45"/>
      <c r="KBT436" s="45"/>
      <c r="KBU436" s="45"/>
      <c r="KBV436" s="45"/>
      <c r="KBW436" s="45"/>
      <c r="KBX436" s="45"/>
      <c r="KBY436" s="45"/>
      <c r="KBZ436" s="45"/>
      <c r="KCA436" s="45"/>
      <c r="KCB436" s="45"/>
      <c r="KCC436" s="45"/>
      <c r="KCD436" s="45"/>
      <c r="KCE436" s="45"/>
      <c r="KCF436" s="45"/>
      <c r="KCG436" s="45"/>
      <c r="KCH436" s="45"/>
      <c r="KCI436" s="45"/>
      <c r="KCJ436" s="45"/>
      <c r="KCK436" s="45"/>
      <c r="KCL436" s="45"/>
      <c r="KCM436" s="45"/>
      <c r="KCN436" s="45"/>
      <c r="KCO436" s="45"/>
      <c r="KCP436" s="45"/>
      <c r="KCQ436" s="45"/>
      <c r="KCR436" s="45"/>
      <c r="KCS436" s="45"/>
      <c r="KCT436" s="45"/>
      <c r="KCU436" s="45"/>
      <c r="KCV436" s="45"/>
      <c r="KCW436" s="45"/>
      <c r="KCX436" s="45"/>
      <c r="KCY436" s="45"/>
      <c r="KCZ436" s="45"/>
      <c r="KDA436" s="45"/>
      <c r="KDB436" s="45"/>
      <c r="KDC436" s="45"/>
      <c r="KDD436" s="45"/>
      <c r="KDE436" s="45"/>
      <c r="KDF436" s="45"/>
      <c r="KDG436" s="45"/>
      <c r="KDH436" s="45"/>
      <c r="KDI436" s="45"/>
      <c r="KDJ436" s="45"/>
      <c r="KDK436" s="45"/>
      <c r="KDL436" s="45"/>
      <c r="KDM436" s="45"/>
      <c r="KDN436" s="45"/>
      <c r="KDO436" s="45"/>
      <c r="KDP436" s="45"/>
      <c r="KDQ436" s="45"/>
      <c r="KDR436" s="45"/>
      <c r="KDS436" s="45"/>
      <c r="KDT436" s="45"/>
      <c r="KDU436" s="45"/>
      <c r="KDV436" s="45"/>
      <c r="KDW436" s="45"/>
      <c r="KDX436" s="45"/>
      <c r="KDY436" s="45"/>
      <c r="KDZ436" s="45"/>
      <c r="KEA436" s="45"/>
      <c r="KEB436" s="45"/>
      <c r="KEC436" s="45"/>
      <c r="KED436" s="45"/>
      <c r="KEE436" s="45"/>
      <c r="KEF436" s="45"/>
      <c r="KEG436" s="45"/>
      <c r="KEH436" s="45"/>
      <c r="KEI436" s="45"/>
      <c r="KEJ436" s="45"/>
      <c r="KEK436" s="45"/>
      <c r="KEL436" s="45"/>
      <c r="KEM436" s="45"/>
      <c r="KEN436" s="45"/>
      <c r="KEO436" s="45"/>
      <c r="KEP436" s="45"/>
      <c r="KEQ436" s="45"/>
      <c r="KER436" s="45"/>
      <c r="KES436" s="45"/>
      <c r="KET436" s="45"/>
      <c r="KEU436" s="45"/>
      <c r="KEV436" s="45"/>
      <c r="KEW436" s="45"/>
      <c r="KEX436" s="45"/>
      <c r="KEY436" s="45"/>
      <c r="KEZ436" s="45"/>
      <c r="KFA436" s="45"/>
      <c r="KFB436" s="45"/>
      <c r="KFC436" s="45"/>
      <c r="KFD436" s="45"/>
      <c r="KFE436" s="45"/>
      <c r="KFF436" s="45"/>
      <c r="KFG436" s="45"/>
      <c r="KFH436" s="45"/>
      <c r="KFI436" s="45"/>
      <c r="KFJ436" s="45"/>
      <c r="KFK436" s="45"/>
      <c r="KFL436" s="45"/>
      <c r="KFM436" s="45"/>
      <c r="KFN436" s="45"/>
      <c r="KFO436" s="45"/>
      <c r="KFP436" s="45"/>
      <c r="KFQ436" s="45"/>
      <c r="KFR436" s="45"/>
      <c r="KFS436" s="45"/>
      <c r="KFT436" s="45"/>
      <c r="KFU436" s="45"/>
      <c r="KFV436" s="45"/>
      <c r="KFW436" s="45"/>
      <c r="KFX436" s="45"/>
      <c r="KFY436" s="45"/>
      <c r="KFZ436" s="45"/>
      <c r="KGA436" s="45"/>
      <c r="KGB436" s="45"/>
      <c r="KGC436" s="45"/>
      <c r="KGD436" s="45"/>
      <c r="KGE436" s="45"/>
      <c r="KGF436" s="45"/>
      <c r="KGG436" s="45"/>
      <c r="KGH436" s="45"/>
      <c r="KGI436" s="45"/>
      <c r="KGJ436" s="45"/>
      <c r="KGK436" s="45"/>
      <c r="KGL436" s="45"/>
      <c r="KGM436" s="45"/>
      <c r="KGN436" s="45"/>
      <c r="KGO436" s="45"/>
      <c r="KGP436" s="45"/>
      <c r="KGQ436" s="45"/>
      <c r="KGR436" s="45"/>
      <c r="KGS436" s="45"/>
      <c r="KGT436" s="45"/>
      <c r="KGU436" s="45"/>
      <c r="KGV436" s="45"/>
      <c r="KGW436" s="45"/>
      <c r="KGX436" s="45"/>
      <c r="KGY436" s="45"/>
      <c r="KGZ436" s="45"/>
      <c r="KHA436" s="45"/>
      <c r="KHB436" s="45"/>
      <c r="KHC436" s="45"/>
      <c r="KHD436" s="45"/>
      <c r="KHE436" s="45"/>
      <c r="KHF436" s="45"/>
      <c r="KHG436" s="45"/>
      <c r="KHH436" s="45"/>
      <c r="KHI436" s="45"/>
      <c r="KHJ436" s="45"/>
      <c r="KHK436" s="45"/>
      <c r="KHL436" s="45"/>
      <c r="KHM436" s="45"/>
      <c r="KHN436" s="45"/>
      <c r="KHO436" s="45"/>
      <c r="KHP436" s="45"/>
      <c r="KHQ436" s="45"/>
      <c r="KHR436" s="45"/>
      <c r="KHS436" s="45"/>
      <c r="KHT436" s="45"/>
      <c r="KHU436" s="45"/>
      <c r="KHV436" s="45"/>
      <c r="KHW436" s="45"/>
      <c r="KHX436" s="45"/>
      <c r="KHY436" s="45"/>
      <c r="KHZ436" s="45"/>
      <c r="KIA436" s="45"/>
      <c r="KIB436" s="45"/>
      <c r="KIC436" s="45"/>
      <c r="KID436" s="45"/>
      <c r="KIE436" s="45"/>
      <c r="KIF436" s="45"/>
      <c r="KIG436" s="45"/>
      <c r="KIH436" s="45"/>
      <c r="KII436" s="45"/>
      <c r="KIJ436" s="45"/>
      <c r="KIK436" s="45"/>
      <c r="KIL436" s="45"/>
      <c r="KIM436" s="45"/>
      <c r="KIN436" s="45"/>
      <c r="KIO436" s="45"/>
      <c r="KIP436" s="45"/>
      <c r="KIQ436" s="45"/>
      <c r="KIR436" s="45"/>
      <c r="KIS436" s="45"/>
      <c r="KIT436" s="45"/>
      <c r="KIU436" s="45"/>
      <c r="KIV436" s="45"/>
      <c r="KIW436" s="45"/>
      <c r="KIX436" s="45"/>
      <c r="KIY436" s="45"/>
      <c r="KIZ436" s="45"/>
      <c r="KJA436" s="45"/>
      <c r="KJB436" s="45"/>
      <c r="KJC436" s="45"/>
      <c r="KJD436" s="45"/>
      <c r="KJE436" s="45"/>
      <c r="KJF436" s="45"/>
      <c r="KJG436" s="45"/>
      <c r="KJH436" s="45"/>
      <c r="KJI436" s="45"/>
      <c r="KJJ436" s="45"/>
      <c r="KJK436" s="45"/>
      <c r="KJL436" s="45"/>
      <c r="KJM436" s="45"/>
      <c r="KJN436" s="45"/>
      <c r="KJO436" s="45"/>
      <c r="KJP436" s="45"/>
      <c r="KJQ436" s="45"/>
      <c r="KJR436" s="45"/>
      <c r="KJS436" s="45"/>
      <c r="KJT436" s="45"/>
      <c r="KJU436" s="45"/>
      <c r="KJV436" s="45"/>
      <c r="KJW436" s="45"/>
      <c r="KJX436" s="45"/>
      <c r="KJY436" s="45"/>
      <c r="KJZ436" s="45"/>
      <c r="KKA436" s="45"/>
      <c r="KKB436" s="45"/>
      <c r="KKC436" s="45"/>
      <c r="KKD436" s="45"/>
      <c r="KKE436" s="45"/>
      <c r="KKF436" s="45"/>
      <c r="KKG436" s="45"/>
      <c r="KKH436" s="45"/>
      <c r="KKI436" s="45"/>
      <c r="KKJ436" s="45"/>
      <c r="KKK436" s="45"/>
      <c r="KKL436" s="45"/>
      <c r="KKM436" s="45"/>
      <c r="KKN436" s="45"/>
      <c r="KKO436" s="45"/>
      <c r="KKP436" s="45"/>
      <c r="KKQ436" s="45"/>
      <c r="KKR436" s="45"/>
      <c r="KKS436" s="45"/>
      <c r="KKT436" s="45"/>
      <c r="KKU436" s="45"/>
      <c r="KKV436" s="45"/>
      <c r="KKW436" s="45"/>
      <c r="KKX436" s="45"/>
      <c r="KKY436" s="45"/>
      <c r="KKZ436" s="45"/>
      <c r="KLA436" s="45"/>
      <c r="KLB436" s="45"/>
      <c r="KLC436" s="45"/>
      <c r="KLD436" s="45"/>
      <c r="KLE436" s="45"/>
      <c r="KLF436" s="45"/>
      <c r="KLG436" s="45"/>
      <c r="KLH436" s="45"/>
      <c r="KLI436" s="45"/>
      <c r="KLJ436" s="45"/>
      <c r="KLK436" s="45"/>
      <c r="KLL436" s="45"/>
      <c r="KLM436" s="45"/>
      <c r="KLN436" s="45"/>
      <c r="KLO436" s="45"/>
      <c r="KLP436" s="45"/>
      <c r="KLQ436" s="45"/>
      <c r="KLR436" s="45"/>
      <c r="KLS436" s="45"/>
      <c r="KLT436" s="45"/>
      <c r="KLU436" s="45"/>
      <c r="KLV436" s="45"/>
      <c r="KLW436" s="45"/>
      <c r="KLX436" s="45"/>
      <c r="KLY436" s="45"/>
      <c r="KLZ436" s="45"/>
      <c r="KMA436" s="45"/>
      <c r="KMB436" s="45"/>
      <c r="KMC436" s="45"/>
      <c r="KMD436" s="45"/>
      <c r="KME436" s="45"/>
      <c r="KMF436" s="45"/>
      <c r="KMG436" s="45"/>
      <c r="KMH436" s="45"/>
      <c r="KMI436" s="45"/>
      <c r="KMJ436" s="45"/>
      <c r="KMK436" s="45"/>
      <c r="KML436" s="45"/>
      <c r="KMM436" s="45"/>
      <c r="KMN436" s="45"/>
      <c r="KMO436" s="45"/>
      <c r="KMP436" s="45"/>
      <c r="KMQ436" s="45"/>
      <c r="KMR436" s="45"/>
      <c r="KMS436" s="45"/>
      <c r="KMT436" s="45"/>
      <c r="KMU436" s="45"/>
      <c r="KMV436" s="45"/>
      <c r="KMW436" s="45"/>
      <c r="KMX436" s="45"/>
      <c r="KMY436" s="45"/>
      <c r="KMZ436" s="45"/>
      <c r="KNA436" s="45"/>
      <c r="KNB436" s="45"/>
      <c r="KNC436" s="45"/>
      <c r="KND436" s="45"/>
      <c r="KNE436" s="45"/>
      <c r="KNF436" s="45"/>
      <c r="KNG436" s="45"/>
      <c r="KNH436" s="45"/>
      <c r="KNI436" s="45"/>
      <c r="KNJ436" s="45"/>
      <c r="KNK436" s="45"/>
      <c r="KNL436" s="45"/>
      <c r="KNM436" s="45"/>
      <c r="KNN436" s="45"/>
      <c r="KNO436" s="45"/>
      <c r="KNP436" s="45"/>
      <c r="KNQ436" s="45"/>
      <c r="KNR436" s="45"/>
      <c r="KNS436" s="45"/>
      <c r="KNT436" s="45"/>
      <c r="KNU436" s="45"/>
      <c r="KNV436" s="45"/>
      <c r="KNW436" s="45"/>
      <c r="KNX436" s="45"/>
      <c r="KNY436" s="45"/>
      <c r="KNZ436" s="45"/>
      <c r="KOA436" s="45"/>
      <c r="KOB436" s="45"/>
      <c r="KOC436" s="45"/>
      <c r="KOD436" s="45"/>
      <c r="KOE436" s="45"/>
      <c r="KOF436" s="45"/>
      <c r="KOG436" s="45"/>
      <c r="KOH436" s="45"/>
      <c r="KOI436" s="45"/>
      <c r="KOJ436" s="45"/>
      <c r="KOK436" s="45"/>
      <c r="KOL436" s="45"/>
      <c r="KOM436" s="45"/>
      <c r="KON436" s="45"/>
      <c r="KOO436" s="45"/>
      <c r="KOP436" s="45"/>
      <c r="KOQ436" s="45"/>
      <c r="KOR436" s="45"/>
      <c r="KOS436" s="45"/>
      <c r="KOT436" s="45"/>
      <c r="KOU436" s="45"/>
      <c r="KOV436" s="45"/>
      <c r="KOW436" s="45"/>
      <c r="KOX436" s="45"/>
      <c r="KOY436" s="45"/>
      <c r="KOZ436" s="45"/>
      <c r="KPA436" s="45"/>
      <c r="KPB436" s="45"/>
      <c r="KPC436" s="45"/>
      <c r="KPD436" s="45"/>
      <c r="KPE436" s="45"/>
      <c r="KPF436" s="45"/>
      <c r="KPG436" s="45"/>
      <c r="KPH436" s="45"/>
      <c r="KPI436" s="45"/>
      <c r="KPJ436" s="45"/>
      <c r="KPK436" s="45"/>
      <c r="KPL436" s="45"/>
      <c r="KPM436" s="45"/>
      <c r="KPN436" s="45"/>
      <c r="KPO436" s="45"/>
      <c r="KPP436" s="45"/>
      <c r="KPQ436" s="45"/>
      <c r="KPR436" s="45"/>
      <c r="KPS436" s="45"/>
      <c r="KPT436" s="45"/>
      <c r="KPU436" s="45"/>
      <c r="KPV436" s="45"/>
      <c r="KPW436" s="45"/>
      <c r="KPX436" s="45"/>
      <c r="KPY436" s="45"/>
      <c r="KPZ436" s="45"/>
      <c r="KQA436" s="45"/>
      <c r="KQB436" s="45"/>
      <c r="KQC436" s="45"/>
      <c r="KQD436" s="45"/>
      <c r="KQE436" s="45"/>
      <c r="KQF436" s="45"/>
      <c r="KQG436" s="45"/>
      <c r="KQH436" s="45"/>
      <c r="KQI436" s="45"/>
      <c r="KQJ436" s="45"/>
      <c r="KQK436" s="45"/>
      <c r="KQL436" s="45"/>
      <c r="KQM436" s="45"/>
      <c r="KQN436" s="45"/>
      <c r="KQO436" s="45"/>
      <c r="KQP436" s="45"/>
      <c r="KQQ436" s="45"/>
      <c r="KQR436" s="45"/>
      <c r="KQS436" s="45"/>
      <c r="KQT436" s="45"/>
      <c r="KQU436" s="45"/>
      <c r="KQV436" s="45"/>
      <c r="KQW436" s="45"/>
      <c r="KQX436" s="45"/>
      <c r="KQY436" s="45"/>
      <c r="KQZ436" s="45"/>
      <c r="KRA436" s="45"/>
      <c r="KRB436" s="45"/>
      <c r="KRC436" s="45"/>
      <c r="KRD436" s="45"/>
      <c r="KRE436" s="45"/>
      <c r="KRF436" s="45"/>
      <c r="KRG436" s="45"/>
      <c r="KRH436" s="45"/>
      <c r="KRI436" s="45"/>
      <c r="KRJ436" s="45"/>
      <c r="KRK436" s="45"/>
      <c r="KRL436" s="45"/>
      <c r="KRM436" s="45"/>
      <c r="KRN436" s="45"/>
      <c r="KRO436" s="45"/>
      <c r="KRP436" s="45"/>
      <c r="KRQ436" s="45"/>
      <c r="KRR436" s="45"/>
      <c r="KRS436" s="45"/>
      <c r="KRT436" s="45"/>
      <c r="KRU436" s="45"/>
      <c r="KRV436" s="45"/>
      <c r="KRW436" s="45"/>
      <c r="KRX436" s="45"/>
      <c r="KRY436" s="45"/>
      <c r="KRZ436" s="45"/>
      <c r="KSA436" s="45"/>
      <c r="KSB436" s="45"/>
      <c r="KSC436" s="45"/>
      <c r="KSD436" s="45"/>
      <c r="KSE436" s="45"/>
      <c r="KSF436" s="45"/>
      <c r="KSG436" s="45"/>
      <c r="KSH436" s="45"/>
      <c r="KSI436" s="45"/>
      <c r="KSJ436" s="45"/>
      <c r="KSK436" s="45"/>
      <c r="KSL436" s="45"/>
      <c r="KSM436" s="45"/>
      <c r="KSN436" s="45"/>
      <c r="KSO436" s="45"/>
      <c r="KSP436" s="45"/>
      <c r="KSQ436" s="45"/>
      <c r="KSR436" s="45"/>
      <c r="KSS436" s="45"/>
      <c r="KST436" s="45"/>
      <c r="KSU436" s="45"/>
      <c r="KSV436" s="45"/>
      <c r="KSW436" s="45"/>
      <c r="KSX436" s="45"/>
      <c r="KSY436" s="45"/>
      <c r="KSZ436" s="45"/>
      <c r="KTA436" s="45"/>
      <c r="KTB436" s="45"/>
      <c r="KTC436" s="45"/>
      <c r="KTD436" s="45"/>
      <c r="KTE436" s="45"/>
      <c r="KTF436" s="45"/>
      <c r="KTG436" s="45"/>
      <c r="KTH436" s="45"/>
      <c r="KTI436" s="45"/>
      <c r="KTJ436" s="45"/>
      <c r="KTK436" s="45"/>
      <c r="KTL436" s="45"/>
      <c r="KTM436" s="45"/>
      <c r="KTN436" s="45"/>
      <c r="KTO436" s="45"/>
      <c r="KTP436" s="45"/>
      <c r="KTQ436" s="45"/>
      <c r="KTR436" s="45"/>
      <c r="KTS436" s="45"/>
      <c r="KTT436" s="45"/>
      <c r="KTU436" s="45"/>
      <c r="KTV436" s="45"/>
      <c r="KTW436" s="45"/>
      <c r="KTX436" s="45"/>
      <c r="KTY436" s="45"/>
      <c r="KTZ436" s="45"/>
      <c r="KUA436" s="45"/>
      <c r="KUB436" s="45"/>
      <c r="KUC436" s="45"/>
      <c r="KUD436" s="45"/>
      <c r="KUE436" s="45"/>
      <c r="KUF436" s="45"/>
      <c r="KUG436" s="45"/>
      <c r="KUH436" s="45"/>
      <c r="KUI436" s="45"/>
      <c r="KUJ436" s="45"/>
      <c r="KUK436" s="45"/>
      <c r="KUL436" s="45"/>
      <c r="KUM436" s="45"/>
      <c r="KUN436" s="45"/>
      <c r="KUO436" s="45"/>
      <c r="KUP436" s="45"/>
      <c r="KUQ436" s="45"/>
      <c r="KUR436" s="45"/>
      <c r="KUS436" s="45"/>
      <c r="KUT436" s="45"/>
      <c r="KUU436" s="45"/>
      <c r="KUV436" s="45"/>
      <c r="KUW436" s="45"/>
      <c r="KUX436" s="45"/>
      <c r="KUY436" s="45"/>
      <c r="KUZ436" s="45"/>
      <c r="KVA436" s="45"/>
      <c r="KVB436" s="45"/>
      <c r="KVC436" s="45"/>
      <c r="KVD436" s="45"/>
      <c r="KVE436" s="45"/>
      <c r="KVF436" s="45"/>
      <c r="KVG436" s="45"/>
      <c r="KVH436" s="45"/>
      <c r="KVI436" s="45"/>
      <c r="KVJ436" s="45"/>
      <c r="KVK436" s="45"/>
      <c r="KVL436" s="45"/>
      <c r="KVM436" s="45"/>
      <c r="KVN436" s="45"/>
      <c r="KVO436" s="45"/>
      <c r="KVP436" s="45"/>
      <c r="KVQ436" s="45"/>
      <c r="KVR436" s="45"/>
      <c r="KVS436" s="45"/>
      <c r="KVT436" s="45"/>
      <c r="KVU436" s="45"/>
      <c r="KVV436" s="45"/>
      <c r="KVW436" s="45"/>
      <c r="KVX436" s="45"/>
      <c r="KVY436" s="45"/>
      <c r="KVZ436" s="45"/>
      <c r="KWA436" s="45"/>
      <c r="KWB436" s="45"/>
      <c r="KWC436" s="45"/>
      <c r="KWD436" s="45"/>
      <c r="KWE436" s="45"/>
      <c r="KWF436" s="45"/>
      <c r="KWG436" s="45"/>
      <c r="KWH436" s="45"/>
      <c r="KWI436" s="45"/>
      <c r="KWJ436" s="45"/>
      <c r="KWK436" s="45"/>
      <c r="KWL436" s="45"/>
      <c r="KWM436" s="45"/>
      <c r="KWN436" s="45"/>
      <c r="KWO436" s="45"/>
      <c r="KWP436" s="45"/>
      <c r="KWQ436" s="45"/>
      <c r="KWR436" s="45"/>
      <c r="KWS436" s="45"/>
      <c r="KWT436" s="45"/>
      <c r="KWU436" s="45"/>
      <c r="KWV436" s="45"/>
      <c r="KWW436" s="45"/>
      <c r="KWX436" s="45"/>
      <c r="KWY436" s="45"/>
      <c r="KWZ436" s="45"/>
      <c r="KXA436" s="45"/>
      <c r="KXB436" s="45"/>
      <c r="KXC436" s="45"/>
      <c r="KXD436" s="45"/>
      <c r="KXE436" s="45"/>
      <c r="KXF436" s="45"/>
      <c r="KXG436" s="45"/>
      <c r="KXH436" s="45"/>
      <c r="KXI436" s="45"/>
      <c r="KXJ436" s="45"/>
      <c r="KXK436" s="45"/>
      <c r="KXL436" s="45"/>
      <c r="KXM436" s="45"/>
      <c r="KXN436" s="45"/>
      <c r="KXO436" s="45"/>
      <c r="KXP436" s="45"/>
      <c r="KXQ436" s="45"/>
      <c r="KXR436" s="45"/>
      <c r="KXS436" s="45"/>
      <c r="KXT436" s="45"/>
      <c r="KXU436" s="45"/>
      <c r="KXV436" s="45"/>
      <c r="KXW436" s="45"/>
      <c r="KXX436" s="45"/>
      <c r="KXY436" s="45"/>
      <c r="KXZ436" s="45"/>
      <c r="KYA436" s="45"/>
      <c r="KYB436" s="45"/>
      <c r="KYC436" s="45"/>
      <c r="KYD436" s="45"/>
      <c r="KYE436" s="45"/>
      <c r="KYF436" s="45"/>
      <c r="KYG436" s="45"/>
      <c r="KYH436" s="45"/>
      <c r="KYI436" s="45"/>
      <c r="KYJ436" s="45"/>
      <c r="KYK436" s="45"/>
      <c r="KYL436" s="45"/>
      <c r="KYM436" s="45"/>
      <c r="KYN436" s="45"/>
      <c r="KYO436" s="45"/>
      <c r="KYP436" s="45"/>
      <c r="KYQ436" s="45"/>
      <c r="KYR436" s="45"/>
      <c r="KYS436" s="45"/>
      <c r="KYT436" s="45"/>
      <c r="KYU436" s="45"/>
      <c r="KYV436" s="45"/>
      <c r="KYW436" s="45"/>
      <c r="KYX436" s="45"/>
      <c r="KYY436" s="45"/>
      <c r="KYZ436" s="45"/>
      <c r="KZA436" s="45"/>
      <c r="KZB436" s="45"/>
      <c r="KZC436" s="45"/>
      <c r="KZD436" s="45"/>
      <c r="KZE436" s="45"/>
      <c r="KZF436" s="45"/>
      <c r="KZG436" s="45"/>
      <c r="KZH436" s="45"/>
      <c r="KZI436" s="45"/>
      <c r="KZJ436" s="45"/>
      <c r="KZK436" s="45"/>
      <c r="KZL436" s="45"/>
      <c r="KZM436" s="45"/>
      <c r="KZN436" s="45"/>
      <c r="KZO436" s="45"/>
      <c r="KZP436" s="45"/>
      <c r="KZQ436" s="45"/>
      <c r="KZR436" s="45"/>
      <c r="KZS436" s="45"/>
      <c r="KZT436" s="45"/>
      <c r="KZU436" s="45"/>
      <c r="KZV436" s="45"/>
      <c r="KZW436" s="45"/>
      <c r="KZX436" s="45"/>
      <c r="KZY436" s="45"/>
      <c r="KZZ436" s="45"/>
      <c r="LAA436" s="45"/>
      <c r="LAB436" s="45"/>
      <c r="LAC436" s="45"/>
      <c r="LAD436" s="45"/>
      <c r="LAE436" s="45"/>
      <c r="LAF436" s="45"/>
      <c r="LAG436" s="45"/>
      <c r="LAH436" s="45"/>
      <c r="LAI436" s="45"/>
      <c r="LAJ436" s="45"/>
      <c r="LAK436" s="45"/>
      <c r="LAL436" s="45"/>
      <c r="LAM436" s="45"/>
      <c r="LAN436" s="45"/>
      <c r="LAO436" s="45"/>
      <c r="LAP436" s="45"/>
      <c r="LAQ436" s="45"/>
      <c r="LAR436" s="45"/>
      <c r="LAS436" s="45"/>
      <c r="LAT436" s="45"/>
      <c r="LAU436" s="45"/>
      <c r="LAV436" s="45"/>
      <c r="LAW436" s="45"/>
      <c r="LAX436" s="45"/>
      <c r="LAY436" s="45"/>
      <c r="LAZ436" s="45"/>
      <c r="LBA436" s="45"/>
      <c r="LBB436" s="45"/>
      <c r="LBC436" s="45"/>
      <c r="LBD436" s="45"/>
      <c r="LBE436" s="45"/>
      <c r="LBF436" s="45"/>
      <c r="LBG436" s="45"/>
      <c r="LBH436" s="45"/>
      <c r="LBI436" s="45"/>
      <c r="LBJ436" s="45"/>
      <c r="LBK436" s="45"/>
      <c r="LBL436" s="45"/>
      <c r="LBM436" s="45"/>
      <c r="LBN436" s="45"/>
      <c r="LBO436" s="45"/>
      <c r="LBP436" s="45"/>
      <c r="LBQ436" s="45"/>
      <c r="LBR436" s="45"/>
      <c r="LBS436" s="45"/>
      <c r="LBT436" s="45"/>
      <c r="LBU436" s="45"/>
      <c r="LBV436" s="45"/>
      <c r="LBW436" s="45"/>
      <c r="LBX436" s="45"/>
      <c r="LBY436" s="45"/>
      <c r="LBZ436" s="45"/>
      <c r="LCA436" s="45"/>
      <c r="LCB436" s="45"/>
      <c r="LCC436" s="45"/>
      <c r="LCD436" s="45"/>
      <c r="LCE436" s="45"/>
      <c r="LCF436" s="45"/>
      <c r="LCG436" s="45"/>
      <c r="LCH436" s="45"/>
      <c r="LCI436" s="45"/>
      <c r="LCJ436" s="45"/>
      <c r="LCK436" s="45"/>
      <c r="LCL436" s="45"/>
      <c r="LCM436" s="45"/>
      <c r="LCN436" s="45"/>
      <c r="LCO436" s="45"/>
      <c r="LCP436" s="45"/>
      <c r="LCQ436" s="45"/>
      <c r="LCR436" s="45"/>
      <c r="LCS436" s="45"/>
      <c r="LCT436" s="45"/>
      <c r="LCU436" s="45"/>
      <c r="LCV436" s="45"/>
      <c r="LCW436" s="45"/>
      <c r="LCX436" s="45"/>
      <c r="LCY436" s="45"/>
      <c r="LCZ436" s="45"/>
      <c r="LDA436" s="45"/>
      <c r="LDB436" s="45"/>
      <c r="LDC436" s="45"/>
      <c r="LDD436" s="45"/>
      <c r="LDE436" s="45"/>
      <c r="LDF436" s="45"/>
      <c r="LDG436" s="45"/>
      <c r="LDH436" s="45"/>
      <c r="LDI436" s="45"/>
      <c r="LDJ436" s="45"/>
      <c r="LDK436" s="45"/>
      <c r="LDL436" s="45"/>
      <c r="LDM436" s="45"/>
      <c r="LDN436" s="45"/>
      <c r="LDO436" s="45"/>
      <c r="LDP436" s="45"/>
      <c r="LDQ436" s="45"/>
      <c r="LDR436" s="45"/>
      <c r="LDS436" s="45"/>
      <c r="LDT436" s="45"/>
      <c r="LDU436" s="45"/>
      <c r="LDV436" s="45"/>
      <c r="LDW436" s="45"/>
      <c r="LDX436" s="45"/>
      <c r="LDY436" s="45"/>
      <c r="LDZ436" s="45"/>
      <c r="LEA436" s="45"/>
      <c r="LEB436" s="45"/>
      <c r="LEC436" s="45"/>
      <c r="LED436" s="45"/>
      <c r="LEE436" s="45"/>
      <c r="LEF436" s="45"/>
      <c r="LEG436" s="45"/>
      <c r="LEH436" s="45"/>
      <c r="LEI436" s="45"/>
      <c r="LEJ436" s="45"/>
      <c r="LEK436" s="45"/>
      <c r="LEL436" s="45"/>
      <c r="LEM436" s="45"/>
      <c r="LEN436" s="45"/>
      <c r="LEO436" s="45"/>
      <c r="LEP436" s="45"/>
      <c r="LEQ436" s="45"/>
      <c r="LER436" s="45"/>
      <c r="LES436" s="45"/>
      <c r="LET436" s="45"/>
      <c r="LEU436" s="45"/>
      <c r="LEV436" s="45"/>
      <c r="LEW436" s="45"/>
      <c r="LEX436" s="45"/>
      <c r="LEY436" s="45"/>
      <c r="LEZ436" s="45"/>
      <c r="LFA436" s="45"/>
      <c r="LFB436" s="45"/>
      <c r="LFC436" s="45"/>
      <c r="LFD436" s="45"/>
      <c r="LFE436" s="45"/>
      <c r="LFF436" s="45"/>
      <c r="LFG436" s="45"/>
      <c r="LFH436" s="45"/>
      <c r="LFI436" s="45"/>
      <c r="LFJ436" s="45"/>
      <c r="LFK436" s="45"/>
      <c r="LFL436" s="45"/>
      <c r="LFM436" s="45"/>
      <c r="LFN436" s="45"/>
      <c r="LFO436" s="45"/>
      <c r="LFP436" s="45"/>
      <c r="LFQ436" s="45"/>
      <c r="LFR436" s="45"/>
      <c r="LFS436" s="45"/>
      <c r="LFT436" s="45"/>
      <c r="LFU436" s="45"/>
      <c r="LFV436" s="45"/>
      <c r="LFW436" s="45"/>
      <c r="LFX436" s="45"/>
      <c r="LFY436" s="45"/>
      <c r="LFZ436" s="45"/>
      <c r="LGA436" s="45"/>
      <c r="LGB436" s="45"/>
      <c r="LGC436" s="45"/>
      <c r="LGD436" s="45"/>
      <c r="LGE436" s="45"/>
      <c r="LGF436" s="45"/>
      <c r="LGG436" s="45"/>
      <c r="LGH436" s="45"/>
      <c r="LGI436" s="45"/>
      <c r="LGJ436" s="45"/>
      <c r="LGK436" s="45"/>
      <c r="LGL436" s="45"/>
      <c r="LGM436" s="45"/>
      <c r="LGN436" s="45"/>
      <c r="LGO436" s="45"/>
      <c r="LGP436" s="45"/>
      <c r="LGQ436" s="45"/>
      <c r="LGR436" s="45"/>
      <c r="LGS436" s="45"/>
      <c r="LGT436" s="45"/>
      <c r="LGU436" s="45"/>
      <c r="LGV436" s="45"/>
      <c r="LGW436" s="45"/>
      <c r="LGX436" s="45"/>
      <c r="LGY436" s="45"/>
      <c r="LGZ436" s="45"/>
      <c r="LHA436" s="45"/>
      <c r="LHB436" s="45"/>
      <c r="LHC436" s="45"/>
      <c r="LHD436" s="45"/>
      <c r="LHE436" s="45"/>
      <c r="LHF436" s="45"/>
      <c r="LHG436" s="45"/>
      <c r="LHH436" s="45"/>
      <c r="LHI436" s="45"/>
      <c r="LHJ436" s="45"/>
      <c r="LHK436" s="45"/>
      <c r="LHL436" s="45"/>
      <c r="LHM436" s="45"/>
      <c r="LHN436" s="45"/>
      <c r="LHO436" s="45"/>
      <c r="LHP436" s="45"/>
      <c r="LHQ436" s="45"/>
      <c r="LHR436" s="45"/>
      <c r="LHS436" s="45"/>
      <c r="LHT436" s="45"/>
      <c r="LHU436" s="45"/>
      <c r="LHV436" s="45"/>
      <c r="LHW436" s="45"/>
      <c r="LHX436" s="45"/>
      <c r="LHY436" s="45"/>
      <c r="LHZ436" s="45"/>
      <c r="LIA436" s="45"/>
      <c r="LIB436" s="45"/>
      <c r="LIC436" s="45"/>
      <c r="LID436" s="45"/>
      <c r="LIE436" s="45"/>
      <c r="LIF436" s="45"/>
      <c r="LIG436" s="45"/>
      <c r="LIH436" s="45"/>
      <c r="LII436" s="45"/>
      <c r="LIJ436" s="45"/>
      <c r="LIK436" s="45"/>
      <c r="LIL436" s="45"/>
      <c r="LIM436" s="45"/>
      <c r="LIN436" s="45"/>
      <c r="LIO436" s="45"/>
      <c r="LIP436" s="45"/>
      <c r="LIQ436" s="45"/>
      <c r="LIR436" s="45"/>
      <c r="LIS436" s="45"/>
      <c r="LIT436" s="45"/>
      <c r="LIU436" s="45"/>
      <c r="LIV436" s="45"/>
      <c r="LIW436" s="45"/>
      <c r="LIX436" s="45"/>
      <c r="LIY436" s="45"/>
      <c r="LIZ436" s="45"/>
      <c r="LJA436" s="45"/>
      <c r="LJB436" s="45"/>
      <c r="LJC436" s="45"/>
      <c r="LJD436" s="45"/>
      <c r="LJE436" s="45"/>
      <c r="LJF436" s="45"/>
      <c r="LJG436" s="45"/>
      <c r="LJH436" s="45"/>
      <c r="LJI436" s="45"/>
      <c r="LJJ436" s="45"/>
      <c r="LJK436" s="45"/>
      <c r="LJL436" s="45"/>
      <c r="LJM436" s="45"/>
      <c r="LJN436" s="45"/>
      <c r="LJO436" s="45"/>
      <c r="LJP436" s="45"/>
      <c r="LJQ436" s="45"/>
      <c r="LJR436" s="45"/>
      <c r="LJS436" s="45"/>
      <c r="LJT436" s="45"/>
      <c r="LJU436" s="45"/>
      <c r="LJV436" s="45"/>
      <c r="LJW436" s="45"/>
      <c r="LJX436" s="45"/>
      <c r="LJY436" s="45"/>
      <c r="LJZ436" s="45"/>
      <c r="LKA436" s="45"/>
      <c r="LKB436" s="45"/>
      <c r="LKC436" s="45"/>
      <c r="LKD436" s="45"/>
      <c r="LKE436" s="45"/>
      <c r="LKF436" s="45"/>
      <c r="LKG436" s="45"/>
      <c r="LKH436" s="45"/>
      <c r="LKI436" s="45"/>
      <c r="LKJ436" s="45"/>
      <c r="LKK436" s="45"/>
      <c r="LKL436" s="45"/>
      <c r="LKM436" s="45"/>
      <c r="LKN436" s="45"/>
      <c r="LKO436" s="45"/>
      <c r="LKP436" s="45"/>
      <c r="LKQ436" s="45"/>
      <c r="LKR436" s="45"/>
      <c r="LKS436" s="45"/>
      <c r="LKT436" s="45"/>
      <c r="LKU436" s="45"/>
      <c r="LKV436" s="45"/>
      <c r="LKW436" s="45"/>
      <c r="LKX436" s="45"/>
      <c r="LKY436" s="45"/>
      <c r="LKZ436" s="45"/>
      <c r="LLA436" s="45"/>
      <c r="LLB436" s="45"/>
      <c r="LLC436" s="45"/>
      <c r="LLD436" s="45"/>
      <c r="LLE436" s="45"/>
      <c r="LLF436" s="45"/>
      <c r="LLG436" s="45"/>
      <c r="LLH436" s="45"/>
      <c r="LLI436" s="45"/>
      <c r="LLJ436" s="45"/>
      <c r="LLK436" s="45"/>
      <c r="LLL436" s="45"/>
      <c r="LLM436" s="45"/>
      <c r="LLN436" s="45"/>
      <c r="LLO436" s="45"/>
      <c r="LLP436" s="45"/>
      <c r="LLQ436" s="45"/>
      <c r="LLR436" s="45"/>
      <c r="LLS436" s="45"/>
      <c r="LLT436" s="45"/>
      <c r="LLU436" s="45"/>
      <c r="LLV436" s="45"/>
      <c r="LLW436" s="45"/>
      <c r="LLX436" s="45"/>
      <c r="LLY436" s="45"/>
      <c r="LLZ436" s="45"/>
      <c r="LMA436" s="45"/>
      <c r="LMB436" s="45"/>
      <c r="LMC436" s="45"/>
      <c r="LMD436" s="45"/>
      <c r="LME436" s="45"/>
      <c r="LMF436" s="45"/>
      <c r="LMG436" s="45"/>
      <c r="LMH436" s="45"/>
      <c r="LMI436" s="45"/>
      <c r="LMJ436" s="45"/>
      <c r="LMK436" s="45"/>
      <c r="LML436" s="45"/>
      <c r="LMM436" s="45"/>
      <c r="LMN436" s="45"/>
      <c r="LMO436" s="45"/>
      <c r="LMP436" s="45"/>
      <c r="LMQ436" s="45"/>
      <c r="LMR436" s="45"/>
      <c r="LMS436" s="45"/>
      <c r="LMT436" s="45"/>
      <c r="LMU436" s="45"/>
      <c r="LMV436" s="45"/>
      <c r="LMW436" s="45"/>
      <c r="LMX436" s="45"/>
      <c r="LMY436" s="45"/>
      <c r="LMZ436" s="45"/>
      <c r="LNA436" s="45"/>
      <c r="LNB436" s="45"/>
      <c r="LNC436" s="45"/>
      <c r="LND436" s="45"/>
      <c r="LNE436" s="45"/>
      <c r="LNF436" s="45"/>
      <c r="LNG436" s="45"/>
      <c r="LNH436" s="45"/>
      <c r="LNI436" s="45"/>
      <c r="LNJ436" s="45"/>
      <c r="LNK436" s="45"/>
      <c r="LNL436" s="45"/>
      <c r="LNM436" s="45"/>
      <c r="LNN436" s="45"/>
      <c r="LNO436" s="45"/>
      <c r="LNP436" s="45"/>
      <c r="LNQ436" s="45"/>
      <c r="LNR436" s="45"/>
      <c r="LNS436" s="45"/>
      <c r="LNT436" s="45"/>
      <c r="LNU436" s="45"/>
      <c r="LNV436" s="45"/>
      <c r="LNW436" s="45"/>
      <c r="LNX436" s="45"/>
      <c r="LNY436" s="45"/>
      <c r="LNZ436" s="45"/>
      <c r="LOA436" s="45"/>
      <c r="LOB436" s="45"/>
      <c r="LOC436" s="45"/>
      <c r="LOD436" s="45"/>
      <c r="LOE436" s="45"/>
      <c r="LOF436" s="45"/>
      <c r="LOG436" s="45"/>
      <c r="LOH436" s="45"/>
      <c r="LOI436" s="45"/>
      <c r="LOJ436" s="45"/>
      <c r="LOK436" s="45"/>
      <c r="LOL436" s="45"/>
      <c r="LOM436" s="45"/>
      <c r="LON436" s="45"/>
      <c r="LOO436" s="45"/>
      <c r="LOP436" s="45"/>
      <c r="LOQ436" s="45"/>
      <c r="LOR436" s="45"/>
      <c r="LOS436" s="45"/>
      <c r="LOT436" s="45"/>
      <c r="LOU436" s="45"/>
      <c r="LOV436" s="45"/>
      <c r="LOW436" s="45"/>
      <c r="LOX436" s="45"/>
      <c r="LOY436" s="45"/>
      <c r="LOZ436" s="45"/>
      <c r="LPA436" s="45"/>
      <c r="LPB436" s="45"/>
      <c r="LPC436" s="45"/>
      <c r="LPD436" s="45"/>
      <c r="LPE436" s="45"/>
      <c r="LPF436" s="45"/>
      <c r="LPG436" s="45"/>
      <c r="LPH436" s="45"/>
      <c r="LPI436" s="45"/>
      <c r="LPJ436" s="45"/>
      <c r="LPK436" s="45"/>
      <c r="LPL436" s="45"/>
      <c r="LPM436" s="45"/>
      <c r="LPN436" s="45"/>
      <c r="LPO436" s="45"/>
      <c r="LPP436" s="45"/>
      <c r="LPQ436" s="45"/>
      <c r="LPR436" s="45"/>
      <c r="LPS436" s="45"/>
      <c r="LPT436" s="45"/>
      <c r="LPU436" s="45"/>
      <c r="LPV436" s="45"/>
      <c r="LPW436" s="45"/>
      <c r="LPX436" s="45"/>
      <c r="LPY436" s="45"/>
      <c r="LPZ436" s="45"/>
      <c r="LQA436" s="45"/>
      <c r="LQB436" s="45"/>
      <c r="LQC436" s="45"/>
      <c r="LQD436" s="45"/>
      <c r="LQE436" s="45"/>
      <c r="LQF436" s="45"/>
      <c r="LQG436" s="45"/>
      <c r="LQH436" s="45"/>
      <c r="LQI436" s="45"/>
      <c r="LQJ436" s="45"/>
      <c r="LQK436" s="45"/>
      <c r="LQL436" s="45"/>
      <c r="LQM436" s="45"/>
      <c r="LQN436" s="45"/>
      <c r="LQO436" s="45"/>
      <c r="LQP436" s="45"/>
      <c r="LQQ436" s="45"/>
      <c r="LQR436" s="45"/>
      <c r="LQS436" s="45"/>
      <c r="LQT436" s="45"/>
      <c r="LQU436" s="45"/>
      <c r="LQV436" s="45"/>
      <c r="LQW436" s="45"/>
      <c r="LQX436" s="45"/>
      <c r="LQY436" s="45"/>
      <c r="LQZ436" s="45"/>
      <c r="LRA436" s="45"/>
      <c r="LRB436" s="45"/>
      <c r="LRC436" s="45"/>
      <c r="LRD436" s="45"/>
      <c r="LRE436" s="45"/>
      <c r="LRF436" s="45"/>
      <c r="LRG436" s="45"/>
      <c r="LRH436" s="45"/>
      <c r="LRI436" s="45"/>
      <c r="LRJ436" s="45"/>
      <c r="LRK436" s="45"/>
      <c r="LRL436" s="45"/>
      <c r="LRM436" s="45"/>
      <c r="LRN436" s="45"/>
      <c r="LRO436" s="45"/>
      <c r="LRP436" s="45"/>
      <c r="LRQ436" s="45"/>
      <c r="LRR436" s="45"/>
      <c r="LRS436" s="45"/>
      <c r="LRT436" s="45"/>
      <c r="LRU436" s="45"/>
      <c r="LRV436" s="45"/>
      <c r="LRW436" s="45"/>
      <c r="LRX436" s="45"/>
      <c r="LRY436" s="45"/>
      <c r="LRZ436" s="45"/>
      <c r="LSA436" s="45"/>
      <c r="LSB436" s="45"/>
      <c r="LSC436" s="45"/>
      <c r="LSD436" s="45"/>
      <c r="LSE436" s="45"/>
      <c r="LSF436" s="45"/>
      <c r="LSG436" s="45"/>
      <c r="LSH436" s="45"/>
      <c r="LSI436" s="45"/>
      <c r="LSJ436" s="45"/>
      <c r="LSK436" s="45"/>
      <c r="LSL436" s="45"/>
      <c r="LSM436" s="45"/>
      <c r="LSN436" s="45"/>
      <c r="LSO436" s="45"/>
      <c r="LSP436" s="45"/>
      <c r="LSQ436" s="45"/>
      <c r="LSR436" s="45"/>
      <c r="LSS436" s="45"/>
      <c r="LST436" s="45"/>
      <c r="LSU436" s="45"/>
      <c r="LSV436" s="45"/>
      <c r="LSW436" s="45"/>
      <c r="LSX436" s="45"/>
      <c r="LSY436" s="45"/>
      <c r="LSZ436" s="45"/>
      <c r="LTA436" s="45"/>
      <c r="LTB436" s="45"/>
      <c r="LTC436" s="45"/>
      <c r="LTD436" s="45"/>
      <c r="LTE436" s="45"/>
      <c r="LTF436" s="45"/>
      <c r="LTG436" s="45"/>
      <c r="LTH436" s="45"/>
      <c r="LTI436" s="45"/>
      <c r="LTJ436" s="45"/>
      <c r="LTK436" s="45"/>
      <c r="LTL436" s="45"/>
      <c r="LTM436" s="45"/>
      <c r="LTN436" s="45"/>
      <c r="LTO436" s="45"/>
      <c r="LTP436" s="45"/>
      <c r="LTQ436" s="45"/>
      <c r="LTR436" s="45"/>
      <c r="LTS436" s="45"/>
      <c r="LTT436" s="45"/>
      <c r="LTU436" s="45"/>
      <c r="LTV436" s="45"/>
      <c r="LTW436" s="45"/>
      <c r="LTX436" s="45"/>
      <c r="LTY436" s="45"/>
      <c r="LTZ436" s="45"/>
      <c r="LUA436" s="45"/>
      <c r="LUB436" s="45"/>
      <c r="LUC436" s="45"/>
      <c r="LUD436" s="45"/>
      <c r="LUE436" s="45"/>
      <c r="LUF436" s="45"/>
      <c r="LUG436" s="45"/>
      <c r="LUH436" s="45"/>
      <c r="LUI436" s="45"/>
      <c r="LUJ436" s="45"/>
      <c r="LUK436" s="45"/>
      <c r="LUL436" s="45"/>
      <c r="LUM436" s="45"/>
      <c r="LUN436" s="45"/>
      <c r="LUO436" s="45"/>
      <c r="LUP436" s="45"/>
      <c r="LUQ436" s="45"/>
      <c r="LUR436" s="45"/>
      <c r="LUS436" s="45"/>
      <c r="LUT436" s="45"/>
      <c r="LUU436" s="45"/>
      <c r="LUV436" s="45"/>
      <c r="LUW436" s="45"/>
      <c r="LUX436" s="45"/>
      <c r="LUY436" s="45"/>
      <c r="LUZ436" s="45"/>
      <c r="LVA436" s="45"/>
      <c r="LVB436" s="45"/>
      <c r="LVC436" s="45"/>
      <c r="LVD436" s="45"/>
      <c r="LVE436" s="45"/>
      <c r="LVF436" s="45"/>
      <c r="LVG436" s="45"/>
      <c r="LVH436" s="45"/>
      <c r="LVI436" s="45"/>
      <c r="LVJ436" s="45"/>
      <c r="LVK436" s="45"/>
      <c r="LVL436" s="45"/>
      <c r="LVM436" s="45"/>
      <c r="LVN436" s="45"/>
      <c r="LVO436" s="45"/>
      <c r="LVP436" s="45"/>
      <c r="LVQ436" s="45"/>
      <c r="LVR436" s="45"/>
      <c r="LVS436" s="45"/>
      <c r="LVT436" s="45"/>
      <c r="LVU436" s="45"/>
      <c r="LVV436" s="45"/>
      <c r="LVW436" s="45"/>
      <c r="LVX436" s="45"/>
      <c r="LVY436" s="45"/>
      <c r="LVZ436" s="45"/>
      <c r="LWA436" s="45"/>
      <c r="LWB436" s="45"/>
      <c r="LWC436" s="45"/>
      <c r="LWD436" s="45"/>
      <c r="LWE436" s="45"/>
      <c r="LWF436" s="45"/>
      <c r="LWG436" s="45"/>
      <c r="LWH436" s="45"/>
      <c r="LWI436" s="45"/>
      <c r="LWJ436" s="45"/>
      <c r="LWK436" s="45"/>
      <c r="LWL436" s="45"/>
      <c r="LWM436" s="45"/>
      <c r="LWN436" s="45"/>
      <c r="LWO436" s="45"/>
      <c r="LWP436" s="45"/>
      <c r="LWQ436" s="45"/>
      <c r="LWR436" s="45"/>
      <c r="LWS436" s="45"/>
      <c r="LWT436" s="45"/>
      <c r="LWU436" s="45"/>
      <c r="LWV436" s="45"/>
      <c r="LWW436" s="45"/>
      <c r="LWX436" s="45"/>
      <c r="LWY436" s="45"/>
      <c r="LWZ436" s="45"/>
      <c r="LXA436" s="45"/>
      <c r="LXB436" s="45"/>
      <c r="LXC436" s="45"/>
      <c r="LXD436" s="45"/>
      <c r="LXE436" s="45"/>
      <c r="LXF436" s="45"/>
      <c r="LXG436" s="45"/>
      <c r="LXH436" s="45"/>
      <c r="LXI436" s="45"/>
      <c r="LXJ436" s="45"/>
      <c r="LXK436" s="45"/>
      <c r="LXL436" s="45"/>
      <c r="LXM436" s="45"/>
      <c r="LXN436" s="45"/>
      <c r="LXO436" s="45"/>
      <c r="LXP436" s="45"/>
      <c r="LXQ436" s="45"/>
      <c r="LXR436" s="45"/>
      <c r="LXS436" s="45"/>
      <c r="LXT436" s="45"/>
      <c r="LXU436" s="45"/>
      <c r="LXV436" s="45"/>
      <c r="LXW436" s="45"/>
      <c r="LXX436" s="45"/>
      <c r="LXY436" s="45"/>
      <c r="LXZ436" s="45"/>
      <c r="LYA436" s="45"/>
      <c r="LYB436" s="45"/>
      <c r="LYC436" s="45"/>
      <c r="LYD436" s="45"/>
      <c r="LYE436" s="45"/>
      <c r="LYF436" s="45"/>
      <c r="LYG436" s="45"/>
      <c r="LYH436" s="45"/>
      <c r="LYI436" s="45"/>
      <c r="LYJ436" s="45"/>
      <c r="LYK436" s="45"/>
      <c r="LYL436" s="45"/>
      <c r="LYM436" s="45"/>
      <c r="LYN436" s="45"/>
      <c r="LYO436" s="45"/>
      <c r="LYP436" s="45"/>
      <c r="LYQ436" s="45"/>
      <c r="LYR436" s="45"/>
      <c r="LYS436" s="45"/>
      <c r="LYT436" s="45"/>
      <c r="LYU436" s="45"/>
      <c r="LYV436" s="45"/>
      <c r="LYW436" s="45"/>
      <c r="LYX436" s="45"/>
      <c r="LYY436" s="45"/>
      <c r="LYZ436" s="45"/>
      <c r="LZA436" s="45"/>
      <c r="LZB436" s="45"/>
      <c r="LZC436" s="45"/>
      <c r="LZD436" s="45"/>
      <c r="LZE436" s="45"/>
      <c r="LZF436" s="45"/>
      <c r="LZG436" s="45"/>
      <c r="LZH436" s="45"/>
      <c r="LZI436" s="45"/>
      <c r="LZJ436" s="45"/>
      <c r="LZK436" s="45"/>
      <c r="LZL436" s="45"/>
      <c r="LZM436" s="45"/>
      <c r="LZN436" s="45"/>
      <c r="LZO436" s="45"/>
      <c r="LZP436" s="45"/>
      <c r="LZQ436" s="45"/>
      <c r="LZR436" s="45"/>
      <c r="LZS436" s="45"/>
      <c r="LZT436" s="45"/>
      <c r="LZU436" s="45"/>
      <c r="LZV436" s="45"/>
      <c r="LZW436" s="45"/>
      <c r="LZX436" s="45"/>
      <c r="LZY436" s="45"/>
      <c r="LZZ436" s="45"/>
      <c r="MAA436" s="45"/>
      <c r="MAB436" s="45"/>
      <c r="MAC436" s="45"/>
      <c r="MAD436" s="45"/>
      <c r="MAE436" s="45"/>
      <c r="MAF436" s="45"/>
      <c r="MAG436" s="45"/>
      <c r="MAH436" s="45"/>
      <c r="MAI436" s="45"/>
      <c r="MAJ436" s="45"/>
      <c r="MAK436" s="45"/>
      <c r="MAL436" s="45"/>
      <c r="MAM436" s="45"/>
      <c r="MAN436" s="45"/>
      <c r="MAO436" s="45"/>
      <c r="MAP436" s="45"/>
      <c r="MAQ436" s="45"/>
      <c r="MAR436" s="45"/>
      <c r="MAS436" s="45"/>
      <c r="MAT436" s="45"/>
      <c r="MAU436" s="45"/>
      <c r="MAV436" s="45"/>
      <c r="MAW436" s="45"/>
      <c r="MAX436" s="45"/>
      <c r="MAY436" s="45"/>
      <c r="MAZ436" s="45"/>
      <c r="MBA436" s="45"/>
      <c r="MBB436" s="45"/>
      <c r="MBC436" s="45"/>
      <c r="MBD436" s="45"/>
      <c r="MBE436" s="45"/>
      <c r="MBF436" s="45"/>
      <c r="MBG436" s="45"/>
      <c r="MBH436" s="45"/>
      <c r="MBI436" s="45"/>
      <c r="MBJ436" s="45"/>
      <c r="MBK436" s="45"/>
      <c r="MBL436" s="45"/>
      <c r="MBM436" s="45"/>
      <c r="MBN436" s="45"/>
      <c r="MBO436" s="45"/>
      <c r="MBP436" s="45"/>
      <c r="MBQ436" s="45"/>
      <c r="MBR436" s="45"/>
      <c r="MBS436" s="45"/>
      <c r="MBT436" s="45"/>
      <c r="MBU436" s="45"/>
      <c r="MBV436" s="45"/>
      <c r="MBW436" s="45"/>
      <c r="MBX436" s="45"/>
      <c r="MBY436" s="45"/>
      <c r="MBZ436" s="45"/>
      <c r="MCA436" s="45"/>
      <c r="MCB436" s="45"/>
      <c r="MCC436" s="45"/>
      <c r="MCD436" s="45"/>
      <c r="MCE436" s="45"/>
      <c r="MCF436" s="45"/>
      <c r="MCG436" s="45"/>
      <c r="MCH436" s="45"/>
      <c r="MCI436" s="45"/>
      <c r="MCJ436" s="45"/>
      <c r="MCK436" s="45"/>
      <c r="MCL436" s="45"/>
      <c r="MCM436" s="45"/>
      <c r="MCN436" s="45"/>
      <c r="MCO436" s="45"/>
      <c r="MCP436" s="45"/>
      <c r="MCQ436" s="45"/>
      <c r="MCR436" s="45"/>
      <c r="MCS436" s="45"/>
      <c r="MCT436" s="45"/>
      <c r="MCU436" s="45"/>
      <c r="MCV436" s="45"/>
      <c r="MCW436" s="45"/>
      <c r="MCX436" s="45"/>
      <c r="MCY436" s="45"/>
      <c r="MCZ436" s="45"/>
      <c r="MDA436" s="45"/>
      <c r="MDB436" s="45"/>
      <c r="MDC436" s="45"/>
      <c r="MDD436" s="45"/>
      <c r="MDE436" s="45"/>
      <c r="MDF436" s="45"/>
      <c r="MDG436" s="45"/>
      <c r="MDH436" s="45"/>
      <c r="MDI436" s="45"/>
      <c r="MDJ436" s="45"/>
      <c r="MDK436" s="45"/>
      <c r="MDL436" s="45"/>
      <c r="MDM436" s="45"/>
      <c r="MDN436" s="45"/>
      <c r="MDO436" s="45"/>
      <c r="MDP436" s="45"/>
      <c r="MDQ436" s="45"/>
      <c r="MDR436" s="45"/>
      <c r="MDS436" s="45"/>
      <c r="MDT436" s="45"/>
      <c r="MDU436" s="45"/>
      <c r="MDV436" s="45"/>
      <c r="MDW436" s="45"/>
      <c r="MDX436" s="45"/>
      <c r="MDY436" s="45"/>
      <c r="MDZ436" s="45"/>
      <c r="MEA436" s="45"/>
      <c r="MEB436" s="45"/>
      <c r="MEC436" s="45"/>
      <c r="MED436" s="45"/>
      <c r="MEE436" s="45"/>
      <c r="MEF436" s="45"/>
      <c r="MEG436" s="45"/>
      <c r="MEH436" s="45"/>
      <c r="MEI436" s="45"/>
      <c r="MEJ436" s="45"/>
      <c r="MEK436" s="45"/>
      <c r="MEL436" s="45"/>
      <c r="MEM436" s="45"/>
      <c r="MEN436" s="45"/>
      <c r="MEO436" s="45"/>
      <c r="MEP436" s="45"/>
      <c r="MEQ436" s="45"/>
      <c r="MER436" s="45"/>
      <c r="MES436" s="45"/>
      <c r="MET436" s="45"/>
      <c r="MEU436" s="45"/>
      <c r="MEV436" s="45"/>
      <c r="MEW436" s="45"/>
      <c r="MEX436" s="45"/>
      <c r="MEY436" s="45"/>
      <c r="MEZ436" s="45"/>
      <c r="MFA436" s="45"/>
      <c r="MFB436" s="45"/>
      <c r="MFC436" s="45"/>
      <c r="MFD436" s="45"/>
      <c r="MFE436" s="45"/>
      <c r="MFF436" s="45"/>
      <c r="MFG436" s="45"/>
      <c r="MFH436" s="45"/>
      <c r="MFI436" s="45"/>
      <c r="MFJ436" s="45"/>
      <c r="MFK436" s="45"/>
      <c r="MFL436" s="45"/>
      <c r="MFM436" s="45"/>
      <c r="MFN436" s="45"/>
      <c r="MFO436" s="45"/>
      <c r="MFP436" s="45"/>
      <c r="MFQ436" s="45"/>
      <c r="MFR436" s="45"/>
      <c r="MFS436" s="45"/>
      <c r="MFT436" s="45"/>
      <c r="MFU436" s="45"/>
      <c r="MFV436" s="45"/>
      <c r="MFW436" s="45"/>
      <c r="MFX436" s="45"/>
      <c r="MFY436" s="45"/>
      <c r="MFZ436" s="45"/>
      <c r="MGA436" s="45"/>
      <c r="MGB436" s="45"/>
      <c r="MGC436" s="45"/>
      <c r="MGD436" s="45"/>
      <c r="MGE436" s="45"/>
      <c r="MGF436" s="45"/>
      <c r="MGG436" s="45"/>
      <c r="MGH436" s="45"/>
      <c r="MGI436" s="45"/>
      <c r="MGJ436" s="45"/>
      <c r="MGK436" s="45"/>
      <c r="MGL436" s="45"/>
      <c r="MGM436" s="45"/>
      <c r="MGN436" s="45"/>
      <c r="MGO436" s="45"/>
      <c r="MGP436" s="45"/>
      <c r="MGQ436" s="45"/>
      <c r="MGR436" s="45"/>
      <c r="MGS436" s="45"/>
      <c r="MGT436" s="45"/>
      <c r="MGU436" s="45"/>
      <c r="MGV436" s="45"/>
      <c r="MGW436" s="45"/>
      <c r="MGX436" s="45"/>
      <c r="MGY436" s="45"/>
      <c r="MGZ436" s="45"/>
      <c r="MHA436" s="45"/>
      <c r="MHB436" s="45"/>
      <c r="MHC436" s="45"/>
      <c r="MHD436" s="45"/>
      <c r="MHE436" s="45"/>
      <c r="MHF436" s="45"/>
      <c r="MHG436" s="45"/>
      <c r="MHH436" s="45"/>
      <c r="MHI436" s="45"/>
      <c r="MHJ436" s="45"/>
      <c r="MHK436" s="45"/>
      <c r="MHL436" s="45"/>
      <c r="MHM436" s="45"/>
      <c r="MHN436" s="45"/>
      <c r="MHO436" s="45"/>
      <c r="MHP436" s="45"/>
      <c r="MHQ436" s="45"/>
      <c r="MHR436" s="45"/>
      <c r="MHS436" s="45"/>
      <c r="MHT436" s="45"/>
      <c r="MHU436" s="45"/>
      <c r="MHV436" s="45"/>
      <c r="MHW436" s="45"/>
      <c r="MHX436" s="45"/>
      <c r="MHY436" s="45"/>
      <c r="MHZ436" s="45"/>
      <c r="MIA436" s="45"/>
      <c r="MIB436" s="45"/>
      <c r="MIC436" s="45"/>
      <c r="MID436" s="45"/>
      <c r="MIE436" s="45"/>
      <c r="MIF436" s="45"/>
      <c r="MIG436" s="45"/>
      <c r="MIH436" s="45"/>
      <c r="MII436" s="45"/>
      <c r="MIJ436" s="45"/>
      <c r="MIK436" s="45"/>
      <c r="MIL436" s="45"/>
      <c r="MIM436" s="45"/>
      <c r="MIN436" s="45"/>
      <c r="MIO436" s="45"/>
      <c r="MIP436" s="45"/>
      <c r="MIQ436" s="45"/>
      <c r="MIR436" s="45"/>
      <c r="MIS436" s="45"/>
      <c r="MIT436" s="45"/>
      <c r="MIU436" s="45"/>
      <c r="MIV436" s="45"/>
      <c r="MIW436" s="45"/>
      <c r="MIX436" s="45"/>
      <c r="MIY436" s="45"/>
      <c r="MIZ436" s="45"/>
      <c r="MJA436" s="45"/>
      <c r="MJB436" s="45"/>
      <c r="MJC436" s="45"/>
      <c r="MJD436" s="45"/>
      <c r="MJE436" s="45"/>
      <c r="MJF436" s="45"/>
      <c r="MJG436" s="45"/>
      <c r="MJH436" s="45"/>
      <c r="MJI436" s="45"/>
      <c r="MJJ436" s="45"/>
      <c r="MJK436" s="45"/>
      <c r="MJL436" s="45"/>
      <c r="MJM436" s="45"/>
      <c r="MJN436" s="45"/>
      <c r="MJO436" s="45"/>
      <c r="MJP436" s="45"/>
      <c r="MJQ436" s="45"/>
      <c r="MJR436" s="45"/>
      <c r="MJS436" s="45"/>
      <c r="MJT436" s="45"/>
      <c r="MJU436" s="45"/>
      <c r="MJV436" s="45"/>
      <c r="MJW436" s="45"/>
      <c r="MJX436" s="45"/>
      <c r="MJY436" s="45"/>
      <c r="MJZ436" s="45"/>
      <c r="MKA436" s="45"/>
      <c r="MKB436" s="45"/>
      <c r="MKC436" s="45"/>
      <c r="MKD436" s="45"/>
      <c r="MKE436" s="45"/>
      <c r="MKF436" s="45"/>
      <c r="MKG436" s="45"/>
      <c r="MKH436" s="45"/>
      <c r="MKI436" s="45"/>
      <c r="MKJ436" s="45"/>
      <c r="MKK436" s="45"/>
      <c r="MKL436" s="45"/>
      <c r="MKM436" s="45"/>
      <c r="MKN436" s="45"/>
      <c r="MKO436" s="45"/>
      <c r="MKP436" s="45"/>
      <c r="MKQ436" s="45"/>
      <c r="MKR436" s="45"/>
      <c r="MKS436" s="45"/>
      <c r="MKT436" s="45"/>
      <c r="MKU436" s="45"/>
      <c r="MKV436" s="45"/>
      <c r="MKW436" s="45"/>
      <c r="MKX436" s="45"/>
      <c r="MKY436" s="45"/>
      <c r="MKZ436" s="45"/>
      <c r="MLA436" s="45"/>
      <c r="MLB436" s="45"/>
      <c r="MLC436" s="45"/>
      <c r="MLD436" s="45"/>
      <c r="MLE436" s="45"/>
      <c r="MLF436" s="45"/>
      <c r="MLG436" s="45"/>
      <c r="MLH436" s="45"/>
      <c r="MLI436" s="45"/>
      <c r="MLJ436" s="45"/>
      <c r="MLK436" s="45"/>
      <c r="MLL436" s="45"/>
      <c r="MLM436" s="45"/>
      <c r="MLN436" s="45"/>
      <c r="MLO436" s="45"/>
      <c r="MLP436" s="45"/>
      <c r="MLQ436" s="45"/>
      <c r="MLR436" s="45"/>
      <c r="MLS436" s="45"/>
      <c r="MLT436" s="45"/>
      <c r="MLU436" s="45"/>
      <c r="MLV436" s="45"/>
      <c r="MLW436" s="45"/>
      <c r="MLX436" s="45"/>
      <c r="MLY436" s="45"/>
      <c r="MLZ436" s="45"/>
      <c r="MMA436" s="45"/>
      <c r="MMB436" s="45"/>
      <c r="MMC436" s="45"/>
      <c r="MMD436" s="45"/>
      <c r="MME436" s="45"/>
      <c r="MMF436" s="45"/>
      <c r="MMG436" s="45"/>
      <c r="MMH436" s="45"/>
      <c r="MMI436" s="45"/>
      <c r="MMJ436" s="45"/>
      <c r="MMK436" s="45"/>
      <c r="MML436" s="45"/>
      <c r="MMM436" s="45"/>
      <c r="MMN436" s="45"/>
      <c r="MMO436" s="45"/>
      <c r="MMP436" s="45"/>
      <c r="MMQ436" s="45"/>
      <c r="MMR436" s="45"/>
      <c r="MMS436" s="45"/>
      <c r="MMT436" s="45"/>
      <c r="MMU436" s="45"/>
      <c r="MMV436" s="45"/>
      <c r="MMW436" s="45"/>
      <c r="MMX436" s="45"/>
      <c r="MMY436" s="45"/>
      <c r="MMZ436" s="45"/>
      <c r="MNA436" s="45"/>
      <c r="MNB436" s="45"/>
      <c r="MNC436" s="45"/>
      <c r="MND436" s="45"/>
      <c r="MNE436" s="45"/>
      <c r="MNF436" s="45"/>
      <c r="MNG436" s="45"/>
      <c r="MNH436" s="45"/>
      <c r="MNI436" s="45"/>
      <c r="MNJ436" s="45"/>
      <c r="MNK436" s="45"/>
      <c r="MNL436" s="45"/>
      <c r="MNM436" s="45"/>
      <c r="MNN436" s="45"/>
      <c r="MNO436" s="45"/>
      <c r="MNP436" s="45"/>
      <c r="MNQ436" s="45"/>
      <c r="MNR436" s="45"/>
      <c r="MNS436" s="45"/>
      <c r="MNT436" s="45"/>
      <c r="MNU436" s="45"/>
      <c r="MNV436" s="45"/>
      <c r="MNW436" s="45"/>
      <c r="MNX436" s="45"/>
      <c r="MNY436" s="45"/>
      <c r="MNZ436" s="45"/>
      <c r="MOA436" s="45"/>
      <c r="MOB436" s="45"/>
      <c r="MOC436" s="45"/>
      <c r="MOD436" s="45"/>
      <c r="MOE436" s="45"/>
      <c r="MOF436" s="45"/>
      <c r="MOG436" s="45"/>
      <c r="MOH436" s="45"/>
      <c r="MOI436" s="45"/>
      <c r="MOJ436" s="45"/>
      <c r="MOK436" s="45"/>
      <c r="MOL436" s="45"/>
      <c r="MOM436" s="45"/>
      <c r="MON436" s="45"/>
      <c r="MOO436" s="45"/>
      <c r="MOP436" s="45"/>
      <c r="MOQ436" s="45"/>
      <c r="MOR436" s="45"/>
      <c r="MOS436" s="45"/>
      <c r="MOT436" s="45"/>
      <c r="MOU436" s="45"/>
      <c r="MOV436" s="45"/>
      <c r="MOW436" s="45"/>
      <c r="MOX436" s="45"/>
      <c r="MOY436" s="45"/>
      <c r="MOZ436" s="45"/>
      <c r="MPA436" s="45"/>
      <c r="MPB436" s="45"/>
      <c r="MPC436" s="45"/>
      <c r="MPD436" s="45"/>
      <c r="MPE436" s="45"/>
      <c r="MPF436" s="45"/>
      <c r="MPG436" s="45"/>
      <c r="MPH436" s="45"/>
      <c r="MPI436" s="45"/>
      <c r="MPJ436" s="45"/>
      <c r="MPK436" s="45"/>
      <c r="MPL436" s="45"/>
      <c r="MPM436" s="45"/>
      <c r="MPN436" s="45"/>
      <c r="MPO436" s="45"/>
      <c r="MPP436" s="45"/>
      <c r="MPQ436" s="45"/>
      <c r="MPR436" s="45"/>
      <c r="MPS436" s="45"/>
      <c r="MPT436" s="45"/>
      <c r="MPU436" s="45"/>
      <c r="MPV436" s="45"/>
      <c r="MPW436" s="45"/>
      <c r="MPX436" s="45"/>
      <c r="MPY436" s="45"/>
      <c r="MPZ436" s="45"/>
      <c r="MQA436" s="45"/>
      <c r="MQB436" s="45"/>
      <c r="MQC436" s="45"/>
      <c r="MQD436" s="45"/>
      <c r="MQE436" s="45"/>
      <c r="MQF436" s="45"/>
      <c r="MQG436" s="45"/>
      <c r="MQH436" s="45"/>
      <c r="MQI436" s="45"/>
      <c r="MQJ436" s="45"/>
      <c r="MQK436" s="45"/>
      <c r="MQL436" s="45"/>
      <c r="MQM436" s="45"/>
      <c r="MQN436" s="45"/>
      <c r="MQO436" s="45"/>
      <c r="MQP436" s="45"/>
      <c r="MQQ436" s="45"/>
      <c r="MQR436" s="45"/>
      <c r="MQS436" s="45"/>
      <c r="MQT436" s="45"/>
      <c r="MQU436" s="45"/>
      <c r="MQV436" s="45"/>
      <c r="MQW436" s="45"/>
      <c r="MQX436" s="45"/>
      <c r="MQY436" s="45"/>
      <c r="MQZ436" s="45"/>
      <c r="MRA436" s="45"/>
      <c r="MRB436" s="45"/>
      <c r="MRC436" s="45"/>
      <c r="MRD436" s="45"/>
      <c r="MRE436" s="45"/>
      <c r="MRF436" s="45"/>
      <c r="MRG436" s="45"/>
      <c r="MRH436" s="45"/>
      <c r="MRI436" s="45"/>
      <c r="MRJ436" s="45"/>
      <c r="MRK436" s="45"/>
      <c r="MRL436" s="45"/>
      <c r="MRM436" s="45"/>
      <c r="MRN436" s="45"/>
      <c r="MRO436" s="45"/>
      <c r="MRP436" s="45"/>
      <c r="MRQ436" s="45"/>
      <c r="MRR436" s="45"/>
      <c r="MRS436" s="45"/>
      <c r="MRT436" s="45"/>
      <c r="MRU436" s="45"/>
      <c r="MRV436" s="45"/>
      <c r="MRW436" s="45"/>
      <c r="MRX436" s="45"/>
      <c r="MRY436" s="45"/>
      <c r="MRZ436" s="45"/>
      <c r="MSA436" s="45"/>
      <c r="MSB436" s="45"/>
      <c r="MSC436" s="45"/>
      <c r="MSD436" s="45"/>
      <c r="MSE436" s="45"/>
      <c r="MSF436" s="45"/>
      <c r="MSG436" s="45"/>
      <c r="MSH436" s="45"/>
      <c r="MSI436" s="45"/>
      <c r="MSJ436" s="45"/>
      <c r="MSK436" s="45"/>
      <c r="MSL436" s="45"/>
      <c r="MSM436" s="45"/>
      <c r="MSN436" s="45"/>
      <c r="MSO436" s="45"/>
      <c r="MSP436" s="45"/>
      <c r="MSQ436" s="45"/>
      <c r="MSR436" s="45"/>
      <c r="MSS436" s="45"/>
      <c r="MST436" s="45"/>
      <c r="MSU436" s="45"/>
      <c r="MSV436" s="45"/>
      <c r="MSW436" s="45"/>
      <c r="MSX436" s="45"/>
      <c r="MSY436" s="45"/>
      <c r="MSZ436" s="45"/>
      <c r="MTA436" s="45"/>
      <c r="MTB436" s="45"/>
      <c r="MTC436" s="45"/>
      <c r="MTD436" s="45"/>
      <c r="MTE436" s="45"/>
      <c r="MTF436" s="45"/>
      <c r="MTG436" s="45"/>
      <c r="MTH436" s="45"/>
      <c r="MTI436" s="45"/>
      <c r="MTJ436" s="45"/>
      <c r="MTK436" s="45"/>
      <c r="MTL436" s="45"/>
      <c r="MTM436" s="45"/>
      <c r="MTN436" s="45"/>
      <c r="MTO436" s="45"/>
      <c r="MTP436" s="45"/>
      <c r="MTQ436" s="45"/>
      <c r="MTR436" s="45"/>
      <c r="MTS436" s="45"/>
      <c r="MTT436" s="45"/>
      <c r="MTU436" s="45"/>
      <c r="MTV436" s="45"/>
      <c r="MTW436" s="45"/>
      <c r="MTX436" s="45"/>
      <c r="MTY436" s="45"/>
      <c r="MTZ436" s="45"/>
      <c r="MUA436" s="45"/>
      <c r="MUB436" s="45"/>
      <c r="MUC436" s="45"/>
      <c r="MUD436" s="45"/>
      <c r="MUE436" s="45"/>
      <c r="MUF436" s="45"/>
      <c r="MUG436" s="45"/>
      <c r="MUH436" s="45"/>
      <c r="MUI436" s="45"/>
      <c r="MUJ436" s="45"/>
      <c r="MUK436" s="45"/>
      <c r="MUL436" s="45"/>
      <c r="MUM436" s="45"/>
      <c r="MUN436" s="45"/>
      <c r="MUO436" s="45"/>
      <c r="MUP436" s="45"/>
      <c r="MUQ436" s="45"/>
      <c r="MUR436" s="45"/>
      <c r="MUS436" s="45"/>
      <c r="MUT436" s="45"/>
      <c r="MUU436" s="45"/>
      <c r="MUV436" s="45"/>
      <c r="MUW436" s="45"/>
      <c r="MUX436" s="45"/>
      <c r="MUY436" s="45"/>
      <c r="MUZ436" s="45"/>
      <c r="MVA436" s="45"/>
      <c r="MVB436" s="45"/>
      <c r="MVC436" s="45"/>
      <c r="MVD436" s="45"/>
      <c r="MVE436" s="45"/>
      <c r="MVF436" s="45"/>
      <c r="MVG436" s="45"/>
      <c r="MVH436" s="45"/>
      <c r="MVI436" s="45"/>
      <c r="MVJ436" s="45"/>
      <c r="MVK436" s="45"/>
      <c r="MVL436" s="45"/>
      <c r="MVM436" s="45"/>
      <c r="MVN436" s="45"/>
      <c r="MVO436" s="45"/>
      <c r="MVP436" s="45"/>
      <c r="MVQ436" s="45"/>
      <c r="MVR436" s="45"/>
      <c r="MVS436" s="45"/>
      <c r="MVT436" s="45"/>
      <c r="MVU436" s="45"/>
      <c r="MVV436" s="45"/>
      <c r="MVW436" s="45"/>
      <c r="MVX436" s="45"/>
      <c r="MVY436" s="45"/>
      <c r="MVZ436" s="45"/>
      <c r="MWA436" s="45"/>
      <c r="MWB436" s="45"/>
      <c r="MWC436" s="45"/>
      <c r="MWD436" s="45"/>
      <c r="MWE436" s="45"/>
      <c r="MWF436" s="45"/>
      <c r="MWG436" s="45"/>
      <c r="MWH436" s="45"/>
      <c r="MWI436" s="45"/>
      <c r="MWJ436" s="45"/>
      <c r="MWK436" s="45"/>
      <c r="MWL436" s="45"/>
      <c r="MWM436" s="45"/>
      <c r="MWN436" s="45"/>
      <c r="MWO436" s="45"/>
      <c r="MWP436" s="45"/>
      <c r="MWQ436" s="45"/>
      <c r="MWR436" s="45"/>
      <c r="MWS436" s="45"/>
      <c r="MWT436" s="45"/>
      <c r="MWU436" s="45"/>
      <c r="MWV436" s="45"/>
      <c r="MWW436" s="45"/>
      <c r="MWX436" s="45"/>
      <c r="MWY436" s="45"/>
      <c r="MWZ436" s="45"/>
      <c r="MXA436" s="45"/>
      <c r="MXB436" s="45"/>
      <c r="MXC436" s="45"/>
      <c r="MXD436" s="45"/>
      <c r="MXE436" s="45"/>
      <c r="MXF436" s="45"/>
      <c r="MXG436" s="45"/>
      <c r="MXH436" s="45"/>
      <c r="MXI436" s="45"/>
      <c r="MXJ436" s="45"/>
      <c r="MXK436" s="45"/>
      <c r="MXL436" s="45"/>
      <c r="MXM436" s="45"/>
      <c r="MXN436" s="45"/>
      <c r="MXO436" s="45"/>
      <c r="MXP436" s="45"/>
      <c r="MXQ436" s="45"/>
      <c r="MXR436" s="45"/>
      <c r="MXS436" s="45"/>
      <c r="MXT436" s="45"/>
      <c r="MXU436" s="45"/>
      <c r="MXV436" s="45"/>
      <c r="MXW436" s="45"/>
      <c r="MXX436" s="45"/>
      <c r="MXY436" s="45"/>
      <c r="MXZ436" s="45"/>
      <c r="MYA436" s="45"/>
      <c r="MYB436" s="45"/>
      <c r="MYC436" s="45"/>
      <c r="MYD436" s="45"/>
      <c r="MYE436" s="45"/>
      <c r="MYF436" s="45"/>
      <c r="MYG436" s="45"/>
      <c r="MYH436" s="45"/>
      <c r="MYI436" s="45"/>
      <c r="MYJ436" s="45"/>
      <c r="MYK436" s="45"/>
      <c r="MYL436" s="45"/>
      <c r="MYM436" s="45"/>
      <c r="MYN436" s="45"/>
      <c r="MYO436" s="45"/>
      <c r="MYP436" s="45"/>
      <c r="MYQ436" s="45"/>
      <c r="MYR436" s="45"/>
      <c r="MYS436" s="45"/>
      <c r="MYT436" s="45"/>
      <c r="MYU436" s="45"/>
      <c r="MYV436" s="45"/>
      <c r="MYW436" s="45"/>
      <c r="MYX436" s="45"/>
      <c r="MYY436" s="45"/>
      <c r="MYZ436" s="45"/>
      <c r="MZA436" s="45"/>
      <c r="MZB436" s="45"/>
      <c r="MZC436" s="45"/>
      <c r="MZD436" s="45"/>
      <c r="MZE436" s="45"/>
      <c r="MZF436" s="45"/>
      <c r="MZG436" s="45"/>
      <c r="MZH436" s="45"/>
      <c r="MZI436" s="45"/>
      <c r="MZJ436" s="45"/>
      <c r="MZK436" s="45"/>
      <c r="MZL436" s="45"/>
      <c r="MZM436" s="45"/>
      <c r="MZN436" s="45"/>
      <c r="MZO436" s="45"/>
      <c r="MZP436" s="45"/>
      <c r="MZQ436" s="45"/>
      <c r="MZR436" s="45"/>
      <c r="MZS436" s="45"/>
      <c r="MZT436" s="45"/>
      <c r="MZU436" s="45"/>
      <c r="MZV436" s="45"/>
      <c r="MZW436" s="45"/>
      <c r="MZX436" s="45"/>
      <c r="MZY436" s="45"/>
      <c r="MZZ436" s="45"/>
      <c r="NAA436" s="45"/>
      <c r="NAB436" s="45"/>
      <c r="NAC436" s="45"/>
      <c r="NAD436" s="45"/>
      <c r="NAE436" s="45"/>
      <c r="NAF436" s="45"/>
      <c r="NAG436" s="45"/>
      <c r="NAH436" s="45"/>
      <c r="NAI436" s="45"/>
      <c r="NAJ436" s="45"/>
      <c r="NAK436" s="45"/>
      <c r="NAL436" s="45"/>
      <c r="NAM436" s="45"/>
      <c r="NAN436" s="45"/>
      <c r="NAO436" s="45"/>
      <c r="NAP436" s="45"/>
      <c r="NAQ436" s="45"/>
      <c r="NAR436" s="45"/>
      <c r="NAS436" s="45"/>
      <c r="NAT436" s="45"/>
      <c r="NAU436" s="45"/>
      <c r="NAV436" s="45"/>
      <c r="NAW436" s="45"/>
      <c r="NAX436" s="45"/>
      <c r="NAY436" s="45"/>
      <c r="NAZ436" s="45"/>
      <c r="NBA436" s="45"/>
      <c r="NBB436" s="45"/>
      <c r="NBC436" s="45"/>
      <c r="NBD436" s="45"/>
      <c r="NBE436" s="45"/>
      <c r="NBF436" s="45"/>
      <c r="NBG436" s="45"/>
      <c r="NBH436" s="45"/>
      <c r="NBI436" s="45"/>
      <c r="NBJ436" s="45"/>
      <c r="NBK436" s="45"/>
      <c r="NBL436" s="45"/>
      <c r="NBM436" s="45"/>
      <c r="NBN436" s="45"/>
      <c r="NBO436" s="45"/>
      <c r="NBP436" s="45"/>
      <c r="NBQ436" s="45"/>
      <c r="NBR436" s="45"/>
      <c r="NBS436" s="45"/>
      <c r="NBT436" s="45"/>
      <c r="NBU436" s="45"/>
      <c r="NBV436" s="45"/>
      <c r="NBW436" s="45"/>
      <c r="NBX436" s="45"/>
      <c r="NBY436" s="45"/>
      <c r="NBZ436" s="45"/>
      <c r="NCA436" s="45"/>
      <c r="NCB436" s="45"/>
      <c r="NCC436" s="45"/>
      <c r="NCD436" s="45"/>
      <c r="NCE436" s="45"/>
      <c r="NCF436" s="45"/>
      <c r="NCG436" s="45"/>
      <c r="NCH436" s="45"/>
      <c r="NCI436" s="45"/>
      <c r="NCJ436" s="45"/>
      <c r="NCK436" s="45"/>
      <c r="NCL436" s="45"/>
      <c r="NCM436" s="45"/>
      <c r="NCN436" s="45"/>
      <c r="NCO436" s="45"/>
      <c r="NCP436" s="45"/>
      <c r="NCQ436" s="45"/>
      <c r="NCR436" s="45"/>
      <c r="NCS436" s="45"/>
      <c r="NCT436" s="45"/>
      <c r="NCU436" s="45"/>
      <c r="NCV436" s="45"/>
      <c r="NCW436" s="45"/>
      <c r="NCX436" s="45"/>
      <c r="NCY436" s="45"/>
      <c r="NCZ436" s="45"/>
      <c r="NDA436" s="45"/>
      <c r="NDB436" s="45"/>
      <c r="NDC436" s="45"/>
      <c r="NDD436" s="45"/>
      <c r="NDE436" s="45"/>
      <c r="NDF436" s="45"/>
      <c r="NDG436" s="45"/>
      <c r="NDH436" s="45"/>
      <c r="NDI436" s="45"/>
      <c r="NDJ436" s="45"/>
      <c r="NDK436" s="45"/>
      <c r="NDL436" s="45"/>
      <c r="NDM436" s="45"/>
      <c r="NDN436" s="45"/>
      <c r="NDO436" s="45"/>
      <c r="NDP436" s="45"/>
      <c r="NDQ436" s="45"/>
      <c r="NDR436" s="45"/>
      <c r="NDS436" s="45"/>
      <c r="NDT436" s="45"/>
      <c r="NDU436" s="45"/>
      <c r="NDV436" s="45"/>
      <c r="NDW436" s="45"/>
      <c r="NDX436" s="45"/>
      <c r="NDY436" s="45"/>
      <c r="NDZ436" s="45"/>
      <c r="NEA436" s="45"/>
      <c r="NEB436" s="45"/>
      <c r="NEC436" s="45"/>
      <c r="NED436" s="45"/>
      <c r="NEE436" s="45"/>
      <c r="NEF436" s="45"/>
      <c r="NEG436" s="45"/>
      <c r="NEH436" s="45"/>
      <c r="NEI436" s="45"/>
      <c r="NEJ436" s="45"/>
      <c r="NEK436" s="45"/>
      <c r="NEL436" s="45"/>
      <c r="NEM436" s="45"/>
      <c r="NEN436" s="45"/>
      <c r="NEO436" s="45"/>
      <c r="NEP436" s="45"/>
      <c r="NEQ436" s="45"/>
      <c r="NER436" s="45"/>
      <c r="NES436" s="45"/>
      <c r="NET436" s="45"/>
      <c r="NEU436" s="45"/>
      <c r="NEV436" s="45"/>
      <c r="NEW436" s="45"/>
      <c r="NEX436" s="45"/>
      <c r="NEY436" s="45"/>
      <c r="NEZ436" s="45"/>
      <c r="NFA436" s="45"/>
      <c r="NFB436" s="45"/>
      <c r="NFC436" s="45"/>
      <c r="NFD436" s="45"/>
      <c r="NFE436" s="45"/>
      <c r="NFF436" s="45"/>
      <c r="NFG436" s="45"/>
      <c r="NFH436" s="45"/>
      <c r="NFI436" s="45"/>
      <c r="NFJ436" s="45"/>
      <c r="NFK436" s="45"/>
      <c r="NFL436" s="45"/>
      <c r="NFM436" s="45"/>
      <c r="NFN436" s="45"/>
      <c r="NFO436" s="45"/>
      <c r="NFP436" s="45"/>
      <c r="NFQ436" s="45"/>
      <c r="NFR436" s="45"/>
      <c r="NFS436" s="45"/>
      <c r="NFT436" s="45"/>
      <c r="NFU436" s="45"/>
      <c r="NFV436" s="45"/>
      <c r="NFW436" s="45"/>
      <c r="NFX436" s="45"/>
      <c r="NFY436" s="45"/>
      <c r="NFZ436" s="45"/>
      <c r="NGA436" s="45"/>
      <c r="NGB436" s="45"/>
      <c r="NGC436" s="45"/>
      <c r="NGD436" s="45"/>
      <c r="NGE436" s="45"/>
      <c r="NGF436" s="45"/>
      <c r="NGG436" s="45"/>
      <c r="NGH436" s="45"/>
      <c r="NGI436" s="45"/>
      <c r="NGJ436" s="45"/>
      <c r="NGK436" s="45"/>
      <c r="NGL436" s="45"/>
      <c r="NGM436" s="45"/>
      <c r="NGN436" s="45"/>
      <c r="NGO436" s="45"/>
      <c r="NGP436" s="45"/>
      <c r="NGQ436" s="45"/>
      <c r="NGR436" s="45"/>
      <c r="NGS436" s="45"/>
      <c r="NGT436" s="45"/>
      <c r="NGU436" s="45"/>
      <c r="NGV436" s="45"/>
      <c r="NGW436" s="45"/>
      <c r="NGX436" s="45"/>
      <c r="NGY436" s="45"/>
      <c r="NGZ436" s="45"/>
      <c r="NHA436" s="45"/>
      <c r="NHB436" s="45"/>
      <c r="NHC436" s="45"/>
      <c r="NHD436" s="45"/>
      <c r="NHE436" s="45"/>
      <c r="NHF436" s="45"/>
      <c r="NHG436" s="45"/>
      <c r="NHH436" s="45"/>
      <c r="NHI436" s="45"/>
      <c r="NHJ436" s="45"/>
      <c r="NHK436" s="45"/>
      <c r="NHL436" s="45"/>
      <c r="NHM436" s="45"/>
      <c r="NHN436" s="45"/>
      <c r="NHO436" s="45"/>
      <c r="NHP436" s="45"/>
      <c r="NHQ436" s="45"/>
      <c r="NHR436" s="45"/>
      <c r="NHS436" s="45"/>
      <c r="NHT436" s="45"/>
      <c r="NHU436" s="45"/>
      <c r="NHV436" s="45"/>
      <c r="NHW436" s="45"/>
      <c r="NHX436" s="45"/>
      <c r="NHY436" s="45"/>
      <c r="NHZ436" s="45"/>
      <c r="NIA436" s="45"/>
      <c r="NIB436" s="45"/>
      <c r="NIC436" s="45"/>
      <c r="NID436" s="45"/>
      <c r="NIE436" s="45"/>
      <c r="NIF436" s="45"/>
      <c r="NIG436" s="45"/>
      <c r="NIH436" s="45"/>
      <c r="NII436" s="45"/>
      <c r="NIJ436" s="45"/>
      <c r="NIK436" s="45"/>
      <c r="NIL436" s="45"/>
      <c r="NIM436" s="45"/>
      <c r="NIN436" s="45"/>
      <c r="NIO436" s="45"/>
      <c r="NIP436" s="45"/>
      <c r="NIQ436" s="45"/>
      <c r="NIR436" s="45"/>
      <c r="NIS436" s="45"/>
      <c r="NIT436" s="45"/>
      <c r="NIU436" s="45"/>
      <c r="NIV436" s="45"/>
      <c r="NIW436" s="45"/>
      <c r="NIX436" s="45"/>
      <c r="NIY436" s="45"/>
      <c r="NIZ436" s="45"/>
      <c r="NJA436" s="45"/>
      <c r="NJB436" s="45"/>
      <c r="NJC436" s="45"/>
      <c r="NJD436" s="45"/>
      <c r="NJE436" s="45"/>
      <c r="NJF436" s="45"/>
      <c r="NJG436" s="45"/>
      <c r="NJH436" s="45"/>
      <c r="NJI436" s="45"/>
      <c r="NJJ436" s="45"/>
      <c r="NJK436" s="45"/>
      <c r="NJL436" s="45"/>
      <c r="NJM436" s="45"/>
      <c r="NJN436" s="45"/>
      <c r="NJO436" s="45"/>
      <c r="NJP436" s="45"/>
      <c r="NJQ436" s="45"/>
      <c r="NJR436" s="45"/>
      <c r="NJS436" s="45"/>
      <c r="NJT436" s="45"/>
      <c r="NJU436" s="45"/>
      <c r="NJV436" s="45"/>
      <c r="NJW436" s="45"/>
      <c r="NJX436" s="45"/>
      <c r="NJY436" s="45"/>
      <c r="NJZ436" s="45"/>
      <c r="NKA436" s="45"/>
      <c r="NKB436" s="45"/>
      <c r="NKC436" s="45"/>
      <c r="NKD436" s="45"/>
      <c r="NKE436" s="45"/>
      <c r="NKF436" s="45"/>
      <c r="NKG436" s="45"/>
      <c r="NKH436" s="45"/>
      <c r="NKI436" s="45"/>
      <c r="NKJ436" s="45"/>
      <c r="NKK436" s="45"/>
      <c r="NKL436" s="45"/>
      <c r="NKM436" s="45"/>
      <c r="NKN436" s="45"/>
      <c r="NKO436" s="45"/>
      <c r="NKP436" s="45"/>
      <c r="NKQ436" s="45"/>
      <c r="NKR436" s="45"/>
      <c r="NKS436" s="45"/>
      <c r="NKT436" s="45"/>
      <c r="NKU436" s="45"/>
      <c r="NKV436" s="45"/>
      <c r="NKW436" s="45"/>
      <c r="NKX436" s="45"/>
      <c r="NKY436" s="45"/>
      <c r="NKZ436" s="45"/>
      <c r="NLA436" s="45"/>
      <c r="NLB436" s="45"/>
      <c r="NLC436" s="45"/>
      <c r="NLD436" s="45"/>
      <c r="NLE436" s="45"/>
      <c r="NLF436" s="45"/>
      <c r="NLG436" s="45"/>
      <c r="NLH436" s="45"/>
      <c r="NLI436" s="45"/>
      <c r="NLJ436" s="45"/>
      <c r="NLK436" s="45"/>
      <c r="NLL436" s="45"/>
      <c r="NLM436" s="45"/>
      <c r="NLN436" s="45"/>
      <c r="NLO436" s="45"/>
      <c r="NLP436" s="45"/>
      <c r="NLQ436" s="45"/>
      <c r="NLR436" s="45"/>
      <c r="NLS436" s="45"/>
      <c r="NLT436" s="45"/>
      <c r="NLU436" s="45"/>
      <c r="NLV436" s="45"/>
      <c r="NLW436" s="45"/>
      <c r="NLX436" s="45"/>
      <c r="NLY436" s="45"/>
      <c r="NLZ436" s="45"/>
      <c r="NMA436" s="45"/>
      <c r="NMB436" s="45"/>
      <c r="NMC436" s="45"/>
      <c r="NMD436" s="45"/>
      <c r="NME436" s="45"/>
      <c r="NMF436" s="45"/>
      <c r="NMG436" s="45"/>
      <c r="NMH436" s="45"/>
      <c r="NMI436" s="45"/>
      <c r="NMJ436" s="45"/>
      <c r="NMK436" s="45"/>
      <c r="NML436" s="45"/>
      <c r="NMM436" s="45"/>
      <c r="NMN436" s="45"/>
      <c r="NMO436" s="45"/>
      <c r="NMP436" s="45"/>
      <c r="NMQ436" s="45"/>
      <c r="NMR436" s="45"/>
      <c r="NMS436" s="45"/>
      <c r="NMT436" s="45"/>
      <c r="NMU436" s="45"/>
      <c r="NMV436" s="45"/>
      <c r="NMW436" s="45"/>
      <c r="NMX436" s="45"/>
      <c r="NMY436" s="45"/>
      <c r="NMZ436" s="45"/>
      <c r="NNA436" s="45"/>
      <c r="NNB436" s="45"/>
      <c r="NNC436" s="45"/>
      <c r="NND436" s="45"/>
      <c r="NNE436" s="45"/>
      <c r="NNF436" s="45"/>
      <c r="NNG436" s="45"/>
      <c r="NNH436" s="45"/>
      <c r="NNI436" s="45"/>
      <c r="NNJ436" s="45"/>
      <c r="NNK436" s="45"/>
      <c r="NNL436" s="45"/>
      <c r="NNM436" s="45"/>
      <c r="NNN436" s="45"/>
      <c r="NNO436" s="45"/>
      <c r="NNP436" s="45"/>
      <c r="NNQ436" s="45"/>
      <c r="NNR436" s="45"/>
      <c r="NNS436" s="45"/>
      <c r="NNT436" s="45"/>
      <c r="NNU436" s="45"/>
      <c r="NNV436" s="45"/>
      <c r="NNW436" s="45"/>
      <c r="NNX436" s="45"/>
      <c r="NNY436" s="45"/>
      <c r="NNZ436" s="45"/>
      <c r="NOA436" s="45"/>
      <c r="NOB436" s="45"/>
      <c r="NOC436" s="45"/>
      <c r="NOD436" s="45"/>
      <c r="NOE436" s="45"/>
      <c r="NOF436" s="45"/>
      <c r="NOG436" s="45"/>
      <c r="NOH436" s="45"/>
      <c r="NOI436" s="45"/>
      <c r="NOJ436" s="45"/>
      <c r="NOK436" s="45"/>
      <c r="NOL436" s="45"/>
      <c r="NOM436" s="45"/>
      <c r="NON436" s="45"/>
      <c r="NOO436" s="45"/>
      <c r="NOP436" s="45"/>
      <c r="NOQ436" s="45"/>
      <c r="NOR436" s="45"/>
      <c r="NOS436" s="45"/>
      <c r="NOT436" s="45"/>
      <c r="NOU436" s="45"/>
      <c r="NOV436" s="45"/>
      <c r="NOW436" s="45"/>
      <c r="NOX436" s="45"/>
      <c r="NOY436" s="45"/>
      <c r="NOZ436" s="45"/>
      <c r="NPA436" s="45"/>
      <c r="NPB436" s="45"/>
      <c r="NPC436" s="45"/>
      <c r="NPD436" s="45"/>
      <c r="NPE436" s="45"/>
      <c r="NPF436" s="45"/>
      <c r="NPG436" s="45"/>
      <c r="NPH436" s="45"/>
      <c r="NPI436" s="45"/>
      <c r="NPJ436" s="45"/>
      <c r="NPK436" s="45"/>
      <c r="NPL436" s="45"/>
      <c r="NPM436" s="45"/>
      <c r="NPN436" s="45"/>
      <c r="NPO436" s="45"/>
      <c r="NPP436" s="45"/>
      <c r="NPQ436" s="45"/>
      <c r="NPR436" s="45"/>
      <c r="NPS436" s="45"/>
      <c r="NPT436" s="45"/>
      <c r="NPU436" s="45"/>
      <c r="NPV436" s="45"/>
      <c r="NPW436" s="45"/>
      <c r="NPX436" s="45"/>
      <c r="NPY436" s="45"/>
      <c r="NPZ436" s="45"/>
      <c r="NQA436" s="45"/>
      <c r="NQB436" s="45"/>
      <c r="NQC436" s="45"/>
      <c r="NQD436" s="45"/>
      <c r="NQE436" s="45"/>
      <c r="NQF436" s="45"/>
      <c r="NQG436" s="45"/>
      <c r="NQH436" s="45"/>
      <c r="NQI436" s="45"/>
      <c r="NQJ436" s="45"/>
      <c r="NQK436" s="45"/>
      <c r="NQL436" s="45"/>
      <c r="NQM436" s="45"/>
      <c r="NQN436" s="45"/>
      <c r="NQO436" s="45"/>
      <c r="NQP436" s="45"/>
      <c r="NQQ436" s="45"/>
      <c r="NQR436" s="45"/>
      <c r="NQS436" s="45"/>
      <c r="NQT436" s="45"/>
      <c r="NQU436" s="45"/>
      <c r="NQV436" s="45"/>
      <c r="NQW436" s="45"/>
      <c r="NQX436" s="45"/>
      <c r="NQY436" s="45"/>
      <c r="NQZ436" s="45"/>
      <c r="NRA436" s="45"/>
      <c r="NRB436" s="45"/>
      <c r="NRC436" s="45"/>
      <c r="NRD436" s="45"/>
      <c r="NRE436" s="45"/>
      <c r="NRF436" s="45"/>
      <c r="NRG436" s="45"/>
      <c r="NRH436" s="45"/>
      <c r="NRI436" s="45"/>
      <c r="NRJ436" s="45"/>
      <c r="NRK436" s="45"/>
      <c r="NRL436" s="45"/>
      <c r="NRM436" s="45"/>
      <c r="NRN436" s="45"/>
      <c r="NRO436" s="45"/>
      <c r="NRP436" s="45"/>
      <c r="NRQ436" s="45"/>
      <c r="NRR436" s="45"/>
      <c r="NRS436" s="45"/>
      <c r="NRT436" s="45"/>
      <c r="NRU436" s="45"/>
      <c r="NRV436" s="45"/>
      <c r="NRW436" s="45"/>
      <c r="NRX436" s="45"/>
      <c r="NRY436" s="45"/>
      <c r="NRZ436" s="45"/>
      <c r="NSA436" s="45"/>
      <c r="NSB436" s="45"/>
      <c r="NSC436" s="45"/>
      <c r="NSD436" s="45"/>
      <c r="NSE436" s="45"/>
      <c r="NSF436" s="45"/>
      <c r="NSG436" s="45"/>
      <c r="NSH436" s="45"/>
      <c r="NSI436" s="45"/>
      <c r="NSJ436" s="45"/>
      <c r="NSK436" s="45"/>
      <c r="NSL436" s="45"/>
      <c r="NSM436" s="45"/>
      <c r="NSN436" s="45"/>
      <c r="NSO436" s="45"/>
      <c r="NSP436" s="45"/>
      <c r="NSQ436" s="45"/>
      <c r="NSR436" s="45"/>
      <c r="NSS436" s="45"/>
      <c r="NST436" s="45"/>
      <c r="NSU436" s="45"/>
      <c r="NSV436" s="45"/>
      <c r="NSW436" s="45"/>
      <c r="NSX436" s="45"/>
      <c r="NSY436" s="45"/>
      <c r="NSZ436" s="45"/>
      <c r="NTA436" s="45"/>
      <c r="NTB436" s="45"/>
      <c r="NTC436" s="45"/>
      <c r="NTD436" s="45"/>
      <c r="NTE436" s="45"/>
      <c r="NTF436" s="45"/>
      <c r="NTG436" s="45"/>
      <c r="NTH436" s="45"/>
      <c r="NTI436" s="45"/>
      <c r="NTJ436" s="45"/>
      <c r="NTK436" s="45"/>
      <c r="NTL436" s="45"/>
      <c r="NTM436" s="45"/>
      <c r="NTN436" s="45"/>
      <c r="NTO436" s="45"/>
      <c r="NTP436" s="45"/>
      <c r="NTQ436" s="45"/>
      <c r="NTR436" s="45"/>
      <c r="NTS436" s="45"/>
      <c r="NTT436" s="45"/>
      <c r="NTU436" s="45"/>
      <c r="NTV436" s="45"/>
      <c r="NTW436" s="45"/>
      <c r="NTX436" s="45"/>
      <c r="NTY436" s="45"/>
      <c r="NTZ436" s="45"/>
      <c r="NUA436" s="45"/>
      <c r="NUB436" s="45"/>
      <c r="NUC436" s="45"/>
      <c r="NUD436" s="45"/>
      <c r="NUE436" s="45"/>
      <c r="NUF436" s="45"/>
      <c r="NUG436" s="45"/>
      <c r="NUH436" s="45"/>
      <c r="NUI436" s="45"/>
      <c r="NUJ436" s="45"/>
      <c r="NUK436" s="45"/>
      <c r="NUL436" s="45"/>
      <c r="NUM436" s="45"/>
      <c r="NUN436" s="45"/>
      <c r="NUO436" s="45"/>
      <c r="NUP436" s="45"/>
      <c r="NUQ436" s="45"/>
      <c r="NUR436" s="45"/>
      <c r="NUS436" s="45"/>
      <c r="NUT436" s="45"/>
      <c r="NUU436" s="45"/>
      <c r="NUV436" s="45"/>
      <c r="NUW436" s="45"/>
      <c r="NUX436" s="45"/>
      <c r="NUY436" s="45"/>
      <c r="NUZ436" s="45"/>
      <c r="NVA436" s="45"/>
      <c r="NVB436" s="45"/>
      <c r="NVC436" s="45"/>
      <c r="NVD436" s="45"/>
      <c r="NVE436" s="45"/>
      <c r="NVF436" s="45"/>
      <c r="NVG436" s="45"/>
      <c r="NVH436" s="45"/>
      <c r="NVI436" s="45"/>
      <c r="NVJ436" s="45"/>
      <c r="NVK436" s="45"/>
      <c r="NVL436" s="45"/>
      <c r="NVM436" s="45"/>
      <c r="NVN436" s="45"/>
      <c r="NVO436" s="45"/>
      <c r="NVP436" s="45"/>
      <c r="NVQ436" s="45"/>
      <c r="NVR436" s="45"/>
      <c r="NVS436" s="45"/>
      <c r="NVT436" s="45"/>
      <c r="NVU436" s="45"/>
      <c r="NVV436" s="45"/>
      <c r="NVW436" s="45"/>
      <c r="NVX436" s="45"/>
      <c r="NVY436" s="45"/>
      <c r="NVZ436" s="45"/>
      <c r="NWA436" s="45"/>
      <c r="NWB436" s="45"/>
      <c r="NWC436" s="45"/>
      <c r="NWD436" s="45"/>
      <c r="NWE436" s="45"/>
      <c r="NWF436" s="45"/>
      <c r="NWG436" s="45"/>
      <c r="NWH436" s="45"/>
      <c r="NWI436" s="45"/>
      <c r="NWJ436" s="45"/>
      <c r="NWK436" s="45"/>
      <c r="NWL436" s="45"/>
      <c r="NWM436" s="45"/>
      <c r="NWN436" s="45"/>
      <c r="NWO436" s="45"/>
      <c r="NWP436" s="45"/>
      <c r="NWQ436" s="45"/>
      <c r="NWR436" s="45"/>
      <c r="NWS436" s="45"/>
      <c r="NWT436" s="45"/>
      <c r="NWU436" s="45"/>
      <c r="NWV436" s="45"/>
      <c r="NWW436" s="45"/>
      <c r="NWX436" s="45"/>
      <c r="NWY436" s="45"/>
      <c r="NWZ436" s="45"/>
      <c r="NXA436" s="45"/>
      <c r="NXB436" s="45"/>
      <c r="NXC436" s="45"/>
      <c r="NXD436" s="45"/>
      <c r="NXE436" s="45"/>
      <c r="NXF436" s="45"/>
      <c r="NXG436" s="45"/>
      <c r="NXH436" s="45"/>
      <c r="NXI436" s="45"/>
      <c r="NXJ436" s="45"/>
      <c r="NXK436" s="45"/>
      <c r="NXL436" s="45"/>
      <c r="NXM436" s="45"/>
      <c r="NXN436" s="45"/>
      <c r="NXO436" s="45"/>
      <c r="NXP436" s="45"/>
      <c r="NXQ436" s="45"/>
      <c r="NXR436" s="45"/>
      <c r="NXS436" s="45"/>
      <c r="NXT436" s="45"/>
      <c r="NXU436" s="45"/>
      <c r="NXV436" s="45"/>
      <c r="NXW436" s="45"/>
      <c r="NXX436" s="45"/>
      <c r="NXY436" s="45"/>
      <c r="NXZ436" s="45"/>
      <c r="NYA436" s="45"/>
      <c r="NYB436" s="45"/>
      <c r="NYC436" s="45"/>
      <c r="NYD436" s="45"/>
      <c r="NYE436" s="45"/>
      <c r="NYF436" s="45"/>
      <c r="NYG436" s="45"/>
      <c r="NYH436" s="45"/>
      <c r="NYI436" s="45"/>
      <c r="NYJ436" s="45"/>
      <c r="NYK436" s="45"/>
      <c r="NYL436" s="45"/>
      <c r="NYM436" s="45"/>
      <c r="NYN436" s="45"/>
      <c r="NYO436" s="45"/>
      <c r="NYP436" s="45"/>
      <c r="NYQ436" s="45"/>
      <c r="NYR436" s="45"/>
      <c r="NYS436" s="45"/>
      <c r="NYT436" s="45"/>
      <c r="NYU436" s="45"/>
      <c r="NYV436" s="45"/>
      <c r="NYW436" s="45"/>
      <c r="NYX436" s="45"/>
      <c r="NYY436" s="45"/>
      <c r="NYZ436" s="45"/>
      <c r="NZA436" s="45"/>
      <c r="NZB436" s="45"/>
      <c r="NZC436" s="45"/>
      <c r="NZD436" s="45"/>
      <c r="NZE436" s="45"/>
      <c r="NZF436" s="45"/>
      <c r="NZG436" s="45"/>
      <c r="NZH436" s="45"/>
      <c r="NZI436" s="45"/>
      <c r="NZJ436" s="45"/>
      <c r="NZK436" s="45"/>
      <c r="NZL436" s="45"/>
      <c r="NZM436" s="45"/>
      <c r="NZN436" s="45"/>
      <c r="NZO436" s="45"/>
      <c r="NZP436" s="45"/>
      <c r="NZQ436" s="45"/>
      <c r="NZR436" s="45"/>
      <c r="NZS436" s="45"/>
      <c r="NZT436" s="45"/>
      <c r="NZU436" s="45"/>
      <c r="NZV436" s="45"/>
      <c r="NZW436" s="45"/>
      <c r="NZX436" s="45"/>
      <c r="NZY436" s="45"/>
      <c r="NZZ436" s="45"/>
      <c r="OAA436" s="45"/>
      <c r="OAB436" s="45"/>
      <c r="OAC436" s="45"/>
      <c r="OAD436" s="45"/>
      <c r="OAE436" s="45"/>
      <c r="OAF436" s="45"/>
      <c r="OAG436" s="45"/>
      <c r="OAH436" s="45"/>
      <c r="OAI436" s="45"/>
      <c r="OAJ436" s="45"/>
      <c r="OAK436" s="45"/>
      <c r="OAL436" s="45"/>
      <c r="OAM436" s="45"/>
      <c r="OAN436" s="45"/>
      <c r="OAO436" s="45"/>
      <c r="OAP436" s="45"/>
      <c r="OAQ436" s="45"/>
      <c r="OAR436" s="45"/>
      <c r="OAS436" s="45"/>
      <c r="OAT436" s="45"/>
      <c r="OAU436" s="45"/>
      <c r="OAV436" s="45"/>
      <c r="OAW436" s="45"/>
      <c r="OAX436" s="45"/>
      <c r="OAY436" s="45"/>
      <c r="OAZ436" s="45"/>
      <c r="OBA436" s="45"/>
      <c r="OBB436" s="45"/>
      <c r="OBC436" s="45"/>
      <c r="OBD436" s="45"/>
      <c r="OBE436" s="45"/>
      <c r="OBF436" s="45"/>
      <c r="OBG436" s="45"/>
      <c r="OBH436" s="45"/>
      <c r="OBI436" s="45"/>
      <c r="OBJ436" s="45"/>
      <c r="OBK436" s="45"/>
      <c r="OBL436" s="45"/>
      <c r="OBM436" s="45"/>
      <c r="OBN436" s="45"/>
      <c r="OBO436" s="45"/>
      <c r="OBP436" s="45"/>
      <c r="OBQ436" s="45"/>
      <c r="OBR436" s="45"/>
      <c r="OBS436" s="45"/>
      <c r="OBT436" s="45"/>
      <c r="OBU436" s="45"/>
      <c r="OBV436" s="45"/>
      <c r="OBW436" s="45"/>
      <c r="OBX436" s="45"/>
      <c r="OBY436" s="45"/>
      <c r="OBZ436" s="45"/>
      <c r="OCA436" s="45"/>
      <c r="OCB436" s="45"/>
      <c r="OCC436" s="45"/>
      <c r="OCD436" s="45"/>
      <c r="OCE436" s="45"/>
      <c r="OCF436" s="45"/>
      <c r="OCG436" s="45"/>
      <c r="OCH436" s="45"/>
      <c r="OCI436" s="45"/>
      <c r="OCJ436" s="45"/>
      <c r="OCK436" s="45"/>
      <c r="OCL436" s="45"/>
      <c r="OCM436" s="45"/>
      <c r="OCN436" s="45"/>
      <c r="OCO436" s="45"/>
      <c r="OCP436" s="45"/>
      <c r="OCQ436" s="45"/>
      <c r="OCR436" s="45"/>
      <c r="OCS436" s="45"/>
      <c r="OCT436" s="45"/>
      <c r="OCU436" s="45"/>
      <c r="OCV436" s="45"/>
      <c r="OCW436" s="45"/>
      <c r="OCX436" s="45"/>
      <c r="OCY436" s="45"/>
      <c r="OCZ436" s="45"/>
      <c r="ODA436" s="45"/>
      <c r="ODB436" s="45"/>
      <c r="ODC436" s="45"/>
      <c r="ODD436" s="45"/>
      <c r="ODE436" s="45"/>
      <c r="ODF436" s="45"/>
      <c r="ODG436" s="45"/>
      <c r="ODH436" s="45"/>
      <c r="ODI436" s="45"/>
      <c r="ODJ436" s="45"/>
      <c r="ODK436" s="45"/>
      <c r="ODL436" s="45"/>
      <c r="ODM436" s="45"/>
      <c r="ODN436" s="45"/>
      <c r="ODO436" s="45"/>
      <c r="ODP436" s="45"/>
      <c r="ODQ436" s="45"/>
      <c r="ODR436" s="45"/>
      <c r="ODS436" s="45"/>
      <c r="ODT436" s="45"/>
      <c r="ODU436" s="45"/>
      <c r="ODV436" s="45"/>
      <c r="ODW436" s="45"/>
      <c r="ODX436" s="45"/>
      <c r="ODY436" s="45"/>
      <c r="ODZ436" s="45"/>
      <c r="OEA436" s="45"/>
      <c r="OEB436" s="45"/>
      <c r="OEC436" s="45"/>
      <c r="OED436" s="45"/>
      <c r="OEE436" s="45"/>
      <c r="OEF436" s="45"/>
      <c r="OEG436" s="45"/>
      <c r="OEH436" s="45"/>
      <c r="OEI436" s="45"/>
      <c r="OEJ436" s="45"/>
      <c r="OEK436" s="45"/>
      <c r="OEL436" s="45"/>
      <c r="OEM436" s="45"/>
      <c r="OEN436" s="45"/>
      <c r="OEO436" s="45"/>
      <c r="OEP436" s="45"/>
      <c r="OEQ436" s="45"/>
      <c r="OER436" s="45"/>
      <c r="OES436" s="45"/>
      <c r="OET436" s="45"/>
      <c r="OEU436" s="45"/>
      <c r="OEV436" s="45"/>
      <c r="OEW436" s="45"/>
      <c r="OEX436" s="45"/>
      <c r="OEY436" s="45"/>
      <c r="OEZ436" s="45"/>
      <c r="OFA436" s="45"/>
      <c r="OFB436" s="45"/>
      <c r="OFC436" s="45"/>
      <c r="OFD436" s="45"/>
      <c r="OFE436" s="45"/>
      <c r="OFF436" s="45"/>
      <c r="OFG436" s="45"/>
      <c r="OFH436" s="45"/>
      <c r="OFI436" s="45"/>
      <c r="OFJ436" s="45"/>
      <c r="OFK436" s="45"/>
      <c r="OFL436" s="45"/>
      <c r="OFM436" s="45"/>
      <c r="OFN436" s="45"/>
      <c r="OFO436" s="45"/>
      <c r="OFP436" s="45"/>
      <c r="OFQ436" s="45"/>
      <c r="OFR436" s="45"/>
      <c r="OFS436" s="45"/>
      <c r="OFT436" s="45"/>
      <c r="OFU436" s="45"/>
      <c r="OFV436" s="45"/>
      <c r="OFW436" s="45"/>
      <c r="OFX436" s="45"/>
      <c r="OFY436" s="45"/>
      <c r="OFZ436" s="45"/>
      <c r="OGA436" s="45"/>
      <c r="OGB436" s="45"/>
      <c r="OGC436" s="45"/>
      <c r="OGD436" s="45"/>
      <c r="OGE436" s="45"/>
      <c r="OGF436" s="45"/>
      <c r="OGG436" s="45"/>
      <c r="OGH436" s="45"/>
      <c r="OGI436" s="45"/>
      <c r="OGJ436" s="45"/>
      <c r="OGK436" s="45"/>
      <c r="OGL436" s="45"/>
      <c r="OGM436" s="45"/>
      <c r="OGN436" s="45"/>
      <c r="OGO436" s="45"/>
      <c r="OGP436" s="45"/>
      <c r="OGQ436" s="45"/>
      <c r="OGR436" s="45"/>
      <c r="OGS436" s="45"/>
      <c r="OGT436" s="45"/>
      <c r="OGU436" s="45"/>
      <c r="OGV436" s="45"/>
      <c r="OGW436" s="45"/>
      <c r="OGX436" s="45"/>
      <c r="OGY436" s="45"/>
      <c r="OGZ436" s="45"/>
      <c r="OHA436" s="45"/>
      <c r="OHB436" s="45"/>
      <c r="OHC436" s="45"/>
      <c r="OHD436" s="45"/>
      <c r="OHE436" s="45"/>
      <c r="OHF436" s="45"/>
      <c r="OHG436" s="45"/>
      <c r="OHH436" s="45"/>
      <c r="OHI436" s="45"/>
      <c r="OHJ436" s="45"/>
      <c r="OHK436" s="45"/>
      <c r="OHL436" s="45"/>
      <c r="OHM436" s="45"/>
      <c r="OHN436" s="45"/>
      <c r="OHO436" s="45"/>
      <c r="OHP436" s="45"/>
      <c r="OHQ436" s="45"/>
      <c r="OHR436" s="45"/>
      <c r="OHS436" s="45"/>
      <c r="OHT436" s="45"/>
      <c r="OHU436" s="45"/>
      <c r="OHV436" s="45"/>
      <c r="OHW436" s="45"/>
      <c r="OHX436" s="45"/>
      <c r="OHY436" s="45"/>
      <c r="OHZ436" s="45"/>
      <c r="OIA436" s="45"/>
      <c r="OIB436" s="45"/>
      <c r="OIC436" s="45"/>
      <c r="OID436" s="45"/>
      <c r="OIE436" s="45"/>
      <c r="OIF436" s="45"/>
      <c r="OIG436" s="45"/>
      <c r="OIH436" s="45"/>
      <c r="OII436" s="45"/>
      <c r="OIJ436" s="45"/>
      <c r="OIK436" s="45"/>
      <c r="OIL436" s="45"/>
      <c r="OIM436" s="45"/>
      <c r="OIN436" s="45"/>
      <c r="OIO436" s="45"/>
      <c r="OIP436" s="45"/>
      <c r="OIQ436" s="45"/>
      <c r="OIR436" s="45"/>
      <c r="OIS436" s="45"/>
      <c r="OIT436" s="45"/>
      <c r="OIU436" s="45"/>
      <c r="OIV436" s="45"/>
      <c r="OIW436" s="45"/>
      <c r="OIX436" s="45"/>
      <c r="OIY436" s="45"/>
      <c r="OIZ436" s="45"/>
      <c r="OJA436" s="45"/>
      <c r="OJB436" s="45"/>
      <c r="OJC436" s="45"/>
      <c r="OJD436" s="45"/>
      <c r="OJE436" s="45"/>
      <c r="OJF436" s="45"/>
      <c r="OJG436" s="45"/>
      <c r="OJH436" s="45"/>
      <c r="OJI436" s="45"/>
      <c r="OJJ436" s="45"/>
      <c r="OJK436" s="45"/>
      <c r="OJL436" s="45"/>
      <c r="OJM436" s="45"/>
      <c r="OJN436" s="45"/>
      <c r="OJO436" s="45"/>
      <c r="OJP436" s="45"/>
      <c r="OJQ436" s="45"/>
      <c r="OJR436" s="45"/>
      <c r="OJS436" s="45"/>
      <c r="OJT436" s="45"/>
      <c r="OJU436" s="45"/>
      <c r="OJV436" s="45"/>
      <c r="OJW436" s="45"/>
      <c r="OJX436" s="45"/>
      <c r="OJY436" s="45"/>
      <c r="OJZ436" s="45"/>
      <c r="OKA436" s="45"/>
      <c r="OKB436" s="45"/>
      <c r="OKC436" s="45"/>
      <c r="OKD436" s="45"/>
      <c r="OKE436" s="45"/>
      <c r="OKF436" s="45"/>
      <c r="OKG436" s="45"/>
      <c r="OKH436" s="45"/>
      <c r="OKI436" s="45"/>
      <c r="OKJ436" s="45"/>
      <c r="OKK436" s="45"/>
      <c r="OKL436" s="45"/>
      <c r="OKM436" s="45"/>
      <c r="OKN436" s="45"/>
      <c r="OKO436" s="45"/>
      <c r="OKP436" s="45"/>
      <c r="OKQ436" s="45"/>
      <c r="OKR436" s="45"/>
      <c r="OKS436" s="45"/>
      <c r="OKT436" s="45"/>
      <c r="OKU436" s="45"/>
      <c r="OKV436" s="45"/>
      <c r="OKW436" s="45"/>
      <c r="OKX436" s="45"/>
      <c r="OKY436" s="45"/>
      <c r="OKZ436" s="45"/>
      <c r="OLA436" s="45"/>
      <c r="OLB436" s="45"/>
      <c r="OLC436" s="45"/>
      <c r="OLD436" s="45"/>
      <c r="OLE436" s="45"/>
      <c r="OLF436" s="45"/>
      <c r="OLG436" s="45"/>
      <c r="OLH436" s="45"/>
      <c r="OLI436" s="45"/>
      <c r="OLJ436" s="45"/>
      <c r="OLK436" s="45"/>
      <c r="OLL436" s="45"/>
      <c r="OLM436" s="45"/>
      <c r="OLN436" s="45"/>
      <c r="OLO436" s="45"/>
      <c r="OLP436" s="45"/>
      <c r="OLQ436" s="45"/>
      <c r="OLR436" s="45"/>
      <c r="OLS436" s="45"/>
      <c r="OLT436" s="45"/>
      <c r="OLU436" s="45"/>
      <c r="OLV436" s="45"/>
      <c r="OLW436" s="45"/>
      <c r="OLX436" s="45"/>
      <c r="OLY436" s="45"/>
      <c r="OLZ436" s="45"/>
      <c r="OMA436" s="45"/>
      <c r="OMB436" s="45"/>
      <c r="OMC436" s="45"/>
      <c r="OMD436" s="45"/>
      <c r="OME436" s="45"/>
      <c r="OMF436" s="45"/>
      <c r="OMG436" s="45"/>
      <c r="OMH436" s="45"/>
      <c r="OMI436" s="45"/>
      <c r="OMJ436" s="45"/>
      <c r="OMK436" s="45"/>
      <c r="OML436" s="45"/>
      <c r="OMM436" s="45"/>
      <c r="OMN436" s="45"/>
      <c r="OMO436" s="45"/>
      <c r="OMP436" s="45"/>
      <c r="OMQ436" s="45"/>
      <c r="OMR436" s="45"/>
      <c r="OMS436" s="45"/>
      <c r="OMT436" s="45"/>
      <c r="OMU436" s="45"/>
      <c r="OMV436" s="45"/>
      <c r="OMW436" s="45"/>
      <c r="OMX436" s="45"/>
      <c r="OMY436" s="45"/>
      <c r="OMZ436" s="45"/>
      <c r="ONA436" s="45"/>
      <c r="ONB436" s="45"/>
      <c r="ONC436" s="45"/>
      <c r="OND436" s="45"/>
      <c r="ONE436" s="45"/>
      <c r="ONF436" s="45"/>
      <c r="ONG436" s="45"/>
      <c r="ONH436" s="45"/>
      <c r="ONI436" s="45"/>
      <c r="ONJ436" s="45"/>
      <c r="ONK436" s="45"/>
      <c r="ONL436" s="45"/>
      <c r="ONM436" s="45"/>
      <c r="ONN436" s="45"/>
      <c r="ONO436" s="45"/>
      <c r="ONP436" s="45"/>
      <c r="ONQ436" s="45"/>
      <c r="ONR436" s="45"/>
      <c r="ONS436" s="45"/>
      <c r="ONT436" s="45"/>
      <c r="ONU436" s="45"/>
      <c r="ONV436" s="45"/>
      <c r="ONW436" s="45"/>
      <c r="ONX436" s="45"/>
      <c r="ONY436" s="45"/>
      <c r="ONZ436" s="45"/>
      <c r="OOA436" s="45"/>
      <c r="OOB436" s="45"/>
      <c r="OOC436" s="45"/>
      <c r="OOD436" s="45"/>
      <c r="OOE436" s="45"/>
      <c r="OOF436" s="45"/>
      <c r="OOG436" s="45"/>
      <c r="OOH436" s="45"/>
      <c r="OOI436" s="45"/>
      <c r="OOJ436" s="45"/>
      <c r="OOK436" s="45"/>
      <c r="OOL436" s="45"/>
      <c r="OOM436" s="45"/>
      <c r="OON436" s="45"/>
      <c r="OOO436" s="45"/>
      <c r="OOP436" s="45"/>
      <c r="OOQ436" s="45"/>
      <c r="OOR436" s="45"/>
      <c r="OOS436" s="45"/>
      <c r="OOT436" s="45"/>
      <c r="OOU436" s="45"/>
      <c r="OOV436" s="45"/>
      <c r="OOW436" s="45"/>
      <c r="OOX436" s="45"/>
      <c r="OOY436" s="45"/>
      <c r="OOZ436" s="45"/>
      <c r="OPA436" s="45"/>
      <c r="OPB436" s="45"/>
      <c r="OPC436" s="45"/>
      <c r="OPD436" s="45"/>
      <c r="OPE436" s="45"/>
      <c r="OPF436" s="45"/>
      <c r="OPG436" s="45"/>
      <c r="OPH436" s="45"/>
      <c r="OPI436" s="45"/>
      <c r="OPJ436" s="45"/>
      <c r="OPK436" s="45"/>
      <c r="OPL436" s="45"/>
      <c r="OPM436" s="45"/>
      <c r="OPN436" s="45"/>
      <c r="OPO436" s="45"/>
      <c r="OPP436" s="45"/>
      <c r="OPQ436" s="45"/>
      <c r="OPR436" s="45"/>
      <c r="OPS436" s="45"/>
      <c r="OPT436" s="45"/>
      <c r="OPU436" s="45"/>
      <c r="OPV436" s="45"/>
      <c r="OPW436" s="45"/>
      <c r="OPX436" s="45"/>
      <c r="OPY436" s="45"/>
      <c r="OPZ436" s="45"/>
      <c r="OQA436" s="45"/>
      <c r="OQB436" s="45"/>
      <c r="OQC436" s="45"/>
      <c r="OQD436" s="45"/>
      <c r="OQE436" s="45"/>
      <c r="OQF436" s="45"/>
      <c r="OQG436" s="45"/>
      <c r="OQH436" s="45"/>
      <c r="OQI436" s="45"/>
      <c r="OQJ436" s="45"/>
      <c r="OQK436" s="45"/>
      <c r="OQL436" s="45"/>
      <c r="OQM436" s="45"/>
      <c r="OQN436" s="45"/>
      <c r="OQO436" s="45"/>
      <c r="OQP436" s="45"/>
      <c r="OQQ436" s="45"/>
      <c r="OQR436" s="45"/>
      <c r="OQS436" s="45"/>
      <c r="OQT436" s="45"/>
      <c r="OQU436" s="45"/>
      <c r="OQV436" s="45"/>
      <c r="OQW436" s="45"/>
      <c r="OQX436" s="45"/>
      <c r="OQY436" s="45"/>
      <c r="OQZ436" s="45"/>
      <c r="ORA436" s="45"/>
      <c r="ORB436" s="45"/>
      <c r="ORC436" s="45"/>
      <c r="ORD436" s="45"/>
      <c r="ORE436" s="45"/>
      <c r="ORF436" s="45"/>
      <c r="ORG436" s="45"/>
      <c r="ORH436" s="45"/>
      <c r="ORI436" s="45"/>
      <c r="ORJ436" s="45"/>
      <c r="ORK436" s="45"/>
      <c r="ORL436" s="45"/>
      <c r="ORM436" s="45"/>
      <c r="ORN436" s="45"/>
      <c r="ORO436" s="45"/>
      <c r="ORP436" s="45"/>
      <c r="ORQ436" s="45"/>
      <c r="ORR436" s="45"/>
      <c r="ORS436" s="45"/>
      <c r="ORT436" s="45"/>
      <c r="ORU436" s="45"/>
      <c r="ORV436" s="45"/>
      <c r="ORW436" s="45"/>
      <c r="ORX436" s="45"/>
      <c r="ORY436" s="45"/>
      <c r="ORZ436" s="45"/>
      <c r="OSA436" s="45"/>
      <c r="OSB436" s="45"/>
      <c r="OSC436" s="45"/>
      <c r="OSD436" s="45"/>
      <c r="OSE436" s="45"/>
      <c r="OSF436" s="45"/>
      <c r="OSG436" s="45"/>
      <c r="OSH436" s="45"/>
      <c r="OSI436" s="45"/>
      <c r="OSJ436" s="45"/>
      <c r="OSK436" s="45"/>
      <c r="OSL436" s="45"/>
      <c r="OSM436" s="45"/>
      <c r="OSN436" s="45"/>
      <c r="OSO436" s="45"/>
      <c r="OSP436" s="45"/>
      <c r="OSQ436" s="45"/>
      <c r="OSR436" s="45"/>
      <c r="OSS436" s="45"/>
      <c r="OST436" s="45"/>
      <c r="OSU436" s="45"/>
      <c r="OSV436" s="45"/>
      <c r="OSW436" s="45"/>
      <c r="OSX436" s="45"/>
      <c r="OSY436" s="45"/>
      <c r="OSZ436" s="45"/>
      <c r="OTA436" s="45"/>
      <c r="OTB436" s="45"/>
      <c r="OTC436" s="45"/>
      <c r="OTD436" s="45"/>
      <c r="OTE436" s="45"/>
      <c r="OTF436" s="45"/>
      <c r="OTG436" s="45"/>
      <c r="OTH436" s="45"/>
      <c r="OTI436" s="45"/>
      <c r="OTJ436" s="45"/>
      <c r="OTK436" s="45"/>
      <c r="OTL436" s="45"/>
      <c r="OTM436" s="45"/>
      <c r="OTN436" s="45"/>
      <c r="OTO436" s="45"/>
      <c r="OTP436" s="45"/>
      <c r="OTQ436" s="45"/>
      <c r="OTR436" s="45"/>
      <c r="OTS436" s="45"/>
      <c r="OTT436" s="45"/>
      <c r="OTU436" s="45"/>
      <c r="OTV436" s="45"/>
      <c r="OTW436" s="45"/>
      <c r="OTX436" s="45"/>
      <c r="OTY436" s="45"/>
      <c r="OTZ436" s="45"/>
      <c r="OUA436" s="45"/>
      <c r="OUB436" s="45"/>
      <c r="OUC436" s="45"/>
      <c r="OUD436" s="45"/>
      <c r="OUE436" s="45"/>
      <c r="OUF436" s="45"/>
      <c r="OUG436" s="45"/>
      <c r="OUH436" s="45"/>
      <c r="OUI436" s="45"/>
      <c r="OUJ436" s="45"/>
      <c r="OUK436" s="45"/>
      <c r="OUL436" s="45"/>
      <c r="OUM436" s="45"/>
      <c r="OUN436" s="45"/>
      <c r="OUO436" s="45"/>
      <c r="OUP436" s="45"/>
      <c r="OUQ436" s="45"/>
      <c r="OUR436" s="45"/>
      <c r="OUS436" s="45"/>
      <c r="OUT436" s="45"/>
      <c r="OUU436" s="45"/>
      <c r="OUV436" s="45"/>
      <c r="OUW436" s="45"/>
      <c r="OUX436" s="45"/>
      <c r="OUY436" s="45"/>
      <c r="OUZ436" s="45"/>
      <c r="OVA436" s="45"/>
      <c r="OVB436" s="45"/>
      <c r="OVC436" s="45"/>
      <c r="OVD436" s="45"/>
      <c r="OVE436" s="45"/>
      <c r="OVF436" s="45"/>
      <c r="OVG436" s="45"/>
      <c r="OVH436" s="45"/>
      <c r="OVI436" s="45"/>
      <c r="OVJ436" s="45"/>
      <c r="OVK436" s="45"/>
      <c r="OVL436" s="45"/>
      <c r="OVM436" s="45"/>
      <c r="OVN436" s="45"/>
      <c r="OVO436" s="45"/>
      <c r="OVP436" s="45"/>
      <c r="OVQ436" s="45"/>
      <c r="OVR436" s="45"/>
      <c r="OVS436" s="45"/>
      <c r="OVT436" s="45"/>
      <c r="OVU436" s="45"/>
      <c r="OVV436" s="45"/>
      <c r="OVW436" s="45"/>
      <c r="OVX436" s="45"/>
      <c r="OVY436" s="45"/>
      <c r="OVZ436" s="45"/>
      <c r="OWA436" s="45"/>
      <c r="OWB436" s="45"/>
      <c r="OWC436" s="45"/>
      <c r="OWD436" s="45"/>
      <c r="OWE436" s="45"/>
      <c r="OWF436" s="45"/>
      <c r="OWG436" s="45"/>
      <c r="OWH436" s="45"/>
      <c r="OWI436" s="45"/>
      <c r="OWJ436" s="45"/>
      <c r="OWK436" s="45"/>
      <c r="OWL436" s="45"/>
      <c r="OWM436" s="45"/>
      <c r="OWN436" s="45"/>
      <c r="OWO436" s="45"/>
      <c r="OWP436" s="45"/>
      <c r="OWQ436" s="45"/>
      <c r="OWR436" s="45"/>
      <c r="OWS436" s="45"/>
      <c r="OWT436" s="45"/>
      <c r="OWU436" s="45"/>
      <c r="OWV436" s="45"/>
      <c r="OWW436" s="45"/>
      <c r="OWX436" s="45"/>
      <c r="OWY436" s="45"/>
      <c r="OWZ436" s="45"/>
      <c r="OXA436" s="45"/>
      <c r="OXB436" s="45"/>
      <c r="OXC436" s="45"/>
      <c r="OXD436" s="45"/>
      <c r="OXE436" s="45"/>
      <c r="OXF436" s="45"/>
      <c r="OXG436" s="45"/>
      <c r="OXH436" s="45"/>
      <c r="OXI436" s="45"/>
      <c r="OXJ436" s="45"/>
      <c r="OXK436" s="45"/>
      <c r="OXL436" s="45"/>
      <c r="OXM436" s="45"/>
      <c r="OXN436" s="45"/>
      <c r="OXO436" s="45"/>
      <c r="OXP436" s="45"/>
      <c r="OXQ436" s="45"/>
      <c r="OXR436" s="45"/>
      <c r="OXS436" s="45"/>
      <c r="OXT436" s="45"/>
      <c r="OXU436" s="45"/>
      <c r="OXV436" s="45"/>
      <c r="OXW436" s="45"/>
      <c r="OXX436" s="45"/>
      <c r="OXY436" s="45"/>
      <c r="OXZ436" s="45"/>
      <c r="OYA436" s="45"/>
      <c r="OYB436" s="45"/>
      <c r="OYC436" s="45"/>
      <c r="OYD436" s="45"/>
      <c r="OYE436" s="45"/>
      <c r="OYF436" s="45"/>
      <c r="OYG436" s="45"/>
      <c r="OYH436" s="45"/>
      <c r="OYI436" s="45"/>
      <c r="OYJ436" s="45"/>
      <c r="OYK436" s="45"/>
      <c r="OYL436" s="45"/>
      <c r="OYM436" s="45"/>
      <c r="OYN436" s="45"/>
      <c r="OYO436" s="45"/>
      <c r="OYP436" s="45"/>
      <c r="OYQ436" s="45"/>
      <c r="OYR436" s="45"/>
      <c r="OYS436" s="45"/>
      <c r="OYT436" s="45"/>
      <c r="OYU436" s="45"/>
      <c r="OYV436" s="45"/>
      <c r="OYW436" s="45"/>
      <c r="OYX436" s="45"/>
      <c r="OYY436" s="45"/>
      <c r="OYZ436" s="45"/>
      <c r="OZA436" s="45"/>
      <c r="OZB436" s="45"/>
      <c r="OZC436" s="45"/>
      <c r="OZD436" s="45"/>
      <c r="OZE436" s="45"/>
      <c r="OZF436" s="45"/>
      <c r="OZG436" s="45"/>
      <c r="OZH436" s="45"/>
      <c r="OZI436" s="45"/>
      <c r="OZJ436" s="45"/>
      <c r="OZK436" s="45"/>
      <c r="OZL436" s="45"/>
      <c r="OZM436" s="45"/>
      <c r="OZN436" s="45"/>
      <c r="OZO436" s="45"/>
      <c r="OZP436" s="45"/>
      <c r="OZQ436" s="45"/>
      <c r="OZR436" s="45"/>
      <c r="OZS436" s="45"/>
      <c r="OZT436" s="45"/>
      <c r="OZU436" s="45"/>
      <c r="OZV436" s="45"/>
      <c r="OZW436" s="45"/>
      <c r="OZX436" s="45"/>
      <c r="OZY436" s="45"/>
      <c r="OZZ436" s="45"/>
      <c r="PAA436" s="45"/>
      <c r="PAB436" s="45"/>
      <c r="PAC436" s="45"/>
      <c r="PAD436" s="45"/>
      <c r="PAE436" s="45"/>
      <c r="PAF436" s="45"/>
      <c r="PAG436" s="45"/>
      <c r="PAH436" s="45"/>
      <c r="PAI436" s="45"/>
      <c r="PAJ436" s="45"/>
      <c r="PAK436" s="45"/>
      <c r="PAL436" s="45"/>
      <c r="PAM436" s="45"/>
      <c r="PAN436" s="45"/>
      <c r="PAO436" s="45"/>
      <c r="PAP436" s="45"/>
      <c r="PAQ436" s="45"/>
      <c r="PAR436" s="45"/>
      <c r="PAS436" s="45"/>
      <c r="PAT436" s="45"/>
      <c r="PAU436" s="45"/>
      <c r="PAV436" s="45"/>
      <c r="PAW436" s="45"/>
      <c r="PAX436" s="45"/>
      <c r="PAY436" s="45"/>
      <c r="PAZ436" s="45"/>
      <c r="PBA436" s="45"/>
      <c r="PBB436" s="45"/>
      <c r="PBC436" s="45"/>
      <c r="PBD436" s="45"/>
      <c r="PBE436" s="45"/>
      <c r="PBF436" s="45"/>
      <c r="PBG436" s="45"/>
      <c r="PBH436" s="45"/>
      <c r="PBI436" s="45"/>
      <c r="PBJ436" s="45"/>
      <c r="PBK436" s="45"/>
      <c r="PBL436" s="45"/>
      <c r="PBM436" s="45"/>
      <c r="PBN436" s="45"/>
      <c r="PBO436" s="45"/>
      <c r="PBP436" s="45"/>
      <c r="PBQ436" s="45"/>
      <c r="PBR436" s="45"/>
      <c r="PBS436" s="45"/>
      <c r="PBT436" s="45"/>
      <c r="PBU436" s="45"/>
      <c r="PBV436" s="45"/>
      <c r="PBW436" s="45"/>
      <c r="PBX436" s="45"/>
      <c r="PBY436" s="45"/>
      <c r="PBZ436" s="45"/>
      <c r="PCA436" s="45"/>
      <c r="PCB436" s="45"/>
      <c r="PCC436" s="45"/>
      <c r="PCD436" s="45"/>
      <c r="PCE436" s="45"/>
      <c r="PCF436" s="45"/>
      <c r="PCG436" s="45"/>
      <c r="PCH436" s="45"/>
      <c r="PCI436" s="45"/>
      <c r="PCJ436" s="45"/>
      <c r="PCK436" s="45"/>
      <c r="PCL436" s="45"/>
      <c r="PCM436" s="45"/>
      <c r="PCN436" s="45"/>
      <c r="PCO436" s="45"/>
      <c r="PCP436" s="45"/>
      <c r="PCQ436" s="45"/>
      <c r="PCR436" s="45"/>
      <c r="PCS436" s="45"/>
      <c r="PCT436" s="45"/>
      <c r="PCU436" s="45"/>
      <c r="PCV436" s="45"/>
      <c r="PCW436" s="45"/>
      <c r="PCX436" s="45"/>
      <c r="PCY436" s="45"/>
      <c r="PCZ436" s="45"/>
      <c r="PDA436" s="45"/>
      <c r="PDB436" s="45"/>
      <c r="PDC436" s="45"/>
      <c r="PDD436" s="45"/>
      <c r="PDE436" s="45"/>
      <c r="PDF436" s="45"/>
      <c r="PDG436" s="45"/>
      <c r="PDH436" s="45"/>
      <c r="PDI436" s="45"/>
      <c r="PDJ436" s="45"/>
      <c r="PDK436" s="45"/>
      <c r="PDL436" s="45"/>
      <c r="PDM436" s="45"/>
      <c r="PDN436" s="45"/>
      <c r="PDO436" s="45"/>
      <c r="PDP436" s="45"/>
      <c r="PDQ436" s="45"/>
      <c r="PDR436" s="45"/>
      <c r="PDS436" s="45"/>
      <c r="PDT436" s="45"/>
      <c r="PDU436" s="45"/>
      <c r="PDV436" s="45"/>
      <c r="PDW436" s="45"/>
      <c r="PDX436" s="45"/>
      <c r="PDY436" s="45"/>
      <c r="PDZ436" s="45"/>
      <c r="PEA436" s="45"/>
      <c r="PEB436" s="45"/>
      <c r="PEC436" s="45"/>
      <c r="PED436" s="45"/>
      <c r="PEE436" s="45"/>
      <c r="PEF436" s="45"/>
      <c r="PEG436" s="45"/>
      <c r="PEH436" s="45"/>
      <c r="PEI436" s="45"/>
      <c r="PEJ436" s="45"/>
      <c r="PEK436" s="45"/>
      <c r="PEL436" s="45"/>
      <c r="PEM436" s="45"/>
      <c r="PEN436" s="45"/>
      <c r="PEO436" s="45"/>
      <c r="PEP436" s="45"/>
      <c r="PEQ436" s="45"/>
      <c r="PER436" s="45"/>
      <c r="PES436" s="45"/>
      <c r="PET436" s="45"/>
      <c r="PEU436" s="45"/>
      <c r="PEV436" s="45"/>
      <c r="PEW436" s="45"/>
      <c r="PEX436" s="45"/>
      <c r="PEY436" s="45"/>
      <c r="PEZ436" s="45"/>
      <c r="PFA436" s="45"/>
      <c r="PFB436" s="45"/>
      <c r="PFC436" s="45"/>
      <c r="PFD436" s="45"/>
      <c r="PFE436" s="45"/>
      <c r="PFF436" s="45"/>
      <c r="PFG436" s="45"/>
      <c r="PFH436" s="45"/>
      <c r="PFI436" s="45"/>
      <c r="PFJ436" s="45"/>
      <c r="PFK436" s="45"/>
      <c r="PFL436" s="45"/>
      <c r="PFM436" s="45"/>
      <c r="PFN436" s="45"/>
      <c r="PFO436" s="45"/>
      <c r="PFP436" s="45"/>
      <c r="PFQ436" s="45"/>
      <c r="PFR436" s="45"/>
      <c r="PFS436" s="45"/>
      <c r="PFT436" s="45"/>
      <c r="PFU436" s="45"/>
      <c r="PFV436" s="45"/>
      <c r="PFW436" s="45"/>
      <c r="PFX436" s="45"/>
      <c r="PFY436" s="45"/>
      <c r="PFZ436" s="45"/>
      <c r="PGA436" s="45"/>
      <c r="PGB436" s="45"/>
      <c r="PGC436" s="45"/>
      <c r="PGD436" s="45"/>
      <c r="PGE436" s="45"/>
      <c r="PGF436" s="45"/>
      <c r="PGG436" s="45"/>
      <c r="PGH436" s="45"/>
      <c r="PGI436" s="45"/>
      <c r="PGJ436" s="45"/>
      <c r="PGK436" s="45"/>
      <c r="PGL436" s="45"/>
      <c r="PGM436" s="45"/>
      <c r="PGN436" s="45"/>
      <c r="PGO436" s="45"/>
      <c r="PGP436" s="45"/>
      <c r="PGQ436" s="45"/>
      <c r="PGR436" s="45"/>
      <c r="PGS436" s="45"/>
      <c r="PGT436" s="45"/>
      <c r="PGU436" s="45"/>
      <c r="PGV436" s="45"/>
      <c r="PGW436" s="45"/>
      <c r="PGX436" s="45"/>
      <c r="PGY436" s="45"/>
      <c r="PGZ436" s="45"/>
      <c r="PHA436" s="45"/>
      <c r="PHB436" s="45"/>
      <c r="PHC436" s="45"/>
      <c r="PHD436" s="45"/>
      <c r="PHE436" s="45"/>
      <c r="PHF436" s="45"/>
      <c r="PHG436" s="45"/>
      <c r="PHH436" s="45"/>
      <c r="PHI436" s="45"/>
      <c r="PHJ436" s="45"/>
      <c r="PHK436" s="45"/>
      <c r="PHL436" s="45"/>
      <c r="PHM436" s="45"/>
      <c r="PHN436" s="45"/>
      <c r="PHO436" s="45"/>
      <c r="PHP436" s="45"/>
      <c r="PHQ436" s="45"/>
      <c r="PHR436" s="45"/>
      <c r="PHS436" s="45"/>
      <c r="PHT436" s="45"/>
      <c r="PHU436" s="45"/>
      <c r="PHV436" s="45"/>
      <c r="PHW436" s="45"/>
      <c r="PHX436" s="45"/>
      <c r="PHY436" s="45"/>
      <c r="PHZ436" s="45"/>
      <c r="PIA436" s="45"/>
      <c r="PIB436" s="45"/>
      <c r="PIC436" s="45"/>
      <c r="PID436" s="45"/>
      <c r="PIE436" s="45"/>
      <c r="PIF436" s="45"/>
      <c r="PIG436" s="45"/>
      <c r="PIH436" s="45"/>
      <c r="PII436" s="45"/>
      <c r="PIJ436" s="45"/>
      <c r="PIK436" s="45"/>
      <c r="PIL436" s="45"/>
      <c r="PIM436" s="45"/>
      <c r="PIN436" s="45"/>
      <c r="PIO436" s="45"/>
      <c r="PIP436" s="45"/>
      <c r="PIQ436" s="45"/>
      <c r="PIR436" s="45"/>
      <c r="PIS436" s="45"/>
      <c r="PIT436" s="45"/>
      <c r="PIU436" s="45"/>
      <c r="PIV436" s="45"/>
      <c r="PIW436" s="45"/>
      <c r="PIX436" s="45"/>
      <c r="PIY436" s="45"/>
      <c r="PIZ436" s="45"/>
      <c r="PJA436" s="45"/>
      <c r="PJB436" s="45"/>
      <c r="PJC436" s="45"/>
      <c r="PJD436" s="45"/>
      <c r="PJE436" s="45"/>
      <c r="PJF436" s="45"/>
      <c r="PJG436" s="45"/>
      <c r="PJH436" s="45"/>
      <c r="PJI436" s="45"/>
      <c r="PJJ436" s="45"/>
      <c r="PJK436" s="45"/>
      <c r="PJL436" s="45"/>
      <c r="PJM436" s="45"/>
      <c r="PJN436" s="45"/>
      <c r="PJO436" s="45"/>
      <c r="PJP436" s="45"/>
      <c r="PJQ436" s="45"/>
      <c r="PJR436" s="45"/>
      <c r="PJS436" s="45"/>
      <c r="PJT436" s="45"/>
      <c r="PJU436" s="45"/>
      <c r="PJV436" s="45"/>
      <c r="PJW436" s="45"/>
      <c r="PJX436" s="45"/>
      <c r="PJY436" s="45"/>
      <c r="PJZ436" s="45"/>
      <c r="PKA436" s="45"/>
      <c r="PKB436" s="45"/>
      <c r="PKC436" s="45"/>
      <c r="PKD436" s="45"/>
      <c r="PKE436" s="45"/>
      <c r="PKF436" s="45"/>
      <c r="PKG436" s="45"/>
      <c r="PKH436" s="45"/>
      <c r="PKI436" s="45"/>
      <c r="PKJ436" s="45"/>
      <c r="PKK436" s="45"/>
      <c r="PKL436" s="45"/>
      <c r="PKM436" s="45"/>
      <c r="PKN436" s="45"/>
      <c r="PKO436" s="45"/>
      <c r="PKP436" s="45"/>
      <c r="PKQ436" s="45"/>
      <c r="PKR436" s="45"/>
      <c r="PKS436" s="45"/>
      <c r="PKT436" s="45"/>
      <c r="PKU436" s="45"/>
      <c r="PKV436" s="45"/>
      <c r="PKW436" s="45"/>
      <c r="PKX436" s="45"/>
      <c r="PKY436" s="45"/>
      <c r="PKZ436" s="45"/>
      <c r="PLA436" s="45"/>
      <c r="PLB436" s="45"/>
      <c r="PLC436" s="45"/>
      <c r="PLD436" s="45"/>
      <c r="PLE436" s="45"/>
      <c r="PLF436" s="45"/>
      <c r="PLG436" s="45"/>
      <c r="PLH436" s="45"/>
      <c r="PLI436" s="45"/>
      <c r="PLJ436" s="45"/>
      <c r="PLK436" s="45"/>
      <c r="PLL436" s="45"/>
      <c r="PLM436" s="45"/>
      <c r="PLN436" s="45"/>
      <c r="PLO436" s="45"/>
      <c r="PLP436" s="45"/>
      <c r="PLQ436" s="45"/>
      <c r="PLR436" s="45"/>
      <c r="PLS436" s="45"/>
      <c r="PLT436" s="45"/>
      <c r="PLU436" s="45"/>
      <c r="PLV436" s="45"/>
      <c r="PLW436" s="45"/>
      <c r="PLX436" s="45"/>
      <c r="PLY436" s="45"/>
      <c r="PLZ436" s="45"/>
      <c r="PMA436" s="45"/>
      <c r="PMB436" s="45"/>
      <c r="PMC436" s="45"/>
      <c r="PMD436" s="45"/>
      <c r="PME436" s="45"/>
      <c r="PMF436" s="45"/>
      <c r="PMG436" s="45"/>
      <c r="PMH436" s="45"/>
      <c r="PMI436" s="45"/>
      <c r="PMJ436" s="45"/>
      <c r="PMK436" s="45"/>
      <c r="PML436" s="45"/>
      <c r="PMM436" s="45"/>
      <c r="PMN436" s="45"/>
      <c r="PMO436" s="45"/>
      <c r="PMP436" s="45"/>
      <c r="PMQ436" s="45"/>
      <c r="PMR436" s="45"/>
      <c r="PMS436" s="45"/>
      <c r="PMT436" s="45"/>
      <c r="PMU436" s="45"/>
      <c r="PMV436" s="45"/>
      <c r="PMW436" s="45"/>
      <c r="PMX436" s="45"/>
      <c r="PMY436" s="45"/>
      <c r="PMZ436" s="45"/>
      <c r="PNA436" s="45"/>
      <c r="PNB436" s="45"/>
      <c r="PNC436" s="45"/>
      <c r="PND436" s="45"/>
      <c r="PNE436" s="45"/>
      <c r="PNF436" s="45"/>
      <c r="PNG436" s="45"/>
      <c r="PNH436" s="45"/>
      <c r="PNI436" s="45"/>
      <c r="PNJ436" s="45"/>
      <c r="PNK436" s="45"/>
      <c r="PNL436" s="45"/>
      <c r="PNM436" s="45"/>
      <c r="PNN436" s="45"/>
      <c r="PNO436" s="45"/>
      <c r="PNP436" s="45"/>
      <c r="PNQ436" s="45"/>
      <c r="PNR436" s="45"/>
      <c r="PNS436" s="45"/>
      <c r="PNT436" s="45"/>
      <c r="PNU436" s="45"/>
      <c r="PNV436" s="45"/>
      <c r="PNW436" s="45"/>
      <c r="PNX436" s="45"/>
      <c r="PNY436" s="45"/>
      <c r="PNZ436" s="45"/>
      <c r="POA436" s="45"/>
      <c r="POB436" s="45"/>
      <c r="POC436" s="45"/>
      <c r="POD436" s="45"/>
      <c r="POE436" s="45"/>
      <c r="POF436" s="45"/>
      <c r="POG436" s="45"/>
      <c r="POH436" s="45"/>
      <c r="POI436" s="45"/>
      <c r="POJ436" s="45"/>
      <c r="POK436" s="45"/>
      <c r="POL436" s="45"/>
      <c r="POM436" s="45"/>
      <c r="PON436" s="45"/>
      <c r="POO436" s="45"/>
      <c r="POP436" s="45"/>
      <c r="POQ436" s="45"/>
      <c r="POR436" s="45"/>
      <c r="POS436" s="45"/>
      <c r="POT436" s="45"/>
      <c r="POU436" s="45"/>
      <c r="POV436" s="45"/>
      <c r="POW436" s="45"/>
      <c r="POX436" s="45"/>
      <c r="POY436" s="45"/>
      <c r="POZ436" s="45"/>
      <c r="PPA436" s="45"/>
      <c r="PPB436" s="45"/>
      <c r="PPC436" s="45"/>
      <c r="PPD436" s="45"/>
      <c r="PPE436" s="45"/>
      <c r="PPF436" s="45"/>
      <c r="PPG436" s="45"/>
      <c r="PPH436" s="45"/>
      <c r="PPI436" s="45"/>
      <c r="PPJ436" s="45"/>
      <c r="PPK436" s="45"/>
      <c r="PPL436" s="45"/>
      <c r="PPM436" s="45"/>
      <c r="PPN436" s="45"/>
      <c r="PPO436" s="45"/>
      <c r="PPP436" s="45"/>
      <c r="PPQ436" s="45"/>
      <c r="PPR436" s="45"/>
      <c r="PPS436" s="45"/>
      <c r="PPT436" s="45"/>
      <c r="PPU436" s="45"/>
      <c r="PPV436" s="45"/>
      <c r="PPW436" s="45"/>
      <c r="PPX436" s="45"/>
      <c r="PPY436" s="45"/>
      <c r="PPZ436" s="45"/>
      <c r="PQA436" s="45"/>
      <c r="PQB436" s="45"/>
      <c r="PQC436" s="45"/>
      <c r="PQD436" s="45"/>
      <c r="PQE436" s="45"/>
      <c r="PQF436" s="45"/>
      <c r="PQG436" s="45"/>
      <c r="PQH436" s="45"/>
      <c r="PQI436" s="45"/>
      <c r="PQJ436" s="45"/>
      <c r="PQK436" s="45"/>
      <c r="PQL436" s="45"/>
      <c r="PQM436" s="45"/>
      <c r="PQN436" s="45"/>
      <c r="PQO436" s="45"/>
      <c r="PQP436" s="45"/>
      <c r="PQQ436" s="45"/>
      <c r="PQR436" s="45"/>
      <c r="PQS436" s="45"/>
      <c r="PQT436" s="45"/>
      <c r="PQU436" s="45"/>
      <c r="PQV436" s="45"/>
      <c r="PQW436" s="45"/>
      <c r="PQX436" s="45"/>
      <c r="PQY436" s="45"/>
      <c r="PQZ436" s="45"/>
      <c r="PRA436" s="45"/>
      <c r="PRB436" s="45"/>
      <c r="PRC436" s="45"/>
      <c r="PRD436" s="45"/>
      <c r="PRE436" s="45"/>
      <c r="PRF436" s="45"/>
      <c r="PRG436" s="45"/>
      <c r="PRH436" s="45"/>
      <c r="PRI436" s="45"/>
      <c r="PRJ436" s="45"/>
      <c r="PRK436" s="45"/>
      <c r="PRL436" s="45"/>
      <c r="PRM436" s="45"/>
      <c r="PRN436" s="45"/>
      <c r="PRO436" s="45"/>
      <c r="PRP436" s="45"/>
      <c r="PRQ436" s="45"/>
      <c r="PRR436" s="45"/>
      <c r="PRS436" s="45"/>
      <c r="PRT436" s="45"/>
      <c r="PRU436" s="45"/>
      <c r="PRV436" s="45"/>
      <c r="PRW436" s="45"/>
      <c r="PRX436" s="45"/>
      <c r="PRY436" s="45"/>
      <c r="PRZ436" s="45"/>
      <c r="PSA436" s="45"/>
      <c r="PSB436" s="45"/>
      <c r="PSC436" s="45"/>
      <c r="PSD436" s="45"/>
      <c r="PSE436" s="45"/>
      <c r="PSF436" s="45"/>
      <c r="PSG436" s="45"/>
      <c r="PSH436" s="45"/>
      <c r="PSI436" s="45"/>
      <c r="PSJ436" s="45"/>
      <c r="PSK436" s="45"/>
      <c r="PSL436" s="45"/>
      <c r="PSM436" s="45"/>
      <c r="PSN436" s="45"/>
      <c r="PSO436" s="45"/>
      <c r="PSP436" s="45"/>
      <c r="PSQ436" s="45"/>
      <c r="PSR436" s="45"/>
      <c r="PSS436" s="45"/>
      <c r="PST436" s="45"/>
      <c r="PSU436" s="45"/>
      <c r="PSV436" s="45"/>
      <c r="PSW436" s="45"/>
      <c r="PSX436" s="45"/>
      <c r="PSY436" s="45"/>
      <c r="PSZ436" s="45"/>
      <c r="PTA436" s="45"/>
      <c r="PTB436" s="45"/>
      <c r="PTC436" s="45"/>
      <c r="PTD436" s="45"/>
      <c r="PTE436" s="45"/>
      <c r="PTF436" s="45"/>
      <c r="PTG436" s="45"/>
      <c r="PTH436" s="45"/>
      <c r="PTI436" s="45"/>
      <c r="PTJ436" s="45"/>
      <c r="PTK436" s="45"/>
      <c r="PTL436" s="45"/>
      <c r="PTM436" s="45"/>
      <c r="PTN436" s="45"/>
      <c r="PTO436" s="45"/>
      <c r="PTP436" s="45"/>
      <c r="PTQ436" s="45"/>
      <c r="PTR436" s="45"/>
      <c r="PTS436" s="45"/>
      <c r="PTT436" s="45"/>
      <c r="PTU436" s="45"/>
      <c r="PTV436" s="45"/>
      <c r="PTW436" s="45"/>
      <c r="PTX436" s="45"/>
      <c r="PTY436" s="45"/>
      <c r="PTZ436" s="45"/>
      <c r="PUA436" s="45"/>
      <c r="PUB436" s="45"/>
      <c r="PUC436" s="45"/>
      <c r="PUD436" s="45"/>
      <c r="PUE436" s="45"/>
      <c r="PUF436" s="45"/>
      <c r="PUG436" s="45"/>
      <c r="PUH436" s="45"/>
      <c r="PUI436" s="45"/>
      <c r="PUJ436" s="45"/>
      <c r="PUK436" s="45"/>
      <c r="PUL436" s="45"/>
      <c r="PUM436" s="45"/>
      <c r="PUN436" s="45"/>
      <c r="PUO436" s="45"/>
      <c r="PUP436" s="45"/>
      <c r="PUQ436" s="45"/>
      <c r="PUR436" s="45"/>
      <c r="PUS436" s="45"/>
      <c r="PUT436" s="45"/>
      <c r="PUU436" s="45"/>
      <c r="PUV436" s="45"/>
      <c r="PUW436" s="45"/>
      <c r="PUX436" s="45"/>
      <c r="PUY436" s="45"/>
      <c r="PUZ436" s="45"/>
      <c r="PVA436" s="45"/>
      <c r="PVB436" s="45"/>
      <c r="PVC436" s="45"/>
      <c r="PVD436" s="45"/>
      <c r="PVE436" s="45"/>
      <c r="PVF436" s="45"/>
      <c r="PVG436" s="45"/>
      <c r="PVH436" s="45"/>
      <c r="PVI436" s="45"/>
      <c r="PVJ436" s="45"/>
      <c r="PVK436" s="45"/>
      <c r="PVL436" s="45"/>
      <c r="PVM436" s="45"/>
      <c r="PVN436" s="45"/>
      <c r="PVO436" s="45"/>
      <c r="PVP436" s="45"/>
      <c r="PVQ436" s="45"/>
      <c r="PVR436" s="45"/>
      <c r="PVS436" s="45"/>
      <c r="PVT436" s="45"/>
      <c r="PVU436" s="45"/>
      <c r="PVV436" s="45"/>
      <c r="PVW436" s="45"/>
      <c r="PVX436" s="45"/>
      <c r="PVY436" s="45"/>
      <c r="PVZ436" s="45"/>
      <c r="PWA436" s="45"/>
      <c r="PWB436" s="45"/>
      <c r="PWC436" s="45"/>
      <c r="PWD436" s="45"/>
      <c r="PWE436" s="45"/>
      <c r="PWF436" s="45"/>
      <c r="PWG436" s="45"/>
      <c r="PWH436" s="45"/>
      <c r="PWI436" s="45"/>
      <c r="PWJ436" s="45"/>
      <c r="PWK436" s="45"/>
      <c r="PWL436" s="45"/>
      <c r="PWM436" s="45"/>
      <c r="PWN436" s="45"/>
      <c r="PWO436" s="45"/>
      <c r="PWP436" s="45"/>
      <c r="PWQ436" s="45"/>
      <c r="PWR436" s="45"/>
      <c r="PWS436" s="45"/>
      <c r="PWT436" s="45"/>
      <c r="PWU436" s="45"/>
      <c r="PWV436" s="45"/>
      <c r="PWW436" s="45"/>
      <c r="PWX436" s="45"/>
      <c r="PWY436" s="45"/>
      <c r="PWZ436" s="45"/>
      <c r="PXA436" s="45"/>
      <c r="PXB436" s="45"/>
      <c r="PXC436" s="45"/>
      <c r="PXD436" s="45"/>
      <c r="PXE436" s="45"/>
      <c r="PXF436" s="45"/>
      <c r="PXG436" s="45"/>
      <c r="PXH436" s="45"/>
      <c r="PXI436" s="45"/>
      <c r="PXJ436" s="45"/>
      <c r="PXK436" s="45"/>
      <c r="PXL436" s="45"/>
      <c r="PXM436" s="45"/>
      <c r="PXN436" s="45"/>
      <c r="PXO436" s="45"/>
      <c r="PXP436" s="45"/>
      <c r="PXQ436" s="45"/>
      <c r="PXR436" s="45"/>
      <c r="PXS436" s="45"/>
      <c r="PXT436" s="45"/>
      <c r="PXU436" s="45"/>
      <c r="PXV436" s="45"/>
      <c r="PXW436" s="45"/>
      <c r="PXX436" s="45"/>
      <c r="PXY436" s="45"/>
      <c r="PXZ436" s="45"/>
      <c r="PYA436" s="45"/>
      <c r="PYB436" s="45"/>
      <c r="PYC436" s="45"/>
      <c r="PYD436" s="45"/>
      <c r="PYE436" s="45"/>
      <c r="PYF436" s="45"/>
      <c r="PYG436" s="45"/>
      <c r="PYH436" s="45"/>
      <c r="PYI436" s="45"/>
      <c r="PYJ436" s="45"/>
      <c r="PYK436" s="45"/>
      <c r="PYL436" s="45"/>
      <c r="PYM436" s="45"/>
      <c r="PYN436" s="45"/>
      <c r="PYO436" s="45"/>
      <c r="PYP436" s="45"/>
      <c r="PYQ436" s="45"/>
      <c r="PYR436" s="45"/>
      <c r="PYS436" s="45"/>
      <c r="PYT436" s="45"/>
      <c r="PYU436" s="45"/>
      <c r="PYV436" s="45"/>
      <c r="PYW436" s="45"/>
      <c r="PYX436" s="45"/>
      <c r="PYY436" s="45"/>
      <c r="PYZ436" s="45"/>
      <c r="PZA436" s="45"/>
      <c r="PZB436" s="45"/>
      <c r="PZC436" s="45"/>
      <c r="PZD436" s="45"/>
      <c r="PZE436" s="45"/>
      <c r="PZF436" s="45"/>
      <c r="PZG436" s="45"/>
      <c r="PZH436" s="45"/>
      <c r="PZI436" s="45"/>
      <c r="PZJ436" s="45"/>
      <c r="PZK436" s="45"/>
      <c r="PZL436" s="45"/>
      <c r="PZM436" s="45"/>
      <c r="PZN436" s="45"/>
      <c r="PZO436" s="45"/>
      <c r="PZP436" s="45"/>
      <c r="PZQ436" s="45"/>
      <c r="PZR436" s="45"/>
      <c r="PZS436" s="45"/>
      <c r="PZT436" s="45"/>
      <c r="PZU436" s="45"/>
      <c r="PZV436" s="45"/>
      <c r="PZW436" s="45"/>
      <c r="PZX436" s="45"/>
      <c r="PZY436" s="45"/>
      <c r="PZZ436" s="45"/>
      <c r="QAA436" s="45"/>
      <c r="QAB436" s="45"/>
      <c r="QAC436" s="45"/>
      <c r="QAD436" s="45"/>
      <c r="QAE436" s="45"/>
      <c r="QAF436" s="45"/>
      <c r="QAG436" s="45"/>
      <c r="QAH436" s="45"/>
      <c r="QAI436" s="45"/>
      <c r="QAJ436" s="45"/>
      <c r="QAK436" s="45"/>
      <c r="QAL436" s="45"/>
      <c r="QAM436" s="45"/>
      <c r="QAN436" s="45"/>
      <c r="QAO436" s="45"/>
      <c r="QAP436" s="45"/>
      <c r="QAQ436" s="45"/>
      <c r="QAR436" s="45"/>
      <c r="QAS436" s="45"/>
      <c r="QAT436" s="45"/>
      <c r="QAU436" s="45"/>
      <c r="QAV436" s="45"/>
      <c r="QAW436" s="45"/>
      <c r="QAX436" s="45"/>
      <c r="QAY436" s="45"/>
      <c r="QAZ436" s="45"/>
      <c r="QBA436" s="45"/>
      <c r="QBB436" s="45"/>
      <c r="QBC436" s="45"/>
      <c r="QBD436" s="45"/>
      <c r="QBE436" s="45"/>
      <c r="QBF436" s="45"/>
      <c r="QBG436" s="45"/>
      <c r="QBH436" s="45"/>
      <c r="QBI436" s="45"/>
      <c r="QBJ436" s="45"/>
      <c r="QBK436" s="45"/>
      <c r="QBL436" s="45"/>
      <c r="QBM436" s="45"/>
      <c r="QBN436" s="45"/>
      <c r="QBO436" s="45"/>
      <c r="QBP436" s="45"/>
      <c r="QBQ436" s="45"/>
      <c r="QBR436" s="45"/>
      <c r="QBS436" s="45"/>
      <c r="QBT436" s="45"/>
      <c r="QBU436" s="45"/>
      <c r="QBV436" s="45"/>
      <c r="QBW436" s="45"/>
      <c r="QBX436" s="45"/>
      <c r="QBY436" s="45"/>
      <c r="QBZ436" s="45"/>
      <c r="QCA436" s="45"/>
      <c r="QCB436" s="45"/>
      <c r="QCC436" s="45"/>
      <c r="QCD436" s="45"/>
      <c r="QCE436" s="45"/>
      <c r="QCF436" s="45"/>
      <c r="QCG436" s="45"/>
      <c r="QCH436" s="45"/>
      <c r="QCI436" s="45"/>
      <c r="QCJ436" s="45"/>
      <c r="QCK436" s="45"/>
      <c r="QCL436" s="45"/>
      <c r="QCM436" s="45"/>
      <c r="QCN436" s="45"/>
      <c r="QCO436" s="45"/>
      <c r="QCP436" s="45"/>
      <c r="QCQ436" s="45"/>
      <c r="QCR436" s="45"/>
      <c r="QCS436" s="45"/>
      <c r="QCT436" s="45"/>
      <c r="QCU436" s="45"/>
      <c r="QCV436" s="45"/>
      <c r="QCW436" s="45"/>
      <c r="QCX436" s="45"/>
      <c r="QCY436" s="45"/>
      <c r="QCZ436" s="45"/>
      <c r="QDA436" s="45"/>
      <c r="QDB436" s="45"/>
      <c r="QDC436" s="45"/>
      <c r="QDD436" s="45"/>
      <c r="QDE436" s="45"/>
      <c r="QDF436" s="45"/>
      <c r="QDG436" s="45"/>
      <c r="QDH436" s="45"/>
      <c r="QDI436" s="45"/>
      <c r="QDJ436" s="45"/>
      <c r="QDK436" s="45"/>
      <c r="QDL436" s="45"/>
      <c r="QDM436" s="45"/>
      <c r="QDN436" s="45"/>
      <c r="QDO436" s="45"/>
      <c r="QDP436" s="45"/>
      <c r="QDQ436" s="45"/>
      <c r="QDR436" s="45"/>
      <c r="QDS436" s="45"/>
      <c r="QDT436" s="45"/>
      <c r="QDU436" s="45"/>
      <c r="QDV436" s="45"/>
      <c r="QDW436" s="45"/>
      <c r="QDX436" s="45"/>
      <c r="QDY436" s="45"/>
      <c r="QDZ436" s="45"/>
      <c r="QEA436" s="45"/>
      <c r="QEB436" s="45"/>
      <c r="QEC436" s="45"/>
      <c r="QED436" s="45"/>
      <c r="QEE436" s="45"/>
      <c r="QEF436" s="45"/>
      <c r="QEG436" s="45"/>
      <c r="QEH436" s="45"/>
      <c r="QEI436" s="45"/>
      <c r="QEJ436" s="45"/>
      <c r="QEK436" s="45"/>
      <c r="QEL436" s="45"/>
      <c r="QEM436" s="45"/>
      <c r="QEN436" s="45"/>
      <c r="QEO436" s="45"/>
      <c r="QEP436" s="45"/>
      <c r="QEQ436" s="45"/>
      <c r="QER436" s="45"/>
      <c r="QES436" s="45"/>
      <c r="QET436" s="45"/>
      <c r="QEU436" s="45"/>
      <c r="QEV436" s="45"/>
      <c r="QEW436" s="45"/>
      <c r="QEX436" s="45"/>
      <c r="QEY436" s="45"/>
      <c r="QEZ436" s="45"/>
      <c r="QFA436" s="45"/>
      <c r="QFB436" s="45"/>
      <c r="QFC436" s="45"/>
      <c r="QFD436" s="45"/>
      <c r="QFE436" s="45"/>
      <c r="QFF436" s="45"/>
      <c r="QFG436" s="45"/>
      <c r="QFH436" s="45"/>
      <c r="QFI436" s="45"/>
      <c r="QFJ436" s="45"/>
      <c r="QFK436" s="45"/>
      <c r="QFL436" s="45"/>
      <c r="QFM436" s="45"/>
      <c r="QFN436" s="45"/>
      <c r="QFO436" s="45"/>
      <c r="QFP436" s="45"/>
      <c r="QFQ436" s="45"/>
      <c r="QFR436" s="45"/>
      <c r="QFS436" s="45"/>
      <c r="QFT436" s="45"/>
      <c r="QFU436" s="45"/>
      <c r="QFV436" s="45"/>
      <c r="QFW436" s="45"/>
      <c r="QFX436" s="45"/>
      <c r="QFY436" s="45"/>
      <c r="QFZ436" s="45"/>
      <c r="QGA436" s="45"/>
      <c r="QGB436" s="45"/>
      <c r="QGC436" s="45"/>
      <c r="QGD436" s="45"/>
      <c r="QGE436" s="45"/>
      <c r="QGF436" s="45"/>
      <c r="QGG436" s="45"/>
      <c r="QGH436" s="45"/>
      <c r="QGI436" s="45"/>
      <c r="QGJ436" s="45"/>
      <c r="QGK436" s="45"/>
      <c r="QGL436" s="45"/>
      <c r="QGM436" s="45"/>
      <c r="QGN436" s="45"/>
      <c r="QGO436" s="45"/>
      <c r="QGP436" s="45"/>
      <c r="QGQ436" s="45"/>
      <c r="QGR436" s="45"/>
      <c r="QGS436" s="45"/>
      <c r="QGT436" s="45"/>
      <c r="QGU436" s="45"/>
      <c r="QGV436" s="45"/>
      <c r="QGW436" s="45"/>
      <c r="QGX436" s="45"/>
      <c r="QGY436" s="45"/>
      <c r="QGZ436" s="45"/>
      <c r="QHA436" s="45"/>
      <c r="QHB436" s="45"/>
      <c r="QHC436" s="45"/>
      <c r="QHD436" s="45"/>
      <c r="QHE436" s="45"/>
      <c r="QHF436" s="45"/>
      <c r="QHG436" s="45"/>
      <c r="QHH436" s="45"/>
      <c r="QHI436" s="45"/>
      <c r="QHJ436" s="45"/>
      <c r="QHK436" s="45"/>
      <c r="QHL436" s="45"/>
      <c r="QHM436" s="45"/>
      <c r="QHN436" s="45"/>
      <c r="QHO436" s="45"/>
      <c r="QHP436" s="45"/>
      <c r="QHQ436" s="45"/>
      <c r="QHR436" s="45"/>
      <c r="QHS436" s="45"/>
      <c r="QHT436" s="45"/>
      <c r="QHU436" s="45"/>
      <c r="QHV436" s="45"/>
      <c r="QHW436" s="45"/>
      <c r="QHX436" s="45"/>
      <c r="QHY436" s="45"/>
      <c r="QHZ436" s="45"/>
      <c r="QIA436" s="45"/>
      <c r="QIB436" s="45"/>
      <c r="QIC436" s="45"/>
      <c r="QID436" s="45"/>
      <c r="QIE436" s="45"/>
      <c r="QIF436" s="45"/>
      <c r="QIG436" s="45"/>
      <c r="QIH436" s="45"/>
      <c r="QII436" s="45"/>
      <c r="QIJ436" s="45"/>
      <c r="QIK436" s="45"/>
      <c r="QIL436" s="45"/>
      <c r="QIM436" s="45"/>
      <c r="QIN436" s="45"/>
      <c r="QIO436" s="45"/>
      <c r="QIP436" s="45"/>
      <c r="QIQ436" s="45"/>
      <c r="QIR436" s="45"/>
      <c r="QIS436" s="45"/>
      <c r="QIT436" s="45"/>
      <c r="QIU436" s="45"/>
      <c r="QIV436" s="45"/>
      <c r="QIW436" s="45"/>
      <c r="QIX436" s="45"/>
      <c r="QIY436" s="45"/>
      <c r="QIZ436" s="45"/>
      <c r="QJA436" s="45"/>
      <c r="QJB436" s="45"/>
      <c r="QJC436" s="45"/>
      <c r="QJD436" s="45"/>
      <c r="QJE436" s="45"/>
      <c r="QJF436" s="45"/>
      <c r="QJG436" s="45"/>
      <c r="QJH436" s="45"/>
      <c r="QJI436" s="45"/>
      <c r="QJJ436" s="45"/>
      <c r="QJK436" s="45"/>
      <c r="QJL436" s="45"/>
      <c r="QJM436" s="45"/>
      <c r="QJN436" s="45"/>
      <c r="QJO436" s="45"/>
      <c r="QJP436" s="45"/>
      <c r="QJQ436" s="45"/>
      <c r="QJR436" s="45"/>
      <c r="QJS436" s="45"/>
      <c r="QJT436" s="45"/>
      <c r="QJU436" s="45"/>
      <c r="QJV436" s="45"/>
      <c r="QJW436" s="45"/>
      <c r="QJX436" s="45"/>
      <c r="QJY436" s="45"/>
      <c r="QJZ436" s="45"/>
      <c r="QKA436" s="45"/>
      <c r="QKB436" s="45"/>
      <c r="QKC436" s="45"/>
      <c r="QKD436" s="45"/>
      <c r="QKE436" s="45"/>
      <c r="QKF436" s="45"/>
      <c r="QKG436" s="45"/>
      <c r="QKH436" s="45"/>
      <c r="QKI436" s="45"/>
      <c r="QKJ436" s="45"/>
      <c r="QKK436" s="45"/>
      <c r="QKL436" s="45"/>
      <c r="QKM436" s="45"/>
      <c r="QKN436" s="45"/>
      <c r="QKO436" s="45"/>
      <c r="QKP436" s="45"/>
      <c r="QKQ436" s="45"/>
      <c r="QKR436" s="45"/>
      <c r="QKS436" s="45"/>
      <c r="QKT436" s="45"/>
      <c r="QKU436" s="45"/>
      <c r="QKV436" s="45"/>
      <c r="QKW436" s="45"/>
      <c r="QKX436" s="45"/>
      <c r="QKY436" s="45"/>
      <c r="QKZ436" s="45"/>
      <c r="QLA436" s="45"/>
      <c r="QLB436" s="45"/>
      <c r="QLC436" s="45"/>
      <c r="QLD436" s="45"/>
      <c r="QLE436" s="45"/>
      <c r="QLF436" s="45"/>
      <c r="QLG436" s="45"/>
      <c r="QLH436" s="45"/>
      <c r="QLI436" s="45"/>
      <c r="QLJ436" s="45"/>
      <c r="QLK436" s="45"/>
      <c r="QLL436" s="45"/>
      <c r="QLM436" s="45"/>
      <c r="QLN436" s="45"/>
      <c r="QLO436" s="45"/>
      <c r="QLP436" s="45"/>
      <c r="QLQ436" s="45"/>
      <c r="QLR436" s="45"/>
      <c r="QLS436" s="45"/>
      <c r="QLT436" s="45"/>
      <c r="QLU436" s="45"/>
      <c r="QLV436" s="45"/>
      <c r="QLW436" s="45"/>
      <c r="QLX436" s="45"/>
      <c r="QLY436" s="45"/>
      <c r="QLZ436" s="45"/>
      <c r="QMA436" s="45"/>
      <c r="QMB436" s="45"/>
      <c r="QMC436" s="45"/>
      <c r="QMD436" s="45"/>
      <c r="QME436" s="45"/>
      <c r="QMF436" s="45"/>
      <c r="QMG436" s="45"/>
      <c r="QMH436" s="45"/>
      <c r="QMI436" s="45"/>
      <c r="QMJ436" s="45"/>
      <c r="QMK436" s="45"/>
      <c r="QML436" s="45"/>
      <c r="QMM436" s="45"/>
      <c r="QMN436" s="45"/>
      <c r="QMO436" s="45"/>
      <c r="QMP436" s="45"/>
      <c r="QMQ436" s="45"/>
      <c r="QMR436" s="45"/>
      <c r="QMS436" s="45"/>
      <c r="QMT436" s="45"/>
      <c r="QMU436" s="45"/>
      <c r="QMV436" s="45"/>
      <c r="QMW436" s="45"/>
      <c r="QMX436" s="45"/>
      <c r="QMY436" s="45"/>
      <c r="QMZ436" s="45"/>
      <c r="QNA436" s="45"/>
      <c r="QNB436" s="45"/>
      <c r="QNC436" s="45"/>
      <c r="QND436" s="45"/>
      <c r="QNE436" s="45"/>
      <c r="QNF436" s="45"/>
      <c r="QNG436" s="45"/>
      <c r="QNH436" s="45"/>
      <c r="QNI436" s="45"/>
      <c r="QNJ436" s="45"/>
      <c r="QNK436" s="45"/>
      <c r="QNL436" s="45"/>
      <c r="QNM436" s="45"/>
      <c r="QNN436" s="45"/>
      <c r="QNO436" s="45"/>
      <c r="QNP436" s="45"/>
      <c r="QNQ436" s="45"/>
      <c r="QNR436" s="45"/>
      <c r="QNS436" s="45"/>
      <c r="QNT436" s="45"/>
      <c r="QNU436" s="45"/>
      <c r="QNV436" s="45"/>
      <c r="QNW436" s="45"/>
      <c r="QNX436" s="45"/>
      <c r="QNY436" s="45"/>
      <c r="QNZ436" s="45"/>
      <c r="QOA436" s="45"/>
      <c r="QOB436" s="45"/>
      <c r="QOC436" s="45"/>
      <c r="QOD436" s="45"/>
      <c r="QOE436" s="45"/>
      <c r="QOF436" s="45"/>
      <c r="QOG436" s="45"/>
      <c r="QOH436" s="45"/>
      <c r="QOI436" s="45"/>
      <c r="QOJ436" s="45"/>
      <c r="QOK436" s="45"/>
      <c r="QOL436" s="45"/>
      <c r="QOM436" s="45"/>
      <c r="QON436" s="45"/>
      <c r="QOO436" s="45"/>
      <c r="QOP436" s="45"/>
      <c r="QOQ436" s="45"/>
      <c r="QOR436" s="45"/>
      <c r="QOS436" s="45"/>
      <c r="QOT436" s="45"/>
      <c r="QOU436" s="45"/>
      <c r="QOV436" s="45"/>
      <c r="QOW436" s="45"/>
      <c r="QOX436" s="45"/>
      <c r="QOY436" s="45"/>
      <c r="QOZ436" s="45"/>
      <c r="QPA436" s="45"/>
      <c r="QPB436" s="45"/>
      <c r="QPC436" s="45"/>
      <c r="QPD436" s="45"/>
      <c r="QPE436" s="45"/>
      <c r="QPF436" s="45"/>
      <c r="QPG436" s="45"/>
      <c r="QPH436" s="45"/>
      <c r="QPI436" s="45"/>
      <c r="QPJ436" s="45"/>
      <c r="QPK436" s="45"/>
      <c r="QPL436" s="45"/>
      <c r="QPM436" s="45"/>
      <c r="QPN436" s="45"/>
      <c r="QPO436" s="45"/>
      <c r="QPP436" s="45"/>
      <c r="QPQ436" s="45"/>
      <c r="QPR436" s="45"/>
      <c r="QPS436" s="45"/>
      <c r="QPT436" s="45"/>
      <c r="QPU436" s="45"/>
      <c r="QPV436" s="45"/>
      <c r="QPW436" s="45"/>
      <c r="QPX436" s="45"/>
      <c r="QPY436" s="45"/>
      <c r="QPZ436" s="45"/>
      <c r="QQA436" s="45"/>
      <c r="QQB436" s="45"/>
      <c r="QQC436" s="45"/>
      <c r="QQD436" s="45"/>
      <c r="QQE436" s="45"/>
      <c r="QQF436" s="45"/>
      <c r="QQG436" s="45"/>
      <c r="QQH436" s="45"/>
      <c r="QQI436" s="45"/>
      <c r="QQJ436" s="45"/>
      <c r="QQK436" s="45"/>
      <c r="QQL436" s="45"/>
      <c r="QQM436" s="45"/>
      <c r="QQN436" s="45"/>
      <c r="QQO436" s="45"/>
      <c r="QQP436" s="45"/>
      <c r="QQQ436" s="45"/>
      <c r="QQR436" s="45"/>
      <c r="QQS436" s="45"/>
      <c r="QQT436" s="45"/>
      <c r="QQU436" s="45"/>
      <c r="QQV436" s="45"/>
      <c r="QQW436" s="45"/>
      <c r="QQX436" s="45"/>
      <c r="QQY436" s="45"/>
      <c r="QQZ436" s="45"/>
      <c r="QRA436" s="45"/>
      <c r="QRB436" s="45"/>
      <c r="QRC436" s="45"/>
      <c r="QRD436" s="45"/>
      <c r="QRE436" s="45"/>
      <c r="QRF436" s="45"/>
      <c r="QRG436" s="45"/>
      <c r="QRH436" s="45"/>
      <c r="QRI436" s="45"/>
      <c r="QRJ436" s="45"/>
      <c r="QRK436" s="45"/>
      <c r="QRL436" s="45"/>
      <c r="QRM436" s="45"/>
      <c r="QRN436" s="45"/>
      <c r="QRO436" s="45"/>
      <c r="QRP436" s="45"/>
      <c r="QRQ436" s="45"/>
      <c r="QRR436" s="45"/>
      <c r="QRS436" s="45"/>
      <c r="QRT436" s="45"/>
      <c r="QRU436" s="45"/>
      <c r="QRV436" s="45"/>
      <c r="QRW436" s="45"/>
      <c r="QRX436" s="45"/>
      <c r="QRY436" s="45"/>
      <c r="QRZ436" s="45"/>
      <c r="QSA436" s="45"/>
      <c r="QSB436" s="45"/>
      <c r="QSC436" s="45"/>
      <c r="QSD436" s="45"/>
      <c r="QSE436" s="45"/>
      <c r="QSF436" s="45"/>
      <c r="QSG436" s="45"/>
      <c r="QSH436" s="45"/>
      <c r="QSI436" s="45"/>
      <c r="QSJ436" s="45"/>
      <c r="QSK436" s="45"/>
      <c r="QSL436" s="45"/>
      <c r="QSM436" s="45"/>
      <c r="QSN436" s="45"/>
      <c r="QSO436" s="45"/>
      <c r="QSP436" s="45"/>
      <c r="QSQ436" s="45"/>
      <c r="QSR436" s="45"/>
      <c r="QSS436" s="45"/>
      <c r="QST436" s="45"/>
      <c r="QSU436" s="45"/>
      <c r="QSV436" s="45"/>
      <c r="QSW436" s="45"/>
      <c r="QSX436" s="45"/>
      <c r="QSY436" s="45"/>
      <c r="QSZ436" s="45"/>
      <c r="QTA436" s="45"/>
      <c r="QTB436" s="45"/>
      <c r="QTC436" s="45"/>
      <c r="QTD436" s="45"/>
      <c r="QTE436" s="45"/>
      <c r="QTF436" s="45"/>
      <c r="QTG436" s="45"/>
      <c r="QTH436" s="45"/>
      <c r="QTI436" s="45"/>
      <c r="QTJ436" s="45"/>
      <c r="QTK436" s="45"/>
      <c r="QTL436" s="45"/>
      <c r="QTM436" s="45"/>
      <c r="QTN436" s="45"/>
      <c r="QTO436" s="45"/>
      <c r="QTP436" s="45"/>
      <c r="QTQ436" s="45"/>
      <c r="QTR436" s="45"/>
      <c r="QTS436" s="45"/>
      <c r="QTT436" s="45"/>
      <c r="QTU436" s="45"/>
      <c r="QTV436" s="45"/>
      <c r="QTW436" s="45"/>
      <c r="QTX436" s="45"/>
      <c r="QTY436" s="45"/>
      <c r="QTZ436" s="45"/>
      <c r="QUA436" s="45"/>
      <c r="QUB436" s="45"/>
      <c r="QUC436" s="45"/>
      <c r="QUD436" s="45"/>
      <c r="QUE436" s="45"/>
      <c r="QUF436" s="45"/>
      <c r="QUG436" s="45"/>
      <c r="QUH436" s="45"/>
      <c r="QUI436" s="45"/>
      <c r="QUJ436" s="45"/>
      <c r="QUK436" s="45"/>
      <c r="QUL436" s="45"/>
      <c r="QUM436" s="45"/>
      <c r="QUN436" s="45"/>
      <c r="QUO436" s="45"/>
      <c r="QUP436" s="45"/>
      <c r="QUQ436" s="45"/>
      <c r="QUR436" s="45"/>
      <c r="QUS436" s="45"/>
      <c r="QUT436" s="45"/>
      <c r="QUU436" s="45"/>
      <c r="QUV436" s="45"/>
      <c r="QUW436" s="45"/>
      <c r="QUX436" s="45"/>
      <c r="QUY436" s="45"/>
      <c r="QUZ436" s="45"/>
      <c r="QVA436" s="45"/>
      <c r="QVB436" s="45"/>
      <c r="QVC436" s="45"/>
      <c r="QVD436" s="45"/>
      <c r="QVE436" s="45"/>
      <c r="QVF436" s="45"/>
      <c r="QVG436" s="45"/>
      <c r="QVH436" s="45"/>
      <c r="QVI436" s="45"/>
      <c r="QVJ436" s="45"/>
      <c r="QVK436" s="45"/>
      <c r="QVL436" s="45"/>
      <c r="QVM436" s="45"/>
      <c r="QVN436" s="45"/>
      <c r="QVO436" s="45"/>
      <c r="QVP436" s="45"/>
      <c r="QVQ436" s="45"/>
      <c r="QVR436" s="45"/>
      <c r="QVS436" s="45"/>
      <c r="QVT436" s="45"/>
      <c r="QVU436" s="45"/>
      <c r="QVV436" s="45"/>
      <c r="QVW436" s="45"/>
      <c r="QVX436" s="45"/>
      <c r="QVY436" s="45"/>
      <c r="QVZ436" s="45"/>
      <c r="QWA436" s="45"/>
      <c r="QWB436" s="45"/>
      <c r="QWC436" s="45"/>
      <c r="QWD436" s="45"/>
      <c r="QWE436" s="45"/>
      <c r="QWF436" s="45"/>
      <c r="QWG436" s="45"/>
      <c r="QWH436" s="45"/>
      <c r="QWI436" s="45"/>
      <c r="QWJ436" s="45"/>
      <c r="QWK436" s="45"/>
      <c r="QWL436" s="45"/>
      <c r="QWM436" s="45"/>
      <c r="QWN436" s="45"/>
      <c r="QWO436" s="45"/>
      <c r="QWP436" s="45"/>
      <c r="QWQ436" s="45"/>
      <c r="QWR436" s="45"/>
      <c r="QWS436" s="45"/>
      <c r="QWT436" s="45"/>
      <c r="QWU436" s="45"/>
      <c r="QWV436" s="45"/>
      <c r="QWW436" s="45"/>
      <c r="QWX436" s="45"/>
      <c r="QWY436" s="45"/>
      <c r="QWZ436" s="45"/>
      <c r="QXA436" s="45"/>
      <c r="QXB436" s="45"/>
      <c r="QXC436" s="45"/>
      <c r="QXD436" s="45"/>
      <c r="QXE436" s="45"/>
      <c r="QXF436" s="45"/>
      <c r="QXG436" s="45"/>
      <c r="QXH436" s="45"/>
      <c r="QXI436" s="45"/>
      <c r="QXJ436" s="45"/>
      <c r="QXK436" s="45"/>
      <c r="QXL436" s="45"/>
      <c r="QXM436" s="45"/>
      <c r="QXN436" s="45"/>
      <c r="QXO436" s="45"/>
      <c r="QXP436" s="45"/>
      <c r="QXQ436" s="45"/>
      <c r="QXR436" s="45"/>
      <c r="QXS436" s="45"/>
      <c r="QXT436" s="45"/>
      <c r="QXU436" s="45"/>
      <c r="QXV436" s="45"/>
      <c r="QXW436" s="45"/>
      <c r="QXX436" s="45"/>
      <c r="QXY436" s="45"/>
      <c r="QXZ436" s="45"/>
      <c r="QYA436" s="45"/>
      <c r="QYB436" s="45"/>
      <c r="QYC436" s="45"/>
      <c r="QYD436" s="45"/>
      <c r="QYE436" s="45"/>
      <c r="QYF436" s="45"/>
      <c r="QYG436" s="45"/>
      <c r="QYH436" s="45"/>
      <c r="QYI436" s="45"/>
      <c r="QYJ436" s="45"/>
      <c r="QYK436" s="45"/>
      <c r="QYL436" s="45"/>
      <c r="QYM436" s="45"/>
      <c r="QYN436" s="45"/>
      <c r="QYO436" s="45"/>
      <c r="QYP436" s="45"/>
      <c r="QYQ436" s="45"/>
      <c r="QYR436" s="45"/>
      <c r="QYS436" s="45"/>
      <c r="QYT436" s="45"/>
      <c r="QYU436" s="45"/>
      <c r="QYV436" s="45"/>
      <c r="QYW436" s="45"/>
      <c r="QYX436" s="45"/>
      <c r="QYY436" s="45"/>
      <c r="QYZ436" s="45"/>
      <c r="QZA436" s="45"/>
      <c r="QZB436" s="45"/>
      <c r="QZC436" s="45"/>
      <c r="QZD436" s="45"/>
      <c r="QZE436" s="45"/>
      <c r="QZF436" s="45"/>
      <c r="QZG436" s="45"/>
      <c r="QZH436" s="45"/>
      <c r="QZI436" s="45"/>
      <c r="QZJ436" s="45"/>
      <c r="QZK436" s="45"/>
      <c r="QZL436" s="45"/>
      <c r="QZM436" s="45"/>
      <c r="QZN436" s="45"/>
      <c r="QZO436" s="45"/>
      <c r="QZP436" s="45"/>
      <c r="QZQ436" s="45"/>
      <c r="QZR436" s="45"/>
      <c r="QZS436" s="45"/>
      <c r="QZT436" s="45"/>
      <c r="QZU436" s="45"/>
      <c r="QZV436" s="45"/>
      <c r="QZW436" s="45"/>
      <c r="QZX436" s="45"/>
      <c r="QZY436" s="45"/>
      <c r="QZZ436" s="45"/>
      <c r="RAA436" s="45"/>
      <c r="RAB436" s="45"/>
      <c r="RAC436" s="45"/>
      <c r="RAD436" s="45"/>
      <c r="RAE436" s="45"/>
      <c r="RAF436" s="45"/>
      <c r="RAG436" s="45"/>
      <c r="RAH436" s="45"/>
      <c r="RAI436" s="45"/>
      <c r="RAJ436" s="45"/>
      <c r="RAK436" s="45"/>
      <c r="RAL436" s="45"/>
      <c r="RAM436" s="45"/>
      <c r="RAN436" s="45"/>
      <c r="RAO436" s="45"/>
      <c r="RAP436" s="45"/>
      <c r="RAQ436" s="45"/>
      <c r="RAR436" s="45"/>
      <c r="RAS436" s="45"/>
      <c r="RAT436" s="45"/>
      <c r="RAU436" s="45"/>
      <c r="RAV436" s="45"/>
      <c r="RAW436" s="45"/>
      <c r="RAX436" s="45"/>
      <c r="RAY436" s="45"/>
      <c r="RAZ436" s="45"/>
      <c r="RBA436" s="45"/>
      <c r="RBB436" s="45"/>
      <c r="RBC436" s="45"/>
      <c r="RBD436" s="45"/>
      <c r="RBE436" s="45"/>
      <c r="RBF436" s="45"/>
      <c r="RBG436" s="45"/>
      <c r="RBH436" s="45"/>
      <c r="RBI436" s="45"/>
      <c r="RBJ436" s="45"/>
      <c r="RBK436" s="45"/>
      <c r="RBL436" s="45"/>
      <c r="RBM436" s="45"/>
      <c r="RBN436" s="45"/>
      <c r="RBO436" s="45"/>
      <c r="RBP436" s="45"/>
      <c r="RBQ436" s="45"/>
      <c r="RBR436" s="45"/>
      <c r="RBS436" s="45"/>
      <c r="RBT436" s="45"/>
      <c r="RBU436" s="45"/>
      <c r="RBV436" s="45"/>
      <c r="RBW436" s="45"/>
      <c r="RBX436" s="45"/>
      <c r="RBY436" s="45"/>
      <c r="RBZ436" s="45"/>
      <c r="RCA436" s="45"/>
      <c r="RCB436" s="45"/>
      <c r="RCC436" s="45"/>
      <c r="RCD436" s="45"/>
      <c r="RCE436" s="45"/>
      <c r="RCF436" s="45"/>
      <c r="RCG436" s="45"/>
      <c r="RCH436" s="45"/>
      <c r="RCI436" s="45"/>
      <c r="RCJ436" s="45"/>
      <c r="RCK436" s="45"/>
      <c r="RCL436" s="45"/>
      <c r="RCM436" s="45"/>
      <c r="RCN436" s="45"/>
      <c r="RCO436" s="45"/>
      <c r="RCP436" s="45"/>
      <c r="RCQ436" s="45"/>
      <c r="RCR436" s="45"/>
      <c r="RCS436" s="45"/>
      <c r="RCT436" s="45"/>
      <c r="RCU436" s="45"/>
      <c r="RCV436" s="45"/>
      <c r="RCW436" s="45"/>
      <c r="RCX436" s="45"/>
      <c r="RCY436" s="45"/>
      <c r="RCZ436" s="45"/>
      <c r="RDA436" s="45"/>
      <c r="RDB436" s="45"/>
      <c r="RDC436" s="45"/>
      <c r="RDD436" s="45"/>
      <c r="RDE436" s="45"/>
      <c r="RDF436" s="45"/>
      <c r="RDG436" s="45"/>
      <c r="RDH436" s="45"/>
      <c r="RDI436" s="45"/>
      <c r="RDJ436" s="45"/>
      <c r="RDK436" s="45"/>
      <c r="RDL436" s="45"/>
      <c r="RDM436" s="45"/>
      <c r="RDN436" s="45"/>
      <c r="RDO436" s="45"/>
      <c r="RDP436" s="45"/>
      <c r="RDQ436" s="45"/>
      <c r="RDR436" s="45"/>
      <c r="RDS436" s="45"/>
      <c r="RDT436" s="45"/>
      <c r="RDU436" s="45"/>
      <c r="RDV436" s="45"/>
      <c r="RDW436" s="45"/>
      <c r="RDX436" s="45"/>
      <c r="RDY436" s="45"/>
      <c r="RDZ436" s="45"/>
      <c r="REA436" s="45"/>
      <c r="REB436" s="45"/>
      <c r="REC436" s="45"/>
      <c r="RED436" s="45"/>
      <c r="REE436" s="45"/>
      <c r="REF436" s="45"/>
      <c r="REG436" s="45"/>
      <c r="REH436" s="45"/>
      <c r="REI436" s="45"/>
      <c r="REJ436" s="45"/>
      <c r="REK436" s="45"/>
      <c r="REL436" s="45"/>
      <c r="REM436" s="45"/>
      <c r="REN436" s="45"/>
      <c r="REO436" s="45"/>
      <c r="REP436" s="45"/>
      <c r="REQ436" s="45"/>
      <c r="RER436" s="45"/>
      <c r="RES436" s="45"/>
      <c r="RET436" s="45"/>
      <c r="REU436" s="45"/>
      <c r="REV436" s="45"/>
      <c r="REW436" s="45"/>
      <c r="REX436" s="45"/>
      <c r="REY436" s="45"/>
      <c r="REZ436" s="45"/>
      <c r="RFA436" s="45"/>
      <c r="RFB436" s="45"/>
      <c r="RFC436" s="45"/>
      <c r="RFD436" s="45"/>
      <c r="RFE436" s="45"/>
      <c r="RFF436" s="45"/>
      <c r="RFG436" s="45"/>
      <c r="RFH436" s="45"/>
      <c r="RFI436" s="45"/>
      <c r="RFJ436" s="45"/>
      <c r="RFK436" s="45"/>
      <c r="RFL436" s="45"/>
      <c r="RFM436" s="45"/>
      <c r="RFN436" s="45"/>
      <c r="RFO436" s="45"/>
      <c r="RFP436" s="45"/>
      <c r="RFQ436" s="45"/>
      <c r="RFR436" s="45"/>
      <c r="RFS436" s="45"/>
      <c r="RFT436" s="45"/>
      <c r="RFU436" s="45"/>
      <c r="RFV436" s="45"/>
      <c r="RFW436" s="45"/>
      <c r="RFX436" s="45"/>
      <c r="RFY436" s="45"/>
      <c r="RFZ436" s="45"/>
      <c r="RGA436" s="45"/>
      <c r="RGB436" s="45"/>
      <c r="RGC436" s="45"/>
      <c r="RGD436" s="45"/>
      <c r="RGE436" s="45"/>
      <c r="RGF436" s="45"/>
      <c r="RGG436" s="45"/>
      <c r="RGH436" s="45"/>
      <c r="RGI436" s="45"/>
      <c r="RGJ436" s="45"/>
      <c r="RGK436" s="45"/>
      <c r="RGL436" s="45"/>
      <c r="RGM436" s="45"/>
      <c r="RGN436" s="45"/>
      <c r="RGO436" s="45"/>
      <c r="RGP436" s="45"/>
      <c r="RGQ436" s="45"/>
      <c r="RGR436" s="45"/>
      <c r="RGS436" s="45"/>
      <c r="RGT436" s="45"/>
      <c r="RGU436" s="45"/>
      <c r="RGV436" s="45"/>
      <c r="RGW436" s="45"/>
      <c r="RGX436" s="45"/>
      <c r="RGY436" s="45"/>
      <c r="RGZ436" s="45"/>
      <c r="RHA436" s="45"/>
      <c r="RHB436" s="45"/>
      <c r="RHC436" s="45"/>
      <c r="RHD436" s="45"/>
      <c r="RHE436" s="45"/>
      <c r="RHF436" s="45"/>
      <c r="RHG436" s="45"/>
      <c r="RHH436" s="45"/>
      <c r="RHI436" s="45"/>
      <c r="RHJ436" s="45"/>
      <c r="RHK436" s="45"/>
      <c r="RHL436" s="45"/>
      <c r="RHM436" s="45"/>
      <c r="RHN436" s="45"/>
      <c r="RHO436" s="45"/>
      <c r="RHP436" s="45"/>
      <c r="RHQ436" s="45"/>
      <c r="RHR436" s="45"/>
      <c r="RHS436" s="45"/>
      <c r="RHT436" s="45"/>
      <c r="RHU436" s="45"/>
      <c r="RHV436" s="45"/>
      <c r="RHW436" s="45"/>
      <c r="RHX436" s="45"/>
      <c r="RHY436" s="45"/>
      <c r="RHZ436" s="45"/>
      <c r="RIA436" s="45"/>
      <c r="RIB436" s="45"/>
      <c r="RIC436" s="45"/>
      <c r="RID436" s="45"/>
      <c r="RIE436" s="45"/>
      <c r="RIF436" s="45"/>
      <c r="RIG436" s="45"/>
      <c r="RIH436" s="45"/>
      <c r="RII436" s="45"/>
      <c r="RIJ436" s="45"/>
      <c r="RIK436" s="45"/>
      <c r="RIL436" s="45"/>
      <c r="RIM436" s="45"/>
      <c r="RIN436" s="45"/>
      <c r="RIO436" s="45"/>
      <c r="RIP436" s="45"/>
      <c r="RIQ436" s="45"/>
      <c r="RIR436" s="45"/>
      <c r="RIS436" s="45"/>
      <c r="RIT436" s="45"/>
      <c r="RIU436" s="45"/>
      <c r="RIV436" s="45"/>
      <c r="RIW436" s="45"/>
      <c r="RIX436" s="45"/>
      <c r="RIY436" s="45"/>
      <c r="RIZ436" s="45"/>
      <c r="RJA436" s="45"/>
      <c r="RJB436" s="45"/>
      <c r="RJC436" s="45"/>
      <c r="RJD436" s="45"/>
      <c r="RJE436" s="45"/>
      <c r="RJF436" s="45"/>
      <c r="RJG436" s="45"/>
      <c r="RJH436" s="45"/>
      <c r="RJI436" s="45"/>
      <c r="RJJ436" s="45"/>
      <c r="RJK436" s="45"/>
      <c r="RJL436" s="45"/>
      <c r="RJM436" s="45"/>
      <c r="RJN436" s="45"/>
      <c r="RJO436" s="45"/>
      <c r="RJP436" s="45"/>
      <c r="RJQ436" s="45"/>
      <c r="RJR436" s="45"/>
      <c r="RJS436" s="45"/>
      <c r="RJT436" s="45"/>
      <c r="RJU436" s="45"/>
      <c r="RJV436" s="45"/>
      <c r="RJW436" s="45"/>
      <c r="RJX436" s="45"/>
      <c r="RJY436" s="45"/>
      <c r="RJZ436" s="45"/>
      <c r="RKA436" s="45"/>
      <c r="RKB436" s="45"/>
      <c r="RKC436" s="45"/>
      <c r="RKD436" s="45"/>
      <c r="RKE436" s="45"/>
      <c r="RKF436" s="45"/>
      <c r="RKG436" s="45"/>
      <c r="RKH436" s="45"/>
      <c r="RKI436" s="45"/>
      <c r="RKJ436" s="45"/>
      <c r="RKK436" s="45"/>
      <c r="RKL436" s="45"/>
      <c r="RKM436" s="45"/>
      <c r="RKN436" s="45"/>
      <c r="RKO436" s="45"/>
      <c r="RKP436" s="45"/>
      <c r="RKQ436" s="45"/>
      <c r="RKR436" s="45"/>
      <c r="RKS436" s="45"/>
      <c r="RKT436" s="45"/>
      <c r="RKU436" s="45"/>
      <c r="RKV436" s="45"/>
      <c r="RKW436" s="45"/>
      <c r="RKX436" s="45"/>
      <c r="RKY436" s="45"/>
      <c r="RKZ436" s="45"/>
      <c r="RLA436" s="45"/>
      <c r="RLB436" s="45"/>
      <c r="RLC436" s="45"/>
      <c r="RLD436" s="45"/>
      <c r="RLE436" s="45"/>
      <c r="RLF436" s="45"/>
      <c r="RLG436" s="45"/>
      <c r="RLH436" s="45"/>
      <c r="RLI436" s="45"/>
      <c r="RLJ436" s="45"/>
      <c r="RLK436" s="45"/>
      <c r="RLL436" s="45"/>
      <c r="RLM436" s="45"/>
      <c r="RLN436" s="45"/>
      <c r="RLO436" s="45"/>
      <c r="RLP436" s="45"/>
      <c r="RLQ436" s="45"/>
      <c r="RLR436" s="45"/>
      <c r="RLS436" s="45"/>
      <c r="RLT436" s="45"/>
      <c r="RLU436" s="45"/>
      <c r="RLV436" s="45"/>
      <c r="RLW436" s="45"/>
      <c r="RLX436" s="45"/>
      <c r="RLY436" s="45"/>
      <c r="RLZ436" s="45"/>
      <c r="RMA436" s="45"/>
      <c r="RMB436" s="45"/>
      <c r="RMC436" s="45"/>
      <c r="RMD436" s="45"/>
      <c r="RME436" s="45"/>
      <c r="RMF436" s="45"/>
      <c r="RMG436" s="45"/>
      <c r="RMH436" s="45"/>
      <c r="RMI436" s="45"/>
      <c r="RMJ436" s="45"/>
      <c r="RMK436" s="45"/>
      <c r="RML436" s="45"/>
      <c r="RMM436" s="45"/>
      <c r="RMN436" s="45"/>
      <c r="RMO436" s="45"/>
      <c r="RMP436" s="45"/>
      <c r="RMQ436" s="45"/>
      <c r="RMR436" s="45"/>
      <c r="RMS436" s="45"/>
      <c r="RMT436" s="45"/>
      <c r="RMU436" s="45"/>
      <c r="RMV436" s="45"/>
      <c r="RMW436" s="45"/>
      <c r="RMX436" s="45"/>
      <c r="RMY436" s="45"/>
      <c r="RMZ436" s="45"/>
      <c r="RNA436" s="45"/>
      <c r="RNB436" s="45"/>
      <c r="RNC436" s="45"/>
      <c r="RND436" s="45"/>
      <c r="RNE436" s="45"/>
      <c r="RNF436" s="45"/>
      <c r="RNG436" s="45"/>
      <c r="RNH436" s="45"/>
      <c r="RNI436" s="45"/>
      <c r="RNJ436" s="45"/>
      <c r="RNK436" s="45"/>
      <c r="RNL436" s="45"/>
      <c r="RNM436" s="45"/>
      <c r="RNN436" s="45"/>
      <c r="RNO436" s="45"/>
      <c r="RNP436" s="45"/>
      <c r="RNQ436" s="45"/>
      <c r="RNR436" s="45"/>
      <c r="RNS436" s="45"/>
      <c r="RNT436" s="45"/>
      <c r="RNU436" s="45"/>
      <c r="RNV436" s="45"/>
      <c r="RNW436" s="45"/>
      <c r="RNX436" s="45"/>
      <c r="RNY436" s="45"/>
      <c r="RNZ436" s="45"/>
      <c r="ROA436" s="45"/>
      <c r="ROB436" s="45"/>
      <c r="ROC436" s="45"/>
      <c r="ROD436" s="45"/>
      <c r="ROE436" s="45"/>
      <c r="ROF436" s="45"/>
      <c r="ROG436" s="45"/>
      <c r="ROH436" s="45"/>
      <c r="ROI436" s="45"/>
      <c r="ROJ436" s="45"/>
      <c r="ROK436" s="45"/>
      <c r="ROL436" s="45"/>
      <c r="ROM436" s="45"/>
      <c r="RON436" s="45"/>
      <c r="ROO436" s="45"/>
      <c r="ROP436" s="45"/>
      <c r="ROQ436" s="45"/>
      <c r="ROR436" s="45"/>
      <c r="ROS436" s="45"/>
      <c r="ROT436" s="45"/>
      <c r="ROU436" s="45"/>
      <c r="ROV436" s="45"/>
      <c r="ROW436" s="45"/>
      <c r="ROX436" s="45"/>
      <c r="ROY436" s="45"/>
      <c r="ROZ436" s="45"/>
      <c r="RPA436" s="45"/>
      <c r="RPB436" s="45"/>
      <c r="RPC436" s="45"/>
      <c r="RPD436" s="45"/>
      <c r="RPE436" s="45"/>
      <c r="RPF436" s="45"/>
      <c r="RPG436" s="45"/>
      <c r="RPH436" s="45"/>
      <c r="RPI436" s="45"/>
      <c r="RPJ436" s="45"/>
      <c r="RPK436" s="45"/>
      <c r="RPL436" s="45"/>
      <c r="RPM436" s="45"/>
      <c r="RPN436" s="45"/>
      <c r="RPO436" s="45"/>
      <c r="RPP436" s="45"/>
      <c r="RPQ436" s="45"/>
      <c r="RPR436" s="45"/>
      <c r="RPS436" s="45"/>
      <c r="RPT436" s="45"/>
      <c r="RPU436" s="45"/>
      <c r="RPV436" s="45"/>
      <c r="RPW436" s="45"/>
      <c r="RPX436" s="45"/>
      <c r="RPY436" s="45"/>
      <c r="RPZ436" s="45"/>
      <c r="RQA436" s="45"/>
      <c r="RQB436" s="45"/>
      <c r="RQC436" s="45"/>
      <c r="RQD436" s="45"/>
      <c r="RQE436" s="45"/>
      <c r="RQF436" s="45"/>
      <c r="RQG436" s="45"/>
      <c r="RQH436" s="45"/>
      <c r="RQI436" s="45"/>
      <c r="RQJ436" s="45"/>
      <c r="RQK436" s="45"/>
      <c r="RQL436" s="45"/>
      <c r="RQM436" s="45"/>
      <c r="RQN436" s="45"/>
      <c r="RQO436" s="45"/>
      <c r="RQP436" s="45"/>
      <c r="RQQ436" s="45"/>
      <c r="RQR436" s="45"/>
      <c r="RQS436" s="45"/>
      <c r="RQT436" s="45"/>
      <c r="RQU436" s="45"/>
      <c r="RQV436" s="45"/>
      <c r="RQW436" s="45"/>
      <c r="RQX436" s="45"/>
      <c r="RQY436" s="45"/>
      <c r="RQZ436" s="45"/>
      <c r="RRA436" s="45"/>
      <c r="RRB436" s="45"/>
      <c r="RRC436" s="45"/>
      <c r="RRD436" s="45"/>
      <c r="RRE436" s="45"/>
      <c r="RRF436" s="45"/>
      <c r="RRG436" s="45"/>
      <c r="RRH436" s="45"/>
      <c r="RRI436" s="45"/>
      <c r="RRJ436" s="45"/>
      <c r="RRK436" s="45"/>
      <c r="RRL436" s="45"/>
      <c r="RRM436" s="45"/>
      <c r="RRN436" s="45"/>
      <c r="RRO436" s="45"/>
      <c r="RRP436" s="45"/>
      <c r="RRQ436" s="45"/>
      <c r="RRR436" s="45"/>
      <c r="RRS436" s="45"/>
      <c r="RRT436" s="45"/>
      <c r="RRU436" s="45"/>
      <c r="RRV436" s="45"/>
      <c r="RRW436" s="45"/>
      <c r="RRX436" s="45"/>
      <c r="RRY436" s="45"/>
      <c r="RRZ436" s="45"/>
      <c r="RSA436" s="45"/>
      <c r="RSB436" s="45"/>
      <c r="RSC436" s="45"/>
      <c r="RSD436" s="45"/>
      <c r="RSE436" s="45"/>
      <c r="RSF436" s="45"/>
      <c r="RSG436" s="45"/>
      <c r="RSH436" s="45"/>
      <c r="RSI436" s="45"/>
      <c r="RSJ436" s="45"/>
      <c r="RSK436" s="45"/>
      <c r="RSL436" s="45"/>
      <c r="RSM436" s="45"/>
      <c r="RSN436" s="45"/>
      <c r="RSO436" s="45"/>
      <c r="RSP436" s="45"/>
      <c r="RSQ436" s="45"/>
      <c r="RSR436" s="45"/>
      <c r="RSS436" s="45"/>
      <c r="RST436" s="45"/>
      <c r="RSU436" s="45"/>
      <c r="RSV436" s="45"/>
      <c r="RSW436" s="45"/>
      <c r="RSX436" s="45"/>
      <c r="RSY436" s="45"/>
      <c r="RSZ436" s="45"/>
      <c r="RTA436" s="45"/>
      <c r="RTB436" s="45"/>
      <c r="RTC436" s="45"/>
      <c r="RTD436" s="45"/>
      <c r="RTE436" s="45"/>
      <c r="RTF436" s="45"/>
      <c r="RTG436" s="45"/>
      <c r="RTH436" s="45"/>
      <c r="RTI436" s="45"/>
      <c r="RTJ436" s="45"/>
      <c r="RTK436" s="45"/>
      <c r="RTL436" s="45"/>
      <c r="RTM436" s="45"/>
      <c r="RTN436" s="45"/>
      <c r="RTO436" s="45"/>
      <c r="RTP436" s="45"/>
      <c r="RTQ436" s="45"/>
      <c r="RTR436" s="45"/>
      <c r="RTS436" s="45"/>
      <c r="RTT436" s="45"/>
      <c r="RTU436" s="45"/>
      <c r="RTV436" s="45"/>
      <c r="RTW436" s="45"/>
      <c r="RTX436" s="45"/>
      <c r="RTY436" s="45"/>
      <c r="RTZ436" s="45"/>
      <c r="RUA436" s="45"/>
      <c r="RUB436" s="45"/>
      <c r="RUC436" s="45"/>
      <c r="RUD436" s="45"/>
      <c r="RUE436" s="45"/>
      <c r="RUF436" s="45"/>
      <c r="RUG436" s="45"/>
      <c r="RUH436" s="45"/>
      <c r="RUI436" s="45"/>
      <c r="RUJ436" s="45"/>
      <c r="RUK436" s="45"/>
      <c r="RUL436" s="45"/>
      <c r="RUM436" s="45"/>
      <c r="RUN436" s="45"/>
      <c r="RUO436" s="45"/>
      <c r="RUP436" s="45"/>
      <c r="RUQ436" s="45"/>
      <c r="RUR436" s="45"/>
      <c r="RUS436" s="45"/>
      <c r="RUT436" s="45"/>
      <c r="RUU436" s="45"/>
      <c r="RUV436" s="45"/>
      <c r="RUW436" s="45"/>
      <c r="RUX436" s="45"/>
      <c r="RUY436" s="45"/>
      <c r="RUZ436" s="45"/>
      <c r="RVA436" s="45"/>
      <c r="RVB436" s="45"/>
      <c r="RVC436" s="45"/>
      <c r="RVD436" s="45"/>
      <c r="RVE436" s="45"/>
      <c r="RVF436" s="45"/>
      <c r="RVG436" s="45"/>
      <c r="RVH436" s="45"/>
      <c r="RVI436" s="45"/>
      <c r="RVJ436" s="45"/>
      <c r="RVK436" s="45"/>
      <c r="RVL436" s="45"/>
      <c r="RVM436" s="45"/>
      <c r="RVN436" s="45"/>
      <c r="RVO436" s="45"/>
      <c r="RVP436" s="45"/>
      <c r="RVQ436" s="45"/>
      <c r="RVR436" s="45"/>
      <c r="RVS436" s="45"/>
      <c r="RVT436" s="45"/>
      <c r="RVU436" s="45"/>
      <c r="RVV436" s="45"/>
      <c r="RVW436" s="45"/>
      <c r="RVX436" s="45"/>
      <c r="RVY436" s="45"/>
      <c r="RVZ436" s="45"/>
      <c r="RWA436" s="45"/>
      <c r="RWB436" s="45"/>
      <c r="RWC436" s="45"/>
      <c r="RWD436" s="45"/>
      <c r="RWE436" s="45"/>
      <c r="RWF436" s="45"/>
      <c r="RWG436" s="45"/>
      <c r="RWH436" s="45"/>
      <c r="RWI436" s="45"/>
      <c r="RWJ436" s="45"/>
      <c r="RWK436" s="45"/>
      <c r="RWL436" s="45"/>
      <c r="RWM436" s="45"/>
      <c r="RWN436" s="45"/>
      <c r="RWO436" s="45"/>
      <c r="RWP436" s="45"/>
      <c r="RWQ436" s="45"/>
      <c r="RWR436" s="45"/>
      <c r="RWS436" s="45"/>
      <c r="RWT436" s="45"/>
      <c r="RWU436" s="45"/>
      <c r="RWV436" s="45"/>
      <c r="RWW436" s="45"/>
      <c r="RWX436" s="45"/>
      <c r="RWY436" s="45"/>
      <c r="RWZ436" s="45"/>
      <c r="RXA436" s="45"/>
      <c r="RXB436" s="45"/>
      <c r="RXC436" s="45"/>
      <c r="RXD436" s="45"/>
      <c r="RXE436" s="45"/>
      <c r="RXF436" s="45"/>
      <c r="RXG436" s="45"/>
      <c r="RXH436" s="45"/>
      <c r="RXI436" s="45"/>
      <c r="RXJ436" s="45"/>
      <c r="RXK436" s="45"/>
      <c r="RXL436" s="45"/>
      <c r="RXM436" s="45"/>
      <c r="RXN436" s="45"/>
      <c r="RXO436" s="45"/>
      <c r="RXP436" s="45"/>
      <c r="RXQ436" s="45"/>
      <c r="RXR436" s="45"/>
      <c r="RXS436" s="45"/>
      <c r="RXT436" s="45"/>
      <c r="RXU436" s="45"/>
      <c r="RXV436" s="45"/>
      <c r="RXW436" s="45"/>
      <c r="RXX436" s="45"/>
      <c r="RXY436" s="45"/>
      <c r="RXZ436" s="45"/>
      <c r="RYA436" s="45"/>
      <c r="RYB436" s="45"/>
      <c r="RYC436" s="45"/>
      <c r="RYD436" s="45"/>
      <c r="RYE436" s="45"/>
      <c r="RYF436" s="45"/>
      <c r="RYG436" s="45"/>
      <c r="RYH436" s="45"/>
      <c r="RYI436" s="45"/>
      <c r="RYJ436" s="45"/>
      <c r="RYK436" s="45"/>
      <c r="RYL436" s="45"/>
      <c r="RYM436" s="45"/>
      <c r="RYN436" s="45"/>
      <c r="RYO436" s="45"/>
      <c r="RYP436" s="45"/>
      <c r="RYQ436" s="45"/>
      <c r="RYR436" s="45"/>
      <c r="RYS436" s="45"/>
      <c r="RYT436" s="45"/>
      <c r="RYU436" s="45"/>
      <c r="RYV436" s="45"/>
      <c r="RYW436" s="45"/>
      <c r="RYX436" s="45"/>
      <c r="RYY436" s="45"/>
      <c r="RYZ436" s="45"/>
      <c r="RZA436" s="45"/>
      <c r="RZB436" s="45"/>
      <c r="RZC436" s="45"/>
      <c r="RZD436" s="45"/>
      <c r="RZE436" s="45"/>
      <c r="RZF436" s="45"/>
      <c r="RZG436" s="45"/>
      <c r="RZH436" s="45"/>
      <c r="RZI436" s="45"/>
      <c r="RZJ436" s="45"/>
      <c r="RZK436" s="45"/>
      <c r="RZL436" s="45"/>
      <c r="RZM436" s="45"/>
      <c r="RZN436" s="45"/>
      <c r="RZO436" s="45"/>
      <c r="RZP436" s="45"/>
      <c r="RZQ436" s="45"/>
      <c r="RZR436" s="45"/>
      <c r="RZS436" s="45"/>
      <c r="RZT436" s="45"/>
      <c r="RZU436" s="45"/>
      <c r="RZV436" s="45"/>
      <c r="RZW436" s="45"/>
      <c r="RZX436" s="45"/>
      <c r="RZY436" s="45"/>
      <c r="RZZ436" s="45"/>
      <c r="SAA436" s="45"/>
      <c r="SAB436" s="45"/>
      <c r="SAC436" s="45"/>
      <c r="SAD436" s="45"/>
      <c r="SAE436" s="45"/>
      <c r="SAF436" s="45"/>
      <c r="SAG436" s="45"/>
      <c r="SAH436" s="45"/>
      <c r="SAI436" s="45"/>
      <c r="SAJ436" s="45"/>
      <c r="SAK436" s="45"/>
      <c r="SAL436" s="45"/>
      <c r="SAM436" s="45"/>
      <c r="SAN436" s="45"/>
      <c r="SAO436" s="45"/>
      <c r="SAP436" s="45"/>
      <c r="SAQ436" s="45"/>
      <c r="SAR436" s="45"/>
      <c r="SAS436" s="45"/>
      <c r="SAT436" s="45"/>
      <c r="SAU436" s="45"/>
      <c r="SAV436" s="45"/>
      <c r="SAW436" s="45"/>
      <c r="SAX436" s="45"/>
      <c r="SAY436" s="45"/>
      <c r="SAZ436" s="45"/>
      <c r="SBA436" s="45"/>
      <c r="SBB436" s="45"/>
      <c r="SBC436" s="45"/>
      <c r="SBD436" s="45"/>
      <c r="SBE436" s="45"/>
      <c r="SBF436" s="45"/>
      <c r="SBG436" s="45"/>
      <c r="SBH436" s="45"/>
      <c r="SBI436" s="45"/>
      <c r="SBJ436" s="45"/>
      <c r="SBK436" s="45"/>
      <c r="SBL436" s="45"/>
      <c r="SBM436" s="45"/>
      <c r="SBN436" s="45"/>
      <c r="SBO436" s="45"/>
      <c r="SBP436" s="45"/>
      <c r="SBQ436" s="45"/>
      <c r="SBR436" s="45"/>
      <c r="SBS436" s="45"/>
      <c r="SBT436" s="45"/>
      <c r="SBU436" s="45"/>
      <c r="SBV436" s="45"/>
      <c r="SBW436" s="45"/>
      <c r="SBX436" s="45"/>
      <c r="SBY436" s="45"/>
      <c r="SBZ436" s="45"/>
      <c r="SCA436" s="45"/>
      <c r="SCB436" s="45"/>
      <c r="SCC436" s="45"/>
      <c r="SCD436" s="45"/>
      <c r="SCE436" s="45"/>
      <c r="SCF436" s="45"/>
      <c r="SCG436" s="45"/>
      <c r="SCH436" s="45"/>
      <c r="SCI436" s="45"/>
      <c r="SCJ436" s="45"/>
      <c r="SCK436" s="45"/>
      <c r="SCL436" s="45"/>
      <c r="SCM436" s="45"/>
      <c r="SCN436" s="45"/>
      <c r="SCO436" s="45"/>
      <c r="SCP436" s="45"/>
      <c r="SCQ436" s="45"/>
      <c r="SCR436" s="45"/>
      <c r="SCS436" s="45"/>
      <c r="SCT436" s="45"/>
      <c r="SCU436" s="45"/>
      <c r="SCV436" s="45"/>
      <c r="SCW436" s="45"/>
      <c r="SCX436" s="45"/>
      <c r="SCY436" s="45"/>
      <c r="SCZ436" s="45"/>
      <c r="SDA436" s="45"/>
      <c r="SDB436" s="45"/>
      <c r="SDC436" s="45"/>
      <c r="SDD436" s="45"/>
      <c r="SDE436" s="45"/>
      <c r="SDF436" s="45"/>
      <c r="SDG436" s="45"/>
      <c r="SDH436" s="45"/>
      <c r="SDI436" s="45"/>
      <c r="SDJ436" s="45"/>
      <c r="SDK436" s="45"/>
      <c r="SDL436" s="45"/>
      <c r="SDM436" s="45"/>
      <c r="SDN436" s="45"/>
      <c r="SDO436" s="45"/>
      <c r="SDP436" s="45"/>
      <c r="SDQ436" s="45"/>
      <c r="SDR436" s="45"/>
      <c r="SDS436" s="45"/>
      <c r="SDT436" s="45"/>
      <c r="SDU436" s="45"/>
      <c r="SDV436" s="45"/>
      <c r="SDW436" s="45"/>
      <c r="SDX436" s="45"/>
      <c r="SDY436" s="45"/>
      <c r="SDZ436" s="45"/>
      <c r="SEA436" s="45"/>
      <c r="SEB436" s="45"/>
      <c r="SEC436" s="45"/>
      <c r="SED436" s="45"/>
      <c r="SEE436" s="45"/>
      <c r="SEF436" s="45"/>
      <c r="SEG436" s="45"/>
      <c r="SEH436" s="45"/>
      <c r="SEI436" s="45"/>
      <c r="SEJ436" s="45"/>
      <c r="SEK436" s="45"/>
      <c r="SEL436" s="45"/>
      <c r="SEM436" s="45"/>
      <c r="SEN436" s="45"/>
      <c r="SEO436" s="45"/>
      <c r="SEP436" s="45"/>
      <c r="SEQ436" s="45"/>
      <c r="SER436" s="45"/>
      <c r="SES436" s="45"/>
      <c r="SET436" s="45"/>
      <c r="SEU436" s="45"/>
      <c r="SEV436" s="45"/>
      <c r="SEW436" s="45"/>
      <c r="SEX436" s="45"/>
      <c r="SEY436" s="45"/>
      <c r="SEZ436" s="45"/>
      <c r="SFA436" s="45"/>
      <c r="SFB436" s="45"/>
      <c r="SFC436" s="45"/>
      <c r="SFD436" s="45"/>
      <c r="SFE436" s="45"/>
      <c r="SFF436" s="45"/>
      <c r="SFG436" s="45"/>
      <c r="SFH436" s="45"/>
      <c r="SFI436" s="45"/>
      <c r="SFJ436" s="45"/>
      <c r="SFK436" s="45"/>
      <c r="SFL436" s="45"/>
      <c r="SFM436" s="45"/>
      <c r="SFN436" s="45"/>
      <c r="SFO436" s="45"/>
      <c r="SFP436" s="45"/>
      <c r="SFQ436" s="45"/>
      <c r="SFR436" s="45"/>
      <c r="SFS436" s="45"/>
      <c r="SFT436" s="45"/>
      <c r="SFU436" s="45"/>
      <c r="SFV436" s="45"/>
      <c r="SFW436" s="45"/>
      <c r="SFX436" s="45"/>
      <c r="SFY436" s="45"/>
      <c r="SFZ436" s="45"/>
      <c r="SGA436" s="45"/>
      <c r="SGB436" s="45"/>
      <c r="SGC436" s="45"/>
      <c r="SGD436" s="45"/>
      <c r="SGE436" s="45"/>
      <c r="SGF436" s="45"/>
      <c r="SGG436" s="45"/>
      <c r="SGH436" s="45"/>
      <c r="SGI436" s="45"/>
      <c r="SGJ436" s="45"/>
      <c r="SGK436" s="45"/>
      <c r="SGL436" s="45"/>
      <c r="SGM436" s="45"/>
      <c r="SGN436" s="45"/>
      <c r="SGO436" s="45"/>
      <c r="SGP436" s="45"/>
      <c r="SGQ436" s="45"/>
      <c r="SGR436" s="45"/>
      <c r="SGS436" s="45"/>
      <c r="SGT436" s="45"/>
      <c r="SGU436" s="45"/>
      <c r="SGV436" s="45"/>
      <c r="SGW436" s="45"/>
      <c r="SGX436" s="45"/>
      <c r="SGY436" s="45"/>
      <c r="SGZ436" s="45"/>
      <c r="SHA436" s="45"/>
      <c r="SHB436" s="45"/>
      <c r="SHC436" s="45"/>
      <c r="SHD436" s="45"/>
      <c r="SHE436" s="45"/>
      <c r="SHF436" s="45"/>
      <c r="SHG436" s="45"/>
      <c r="SHH436" s="45"/>
      <c r="SHI436" s="45"/>
      <c r="SHJ436" s="45"/>
      <c r="SHK436" s="45"/>
      <c r="SHL436" s="45"/>
      <c r="SHM436" s="45"/>
      <c r="SHN436" s="45"/>
      <c r="SHO436" s="45"/>
      <c r="SHP436" s="45"/>
      <c r="SHQ436" s="45"/>
      <c r="SHR436" s="45"/>
      <c r="SHS436" s="45"/>
      <c r="SHT436" s="45"/>
      <c r="SHU436" s="45"/>
      <c r="SHV436" s="45"/>
      <c r="SHW436" s="45"/>
      <c r="SHX436" s="45"/>
      <c r="SHY436" s="45"/>
      <c r="SHZ436" s="45"/>
      <c r="SIA436" s="45"/>
      <c r="SIB436" s="45"/>
      <c r="SIC436" s="45"/>
      <c r="SID436" s="45"/>
      <c r="SIE436" s="45"/>
      <c r="SIF436" s="45"/>
      <c r="SIG436" s="45"/>
      <c r="SIH436" s="45"/>
      <c r="SII436" s="45"/>
      <c r="SIJ436" s="45"/>
      <c r="SIK436" s="45"/>
      <c r="SIL436" s="45"/>
      <c r="SIM436" s="45"/>
      <c r="SIN436" s="45"/>
      <c r="SIO436" s="45"/>
      <c r="SIP436" s="45"/>
      <c r="SIQ436" s="45"/>
      <c r="SIR436" s="45"/>
      <c r="SIS436" s="45"/>
      <c r="SIT436" s="45"/>
      <c r="SIU436" s="45"/>
      <c r="SIV436" s="45"/>
      <c r="SIW436" s="45"/>
      <c r="SIX436" s="45"/>
      <c r="SIY436" s="45"/>
      <c r="SIZ436" s="45"/>
      <c r="SJA436" s="45"/>
      <c r="SJB436" s="45"/>
      <c r="SJC436" s="45"/>
      <c r="SJD436" s="45"/>
      <c r="SJE436" s="45"/>
      <c r="SJF436" s="45"/>
      <c r="SJG436" s="45"/>
      <c r="SJH436" s="45"/>
      <c r="SJI436" s="45"/>
      <c r="SJJ436" s="45"/>
      <c r="SJK436" s="45"/>
      <c r="SJL436" s="45"/>
      <c r="SJM436" s="45"/>
      <c r="SJN436" s="45"/>
      <c r="SJO436" s="45"/>
      <c r="SJP436" s="45"/>
      <c r="SJQ436" s="45"/>
      <c r="SJR436" s="45"/>
      <c r="SJS436" s="45"/>
      <c r="SJT436" s="45"/>
      <c r="SJU436" s="45"/>
      <c r="SJV436" s="45"/>
      <c r="SJW436" s="45"/>
      <c r="SJX436" s="45"/>
      <c r="SJY436" s="45"/>
      <c r="SJZ436" s="45"/>
      <c r="SKA436" s="45"/>
      <c r="SKB436" s="45"/>
      <c r="SKC436" s="45"/>
      <c r="SKD436" s="45"/>
      <c r="SKE436" s="45"/>
      <c r="SKF436" s="45"/>
      <c r="SKG436" s="45"/>
      <c r="SKH436" s="45"/>
      <c r="SKI436" s="45"/>
      <c r="SKJ436" s="45"/>
      <c r="SKK436" s="45"/>
      <c r="SKL436" s="45"/>
      <c r="SKM436" s="45"/>
      <c r="SKN436" s="45"/>
      <c r="SKO436" s="45"/>
      <c r="SKP436" s="45"/>
      <c r="SKQ436" s="45"/>
      <c r="SKR436" s="45"/>
      <c r="SKS436" s="45"/>
      <c r="SKT436" s="45"/>
      <c r="SKU436" s="45"/>
      <c r="SKV436" s="45"/>
      <c r="SKW436" s="45"/>
      <c r="SKX436" s="45"/>
      <c r="SKY436" s="45"/>
      <c r="SKZ436" s="45"/>
      <c r="SLA436" s="45"/>
      <c r="SLB436" s="45"/>
      <c r="SLC436" s="45"/>
      <c r="SLD436" s="45"/>
      <c r="SLE436" s="45"/>
      <c r="SLF436" s="45"/>
      <c r="SLG436" s="45"/>
      <c r="SLH436" s="45"/>
      <c r="SLI436" s="45"/>
      <c r="SLJ436" s="45"/>
      <c r="SLK436" s="45"/>
      <c r="SLL436" s="45"/>
      <c r="SLM436" s="45"/>
      <c r="SLN436" s="45"/>
      <c r="SLO436" s="45"/>
      <c r="SLP436" s="45"/>
      <c r="SLQ436" s="45"/>
      <c r="SLR436" s="45"/>
      <c r="SLS436" s="45"/>
      <c r="SLT436" s="45"/>
      <c r="SLU436" s="45"/>
      <c r="SLV436" s="45"/>
      <c r="SLW436" s="45"/>
      <c r="SLX436" s="45"/>
      <c r="SLY436" s="45"/>
      <c r="SLZ436" s="45"/>
      <c r="SMA436" s="45"/>
      <c r="SMB436" s="45"/>
      <c r="SMC436" s="45"/>
      <c r="SMD436" s="45"/>
      <c r="SME436" s="45"/>
      <c r="SMF436" s="45"/>
      <c r="SMG436" s="45"/>
      <c r="SMH436" s="45"/>
      <c r="SMI436" s="45"/>
      <c r="SMJ436" s="45"/>
      <c r="SMK436" s="45"/>
      <c r="SML436" s="45"/>
      <c r="SMM436" s="45"/>
      <c r="SMN436" s="45"/>
      <c r="SMO436" s="45"/>
      <c r="SMP436" s="45"/>
      <c r="SMQ436" s="45"/>
      <c r="SMR436" s="45"/>
      <c r="SMS436" s="45"/>
      <c r="SMT436" s="45"/>
      <c r="SMU436" s="45"/>
      <c r="SMV436" s="45"/>
      <c r="SMW436" s="45"/>
      <c r="SMX436" s="45"/>
      <c r="SMY436" s="45"/>
      <c r="SMZ436" s="45"/>
      <c r="SNA436" s="45"/>
      <c r="SNB436" s="45"/>
      <c r="SNC436" s="45"/>
      <c r="SND436" s="45"/>
      <c r="SNE436" s="45"/>
      <c r="SNF436" s="45"/>
      <c r="SNG436" s="45"/>
      <c r="SNH436" s="45"/>
      <c r="SNI436" s="45"/>
      <c r="SNJ436" s="45"/>
      <c r="SNK436" s="45"/>
      <c r="SNL436" s="45"/>
      <c r="SNM436" s="45"/>
      <c r="SNN436" s="45"/>
      <c r="SNO436" s="45"/>
      <c r="SNP436" s="45"/>
      <c r="SNQ436" s="45"/>
      <c r="SNR436" s="45"/>
      <c r="SNS436" s="45"/>
      <c r="SNT436" s="45"/>
      <c r="SNU436" s="45"/>
      <c r="SNV436" s="45"/>
      <c r="SNW436" s="45"/>
      <c r="SNX436" s="45"/>
      <c r="SNY436" s="45"/>
      <c r="SNZ436" s="45"/>
      <c r="SOA436" s="45"/>
      <c r="SOB436" s="45"/>
      <c r="SOC436" s="45"/>
      <c r="SOD436" s="45"/>
      <c r="SOE436" s="45"/>
      <c r="SOF436" s="45"/>
      <c r="SOG436" s="45"/>
      <c r="SOH436" s="45"/>
      <c r="SOI436" s="45"/>
      <c r="SOJ436" s="45"/>
      <c r="SOK436" s="45"/>
      <c r="SOL436" s="45"/>
      <c r="SOM436" s="45"/>
      <c r="SON436" s="45"/>
      <c r="SOO436" s="45"/>
      <c r="SOP436" s="45"/>
      <c r="SOQ436" s="45"/>
      <c r="SOR436" s="45"/>
      <c r="SOS436" s="45"/>
      <c r="SOT436" s="45"/>
      <c r="SOU436" s="45"/>
      <c r="SOV436" s="45"/>
      <c r="SOW436" s="45"/>
      <c r="SOX436" s="45"/>
      <c r="SOY436" s="45"/>
      <c r="SOZ436" s="45"/>
      <c r="SPA436" s="45"/>
      <c r="SPB436" s="45"/>
      <c r="SPC436" s="45"/>
      <c r="SPD436" s="45"/>
      <c r="SPE436" s="45"/>
      <c r="SPF436" s="45"/>
      <c r="SPG436" s="45"/>
      <c r="SPH436" s="45"/>
      <c r="SPI436" s="45"/>
      <c r="SPJ436" s="45"/>
      <c r="SPK436" s="45"/>
      <c r="SPL436" s="45"/>
      <c r="SPM436" s="45"/>
      <c r="SPN436" s="45"/>
      <c r="SPO436" s="45"/>
      <c r="SPP436" s="45"/>
      <c r="SPQ436" s="45"/>
      <c r="SPR436" s="45"/>
      <c r="SPS436" s="45"/>
      <c r="SPT436" s="45"/>
      <c r="SPU436" s="45"/>
      <c r="SPV436" s="45"/>
      <c r="SPW436" s="45"/>
      <c r="SPX436" s="45"/>
      <c r="SPY436" s="45"/>
      <c r="SPZ436" s="45"/>
      <c r="SQA436" s="45"/>
      <c r="SQB436" s="45"/>
      <c r="SQC436" s="45"/>
      <c r="SQD436" s="45"/>
      <c r="SQE436" s="45"/>
      <c r="SQF436" s="45"/>
      <c r="SQG436" s="45"/>
      <c r="SQH436" s="45"/>
      <c r="SQI436" s="45"/>
      <c r="SQJ436" s="45"/>
      <c r="SQK436" s="45"/>
      <c r="SQL436" s="45"/>
      <c r="SQM436" s="45"/>
      <c r="SQN436" s="45"/>
      <c r="SQO436" s="45"/>
      <c r="SQP436" s="45"/>
      <c r="SQQ436" s="45"/>
      <c r="SQR436" s="45"/>
      <c r="SQS436" s="45"/>
      <c r="SQT436" s="45"/>
      <c r="SQU436" s="45"/>
      <c r="SQV436" s="45"/>
      <c r="SQW436" s="45"/>
      <c r="SQX436" s="45"/>
      <c r="SQY436" s="45"/>
      <c r="SQZ436" s="45"/>
      <c r="SRA436" s="45"/>
      <c r="SRB436" s="45"/>
      <c r="SRC436" s="45"/>
      <c r="SRD436" s="45"/>
      <c r="SRE436" s="45"/>
      <c r="SRF436" s="45"/>
      <c r="SRG436" s="45"/>
      <c r="SRH436" s="45"/>
      <c r="SRI436" s="45"/>
      <c r="SRJ436" s="45"/>
      <c r="SRK436" s="45"/>
      <c r="SRL436" s="45"/>
      <c r="SRM436" s="45"/>
      <c r="SRN436" s="45"/>
      <c r="SRO436" s="45"/>
      <c r="SRP436" s="45"/>
      <c r="SRQ436" s="45"/>
      <c r="SRR436" s="45"/>
      <c r="SRS436" s="45"/>
      <c r="SRT436" s="45"/>
      <c r="SRU436" s="45"/>
      <c r="SRV436" s="45"/>
      <c r="SRW436" s="45"/>
      <c r="SRX436" s="45"/>
      <c r="SRY436" s="45"/>
      <c r="SRZ436" s="45"/>
      <c r="SSA436" s="45"/>
      <c r="SSB436" s="45"/>
      <c r="SSC436" s="45"/>
      <c r="SSD436" s="45"/>
      <c r="SSE436" s="45"/>
      <c r="SSF436" s="45"/>
      <c r="SSG436" s="45"/>
      <c r="SSH436" s="45"/>
      <c r="SSI436" s="45"/>
      <c r="SSJ436" s="45"/>
      <c r="SSK436" s="45"/>
      <c r="SSL436" s="45"/>
      <c r="SSM436" s="45"/>
      <c r="SSN436" s="45"/>
      <c r="SSO436" s="45"/>
      <c r="SSP436" s="45"/>
      <c r="SSQ436" s="45"/>
      <c r="SSR436" s="45"/>
      <c r="SSS436" s="45"/>
      <c r="SST436" s="45"/>
      <c r="SSU436" s="45"/>
      <c r="SSV436" s="45"/>
      <c r="SSW436" s="45"/>
      <c r="SSX436" s="45"/>
      <c r="SSY436" s="45"/>
      <c r="SSZ436" s="45"/>
      <c r="STA436" s="45"/>
      <c r="STB436" s="45"/>
      <c r="STC436" s="45"/>
      <c r="STD436" s="45"/>
      <c r="STE436" s="45"/>
      <c r="STF436" s="45"/>
      <c r="STG436" s="45"/>
      <c r="STH436" s="45"/>
      <c r="STI436" s="45"/>
      <c r="STJ436" s="45"/>
      <c r="STK436" s="45"/>
      <c r="STL436" s="45"/>
      <c r="STM436" s="45"/>
      <c r="STN436" s="45"/>
      <c r="STO436" s="45"/>
      <c r="STP436" s="45"/>
      <c r="STQ436" s="45"/>
      <c r="STR436" s="45"/>
      <c r="STS436" s="45"/>
      <c r="STT436" s="45"/>
      <c r="STU436" s="45"/>
      <c r="STV436" s="45"/>
      <c r="STW436" s="45"/>
      <c r="STX436" s="45"/>
      <c r="STY436" s="45"/>
      <c r="STZ436" s="45"/>
      <c r="SUA436" s="45"/>
      <c r="SUB436" s="45"/>
      <c r="SUC436" s="45"/>
      <c r="SUD436" s="45"/>
      <c r="SUE436" s="45"/>
      <c r="SUF436" s="45"/>
      <c r="SUG436" s="45"/>
      <c r="SUH436" s="45"/>
      <c r="SUI436" s="45"/>
      <c r="SUJ436" s="45"/>
      <c r="SUK436" s="45"/>
      <c r="SUL436" s="45"/>
      <c r="SUM436" s="45"/>
      <c r="SUN436" s="45"/>
      <c r="SUO436" s="45"/>
      <c r="SUP436" s="45"/>
      <c r="SUQ436" s="45"/>
      <c r="SUR436" s="45"/>
      <c r="SUS436" s="45"/>
      <c r="SUT436" s="45"/>
      <c r="SUU436" s="45"/>
      <c r="SUV436" s="45"/>
      <c r="SUW436" s="45"/>
      <c r="SUX436" s="45"/>
      <c r="SUY436" s="45"/>
      <c r="SUZ436" s="45"/>
      <c r="SVA436" s="45"/>
      <c r="SVB436" s="45"/>
      <c r="SVC436" s="45"/>
      <c r="SVD436" s="45"/>
      <c r="SVE436" s="45"/>
      <c r="SVF436" s="45"/>
      <c r="SVG436" s="45"/>
      <c r="SVH436" s="45"/>
      <c r="SVI436" s="45"/>
      <c r="SVJ436" s="45"/>
      <c r="SVK436" s="45"/>
      <c r="SVL436" s="45"/>
      <c r="SVM436" s="45"/>
      <c r="SVN436" s="45"/>
      <c r="SVO436" s="45"/>
      <c r="SVP436" s="45"/>
      <c r="SVQ436" s="45"/>
      <c r="SVR436" s="45"/>
      <c r="SVS436" s="45"/>
      <c r="SVT436" s="45"/>
      <c r="SVU436" s="45"/>
      <c r="SVV436" s="45"/>
      <c r="SVW436" s="45"/>
      <c r="SVX436" s="45"/>
      <c r="SVY436" s="45"/>
      <c r="SVZ436" s="45"/>
      <c r="SWA436" s="45"/>
      <c r="SWB436" s="45"/>
      <c r="SWC436" s="45"/>
      <c r="SWD436" s="45"/>
      <c r="SWE436" s="45"/>
      <c r="SWF436" s="45"/>
      <c r="SWG436" s="45"/>
      <c r="SWH436" s="45"/>
      <c r="SWI436" s="45"/>
      <c r="SWJ436" s="45"/>
      <c r="SWK436" s="45"/>
      <c r="SWL436" s="45"/>
      <c r="SWM436" s="45"/>
      <c r="SWN436" s="45"/>
      <c r="SWO436" s="45"/>
      <c r="SWP436" s="45"/>
      <c r="SWQ436" s="45"/>
      <c r="SWR436" s="45"/>
      <c r="SWS436" s="45"/>
      <c r="SWT436" s="45"/>
      <c r="SWU436" s="45"/>
      <c r="SWV436" s="45"/>
      <c r="SWW436" s="45"/>
      <c r="SWX436" s="45"/>
      <c r="SWY436" s="45"/>
      <c r="SWZ436" s="45"/>
      <c r="SXA436" s="45"/>
      <c r="SXB436" s="45"/>
      <c r="SXC436" s="45"/>
      <c r="SXD436" s="45"/>
      <c r="SXE436" s="45"/>
      <c r="SXF436" s="45"/>
      <c r="SXG436" s="45"/>
      <c r="SXH436" s="45"/>
      <c r="SXI436" s="45"/>
      <c r="SXJ436" s="45"/>
      <c r="SXK436" s="45"/>
      <c r="SXL436" s="45"/>
      <c r="SXM436" s="45"/>
      <c r="SXN436" s="45"/>
      <c r="SXO436" s="45"/>
      <c r="SXP436" s="45"/>
      <c r="SXQ436" s="45"/>
      <c r="SXR436" s="45"/>
      <c r="SXS436" s="45"/>
      <c r="SXT436" s="45"/>
      <c r="SXU436" s="45"/>
      <c r="SXV436" s="45"/>
      <c r="SXW436" s="45"/>
      <c r="SXX436" s="45"/>
      <c r="SXY436" s="45"/>
      <c r="SXZ436" s="45"/>
      <c r="SYA436" s="45"/>
      <c r="SYB436" s="45"/>
      <c r="SYC436" s="45"/>
      <c r="SYD436" s="45"/>
      <c r="SYE436" s="45"/>
      <c r="SYF436" s="45"/>
      <c r="SYG436" s="45"/>
      <c r="SYH436" s="45"/>
      <c r="SYI436" s="45"/>
      <c r="SYJ436" s="45"/>
      <c r="SYK436" s="45"/>
      <c r="SYL436" s="45"/>
      <c r="SYM436" s="45"/>
      <c r="SYN436" s="45"/>
      <c r="SYO436" s="45"/>
      <c r="SYP436" s="45"/>
      <c r="SYQ436" s="45"/>
      <c r="SYR436" s="45"/>
      <c r="SYS436" s="45"/>
      <c r="SYT436" s="45"/>
      <c r="SYU436" s="45"/>
      <c r="SYV436" s="45"/>
      <c r="SYW436" s="45"/>
      <c r="SYX436" s="45"/>
      <c r="SYY436" s="45"/>
      <c r="SYZ436" s="45"/>
      <c r="SZA436" s="45"/>
      <c r="SZB436" s="45"/>
      <c r="SZC436" s="45"/>
      <c r="SZD436" s="45"/>
      <c r="SZE436" s="45"/>
      <c r="SZF436" s="45"/>
      <c r="SZG436" s="45"/>
      <c r="SZH436" s="45"/>
      <c r="SZI436" s="45"/>
      <c r="SZJ436" s="45"/>
      <c r="SZK436" s="45"/>
      <c r="SZL436" s="45"/>
      <c r="SZM436" s="45"/>
      <c r="SZN436" s="45"/>
      <c r="SZO436" s="45"/>
      <c r="SZP436" s="45"/>
      <c r="SZQ436" s="45"/>
      <c r="SZR436" s="45"/>
      <c r="SZS436" s="45"/>
      <c r="SZT436" s="45"/>
      <c r="SZU436" s="45"/>
      <c r="SZV436" s="45"/>
      <c r="SZW436" s="45"/>
      <c r="SZX436" s="45"/>
      <c r="SZY436" s="45"/>
      <c r="SZZ436" s="45"/>
      <c r="TAA436" s="45"/>
      <c r="TAB436" s="45"/>
      <c r="TAC436" s="45"/>
      <c r="TAD436" s="45"/>
      <c r="TAE436" s="45"/>
      <c r="TAF436" s="45"/>
      <c r="TAG436" s="45"/>
      <c r="TAH436" s="45"/>
      <c r="TAI436" s="45"/>
      <c r="TAJ436" s="45"/>
      <c r="TAK436" s="45"/>
      <c r="TAL436" s="45"/>
      <c r="TAM436" s="45"/>
      <c r="TAN436" s="45"/>
      <c r="TAO436" s="45"/>
      <c r="TAP436" s="45"/>
      <c r="TAQ436" s="45"/>
      <c r="TAR436" s="45"/>
      <c r="TAS436" s="45"/>
      <c r="TAT436" s="45"/>
      <c r="TAU436" s="45"/>
      <c r="TAV436" s="45"/>
      <c r="TAW436" s="45"/>
      <c r="TAX436" s="45"/>
      <c r="TAY436" s="45"/>
      <c r="TAZ436" s="45"/>
      <c r="TBA436" s="45"/>
      <c r="TBB436" s="45"/>
      <c r="TBC436" s="45"/>
      <c r="TBD436" s="45"/>
      <c r="TBE436" s="45"/>
      <c r="TBF436" s="45"/>
      <c r="TBG436" s="45"/>
      <c r="TBH436" s="45"/>
      <c r="TBI436" s="45"/>
      <c r="TBJ436" s="45"/>
      <c r="TBK436" s="45"/>
      <c r="TBL436" s="45"/>
      <c r="TBM436" s="45"/>
      <c r="TBN436" s="45"/>
      <c r="TBO436" s="45"/>
      <c r="TBP436" s="45"/>
      <c r="TBQ436" s="45"/>
      <c r="TBR436" s="45"/>
      <c r="TBS436" s="45"/>
      <c r="TBT436" s="45"/>
      <c r="TBU436" s="45"/>
      <c r="TBV436" s="45"/>
      <c r="TBW436" s="45"/>
      <c r="TBX436" s="45"/>
      <c r="TBY436" s="45"/>
      <c r="TBZ436" s="45"/>
      <c r="TCA436" s="45"/>
      <c r="TCB436" s="45"/>
      <c r="TCC436" s="45"/>
      <c r="TCD436" s="45"/>
      <c r="TCE436" s="45"/>
      <c r="TCF436" s="45"/>
      <c r="TCG436" s="45"/>
      <c r="TCH436" s="45"/>
      <c r="TCI436" s="45"/>
      <c r="TCJ436" s="45"/>
      <c r="TCK436" s="45"/>
      <c r="TCL436" s="45"/>
      <c r="TCM436" s="45"/>
      <c r="TCN436" s="45"/>
      <c r="TCO436" s="45"/>
      <c r="TCP436" s="45"/>
      <c r="TCQ436" s="45"/>
      <c r="TCR436" s="45"/>
      <c r="TCS436" s="45"/>
      <c r="TCT436" s="45"/>
      <c r="TCU436" s="45"/>
      <c r="TCV436" s="45"/>
      <c r="TCW436" s="45"/>
      <c r="TCX436" s="45"/>
      <c r="TCY436" s="45"/>
      <c r="TCZ436" s="45"/>
      <c r="TDA436" s="45"/>
      <c r="TDB436" s="45"/>
      <c r="TDC436" s="45"/>
      <c r="TDD436" s="45"/>
      <c r="TDE436" s="45"/>
      <c r="TDF436" s="45"/>
      <c r="TDG436" s="45"/>
      <c r="TDH436" s="45"/>
      <c r="TDI436" s="45"/>
      <c r="TDJ436" s="45"/>
      <c r="TDK436" s="45"/>
      <c r="TDL436" s="45"/>
      <c r="TDM436" s="45"/>
      <c r="TDN436" s="45"/>
      <c r="TDO436" s="45"/>
      <c r="TDP436" s="45"/>
      <c r="TDQ436" s="45"/>
      <c r="TDR436" s="45"/>
      <c r="TDS436" s="45"/>
      <c r="TDT436" s="45"/>
      <c r="TDU436" s="45"/>
      <c r="TDV436" s="45"/>
      <c r="TDW436" s="45"/>
      <c r="TDX436" s="45"/>
      <c r="TDY436" s="45"/>
      <c r="TDZ436" s="45"/>
      <c r="TEA436" s="45"/>
      <c r="TEB436" s="45"/>
      <c r="TEC436" s="45"/>
      <c r="TED436" s="45"/>
      <c r="TEE436" s="45"/>
      <c r="TEF436" s="45"/>
      <c r="TEG436" s="45"/>
      <c r="TEH436" s="45"/>
      <c r="TEI436" s="45"/>
      <c r="TEJ436" s="45"/>
      <c r="TEK436" s="45"/>
      <c r="TEL436" s="45"/>
      <c r="TEM436" s="45"/>
      <c r="TEN436" s="45"/>
      <c r="TEO436" s="45"/>
      <c r="TEP436" s="45"/>
      <c r="TEQ436" s="45"/>
      <c r="TER436" s="45"/>
      <c r="TES436" s="45"/>
      <c r="TET436" s="45"/>
      <c r="TEU436" s="45"/>
      <c r="TEV436" s="45"/>
      <c r="TEW436" s="45"/>
      <c r="TEX436" s="45"/>
      <c r="TEY436" s="45"/>
      <c r="TEZ436" s="45"/>
      <c r="TFA436" s="45"/>
      <c r="TFB436" s="45"/>
      <c r="TFC436" s="45"/>
      <c r="TFD436" s="45"/>
      <c r="TFE436" s="45"/>
      <c r="TFF436" s="45"/>
      <c r="TFG436" s="45"/>
      <c r="TFH436" s="45"/>
      <c r="TFI436" s="45"/>
      <c r="TFJ436" s="45"/>
      <c r="TFK436" s="45"/>
      <c r="TFL436" s="45"/>
      <c r="TFM436" s="45"/>
      <c r="TFN436" s="45"/>
      <c r="TFO436" s="45"/>
      <c r="TFP436" s="45"/>
      <c r="TFQ436" s="45"/>
      <c r="TFR436" s="45"/>
      <c r="TFS436" s="45"/>
      <c r="TFT436" s="45"/>
      <c r="TFU436" s="45"/>
      <c r="TFV436" s="45"/>
      <c r="TFW436" s="45"/>
      <c r="TFX436" s="45"/>
      <c r="TFY436" s="45"/>
      <c r="TFZ436" s="45"/>
      <c r="TGA436" s="45"/>
      <c r="TGB436" s="45"/>
      <c r="TGC436" s="45"/>
      <c r="TGD436" s="45"/>
      <c r="TGE436" s="45"/>
      <c r="TGF436" s="45"/>
      <c r="TGG436" s="45"/>
      <c r="TGH436" s="45"/>
      <c r="TGI436" s="45"/>
      <c r="TGJ436" s="45"/>
      <c r="TGK436" s="45"/>
      <c r="TGL436" s="45"/>
      <c r="TGM436" s="45"/>
      <c r="TGN436" s="45"/>
      <c r="TGO436" s="45"/>
      <c r="TGP436" s="45"/>
      <c r="TGQ436" s="45"/>
      <c r="TGR436" s="45"/>
      <c r="TGS436" s="45"/>
      <c r="TGT436" s="45"/>
      <c r="TGU436" s="45"/>
      <c r="TGV436" s="45"/>
      <c r="TGW436" s="45"/>
      <c r="TGX436" s="45"/>
      <c r="TGY436" s="45"/>
      <c r="TGZ436" s="45"/>
      <c r="THA436" s="45"/>
      <c r="THB436" s="45"/>
      <c r="THC436" s="45"/>
      <c r="THD436" s="45"/>
      <c r="THE436" s="45"/>
      <c r="THF436" s="45"/>
      <c r="THG436" s="45"/>
      <c r="THH436" s="45"/>
      <c r="THI436" s="45"/>
      <c r="THJ436" s="45"/>
      <c r="THK436" s="45"/>
      <c r="THL436" s="45"/>
      <c r="THM436" s="45"/>
      <c r="THN436" s="45"/>
      <c r="THO436" s="45"/>
      <c r="THP436" s="45"/>
      <c r="THQ436" s="45"/>
      <c r="THR436" s="45"/>
      <c r="THS436" s="45"/>
      <c r="THT436" s="45"/>
      <c r="THU436" s="45"/>
      <c r="THV436" s="45"/>
      <c r="THW436" s="45"/>
      <c r="THX436" s="45"/>
      <c r="THY436" s="45"/>
      <c r="THZ436" s="45"/>
      <c r="TIA436" s="45"/>
      <c r="TIB436" s="45"/>
      <c r="TIC436" s="45"/>
      <c r="TID436" s="45"/>
      <c r="TIE436" s="45"/>
      <c r="TIF436" s="45"/>
      <c r="TIG436" s="45"/>
      <c r="TIH436" s="45"/>
      <c r="TII436" s="45"/>
      <c r="TIJ436" s="45"/>
      <c r="TIK436" s="45"/>
      <c r="TIL436" s="45"/>
      <c r="TIM436" s="45"/>
      <c r="TIN436" s="45"/>
      <c r="TIO436" s="45"/>
      <c r="TIP436" s="45"/>
      <c r="TIQ436" s="45"/>
      <c r="TIR436" s="45"/>
      <c r="TIS436" s="45"/>
      <c r="TIT436" s="45"/>
      <c r="TIU436" s="45"/>
      <c r="TIV436" s="45"/>
      <c r="TIW436" s="45"/>
      <c r="TIX436" s="45"/>
      <c r="TIY436" s="45"/>
      <c r="TIZ436" s="45"/>
      <c r="TJA436" s="45"/>
      <c r="TJB436" s="45"/>
      <c r="TJC436" s="45"/>
      <c r="TJD436" s="45"/>
      <c r="TJE436" s="45"/>
      <c r="TJF436" s="45"/>
      <c r="TJG436" s="45"/>
      <c r="TJH436" s="45"/>
      <c r="TJI436" s="45"/>
      <c r="TJJ436" s="45"/>
      <c r="TJK436" s="45"/>
      <c r="TJL436" s="45"/>
      <c r="TJM436" s="45"/>
      <c r="TJN436" s="45"/>
      <c r="TJO436" s="45"/>
      <c r="TJP436" s="45"/>
      <c r="TJQ436" s="45"/>
      <c r="TJR436" s="45"/>
      <c r="TJS436" s="45"/>
      <c r="TJT436" s="45"/>
      <c r="TJU436" s="45"/>
      <c r="TJV436" s="45"/>
      <c r="TJW436" s="45"/>
      <c r="TJX436" s="45"/>
      <c r="TJY436" s="45"/>
      <c r="TJZ436" s="45"/>
      <c r="TKA436" s="45"/>
      <c r="TKB436" s="45"/>
      <c r="TKC436" s="45"/>
      <c r="TKD436" s="45"/>
      <c r="TKE436" s="45"/>
      <c r="TKF436" s="45"/>
      <c r="TKG436" s="45"/>
      <c r="TKH436" s="45"/>
      <c r="TKI436" s="45"/>
      <c r="TKJ436" s="45"/>
      <c r="TKK436" s="45"/>
      <c r="TKL436" s="45"/>
      <c r="TKM436" s="45"/>
      <c r="TKN436" s="45"/>
      <c r="TKO436" s="45"/>
      <c r="TKP436" s="45"/>
      <c r="TKQ436" s="45"/>
      <c r="TKR436" s="45"/>
      <c r="TKS436" s="45"/>
      <c r="TKT436" s="45"/>
      <c r="TKU436" s="45"/>
      <c r="TKV436" s="45"/>
      <c r="TKW436" s="45"/>
      <c r="TKX436" s="45"/>
      <c r="TKY436" s="45"/>
      <c r="TKZ436" s="45"/>
      <c r="TLA436" s="45"/>
      <c r="TLB436" s="45"/>
      <c r="TLC436" s="45"/>
      <c r="TLD436" s="45"/>
      <c r="TLE436" s="45"/>
      <c r="TLF436" s="45"/>
      <c r="TLG436" s="45"/>
      <c r="TLH436" s="45"/>
      <c r="TLI436" s="45"/>
      <c r="TLJ436" s="45"/>
      <c r="TLK436" s="45"/>
      <c r="TLL436" s="45"/>
      <c r="TLM436" s="45"/>
      <c r="TLN436" s="45"/>
      <c r="TLO436" s="45"/>
      <c r="TLP436" s="45"/>
      <c r="TLQ436" s="45"/>
      <c r="TLR436" s="45"/>
      <c r="TLS436" s="45"/>
      <c r="TLT436" s="45"/>
      <c r="TLU436" s="45"/>
      <c r="TLV436" s="45"/>
      <c r="TLW436" s="45"/>
      <c r="TLX436" s="45"/>
      <c r="TLY436" s="45"/>
      <c r="TLZ436" s="45"/>
      <c r="TMA436" s="45"/>
      <c r="TMB436" s="45"/>
      <c r="TMC436" s="45"/>
      <c r="TMD436" s="45"/>
      <c r="TME436" s="45"/>
      <c r="TMF436" s="45"/>
      <c r="TMG436" s="45"/>
      <c r="TMH436" s="45"/>
      <c r="TMI436" s="45"/>
      <c r="TMJ436" s="45"/>
      <c r="TMK436" s="45"/>
      <c r="TML436" s="45"/>
      <c r="TMM436" s="45"/>
      <c r="TMN436" s="45"/>
      <c r="TMO436" s="45"/>
      <c r="TMP436" s="45"/>
      <c r="TMQ436" s="45"/>
      <c r="TMR436" s="45"/>
      <c r="TMS436" s="45"/>
      <c r="TMT436" s="45"/>
      <c r="TMU436" s="45"/>
      <c r="TMV436" s="45"/>
      <c r="TMW436" s="45"/>
      <c r="TMX436" s="45"/>
      <c r="TMY436" s="45"/>
      <c r="TMZ436" s="45"/>
      <c r="TNA436" s="45"/>
      <c r="TNB436" s="45"/>
      <c r="TNC436" s="45"/>
      <c r="TND436" s="45"/>
      <c r="TNE436" s="45"/>
      <c r="TNF436" s="45"/>
      <c r="TNG436" s="45"/>
      <c r="TNH436" s="45"/>
      <c r="TNI436" s="45"/>
      <c r="TNJ436" s="45"/>
      <c r="TNK436" s="45"/>
      <c r="TNL436" s="45"/>
      <c r="TNM436" s="45"/>
      <c r="TNN436" s="45"/>
      <c r="TNO436" s="45"/>
      <c r="TNP436" s="45"/>
      <c r="TNQ436" s="45"/>
      <c r="TNR436" s="45"/>
      <c r="TNS436" s="45"/>
      <c r="TNT436" s="45"/>
      <c r="TNU436" s="45"/>
      <c r="TNV436" s="45"/>
      <c r="TNW436" s="45"/>
      <c r="TNX436" s="45"/>
      <c r="TNY436" s="45"/>
      <c r="TNZ436" s="45"/>
      <c r="TOA436" s="45"/>
      <c r="TOB436" s="45"/>
      <c r="TOC436" s="45"/>
      <c r="TOD436" s="45"/>
      <c r="TOE436" s="45"/>
      <c r="TOF436" s="45"/>
      <c r="TOG436" s="45"/>
      <c r="TOH436" s="45"/>
      <c r="TOI436" s="45"/>
      <c r="TOJ436" s="45"/>
      <c r="TOK436" s="45"/>
      <c r="TOL436" s="45"/>
      <c r="TOM436" s="45"/>
      <c r="TON436" s="45"/>
      <c r="TOO436" s="45"/>
      <c r="TOP436" s="45"/>
      <c r="TOQ436" s="45"/>
      <c r="TOR436" s="45"/>
      <c r="TOS436" s="45"/>
      <c r="TOT436" s="45"/>
      <c r="TOU436" s="45"/>
      <c r="TOV436" s="45"/>
      <c r="TOW436" s="45"/>
      <c r="TOX436" s="45"/>
      <c r="TOY436" s="45"/>
      <c r="TOZ436" s="45"/>
      <c r="TPA436" s="45"/>
      <c r="TPB436" s="45"/>
      <c r="TPC436" s="45"/>
      <c r="TPD436" s="45"/>
      <c r="TPE436" s="45"/>
      <c r="TPF436" s="45"/>
      <c r="TPG436" s="45"/>
      <c r="TPH436" s="45"/>
      <c r="TPI436" s="45"/>
      <c r="TPJ436" s="45"/>
      <c r="TPK436" s="45"/>
      <c r="TPL436" s="45"/>
      <c r="TPM436" s="45"/>
      <c r="TPN436" s="45"/>
      <c r="TPO436" s="45"/>
      <c r="TPP436" s="45"/>
      <c r="TPQ436" s="45"/>
      <c r="TPR436" s="45"/>
      <c r="TPS436" s="45"/>
      <c r="TPT436" s="45"/>
      <c r="TPU436" s="45"/>
      <c r="TPV436" s="45"/>
      <c r="TPW436" s="45"/>
      <c r="TPX436" s="45"/>
      <c r="TPY436" s="45"/>
      <c r="TPZ436" s="45"/>
      <c r="TQA436" s="45"/>
      <c r="TQB436" s="45"/>
      <c r="TQC436" s="45"/>
      <c r="TQD436" s="45"/>
      <c r="TQE436" s="45"/>
      <c r="TQF436" s="45"/>
      <c r="TQG436" s="45"/>
      <c r="TQH436" s="45"/>
      <c r="TQI436" s="45"/>
      <c r="TQJ436" s="45"/>
      <c r="TQK436" s="45"/>
      <c r="TQL436" s="45"/>
      <c r="TQM436" s="45"/>
      <c r="TQN436" s="45"/>
      <c r="TQO436" s="45"/>
      <c r="TQP436" s="45"/>
      <c r="TQQ436" s="45"/>
      <c r="TQR436" s="45"/>
      <c r="TQS436" s="45"/>
      <c r="TQT436" s="45"/>
      <c r="TQU436" s="45"/>
      <c r="TQV436" s="45"/>
      <c r="TQW436" s="45"/>
      <c r="TQX436" s="45"/>
      <c r="TQY436" s="45"/>
      <c r="TQZ436" s="45"/>
      <c r="TRA436" s="45"/>
      <c r="TRB436" s="45"/>
      <c r="TRC436" s="45"/>
      <c r="TRD436" s="45"/>
      <c r="TRE436" s="45"/>
      <c r="TRF436" s="45"/>
      <c r="TRG436" s="45"/>
      <c r="TRH436" s="45"/>
      <c r="TRI436" s="45"/>
      <c r="TRJ436" s="45"/>
      <c r="TRK436" s="45"/>
      <c r="TRL436" s="45"/>
      <c r="TRM436" s="45"/>
      <c r="TRN436" s="45"/>
      <c r="TRO436" s="45"/>
      <c r="TRP436" s="45"/>
      <c r="TRQ436" s="45"/>
      <c r="TRR436" s="45"/>
      <c r="TRS436" s="45"/>
      <c r="TRT436" s="45"/>
      <c r="TRU436" s="45"/>
      <c r="TRV436" s="45"/>
      <c r="TRW436" s="45"/>
      <c r="TRX436" s="45"/>
      <c r="TRY436" s="45"/>
      <c r="TRZ436" s="45"/>
      <c r="TSA436" s="45"/>
      <c r="TSB436" s="45"/>
      <c r="TSC436" s="45"/>
      <c r="TSD436" s="45"/>
      <c r="TSE436" s="45"/>
      <c r="TSF436" s="45"/>
      <c r="TSG436" s="45"/>
      <c r="TSH436" s="45"/>
      <c r="TSI436" s="45"/>
      <c r="TSJ436" s="45"/>
      <c r="TSK436" s="45"/>
      <c r="TSL436" s="45"/>
      <c r="TSM436" s="45"/>
      <c r="TSN436" s="45"/>
      <c r="TSO436" s="45"/>
      <c r="TSP436" s="45"/>
      <c r="TSQ436" s="45"/>
      <c r="TSR436" s="45"/>
      <c r="TSS436" s="45"/>
      <c r="TST436" s="45"/>
      <c r="TSU436" s="45"/>
      <c r="TSV436" s="45"/>
      <c r="TSW436" s="45"/>
      <c r="TSX436" s="45"/>
      <c r="TSY436" s="45"/>
      <c r="TSZ436" s="45"/>
      <c r="TTA436" s="45"/>
      <c r="TTB436" s="45"/>
      <c r="TTC436" s="45"/>
      <c r="TTD436" s="45"/>
      <c r="TTE436" s="45"/>
      <c r="TTF436" s="45"/>
      <c r="TTG436" s="45"/>
      <c r="TTH436" s="45"/>
      <c r="TTI436" s="45"/>
      <c r="TTJ436" s="45"/>
      <c r="TTK436" s="45"/>
      <c r="TTL436" s="45"/>
      <c r="TTM436" s="45"/>
      <c r="TTN436" s="45"/>
      <c r="TTO436" s="45"/>
      <c r="TTP436" s="45"/>
      <c r="TTQ436" s="45"/>
      <c r="TTR436" s="45"/>
      <c r="TTS436" s="45"/>
      <c r="TTT436" s="45"/>
      <c r="TTU436" s="45"/>
      <c r="TTV436" s="45"/>
      <c r="TTW436" s="45"/>
      <c r="TTX436" s="45"/>
      <c r="TTY436" s="45"/>
      <c r="TTZ436" s="45"/>
      <c r="TUA436" s="45"/>
      <c r="TUB436" s="45"/>
      <c r="TUC436" s="45"/>
      <c r="TUD436" s="45"/>
      <c r="TUE436" s="45"/>
      <c r="TUF436" s="45"/>
      <c r="TUG436" s="45"/>
      <c r="TUH436" s="45"/>
      <c r="TUI436" s="45"/>
      <c r="TUJ436" s="45"/>
      <c r="TUK436" s="45"/>
      <c r="TUL436" s="45"/>
      <c r="TUM436" s="45"/>
      <c r="TUN436" s="45"/>
      <c r="TUO436" s="45"/>
      <c r="TUP436" s="45"/>
      <c r="TUQ436" s="45"/>
      <c r="TUR436" s="45"/>
      <c r="TUS436" s="45"/>
      <c r="TUT436" s="45"/>
      <c r="TUU436" s="45"/>
      <c r="TUV436" s="45"/>
      <c r="TUW436" s="45"/>
      <c r="TUX436" s="45"/>
      <c r="TUY436" s="45"/>
      <c r="TUZ436" s="45"/>
      <c r="TVA436" s="45"/>
      <c r="TVB436" s="45"/>
      <c r="TVC436" s="45"/>
      <c r="TVD436" s="45"/>
      <c r="TVE436" s="45"/>
      <c r="TVF436" s="45"/>
      <c r="TVG436" s="45"/>
      <c r="TVH436" s="45"/>
      <c r="TVI436" s="45"/>
      <c r="TVJ436" s="45"/>
      <c r="TVK436" s="45"/>
      <c r="TVL436" s="45"/>
      <c r="TVM436" s="45"/>
      <c r="TVN436" s="45"/>
      <c r="TVO436" s="45"/>
      <c r="TVP436" s="45"/>
      <c r="TVQ436" s="45"/>
      <c r="TVR436" s="45"/>
      <c r="TVS436" s="45"/>
      <c r="TVT436" s="45"/>
      <c r="TVU436" s="45"/>
      <c r="TVV436" s="45"/>
      <c r="TVW436" s="45"/>
      <c r="TVX436" s="45"/>
      <c r="TVY436" s="45"/>
      <c r="TVZ436" s="45"/>
      <c r="TWA436" s="45"/>
      <c r="TWB436" s="45"/>
      <c r="TWC436" s="45"/>
      <c r="TWD436" s="45"/>
      <c r="TWE436" s="45"/>
      <c r="TWF436" s="45"/>
      <c r="TWG436" s="45"/>
      <c r="TWH436" s="45"/>
      <c r="TWI436" s="45"/>
      <c r="TWJ436" s="45"/>
      <c r="TWK436" s="45"/>
      <c r="TWL436" s="45"/>
      <c r="TWM436" s="45"/>
      <c r="TWN436" s="45"/>
      <c r="TWO436" s="45"/>
      <c r="TWP436" s="45"/>
      <c r="TWQ436" s="45"/>
      <c r="TWR436" s="45"/>
      <c r="TWS436" s="45"/>
      <c r="TWT436" s="45"/>
      <c r="TWU436" s="45"/>
      <c r="TWV436" s="45"/>
      <c r="TWW436" s="45"/>
      <c r="TWX436" s="45"/>
      <c r="TWY436" s="45"/>
      <c r="TWZ436" s="45"/>
      <c r="TXA436" s="45"/>
      <c r="TXB436" s="45"/>
      <c r="TXC436" s="45"/>
      <c r="TXD436" s="45"/>
      <c r="TXE436" s="45"/>
      <c r="TXF436" s="45"/>
      <c r="TXG436" s="45"/>
      <c r="TXH436" s="45"/>
      <c r="TXI436" s="45"/>
      <c r="TXJ436" s="45"/>
      <c r="TXK436" s="45"/>
      <c r="TXL436" s="45"/>
      <c r="TXM436" s="45"/>
      <c r="TXN436" s="45"/>
      <c r="TXO436" s="45"/>
      <c r="TXP436" s="45"/>
      <c r="TXQ436" s="45"/>
      <c r="TXR436" s="45"/>
      <c r="TXS436" s="45"/>
      <c r="TXT436" s="45"/>
      <c r="TXU436" s="45"/>
      <c r="TXV436" s="45"/>
      <c r="TXW436" s="45"/>
      <c r="TXX436" s="45"/>
      <c r="TXY436" s="45"/>
      <c r="TXZ436" s="45"/>
      <c r="TYA436" s="45"/>
      <c r="TYB436" s="45"/>
      <c r="TYC436" s="45"/>
      <c r="TYD436" s="45"/>
      <c r="TYE436" s="45"/>
      <c r="TYF436" s="45"/>
      <c r="TYG436" s="45"/>
      <c r="TYH436" s="45"/>
      <c r="TYI436" s="45"/>
      <c r="TYJ436" s="45"/>
      <c r="TYK436" s="45"/>
      <c r="TYL436" s="45"/>
      <c r="TYM436" s="45"/>
      <c r="TYN436" s="45"/>
      <c r="TYO436" s="45"/>
      <c r="TYP436" s="45"/>
      <c r="TYQ436" s="45"/>
      <c r="TYR436" s="45"/>
      <c r="TYS436" s="45"/>
      <c r="TYT436" s="45"/>
      <c r="TYU436" s="45"/>
      <c r="TYV436" s="45"/>
      <c r="TYW436" s="45"/>
      <c r="TYX436" s="45"/>
      <c r="TYY436" s="45"/>
      <c r="TYZ436" s="45"/>
      <c r="TZA436" s="45"/>
      <c r="TZB436" s="45"/>
      <c r="TZC436" s="45"/>
      <c r="TZD436" s="45"/>
      <c r="TZE436" s="45"/>
      <c r="TZF436" s="45"/>
      <c r="TZG436" s="45"/>
      <c r="TZH436" s="45"/>
      <c r="TZI436" s="45"/>
      <c r="TZJ436" s="45"/>
      <c r="TZK436" s="45"/>
      <c r="TZL436" s="45"/>
      <c r="TZM436" s="45"/>
      <c r="TZN436" s="45"/>
      <c r="TZO436" s="45"/>
      <c r="TZP436" s="45"/>
      <c r="TZQ436" s="45"/>
      <c r="TZR436" s="45"/>
      <c r="TZS436" s="45"/>
      <c r="TZT436" s="45"/>
      <c r="TZU436" s="45"/>
      <c r="TZV436" s="45"/>
      <c r="TZW436" s="45"/>
      <c r="TZX436" s="45"/>
      <c r="TZY436" s="45"/>
      <c r="TZZ436" s="45"/>
      <c r="UAA436" s="45"/>
      <c r="UAB436" s="45"/>
      <c r="UAC436" s="45"/>
      <c r="UAD436" s="45"/>
      <c r="UAE436" s="45"/>
      <c r="UAF436" s="45"/>
      <c r="UAG436" s="45"/>
      <c r="UAH436" s="45"/>
      <c r="UAI436" s="45"/>
      <c r="UAJ436" s="45"/>
      <c r="UAK436" s="45"/>
      <c r="UAL436" s="45"/>
      <c r="UAM436" s="45"/>
      <c r="UAN436" s="45"/>
      <c r="UAO436" s="45"/>
      <c r="UAP436" s="45"/>
      <c r="UAQ436" s="45"/>
      <c r="UAR436" s="45"/>
      <c r="UAS436" s="45"/>
      <c r="UAT436" s="45"/>
      <c r="UAU436" s="45"/>
      <c r="UAV436" s="45"/>
      <c r="UAW436" s="45"/>
      <c r="UAX436" s="45"/>
      <c r="UAY436" s="45"/>
      <c r="UAZ436" s="45"/>
      <c r="UBA436" s="45"/>
      <c r="UBB436" s="45"/>
      <c r="UBC436" s="45"/>
      <c r="UBD436" s="45"/>
      <c r="UBE436" s="45"/>
      <c r="UBF436" s="45"/>
      <c r="UBG436" s="45"/>
      <c r="UBH436" s="45"/>
      <c r="UBI436" s="45"/>
      <c r="UBJ436" s="45"/>
      <c r="UBK436" s="45"/>
      <c r="UBL436" s="45"/>
      <c r="UBM436" s="45"/>
      <c r="UBN436" s="45"/>
      <c r="UBO436" s="45"/>
      <c r="UBP436" s="45"/>
      <c r="UBQ436" s="45"/>
      <c r="UBR436" s="45"/>
      <c r="UBS436" s="45"/>
      <c r="UBT436" s="45"/>
      <c r="UBU436" s="45"/>
      <c r="UBV436" s="45"/>
      <c r="UBW436" s="45"/>
      <c r="UBX436" s="45"/>
      <c r="UBY436" s="45"/>
      <c r="UBZ436" s="45"/>
      <c r="UCA436" s="45"/>
      <c r="UCB436" s="45"/>
      <c r="UCC436" s="45"/>
      <c r="UCD436" s="45"/>
      <c r="UCE436" s="45"/>
      <c r="UCF436" s="45"/>
      <c r="UCG436" s="45"/>
      <c r="UCH436" s="45"/>
      <c r="UCI436" s="45"/>
      <c r="UCJ436" s="45"/>
      <c r="UCK436" s="45"/>
      <c r="UCL436" s="45"/>
      <c r="UCM436" s="45"/>
      <c r="UCN436" s="45"/>
      <c r="UCO436" s="45"/>
      <c r="UCP436" s="45"/>
      <c r="UCQ436" s="45"/>
      <c r="UCR436" s="45"/>
      <c r="UCS436" s="45"/>
      <c r="UCT436" s="45"/>
      <c r="UCU436" s="45"/>
      <c r="UCV436" s="45"/>
      <c r="UCW436" s="45"/>
      <c r="UCX436" s="45"/>
      <c r="UCY436" s="45"/>
      <c r="UCZ436" s="45"/>
      <c r="UDA436" s="45"/>
      <c r="UDB436" s="45"/>
      <c r="UDC436" s="45"/>
      <c r="UDD436" s="45"/>
      <c r="UDE436" s="45"/>
      <c r="UDF436" s="45"/>
      <c r="UDG436" s="45"/>
      <c r="UDH436" s="45"/>
      <c r="UDI436" s="45"/>
      <c r="UDJ436" s="45"/>
      <c r="UDK436" s="45"/>
      <c r="UDL436" s="45"/>
      <c r="UDM436" s="45"/>
      <c r="UDN436" s="45"/>
      <c r="UDO436" s="45"/>
      <c r="UDP436" s="45"/>
      <c r="UDQ436" s="45"/>
      <c r="UDR436" s="45"/>
      <c r="UDS436" s="45"/>
      <c r="UDT436" s="45"/>
      <c r="UDU436" s="45"/>
      <c r="UDV436" s="45"/>
      <c r="UDW436" s="45"/>
      <c r="UDX436" s="45"/>
      <c r="UDY436" s="45"/>
      <c r="UDZ436" s="45"/>
      <c r="UEA436" s="45"/>
      <c r="UEB436" s="45"/>
      <c r="UEC436" s="45"/>
      <c r="UED436" s="45"/>
      <c r="UEE436" s="45"/>
      <c r="UEF436" s="45"/>
      <c r="UEG436" s="45"/>
      <c r="UEH436" s="45"/>
      <c r="UEI436" s="45"/>
      <c r="UEJ436" s="45"/>
      <c r="UEK436" s="45"/>
      <c r="UEL436" s="45"/>
      <c r="UEM436" s="45"/>
      <c r="UEN436" s="45"/>
      <c r="UEO436" s="45"/>
      <c r="UEP436" s="45"/>
      <c r="UEQ436" s="45"/>
      <c r="UER436" s="45"/>
      <c r="UES436" s="45"/>
      <c r="UET436" s="45"/>
      <c r="UEU436" s="45"/>
      <c r="UEV436" s="45"/>
      <c r="UEW436" s="45"/>
      <c r="UEX436" s="45"/>
      <c r="UEY436" s="45"/>
      <c r="UEZ436" s="45"/>
      <c r="UFA436" s="45"/>
      <c r="UFB436" s="45"/>
      <c r="UFC436" s="45"/>
      <c r="UFD436" s="45"/>
      <c r="UFE436" s="45"/>
      <c r="UFF436" s="45"/>
      <c r="UFG436" s="45"/>
      <c r="UFH436" s="45"/>
      <c r="UFI436" s="45"/>
      <c r="UFJ436" s="45"/>
      <c r="UFK436" s="45"/>
      <c r="UFL436" s="45"/>
      <c r="UFM436" s="45"/>
      <c r="UFN436" s="45"/>
      <c r="UFO436" s="45"/>
      <c r="UFP436" s="45"/>
      <c r="UFQ436" s="45"/>
      <c r="UFR436" s="45"/>
      <c r="UFS436" s="45"/>
      <c r="UFT436" s="45"/>
      <c r="UFU436" s="45"/>
      <c r="UFV436" s="45"/>
      <c r="UFW436" s="45"/>
      <c r="UFX436" s="45"/>
      <c r="UFY436" s="45"/>
      <c r="UFZ436" s="45"/>
      <c r="UGA436" s="45"/>
      <c r="UGB436" s="45"/>
      <c r="UGC436" s="45"/>
      <c r="UGD436" s="45"/>
      <c r="UGE436" s="45"/>
      <c r="UGF436" s="45"/>
      <c r="UGG436" s="45"/>
      <c r="UGH436" s="45"/>
      <c r="UGI436" s="45"/>
      <c r="UGJ436" s="45"/>
      <c r="UGK436" s="45"/>
      <c r="UGL436" s="45"/>
      <c r="UGM436" s="45"/>
      <c r="UGN436" s="45"/>
      <c r="UGO436" s="45"/>
      <c r="UGP436" s="45"/>
      <c r="UGQ436" s="45"/>
      <c r="UGR436" s="45"/>
      <c r="UGS436" s="45"/>
      <c r="UGT436" s="45"/>
      <c r="UGU436" s="45"/>
      <c r="UGV436" s="45"/>
      <c r="UGW436" s="45"/>
      <c r="UGX436" s="45"/>
      <c r="UGY436" s="45"/>
      <c r="UGZ436" s="45"/>
      <c r="UHA436" s="45"/>
      <c r="UHB436" s="45"/>
      <c r="UHC436" s="45"/>
      <c r="UHD436" s="45"/>
      <c r="UHE436" s="45"/>
      <c r="UHF436" s="45"/>
      <c r="UHG436" s="45"/>
      <c r="UHH436" s="45"/>
      <c r="UHI436" s="45"/>
      <c r="UHJ436" s="45"/>
      <c r="UHK436" s="45"/>
      <c r="UHL436" s="45"/>
      <c r="UHM436" s="45"/>
      <c r="UHN436" s="45"/>
      <c r="UHO436" s="45"/>
      <c r="UHP436" s="45"/>
      <c r="UHQ436" s="45"/>
      <c r="UHR436" s="45"/>
      <c r="UHS436" s="45"/>
      <c r="UHT436" s="45"/>
      <c r="UHU436" s="45"/>
      <c r="UHV436" s="45"/>
      <c r="UHW436" s="45"/>
      <c r="UHX436" s="45"/>
      <c r="UHY436" s="45"/>
      <c r="UHZ436" s="45"/>
      <c r="UIA436" s="45"/>
      <c r="UIB436" s="45"/>
      <c r="UIC436" s="45"/>
      <c r="UID436" s="45"/>
      <c r="UIE436" s="45"/>
      <c r="UIF436" s="45"/>
      <c r="UIG436" s="45"/>
      <c r="UIH436" s="45"/>
      <c r="UII436" s="45"/>
      <c r="UIJ436" s="45"/>
      <c r="UIK436" s="45"/>
      <c r="UIL436" s="45"/>
      <c r="UIM436" s="45"/>
      <c r="UIN436" s="45"/>
      <c r="UIO436" s="45"/>
      <c r="UIP436" s="45"/>
      <c r="UIQ436" s="45"/>
      <c r="UIR436" s="45"/>
      <c r="UIS436" s="45"/>
      <c r="UIT436" s="45"/>
      <c r="UIU436" s="45"/>
      <c r="UIV436" s="45"/>
      <c r="UIW436" s="45"/>
      <c r="UIX436" s="45"/>
      <c r="UIY436" s="45"/>
      <c r="UIZ436" s="45"/>
      <c r="UJA436" s="45"/>
      <c r="UJB436" s="45"/>
      <c r="UJC436" s="45"/>
      <c r="UJD436" s="45"/>
      <c r="UJE436" s="45"/>
      <c r="UJF436" s="45"/>
      <c r="UJG436" s="45"/>
      <c r="UJH436" s="45"/>
      <c r="UJI436" s="45"/>
      <c r="UJJ436" s="45"/>
      <c r="UJK436" s="45"/>
      <c r="UJL436" s="45"/>
      <c r="UJM436" s="45"/>
      <c r="UJN436" s="45"/>
      <c r="UJO436" s="45"/>
      <c r="UJP436" s="45"/>
      <c r="UJQ436" s="45"/>
      <c r="UJR436" s="45"/>
      <c r="UJS436" s="45"/>
      <c r="UJT436" s="45"/>
      <c r="UJU436" s="45"/>
      <c r="UJV436" s="45"/>
      <c r="UJW436" s="45"/>
      <c r="UJX436" s="45"/>
      <c r="UJY436" s="45"/>
      <c r="UJZ436" s="45"/>
      <c r="UKA436" s="45"/>
      <c r="UKB436" s="45"/>
      <c r="UKC436" s="45"/>
      <c r="UKD436" s="45"/>
      <c r="UKE436" s="45"/>
      <c r="UKF436" s="45"/>
      <c r="UKG436" s="45"/>
      <c r="UKH436" s="45"/>
      <c r="UKI436" s="45"/>
      <c r="UKJ436" s="45"/>
      <c r="UKK436" s="45"/>
      <c r="UKL436" s="45"/>
      <c r="UKM436" s="45"/>
      <c r="UKN436" s="45"/>
      <c r="UKO436" s="45"/>
      <c r="UKP436" s="45"/>
      <c r="UKQ436" s="45"/>
      <c r="UKR436" s="45"/>
      <c r="UKS436" s="45"/>
      <c r="UKT436" s="45"/>
      <c r="UKU436" s="45"/>
      <c r="UKV436" s="45"/>
      <c r="UKW436" s="45"/>
      <c r="UKX436" s="45"/>
      <c r="UKY436" s="45"/>
      <c r="UKZ436" s="45"/>
      <c r="ULA436" s="45"/>
      <c r="ULB436" s="45"/>
      <c r="ULC436" s="45"/>
      <c r="ULD436" s="45"/>
      <c r="ULE436" s="45"/>
      <c r="ULF436" s="45"/>
      <c r="ULG436" s="45"/>
      <c r="ULH436" s="45"/>
      <c r="ULI436" s="45"/>
      <c r="ULJ436" s="45"/>
      <c r="ULK436" s="45"/>
      <c r="ULL436" s="45"/>
      <c r="ULM436" s="45"/>
      <c r="ULN436" s="45"/>
      <c r="ULO436" s="45"/>
      <c r="ULP436" s="45"/>
      <c r="ULQ436" s="45"/>
      <c r="ULR436" s="45"/>
      <c r="ULS436" s="45"/>
      <c r="ULT436" s="45"/>
      <c r="ULU436" s="45"/>
      <c r="ULV436" s="45"/>
      <c r="ULW436" s="45"/>
      <c r="ULX436" s="45"/>
      <c r="ULY436" s="45"/>
      <c r="ULZ436" s="45"/>
      <c r="UMA436" s="45"/>
      <c r="UMB436" s="45"/>
      <c r="UMC436" s="45"/>
      <c r="UMD436" s="45"/>
      <c r="UME436" s="45"/>
      <c r="UMF436" s="45"/>
      <c r="UMG436" s="45"/>
      <c r="UMH436" s="45"/>
      <c r="UMI436" s="45"/>
      <c r="UMJ436" s="45"/>
      <c r="UMK436" s="45"/>
      <c r="UML436" s="45"/>
      <c r="UMM436" s="45"/>
      <c r="UMN436" s="45"/>
      <c r="UMO436" s="45"/>
      <c r="UMP436" s="45"/>
      <c r="UMQ436" s="45"/>
      <c r="UMR436" s="45"/>
      <c r="UMS436" s="45"/>
      <c r="UMT436" s="45"/>
      <c r="UMU436" s="45"/>
      <c r="UMV436" s="45"/>
      <c r="UMW436" s="45"/>
      <c r="UMX436" s="45"/>
      <c r="UMY436" s="45"/>
      <c r="UMZ436" s="45"/>
      <c r="UNA436" s="45"/>
      <c r="UNB436" s="45"/>
      <c r="UNC436" s="45"/>
      <c r="UND436" s="45"/>
      <c r="UNE436" s="45"/>
      <c r="UNF436" s="45"/>
      <c r="UNG436" s="45"/>
      <c r="UNH436" s="45"/>
      <c r="UNI436" s="45"/>
      <c r="UNJ436" s="45"/>
      <c r="UNK436" s="45"/>
      <c r="UNL436" s="45"/>
      <c r="UNM436" s="45"/>
      <c r="UNN436" s="45"/>
      <c r="UNO436" s="45"/>
      <c r="UNP436" s="45"/>
      <c r="UNQ436" s="45"/>
      <c r="UNR436" s="45"/>
      <c r="UNS436" s="45"/>
      <c r="UNT436" s="45"/>
      <c r="UNU436" s="45"/>
      <c r="UNV436" s="45"/>
      <c r="UNW436" s="45"/>
      <c r="UNX436" s="45"/>
      <c r="UNY436" s="45"/>
      <c r="UNZ436" s="45"/>
      <c r="UOA436" s="45"/>
      <c r="UOB436" s="45"/>
      <c r="UOC436" s="45"/>
      <c r="UOD436" s="45"/>
      <c r="UOE436" s="45"/>
      <c r="UOF436" s="45"/>
      <c r="UOG436" s="45"/>
      <c r="UOH436" s="45"/>
      <c r="UOI436" s="45"/>
      <c r="UOJ436" s="45"/>
      <c r="UOK436" s="45"/>
      <c r="UOL436" s="45"/>
      <c r="UOM436" s="45"/>
      <c r="UON436" s="45"/>
      <c r="UOO436" s="45"/>
      <c r="UOP436" s="45"/>
      <c r="UOQ436" s="45"/>
      <c r="UOR436" s="45"/>
      <c r="UOS436" s="45"/>
      <c r="UOT436" s="45"/>
      <c r="UOU436" s="45"/>
      <c r="UOV436" s="45"/>
      <c r="UOW436" s="45"/>
      <c r="UOX436" s="45"/>
      <c r="UOY436" s="45"/>
      <c r="UOZ436" s="45"/>
      <c r="UPA436" s="45"/>
      <c r="UPB436" s="45"/>
      <c r="UPC436" s="45"/>
      <c r="UPD436" s="45"/>
      <c r="UPE436" s="45"/>
      <c r="UPF436" s="45"/>
      <c r="UPG436" s="45"/>
      <c r="UPH436" s="45"/>
      <c r="UPI436" s="45"/>
      <c r="UPJ436" s="45"/>
      <c r="UPK436" s="45"/>
      <c r="UPL436" s="45"/>
      <c r="UPM436" s="45"/>
      <c r="UPN436" s="45"/>
      <c r="UPO436" s="45"/>
      <c r="UPP436" s="45"/>
      <c r="UPQ436" s="45"/>
      <c r="UPR436" s="45"/>
      <c r="UPS436" s="45"/>
      <c r="UPT436" s="45"/>
      <c r="UPU436" s="45"/>
      <c r="UPV436" s="45"/>
      <c r="UPW436" s="45"/>
      <c r="UPX436" s="45"/>
      <c r="UPY436" s="45"/>
      <c r="UPZ436" s="45"/>
      <c r="UQA436" s="45"/>
      <c r="UQB436" s="45"/>
      <c r="UQC436" s="45"/>
      <c r="UQD436" s="45"/>
      <c r="UQE436" s="45"/>
      <c r="UQF436" s="45"/>
      <c r="UQG436" s="45"/>
      <c r="UQH436" s="45"/>
      <c r="UQI436" s="45"/>
      <c r="UQJ436" s="45"/>
      <c r="UQK436" s="45"/>
      <c r="UQL436" s="45"/>
      <c r="UQM436" s="45"/>
      <c r="UQN436" s="45"/>
      <c r="UQO436" s="45"/>
      <c r="UQP436" s="45"/>
      <c r="UQQ436" s="45"/>
      <c r="UQR436" s="45"/>
      <c r="UQS436" s="45"/>
      <c r="UQT436" s="45"/>
      <c r="UQU436" s="45"/>
      <c r="UQV436" s="45"/>
      <c r="UQW436" s="45"/>
      <c r="UQX436" s="45"/>
      <c r="UQY436" s="45"/>
      <c r="UQZ436" s="45"/>
      <c r="URA436" s="45"/>
      <c r="URB436" s="45"/>
      <c r="URC436" s="45"/>
      <c r="URD436" s="45"/>
      <c r="URE436" s="45"/>
      <c r="URF436" s="45"/>
      <c r="URG436" s="45"/>
      <c r="URH436" s="45"/>
      <c r="URI436" s="45"/>
      <c r="URJ436" s="45"/>
      <c r="URK436" s="45"/>
      <c r="URL436" s="45"/>
      <c r="URM436" s="45"/>
      <c r="URN436" s="45"/>
      <c r="URO436" s="45"/>
      <c r="URP436" s="45"/>
      <c r="URQ436" s="45"/>
      <c r="URR436" s="45"/>
      <c r="URS436" s="45"/>
      <c r="URT436" s="45"/>
      <c r="URU436" s="45"/>
      <c r="URV436" s="45"/>
      <c r="URW436" s="45"/>
      <c r="URX436" s="45"/>
      <c r="URY436" s="45"/>
      <c r="URZ436" s="45"/>
      <c r="USA436" s="45"/>
      <c r="USB436" s="45"/>
      <c r="USC436" s="45"/>
      <c r="USD436" s="45"/>
      <c r="USE436" s="45"/>
      <c r="USF436" s="45"/>
      <c r="USG436" s="45"/>
      <c r="USH436" s="45"/>
      <c r="USI436" s="45"/>
      <c r="USJ436" s="45"/>
      <c r="USK436" s="45"/>
      <c r="USL436" s="45"/>
      <c r="USM436" s="45"/>
      <c r="USN436" s="45"/>
      <c r="USO436" s="45"/>
      <c r="USP436" s="45"/>
      <c r="USQ436" s="45"/>
      <c r="USR436" s="45"/>
      <c r="USS436" s="45"/>
      <c r="UST436" s="45"/>
      <c r="USU436" s="45"/>
      <c r="USV436" s="45"/>
      <c r="USW436" s="45"/>
      <c r="USX436" s="45"/>
      <c r="USY436" s="45"/>
      <c r="USZ436" s="45"/>
      <c r="UTA436" s="45"/>
      <c r="UTB436" s="45"/>
      <c r="UTC436" s="45"/>
      <c r="UTD436" s="45"/>
      <c r="UTE436" s="45"/>
      <c r="UTF436" s="45"/>
      <c r="UTG436" s="45"/>
      <c r="UTH436" s="45"/>
      <c r="UTI436" s="45"/>
      <c r="UTJ436" s="45"/>
      <c r="UTK436" s="45"/>
      <c r="UTL436" s="45"/>
      <c r="UTM436" s="45"/>
      <c r="UTN436" s="45"/>
      <c r="UTO436" s="45"/>
      <c r="UTP436" s="45"/>
      <c r="UTQ436" s="45"/>
      <c r="UTR436" s="45"/>
      <c r="UTS436" s="45"/>
      <c r="UTT436" s="45"/>
      <c r="UTU436" s="45"/>
      <c r="UTV436" s="45"/>
      <c r="UTW436" s="45"/>
      <c r="UTX436" s="45"/>
      <c r="UTY436" s="45"/>
      <c r="UTZ436" s="45"/>
      <c r="UUA436" s="45"/>
      <c r="UUB436" s="45"/>
      <c r="UUC436" s="45"/>
      <c r="UUD436" s="45"/>
      <c r="UUE436" s="45"/>
      <c r="UUF436" s="45"/>
      <c r="UUG436" s="45"/>
      <c r="UUH436" s="45"/>
      <c r="UUI436" s="45"/>
      <c r="UUJ436" s="45"/>
      <c r="UUK436" s="45"/>
      <c r="UUL436" s="45"/>
      <c r="UUM436" s="45"/>
      <c r="UUN436" s="45"/>
      <c r="UUO436" s="45"/>
      <c r="UUP436" s="45"/>
      <c r="UUQ436" s="45"/>
      <c r="UUR436" s="45"/>
      <c r="UUS436" s="45"/>
      <c r="UUT436" s="45"/>
      <c r="UUU436" s="45"/>
      <c r="UUV436" s="45"/>
      <c r="UUW436" s="45"/>
      <c r="UUX436" s="45"/>
      <c r="UUY436" s="45"/>
      <c r="UUZ436" s="45"/>
      <c r="UVA436" s="45"/>
      <c r="UVB436" s="45"/>
      <c r="UVC436" s="45"/>
      <c r="UVD436" s="45"/>
      <c r="UVE436" s="45"/>
      <c r="UVF436" s="45"/>
      <c r="UVG436" s="45"/>
      <c r="UVH436" s="45"/>
      <c r="UVI436" s="45"/>
      <c r="UVJ436" s="45"/>
      <c r="UVK436" s="45"/>
      <c r="UVL436" s="45"/>
      <c r="UVM436" s="45"/>
      <c r="UVN436" s="45"/>
      <c r="UVO436" s="45"/>
      <c r="UVP436" s="45"/>
      <c r="UVQ436" s="45"/>
      <c r="UVR436" s="45"/>
      <c r="UVS436" s="45"/>
      <c r="UVT436" s="45"/>
      <c r="UVU436" s="45"/>
      <c r="UVV436" s="45"/>
      <c r="UVW436" s="45"/>
      <c r="UVX436" s="45"/>
      <c r="UVY436" s="45"/>
      <c r="UVZ436" s="45"/>
      <c r="UWA436" s="45"/>
      <c r="UWB436" s="45"/>
      <c r="UWC436" s="45"/>
      <c r="UWD436" s="45"/>
      <c r="UWE436" s="45"/>
      <c r="UWF436" s="45"/>
      <c r="UWG436" s="45"/>
      <c r="UWH436" s="45"/>
      <c r="UWI436" s="45"/>
      <c r="UWJ436" s="45"/>
      <c r="UWK436" s="45"/>
      <c r="UWL436" s="45"/>
      <c r="UWM436" s="45"/>
      <c r="UWN436" s="45"/>
      <c r="UWO436" s="45"/>
      <c r="UWP436" s="45"/>
      <c r="UWQ436" s="45"/>
      <c r="UWR436" s="45"/>
      <c r="UWS436" s="45"/>
      <c r="UWT436" s="45"/>
      <c r="UWU436" s="45"/>
      <c r="UWV436" s="45"/>
      <c r="UWW436" s="45"/>
      <c r="UWX436" s="45"/>
      <c r="UWY436" s="45"/>
      <c r="UWZ436" s="45"/>
      <c r="UXA436" s="45"/>
      <c r="UXB436" s="45"/>
      <c r="UXC436" s="45"/>
      <c r="UXD436" s="45"/>
      <c r="UXE436" s="45"/>
      <c r="UXF436" s="45"/>
      <c r="UXG436" s="45"/>
      <c r="UXH436" s="45"/>
      <c r="UXI436" s="45"/>
      <c r="UXJ436" s="45"/>
      <c r="UXK436" s="45"/>
      <c r="UXL436" s="45"/>
      <c r="UXM436" s="45"/>
      <c r="UXN436" s="45"/>
      <c r="UXO436" s="45"/>
      <c r="UXP436" s="45"/>
      <c r="UXQ436" s="45"/>
      <c r="UXR436" s="45"/>
      <c r="UXS436" s="45"/>
      <c r="UXT436" s="45"/>
      <c r="UXU436" s="45"/>
      <c r="UXV436" s="45"/>
      <c r="UXW436" s="45"/>
      <c r="UXX436" s="45"/>
      <c r="UXY436" s="45"/>
      <c r="UXZ436" s="45"/>
      <c r="UYA436" s="45"/>
      <c r="UYB436" s="45"/>
      <c r="UYC436" s="45"/>
      <c r="UYD436" s="45"/>
      <c r="UYE436" s="45"/>
      <c r="UYF436" s="45"/>
      <c r="UYG436" s="45"/>
      <c r="UYH436" s="45"/>
      <c r="UYI436" s="45"/>
      <c r="UYJ436" s="45"/>
      <c r="UYK436" s="45"/>
      <c r="UYL436" s="45"/>
      <c r="UYM436" s="45"/>
      <c r="UYN436" s="45"/>
      <c r="UYO436" s="45"/>
      <c r="UYP436" s="45"/>
      <c r="UYQ436" s="45"/>
      <c r="UYR436" s="45"/>
      <c r="UYS436" s="45"/>
      <c r="UYT436" s="45"/>
      <c r="UYU436" s="45"/>
      <c r="UYV436" s="45"/>
      <c r="UYW436" s="45"/>
      <c r="UYX436" s="45"/>
      <c r="UYY436" s="45"/>
      <c r="UYZ436" s="45"/>
      <c r="UZA436" s="45"/>
      <c r="UZB436" s="45"/>
      <c r="UZC436" s="45"/>
      <c r="UZD436" s="45"/>
      <c r="UZE436" s="45"/>
      <c r="UZF436" s="45"/>
      <c r="UZG436" s="45"/>
      <c r="UZH436" s="45"/>
      <c r="UZI436" s="45"/>
      <c r="UZJ436" s="45"/>
      <c r="UZK436" s="45"/>
      <c r="UZL436" s="45"/>
      <c r="UZM436" s="45"/>
      <c r="UZN436" s="45"/>
      <c r="UZO436" s="45"/>
      <c r="UZP436" s="45"/>
      <c r="UZQ436" s="45"/>
      <c r="UZR436" s="45"/>
      <c r="UZS436" s="45"/>
      <c r="UZT436" s="45"/>
      <c r="UZU436" s="45"/>
      <c r="UZV436" s="45"/>
      <c r="UZW436" s="45"/>
      <c r="UZX436" s="45"/>
      <c r="UZY436" s="45"/>
      <c r="UZZ436" s="45"/>
      <c r="VAA436" s="45"/>
      <c r="VAB436" s="45"/>
      <c r="VAC436" s="45"/>
      <c r="VAD436" s="45"/>
      <c r="VAE436" s="45"/>
      <c r="VAF436" s="45"/>
      <c r="VAG436" s="45"/>
      <c r="VAH436" s="45"/>
      <c r="VAI436" s="45"/>
      <c r="VAJ436" s="45"/>
      <c r="VAK436" s="45"/>
      <c r="VAL436" s="45"/>
      <c r="VAM436" s="45"/>
      <c r="VAN436" s="45"/>
      <c r="VAO436" s="45"/>
      <c r="VAP436" s="45"/>
      <c r="VAQ436" s="45"/>
      <c r="VAR436" s="45"/>
      <c r="VAS436" s="45"/>
      <c r="VAT436" s="45"/>
      <c r="VAU436" s="45"/>
      <c r="VAV436" s="45"/>
      <c r="VAW436" s="45"/>
      <c r="VAX436" s="45"/>
      <c r="VAY436" s="45"/>
      <c r="VAZ436" s="45"/>
      <c r="VBA436" s="45"/>
      <c r="VBB436" s="45"/>
      <c r="VBC436" s="45"/>
      <c r="VBD436" s="45"/>
      <c r="VBE436" s="45"/>
      <c r="VBF436" s="45"/>
      <c r="VBG436" s="45"/>
      <c r="VBH436" s="45"/>
      <c r="VBI436" s="45"/>
      <c r="VBJ436" s="45"/>
      <c r="VBK436" s="45"/>
      <c r="VBL436" s="45"/>
      <c r="VBM436" s="45"/>
      <c r="VBN436" s="45"/>
      <c r="VBO436" s="45"/>
      <c r="VBP436" s="45"/>
      <c r="VBQ436" s="45"/>
      <c r="VBR436" s="45"/>
      <c r="VBS436" s="45"/>
      <c r="VBT436" s="45"/>
      <c r="VBU436" s="45"/>
      <c r="VBV436" s="45"/>
      <c r="VBW436" s="45"/>
      <c r="VBX436" s="45"/>
      <c r="VBY436" s="45"/>
      <c r="VBZ436" s="45"/>
      <c r="VCA436" s="45"/>
      <c r="VCB436" s="45"/>
      <c r="VCC436" s="45"/>
      <c r="VCD436" s="45"/>
      <c r="VCE436" s="45"/>
      <c r="VCF436" s="45"/>
      <c r="VCG436" s="45"/>
      <c r="VCH436" s="45"/>
      <c r="VCI436" s="45"/>
      <c r="VCJ436" s="45"/>
      <c r="VCK436" s="45"/>
      <c r="VCL436" s="45"/>
      <c r="VCM436" s="45"/>
      <c r="VCN436" s="45"/>
      <c r="VCO436" s="45"/>
      <c r="VCP436" s="45"/>
      <c r="VCQ436" s="45"/>
      <c r="VCR436" s="45"/>
      <c r="VCS436" s="45"/>
      <c r="VCT436" s="45"/>
      <c r="VCU436" s="45"/>
      <c r="VCV436" s="45"/>
      <c r="VCW436" s="45"/>
      <c r="VCX436" s="45"/>
      <c r="VCY436" s="45"/>
      <c r="VCZ436" s="45"/>
      <c r="VDA436" s="45"/>
      <c r="VDB436" s="45"/>
      <c r="VDC436" s="45"/>
      <c r="VDD436" s="45"/>
      <c r="VDE436" s="45"/>
      <c r="VDF436" s="45"/>
      <c r="VDG436" s="45"/>
      <c r="VDH436" s="45"/>
      <c r="VDI436" s="45"/>
      <c r="VDJ436" s="45"/>
      <c r="VDK436" s="45"/>
      <c r="VDL436" s="45"/>
      <c r="VDM436" s="45"/>
      <c r="VDN436" s="45"/>
      <c r="VDO436" s="45"/>
      <c r="VDP436" s="45"/>
      <c r="VDQ436" s="45"/>
      <c r="VDR436" s="45"/>
      <c r="VDS436" s="45"/>
      <c r="VDT436" s="45"/>
      <c r="VDU436" s="45"/>
      <c r="VDV436" s="45"/>
      <c r="VDW436" s="45"/>
      <c r="VDX436" s="45"/>
      <c r="VDY436" s="45"/>
      <c r="VDZ436" s="45"/>
      <c r="VEA436" s="45"/>
      <c r="VEB436" s="45"/>
      <c r="VEC436" s="45"/>
      <c r="VED436" s="45"/>
      <c r="VEE436" s="45"/>
      <c r="VEF436" s="45"/>
      <c r="VEG436" s="45"/>
      <c r="VEH436" s="45"/>
      <c r="VEI436" s="45"/>
      <c r="VEJ436" s="45"/>
      <c r="VEK436" s="45"/>
      <c r="VEL436" s="45"/>
      <c r="VEM436" s="45"/>
      <c r="VEN436" s="45"/>
      <c r="VEO436" s="45"/>
      <c r="VEP436" s="45"/>
      <c r="VEQ436" s="45"/>
      <c r="VER436" s="45"/>
      <c r="VES436" s="45"/>
      <c r="VET436" s="45"/>
      <c r="VEU436" s="45"/>
      <c r="VEV436" s="45"/>
      <c r="VEW436" s="45"/>
      <c r="VEX436" s="45"/>
      <c r="VEY436" s="45"/>
      <c r="VEZ436" s="45"/>
      <c r="VFA436" s="45"/>
      <c r="VFB436" s="45"/>
      <c r="VFC436" s="45"/>
      <c r="VFD436" s="45"/>
      <c r="VFE436" s="45"/>
      <c r="VFF436" s="45"/>
      <c r="VFG436" s="45"/>
      <c r="VFH436" s="45"/>
      <c r="VFI436" s="45"/>
      <c r="VFJ436" s="45"/>
      <c r="VFK436" s="45"/>
      <c r="VFL436" s="45"/>
      <c r="VFM436" s="45"/>
      <c r="VFN436" s="45"/>
      <c r="VFO436" s="45"/>
      <c r="VFP436" s="45"/>
      <c r="VFQ436" s="45"/>
      <c r="VFR436" s="45"/>
      <c r="VFS436" s="45"/>
      <c r="VFT436" s="45"/>
      <c r="VFU436" s="45"/>
      <c r="VFV436" s="45"/>
      <c r="VFW436" s="45"/>
      <c r="VFX436" s="45"/>
      <c r="VFY436" s="45"/>
      <c r="VFZ436" s="45"/>
      <c r="VGA436" s="45"/>
      <c r="VGB436" s="45"/>
      <c r="VGC436" s="45"/>
      <c r="VGD436" s="45"/>
      <c r="VGE436" s="45"/>
      <c r="VGF436" s="45"/>
      <c r="VGG436" s="45"/>
      <c r="VGH436" s="45"/>
      <c r="VGI436" s="45"/>
      <c r="VGJ436" s="45"/>
      <c r="VGK436" s="45"/>
      <c r="VGL436" s="45"/>
      <c r="VGM436" s="45"/>
      <c r="VGN436" s="45"/>
      <c r="VGO436" s="45"/>
      <c r="VGP436" s="45"/>
      <c r="VGQ436" s="45"/>
      <c r="VGR436" s="45"/>
      <c r="VGS436" s="45"/>
      <c r="VGT436" s="45"/>
      <c r="VGU436" s="45"/>
      <c r="VGV436" s="45"/>
      <c r="VGW436" s="45"/>
      <c r="VGX436" s="45"/>
      <c r="VGY436" s="45"/>
      <c r="VGZ436" s="45"/>
      <c r="VHA436" s="45"/>
      <c r="VHB436" s="45"/>
      <c r="VHC436" s="45"/>
      <c r="VHD436" s="45"/>
      <c r="VHE436" s="45"/>
      <c r="VHF436" s="45"/>
      <c r="VHG436" s="45"/>
      <c r="VHH436" s="45"/>
      <c r="VHI436" s="45"/>
      <c r="VHJ436" s="45"/>
      <c r="VHK436" s="45"/>
      <c r="VHL436" s="45"/>
      <c r="VHM436" s="45"/>
      <c r="VHN436" s="45"/>
      <c r="VHO436" s="45"/>
      <c r="VHP436" s="45"/>
      <c r="VHQ436" s="45"/>
      <c r="VHR436" s="45"/>
      <c r="VHS436" s="45"/>
      <c r="VHT436" s="45"/>
      <c r="VHU436" s="45"/>
      <c r="VHV436" s="45"/>
      <c r="VHW436" s="45"/>
      <c r="VHX436" s="45"/>
      <c r="VHY436" s="45"/>
      <c r="VHZ436" s="45"/>
      <c r="VIA436" s="45"/>
      <c r="VIB436" s="45"/>
      <c r="VIC436" s="45"/>
      <c r="VID436" s="45"/>
      <c r="VIE436" s="45"/>
      <c r="VIF436" s="45"/>
      <c r="VIG436" s="45"/>
      <c r="VIH436" s="45"/>
      <c r="VII436" s="45"/>
      <c r="VIJ436" s="45"/>
      <c r="VIK436" s="45"/>
      <c r="VIL436" s="45"/>
      <c r="VIM436" s="45"/>
      <c r="VIN436" s="45"/>
      <c r="VIO436" s="45"/>
      <c r="VIP436" s="45"/>
      <c r="VIQ436" s="45"/>
      <c r="VIR436" s="45"/>
      <c r="VIS436" s="45"/>
      <c r="VIT436" s="45"/>
      <c r="VIU436" s="45"/>
      <c r="VIV436" s="45"/>
      <c r="VIW436" s="45"/>
      <c r="VIX436" s="45"/>
      <c r="VIY436" s="45"/>
      <c r="VIZ436" s="45"/>
      <c r="VJA436" s="45"/>
      <c r="VJB436" s="45"/>
      <c r="VJC436" s="45"/>
      <c r="VJD436" s="45"/>
      <c r="VJE436" s="45"/>
      <c r="VJF436" s="45"/>
      <c r="VJG436" s="45"/>
      <c r="VJH436" s="45"/>
      <c r="VJI436" s="45"/>
      <c r="VJJ436" s="45"/>
      <c r="VJK436" s="45"/>
      <c r="VJL436" s="45"/>
      <c r="VJM436" s="45"/>
      <c r="VJN436" s="45"/>
      <c r="VJO436" s="45"/>
      <c r="VJP436" s="45"/>
      <c r="VJQ436" s="45"/>
      <c r="VJR436" s="45"/>
      <c r="VJS436" s="45"/>
      <c r="VJT436" s="45"/>
      <c r="VJU436" s="45"/>
      <c r="VJV436" s="45"/>
      <c r="VJW436" s="45"/>
      <c r="VJX436" s="45"/>
      <c r="VJY436" s="45"/>
      <c r="VJZ436" s="45"/>
      <c r="VKA436" s="45"/>
      <c r="VKB436" s="45"/>
      <c r="VKC436" s="45"/>
      <c r="VKD436" s="45"/>
      <c r="VKE436" s="45"/>
      <c r="VKF436" s="45"/>
      <c r="VKG436" s="45"/>
      <c r="VKH436" s="45"/>
      <c r="VKI436" s="45"/>
      <c r="VKJ436" s="45"/>
      <c r="VKK436" s="45"/>
      <c r="VKL436" s="45"/>
      <c r="VKM436" s="45"/>
      <c r="VKN436" s="45"/>
      <c r="VKO436" s="45"/>
      <c r="VKP436" s="45"/>
      <c r="VKQ436" s="45"/>
      <c r="VKR436" s="45"/>
      <c r="VKS436" s="45"/>
      <c r="VKT436" s="45"/>
      <c r="VKU436" s="45"/>
      <c r="VKV436" s="45"/>
      <c r="VKW436" s="45"/>
      <c r="VKX436" s="45"/>
      <c r="VKY436" s="45"/>
      <c r="VKZ436" s="45"/>
      <c r="VLA436" s="45"/>
      <c r="VLB436" s="45"/>
      <c r="VLC436" s="45"/>
      <c r="VLD436" s="45"/>
      <c r="VLE436" s="45"/>
      <c r="VLF436" s="45"/>
      <c r="VLG436" s="45"/>
      <c r="VLH436" s="45"/>
      <c r="VLI436" s="45"/>
      <c r="VLJ436" s="45"/>
      <c r="VLK436" s="45"/>
      <c r="VLL436" s="45"/>
      <c r="VLM436" s="45"/>
      <c r="VLN436" s="45"/>
      <c r="VLO436" s="45"/>
      <c r="VLP436" s="45"/>
      <c r="VLQ436" s="45"/>
      <c r="VLR436" s="45"/>
      <c r="VLS436" s="45"/>
      <c r="VLT436" s="45"/>
      <c r="VLU436" s="45"/>
      <c r="VLV436" s="45"/>
      <c r="VLW436" s="45"/>
      <c r="VLX436" s="45"/>
      <c r="VLY436" s="45"/>
      <c r="VLZ436" s="45"/>
      <c r="VMA436" s="45"/>
      <c r="VMB436" s="45"/>
      <c r="VMC436" s="45"/>
      <c r="VMD436" s="45"/>
      <c r="VME436" s="45"/>
      <c r="VMF436" s="45"/>
      <c r="VMG436" s="45"/>
      <c r="VMH436" s="45"/>
      <c r="VMI436" s="45"/>
      <c r="VMJ436" s="45"/>
      <c r="VMK436" s="45"/>
      <c r="VML436" s="45"/>
      <c r="VMM436" s="45"/>
      <c r="VMN436" s="45"/>
      <c r="VMO436" s="45"/>
      <c r="VMP436" s="45"/>
      <c r="VMQ436" s="45"/>
      <c r="VMR436" s="45"/>
      <c r="VMS436" s="45"/>
      <c r="VMT436" s="45"/>
      <c r="VMU436" s="45"/>
      <c r="VMV436" s="45"/>
      <c r="VMW436" s="45"/>
      <c r="VMX436" s="45"/>
      <c r="VMY436" s="45"/>
      <c r="VMZ436" s="45"/>
      <c r="VNA436" s="45"/>
      <c r="VNB436" s="45"/>
      <c r="VNC436" s="45"/>
      <c r="VND436" s="45"/>
      <c r="VNE436" s="45"/>
      <c r="VNF436" s="45"/>
      <c r="VNG436" s="45"/>
      <c r="VNH436" s="45"/>
      <c r="VNI436" s="45"/>
      <c r="VNJ436" s="45"/>
      <c r="VNK436" s="45"/>
      <c r="VNL436" s="45"/>
      <c r="VNM436" s="45"/>
      <c r="VNN436" s="45"/>
      <c r="VNO436" s="45"/>
      <c r="VNP436" s="45"/>
      <c r="VNQ436" s="45"/>
      <c r="VNR436" s="45"/>
      <c r="VNS436" s="45"/>
      <c r="VNT436" s="45"/>
      <c r="VNU436" s="45"/>
      <c r="VNV436" s="45"/>
      <c r="VNW436" s="45"/>
      <c r="VNX436" s="45"/>
      <c r="VNY436" s="45"/>
      <c r="VNZ436" s="45"/>
      <c r="VOA436" s="45"/>
      <c r="VOB436" s="45"/>
      <c r="VOC436" s="45"/>
      <c r="VOD436" s="45"/>
      <c r="VOE436" s="45"/>
      <c r="VOF436" s="45"/>
      <c r="VOG436" s="45"/>
      <c r="VOH436" s="45"/>
      <c r="VOI436" s="45"/>
      <c r="VOJ436" s="45"/>
      <c r="VOK436" s="45"/>
      <c r="VOL436" s="45"/>
      <c r="VOM436" s="45"/>
      <c r="VON436" s="45"/>
      <c r="VOO436" s="45"/>
      <c r="VOP436" s="45"/>
      <c r="VOQ436" s="45"/>
      <c r="VOR436" s="45"/>
      <c r="VOS436" s="45"/>
      <c r="VOT436" s="45"/>
      <c r="VOU436" s="45"/>
      <c r="VOV436" s="45"/>
      <c r="VOW436" s="45"/>
      <c r="VOX436" s="45"/>
      <c r="VOY436" s="45"/>
      <c r="VOZ436" s="45"/>
      <c r="VPA436" s="45"/>
      <c r="VPB436" s="45"/>
      <c r="VPC436" s="45"/>
      <c r="VPD436" s="45"/>
      <c r="VPE436" s="45"/>
      <c r="VPF436" s="45"/>
      <c r="VPG436" s="45"/>
      <c r="VPH436" s="45"/>
      <c r="VPI436" s="45"/>
      <c r="VPJ436" s="45"/>
      <c r="VPK436" s="45"/>
      <c r="VPL436" s="45"/>
      <c r="VPM436" s="45"/>
      <c r="VPN436" s="45"/>
      <c r="VPO436" s="45"/>
      <c r="VPP436" s="45"/>
      <c r="VPQ436" s="45"/>
      <c r="VPR436" s="45"/>
      <c r="VPS436" s="45"/>
      <c r="VPT436" s="45"/>
      <c r="VPU436" s="45"/>
      <c r="VPV436" s="45"/>
      <c r="VPW436" s="45"/>
      <c r="VPX436" s="45"/>
      <c r="VPY436" s="45"/>
      <c r="VPZ436" s="45"/>
      <c r="VQA436" s="45"/>
      <c r="VQB436" s="45"/>
      <c r="VQC436" s="45"/>
      <c r="VQD436" s="45"/>
      <c r="VQE436" s="45"/>
      <c r="VQF436" s="45"/>
      <c r="VQG436" s="45"/>
      <c r="VQH436" s="45"/>
      <c r="VQI436" s="45"/>
      <c r="VQJ436" s="45"/>
      <c r="VQK436" s="45"/>
      <c r="VQL436" s="45"/>
      <c r="VQM436" s="45"/>
      <c r="VQN436" s="45"/>
      <c r="VQO436" s="45"/>
      <c r="VQP436" s="45"/>
      <c r="VQQ436" s="45"/>
      <c r="VQR436" s="45"/>
      <c r="VQS436" s="45"/>
      <c r="VQT436" s="45"/>
      <c r="VQU436" s="45"/>
      <c r="VQV436" s="45"/>
      <c r="VQW436" s="45"/>
      <c r="VQX436" s="45"/>
      <c r="VQY436" s="45"/>
      <c r="VQZ436" s="45"/>
      <c r="VRA436" s="45"/>
      <c r="VRB436" s="45"/>
      <c r="VRC436" s="45"/>
      <c r="VRD436" s="45"/>
      <c r="VRE436" s="45"/>
      <c r="VRF436" s="45"/>
      <c r="VRG436" s="45"/>
      <c r="VRH436" s="45"/>
      <c r="VRI436" s="45"/>
      <c r="VRJ436" s="45"/>
      <c r="VRK436" s="45"/>
      <c r="VRL436" s="45"/>
      <c r="VRM436" s="45"/>
      <c r="VRN436" s="45"/>
      <c r="VRO436" s="45"/>
      <c r="VRP436" s="45"/>
      <c r="VRQ436" s="45"/>
      <c r="VRR436" s="45"/>
      <c r="VRS436" s="45"/>
      <c r="VRT436" s="45"/>
      <c r="VRU436" s="45"/>
      <c r="VRV436" s="45"/>
      <c r="VRW436" s="45"/>
      <c r="VRX436" s="45"/>
      <c r="VRY436" s="45"/>
      <c r="VRZ436" s="45"/>
      <c r="VSA436" s="45"/>
      <c r="VSB436" s="45"/>
      <c r="VSC436" s="45"/>
      <c r="VSD436" s="45"/>
      <c r="VSE436" s="45"/>
      <c r="VSF436" s="45"/>
      <c r="VSG436" s="45"/>
      <c r="VSH436" s="45"/>
      <c r="VSI436" s="45"/>
      <c r="VSJ436" s="45"/>
      <c r="VSK436" s="45"/>
      <c r="VSL436" s="45"/>
      <c r="VSM436" s="45"/>
      <c r="VSN436" s="45"/>
      <c r="VSO436" s="45"/>
      <c r="VSP436" s="45"/>
      <c r="VSQ436" s="45"/>
      <c r="VSR436" s="45"/>
      <c r="VSS436" s="45"/>
      <c r="VST436" s="45"/>
      <c r="VSU436" s="45"/>
      <c r="VSV436" s="45"/>
      <c r="VSW436" s="45"/>
      <c r="VSX436" s="45"/>
      <c r="VSY436" s="45"/>
      <c r="VSZ436" s="45"/>
      <c r="VTA436" s="45"/>
      <c r="VTB436" s="45"/>
      <c r="VTC436" s="45"/>
      <c r="VTD436" s="45"/>
      <c r="VTE436" s="45"/>
      <c r="VTF436" s="45"/>
      <c r="VTG436" s="45"/>
      <c r="VTH436" s="45"/>
      <c r="VTI436" s="45"/>
      <c r="VTJ436" s="45"/>
      <c r="VTK436" s="45"/>
      <c r="VTL436" s="45"/>
      <c r="VTM436" s="45"/>
      <c r="VTN436" s="45"/>
      <c r="VTO436" s="45"/>
      <c r="VTP436" s="45"/>
      <c r="VTQ436" s="45"/>
      <c r="VTR436" s="45"/>
      <c r="VTS436" s="45"/>
      <c r="VTT436" s="45"/>
      <c r="VTU436" s="45"/>
      <c r="VTV436" s="45"/>
      <c r="VTW436" s="45"/>
      <c r="VTX436" s="45"/>
      <c r="VTY436" s="45"/>
      <c r="VTZ436" s="45"/>
      <c r="VUA436" s="45"/>
      <c r="VUB436" s="45"/>
      <c r="VUC436" s="45"/>
      <c r="VUD436" s="45"/>
      <c r="VUE436" s="45"/>
      <c r="VUF436" s="45"/>
      <c r="VUG436" s="45"/>
      <c r="VUH436" s="45"/>
      <c r="VUI436" s="45"/>
      <c r="VUJ436" s="45"/>
      <c r="VUK436" s="45"/>
      <c r="VUL436" s="45"/>
      <c r="VUM436" s="45"/>
      <c r="VUN436" s="45"/>
      <c r="VUO436" s="45"/>
      <c r="VUP436" s="45"/>
      <c r="VUQ436" s="45"/>
      <c r="VUR436" s="45"/>
      <c r="VUS436" s="45"/>
      <c r="VUT436" s="45"/>
      <c r="VUU436" s="45"/>
      <c r="VUV436" s="45"/>
      <c r="VUW436" s="45"/>
      <c r="VUX436" s="45"/>
      <c r="VUY436" s="45"/>
      <c r="VUZ436" s="45"/>
      <c r="VVA436" s="45"/>
      <c r="VVB436" s="45"/>
      <c r="VVC436" s="45"/>
      <c r="VVD436" s="45"/>
      <c r="VVE436" s="45"/>
      <c r="VVF436" s="45"/>
      <c r="VVG436" s="45"/>
      <c r="VVH436" s="45"/>
      <c r="VVI436" s="45"/>
      <c r="VVJ436" s="45"/>
      <c r="VVK436" s="45"/>
      <c r="VVL436" s="45"/>
      <c r="VVM436" s="45"/>
      <c r="VVN436" s="45"/>
      <c r="VVO436" s="45"/>
      <c r="VVP436" s="45"/>
      <c r="VVQ436" s="45"/>
      <c r="VVR436" s="45"/>
      <c r="VVS436" s="45"/>
      <c r="VVT436" s="45"/>
      <c r="VVU436" s="45"/>
      <c r="VVV436" s="45"/>
      <c r="VVW436" s="45"/>
      <c r="VVX436" s="45"/>
      <c r="VVY436" s="45"/>
      <c r="VVZ436" s="45"/>
      <c r="VWA436" s="45"/>
      <c r="VWB436" s="45"/>
      <c r="VWC436" s="45"/>
      <c r="VWD436" s="45"/>
      <c r="VWE436" s="45"/>
      <c r="VWF436" s="45"/>
      <c r="VWG436" s="45"/>
      <c r="VWH436" s="45"/>
      <c r="VWI436" s="45"/>
      <c r="VWJ436" s="45"/>
      <c r="VWK436" s="45"/>
      <c r="VWL436" s="45"/>
      <c r="VWM436" s="45"/>
      <c r="VWN436" s="45"/>
      <c r="VWO436" s="45"/>
      <c r="VWP436" s="45"/>
      <c r="VWQ436" s="45"/>
      <c r="VWR436" s="45"/>
      <c r="VWS436" s="45"/>
      <c r="VWT436" s="45"/>
      <c r="VWU436" s="45"/>
      <c r="VWV436" s="45"/>
      <c r="VWW436" s="45"/>
      <c r="VWX436" s="45"/>
      <c r="VWY436" s="45"/>
      <c r="VWZ436" s="45"/>
      <c r="VXA436" s="45"/>
      <c r="VXB436" s="45"/>
      <c r="VXC436" s="45"/>
      <c r="VXD436" s="45"/>
      <c r="VXE436" s="45"/>
      <c r="VXF436" s="45"/>
      <c r="VXG436" s="45"/>
      <c r="VXH436" s="45"/>
      <c r="VXI436" s="45"/>
      <c r="VXJ436" s="45"/>
      <c r="VXK436" s="45"/>
      <c r="VXL436" s="45"/>
      <c r="VXM436" s="45"/>
      <c r="VXN436" s="45"/>
      <c r="VXO436" s="45"/>
      <c r="VXP436" s="45"/>
      <c r="VXQ436" s="45"/>
      <c r="VXR436" s="45"/>
      <c r="VXS436" s="45"/>
      <c r="VXT436" s="45"/>
      <c r="VXU436" s="45"/>
      <c r="VXV436" s="45"/>
      <c r="VXW436" s="45"/>
      <c r="VXX436" s="45"/>
      <c r="VXY436" s="45"/>
      <c r="VXZ436" s="45"/>
      <c r="VYA436" s="45"/>
      <c r="VYB436" s="45"/>
      <c r="VYC436" s="45"/>
      <c r="VYD436" s="45"/>
      <c r="VYE436" s="45"/>
      <c r="VYF436" s="45"/>
      <c r="VYG436" s="45"/>
      <c r="VYH436" s="45"/>
      <c r="VYI436" s="45"/>
      <c r="VYJ436" s="45"/>
      <c r="VYK436" s="45"/>
      <c r="VYL436" s="45"/>
      <c r="VYM436" s="45"/>
      <c r="VYN436" s="45"/>
      <c r="VYO436" s="45"/>
      <c r="VYP436" s="45"/>
      <c r="VYQ436" s="45"/>
      <c r="VYR436" s="45"/>
      <c r="VYS436" s="45"/>
      <c r="VYT436" s="45"/>
      <c r="VYU436" s="45"/>
      <c r="VYV436" s="45"/>
      <c r="VYW436" s="45"/>
      <c r="VYX436" s="45"/>
      <c r="VYY436" s="45"/>
      <c r="VYZ436" s="45"/>
      <c r="VZA436" s="45"/>
      <c r="VZB436" s="45"/>
      <c r="VZC436" s="45"/>
      <c r="VZD436" s="45"/>
      <c r="VZE436" s="45"/>
      <c r="VZF436" s="45"/>
      <c r="VZG436" s="45"/>
      <c r="VZH436" s="45"/>
      <c r="VZI436" s="45"/>
      <c r="VZJ436" s="45"/>
      <c r="VZK436" s="45"/>
      <c r="VZL436" s="45"/>
      <c r="VZM436" s="45"/>
      <c r="VZN436" s="45"/>
      <c r="VZO436" s="45"/>
      <c r="VZP436" s="45"/>
      <c r="VZQ436" s="45"/>
      <c r="VZR436" s="45"/>
      <c r="VZS436" s="45"/>
      <c r="VZT436" s="45"/>
      <c r="VZU436" s="45"/>
      <c r="VZV436" s="45"/>
      <c r="VZW436" s="45"/>
      <c r="VZX436" s="45"/>
      <c r="VZY436" s="45"/>
      <c r="VZZ436" s="45"/>
      <c r="WAA436" s="45"/>
      <c r="WAB436" s="45"/>
      <c r="WAC436" s="45"/>
      <c r="WAD436" s="45"/>
      <c r="WAE436" s="45"/>
      <c r="WAF436" s="45"/>
      <c r="WAG436" s="45"/>
      <c r="WAH436" s="45"/>
      <c r="WAI436" s="45"/>
      <c r="WAJ436" s="45"/>
      <c r="WAK436" s="45"/>
      <c r="WAL436" s="45"/>
      <c r="WAM436" s="45"/>
      <c r="WAN436" s="45"/>
      <c r="WAO436" s="45"/>
      <c r="WAP436" s="45"/>
      <c r="WAQ436" s="45"/>
      <c r="WAR436" s="45"/>
      <c r="WAS436" s="45"/>
      <c r="WAT436" s="45"/>
      <c r="WAU436" s="45"/>
      <c r="WAV436" s="45"/>
      <c r="WAW436" s="45"/>
      <c r="WAX436" s="45"/>
      <c r="WAY436" s="45"/>
      <c r="WAZ436" s="45"/>
      <c r="WBA436" s="45"/>
      <c r="WBB436" s="45"/>
      <c r="WBC436" s="45"/>
      <c r="WBD436" s="45"/>
      <c r="WBE436" s="45"/>
      <c r="WBF436" s="45"/>
      <c r="WBG436" s="45"/>
      <c r="WBH436" s="45"/>
      <c r="WBI436" s="45"/>
      <c r="WBJ436" s="45"/>
      <c r="WBK436" s="45"/>
      <c r="WBL436" s="45"/>
      <c r="WBM436" s="45"/>
      <c r="WBN436" s="45"/>
      <c r="WBO436" s="45"/>
      <c r="WBP436" s="45"/>
      <c r="WBQ436" s="45"/>
      <c r="WBR436" s="45"/>
      <c r="WBS436" s="45"/>
      <c r="WBT436" s="45"/>
      <c r="WBU436" s="45"/>
      <c r="WBV436" s="45"/>
      <c r="WBW436" s="45"/>
      <c r="WBX436" s="45"/>
      <c r="WBY436" s="45"/>
      <c r="WBZ436" s="45"/>
      <c r="WCA436" s="45"/>
      <c r="WCB436" s="45"/>
      <c r="WCC436" s="45"/>
      <c r="WCD436" s="45"/>
      <c r="WCE436" s="45"/>
      <c r="WCF436" s="45"/>
      <c r="WCG436" s="45"/>
      <c r="WCH436" s="45"/>
      <c r="WCI436" s="45"/>
      <c r="WCJ436" s="45"/>
      <c r="WCK436" s="45"/>
      <c r="WCL436" s="45"/>
      <c r="WCM436" s="45"/>
      <c r="WCN436" s="45"/>
      <c r="WCO436" s="45"/>
      <c r="WCP436" s="45"/>
      <c r="WCQ436" s="45"/>
      <c r="WCR436" s="45"/>
      <c r="WCS436" s="45"/>
      <c r="WCT436" s="45"/>
      <c r="WCU436" s="45"/>
      <c r="WCV436" s="45"/>
      <c r="WCW436" s="45"/>
      <c r="WCX436" s="45"/>
      <c r="WCY436" s="45"/>
      <c r="WCZ436" s="45"/>
      <c r="WDA436" s="45"/>
      <c r="WDB436" s="45"/>
      <c r="WDC436" s="45"/>
      <c r="WDD436" s="45"/>
      <c r="WDE436" s="45"/>
      <c r="WDF436" s="45"/>
      <c r="WDG436" s="45"/>
      <c r="WDH436" s="45"/>
      <c r="WDI436" s="45"/>
      <c r="WDJ436" s="45"/>
      <c r="WDK436" s="45"/>
      <c r="WDL436" s="45"/>
      <c r="WDM436" s="45"/>
      <c r="WDN436" s="45"/>
      <c r="WDO436" s="45"/>
      <c r="WDP436" s="45"/>
      <c r="WDQ436" s="45"/>
      <c r="WDR436" s="45"/>
      <c r="WDS436" s="45"/>
      <c r="WDT436" s="45"/>
      <c r="WDU436" s="45"/>
      <c r="WDV436" s="45"/>
      <c r="WDW436" s="45"/>
      <c r="WDX436" s="45"/>
      <c r="WDY436" s="45"/>
      <c r="WDZ436" s="45"/>
      <c r="WEA436" s="45"/>
      <c r="WEB436" s="45"/>
      <c r="WEC436" s="45"/>
      <c r="WED436" s="45"/>
      <c r="WEE436" s="45"/>
      <c r="WEF436" s="45"/>
      <c r="WEG436" s="45"/>
      <c r="WEH436" s="45"/>
      <c r="WEI436" s="45"/>
      <c r="WEJ436" s="45"/>
      <c r="WEK436" s="45"/>
      <c r="WEL436" s="45"/>
      <c r="WEM436" s="45"/>
      <c r="WEN436" s="45"/>
      <c r="WEO436" s="45"/>
      <c r="WEP436" s="45"/>
      <c r="WEQ436" s="45"/>
      <c r="WER436" s="45"/>
      <c r="WES436" s="45"/>
      <c r="WET436" s="45"/>
      <c r="WEU436" s="45"/>
      <c r="WEV436" s="45"/>
      <c r="WEW436" s="45"/>
      <c r="WEX436" s="45"/>
      <c r="WEY436" s="45"/>
      <c r="WEZ436" s="45"/>
      <c r="WFA436" s="45"/>
      <c r="WFB436" s="45"/>
      <c r="WFC436" s="45"/>
      <c r="WFD436" s="45"/>
      <c r="WFE436" s="45"/>
      <c r="WFF436" s="45"/>
      <c r="WFG436" s="45"/>
      <c r="WFH436" s="45"/>
      <c r="WFI436" s="45"/>
      <c r="WFJ436" s="45"/>
      <c r="WFK436" s="45"/>
      <c r="WFL436" s="45"/>
      <c r="WFM436" s="45"/>
      <c r="WFN436" s="45"/>
      <c r="WFO436" s="45"/>
      <c r="WFP436" s="45"/>
      <c r="WFQ436" s="45"/>
      <c r="WFR436" s="45"/>
      <c r="WFS436" s="45"/>
      <c r="WFT436" s="45"/>
      <c r="WFU436" s="45"/>
      <c r="WFV436" s="45"/>
      <c r="WFW436" s="45"/>
      <c r="WFX436" s="45"/>
      <c r="WFY436" s="45"/>
      <c r="WFZ436" s="45"/>
      <c r="WGA436" s="45"/>
      <c r="WGB436" s="45"/>
      <c r="WGC436" s="45"/>
      <c r="WGD436" s="45"/>
      <c r="WGE436" s="45"/>
      <c r="WGF436" s="45"/>
      <c r="WGG436" s="45"/>
      <c r="WGH436" s="45"/>
      <c r="WGI436" s="45"/>
      <c r="WGJ436" s="45"/>
      <c r="WGK436" s="45"/>
      <c r="WGL436" s="45"/>
      <c r="WGM436" s="45"/>
      <c r="WGN436" s="45"/>
      <c r="WGO436" s="45"/>
      <c r="WGP436" s="45"/>
      <c r="WGQ436" s="45"/>
      <c r="WGR436" s="45"/>
      <c r="WGS436" s="45"/>
      <c r="WGT436" s="45"/>
      <c r="WGU436" s="45"/>
      <c r="WGV436" s="45"/>
      <c r="WGW436" s="45"/>
      <c r="WGX436" s="45"/>
      <c r="WGY436" s="45"/>
      <c r="WGZ436" s="45"/>
      <c r="WHA436" s="45"/>
      <c r="WHB436" s="45"/>
      <c r="WHC436" s="45"/>
      <c r="WHD436" s="45"/>
      <c r="WHE436" s="45"/>
      <c r="WHF436" s="45"/>
      <c r="WHG436" s="45"/>
      <c r="WHH436" s="45"/>
      <c r="WHI436" s="45"/>
      <c r="WHJ436" s="45"/>
      <c r="WHK436" s="45"/>
      <c r="WHL436" s="45"/>
      <c r="WHM436" s="45"/>
      <c r="WHN436" s="45"/>
      <c r="WHO436" s="45"/>
      <c r="WHP436" s="45"/>
      <c r="WHQ436" s="45"/>
      <c r="WHR436" s="45"/>
      <c r="WHS436" s="45"/>
      <c r="WHT436" s="45"/>
      <c r="WHU436" s="45"/>
      <c r="WHV436" s="45"/>
      <c r="WHW436" s="45"/>
      <c r="WHX436" s="45"/>
      <c r="WHY436" s="45"/>
      <c r="WHZ436" s="45"/>
      <c r="WIA436" s="45"/>
      <c r="WIB436" s="45"/>
      <c r="WIC436" s="45"/>
      <c r="WID436" s="45"/>
      <c r="WIE436" s="45"/>
      <c r="WIF436" s="45"/>
      <c r="WIG436" s="45"/>
      <c r="WIH436" s="45"/>
      <c r="WII436" s="45"/>
      <c r="WIJ436" s="45"/>
      <c r="WIK436" s="45"/>
      <c r="WIL436" s="45"/>
      <c r="WIM436" s="45"/>
      <c r="WIN436" s="45"/>
      <c r="WIO436" s="45"/>
      <c r="WIP436" s="45"/>
      <c r="WIQ436" s="45"/>
      <c r="WIR436" s="45"/>
      <c r="WIS436" s="45"/>
      <c r="WIT436" s="45"/>
      <c r="WIU436" s="45"/>
      <c r="WIV436" s="45"/>
      <c r="WIW436" s="45"/>
      <c r="WIX436" s="45"/>
      <c r="WIY436" s="45"/>
      <c r="WIZ436" s="45"/>
      <c r="WJA436" s="45"/>
      <c r="WJB436" s="45"/>
      <c r="WJC436" s="45"/>
      <c r="WJD436" s="45"/>
      <c r="WJE436" s="45"/>
      <c r="WJF436" s="45"/>
      <c r="WJG436" s="45"/>
      <c r="WJH436" s="45"/>
      <c r="WJI436" s="45"/>
      <c r="WJJ436" s="45"/>
      <c r="WJK436" s="45"/>
      <c r="WJL436" s="45"/>
      <c r="WJM436" s="45"/>
      <c r="WJN436" s="45"/>
      <c r="WJO436" s="45"/>
      <c r="WJP436" s="45"/>
      <c r="WJQ436" s="45"/>
      <c r="WJR436" s="45"/>
      <c r="WJS436" s="45"/>
      <c r="WJT436" s="45"/>
      <c r="WJU436" s="45"/>
      <c r="WJV436" s="45"/>
      <c r="WJW436" s="45"/>
      <c r="WJX436" s="45"/>
      <c r="WJY436" s="45"/>
      <c r="WJZ436" s="45"/>
      <c r="WKA436" s="45"/>
      <c r="WKB436" s="45"/>
      <c r="WKC436" s="45"/>
      <c r="WKD436" s="45"/>
      <c r="WKE436" s="45"/>
      <c r="WKF436" s="45"/>
      <c r="WKG436" s="45"/>
      <c r="WKH436" s="45"/>
      <c r="WKI436" s="45"/>
      <c r="WKJ436" s="45"/>
      <c r="WKK436" s="45"/>
      <c r="WKL436" s="45"/>
      <c r="WKM436" s="45"/>
      <c r="WKN436" s="45"/>
      <c r="WKO436" s="45"/>
      <c r="WKP436" s="45"/>
      <c r="WKQ436" s="45"/>
      <c r="WKR436" s="45"/>
      <c r="WKS436" s="45"/>
      <c r="WKT436" s="45"/>
      <c r="WKU436" s="45"/>
      <c r="WKV436" s="45"/>
      <c r="WKW436" s="45"/>
      <c r="WKX436" s="45"/>
      <c r="WKY436" s="45"/>
      <c r="WKZ436" s="45"/>
      <c r="WLA436" s="45"/>
      <c r="WLB436" s="45"/>
      <c r="WLC436" s="45"/>
      <c r="WLD436" s="45"/>
      <c r="WLE436" s="45"/>
      <c r="WLF436" s="45"/>
      <c r="WLG436" s="45"/>
      <c r="WLH436" s="45"/>
      <c r="WLI436" s="45"/>
      <c r="WLJ436" s="45"/>
      <c r="WLK436" s="45"/>
      <c r="WLL436" s="45"/>
      <c r="WLM436" s="45"/>
      <c r="WLN436" s="45"/>
      <c r="WLO436" s="45"/>
      <c r="WLP436" s="45"/>
      <c r="WLQ436" s="45"/>
      <c r="WLR436" s="45"/>
      <c r="WLS436" s="45"/>
      <c r="WLT436" s="45"/>
      <c r="WLU436" s="45"/>
      <c r="WLV436" s="45"/>
      <c r="WLW436" s="45"/>
      <c r="WLX436" s="45"/>
      <c r="WLY436" s="45"/>
      <c r="WLZ436" s="45"/>
      <c r="WMA436" s="45"/>
      <c r="WMB436" s="45"/>
      <c r="WMC436" s="45"/>
      <c r="WMD436" s="45"/>
      <c r="WME436" s="45"/>
      <c r="WMF436" s="45"/>
      <c r="WMG436" s="45"/>
      <c r="WMH436" s="45"/>
      <c r="WMI436" s="45"/>
      <c r="WMJ436" s="45"/>
      <c r="WMK436" s="45"/>
      <c r="WML436" s="45"/>
      <c r="WMM436" s="45"/>
      <c r="WMN436" s="45"/>
      <c r="WMO436" s="45"/>
      <c r="WMP436" s="45"/>
      <c r="WMQ436" s="45"/>
      <c r="WMR436" s="45"/>
      <c r="WMS436" s="45"/>
      <c r="WMT436" s="45"/>
      <c r="WMU436" s="45"/>
      <c r="WMV436" s="45"/>
      <c r="WMW436" s="45"/>
      <c r="WMX436" s="45"/>
      <c r="WMY436" s="45"/>
      <c r="WMZ436" s="45"/>
      <c r="WNA436" s="45"/>
      <c r="WNB436" s="45"/>
      <c r="WNC436" s="45"/>
      <c r="WND436" s="45"/>
      <c r="WNE436" s="45"/>
      <c r="WNF436" s="45"/>
      <c r="WNG436" s="45"/>
      <c r="WNH436" s="45"/>
      <c r="WNI436" s="45"/>
      <c r="WNJ436" s="45"/>
      <c r="WNK436" s="45"/>
      <c r="WNL436" s="45"/>
      <c r="WNM436" s="45"/>
      <c r="WNN436" s="45"/>
      <c r="WNO436" s="45"/>
      <c r="WNP436" s="45"/>
      <c r="WNQ436" s="45"/>
      <c r="WNR436" s="45"/>
      <c r="WNS436" s="45"/>
      <c r="WNT436" s="45"/>
      <c r="WNU436" s="45"/>
      <c r="WNV436" s="45"/>
      <c r="WNW436" s="45"/>
      <c r="WNX436" s="45"/>
      <c r="WNY436" s="45"/>
      <c r="WNZ436" s="45"/>
      <c r="WOA436" s="45"/>
      <c r="WOB436" s="45"/>
      <c r="WOC436" s="45"/>
      <c r="WOD436" s="45"/>
      <c r="WOE436" s="45"/>
      <c r="WOF436" s="45"/>
      <c r="WOG436" s="45"/>
      <c r="WOH436" s="45"/>
      <c r="WOI436" s="45"/>
      <c r="WOJ436" s="45"/>
      <c r="WOK436" s="45"/>
      <c r="WOL436" s="45"/>
      <c r="WOM436" s="45"/>
      <c r="WON436" s="45"/>
      <c r="WOO436" s="45"/>
      <c r="WOP436" s="45"/>
      <c r="WOQ436" s="45"/>
      <c r="WOR436" s="45"/>
      <c r="WOS436" s="45"/>
      <c r="WOT436" s="45"/>
      <c r="WOU436" s="45"/>
      <c r="WOV436" s="45"/>
      <c r="WOW436" s="45"/>
      <c r="WOX436" s="45"/>
      <c r="WOY436" s="45"/>
      <c r="WOZ436" s="45"/>
      <c r="WPA436" s="45"/>
      <c r="WPB436" s="45"/>
      <c r="WPC436" s="45"/>
      <c r="WPD436" s="45"/>
      <c r="WPE436" s="45"/>
      <c r="WPF436" s="45"/>
      <c r="WPG436" s="45"/>
      <c r="WPH436" s="45"/>
      <c r="WPI436" s="45"/>
      <c r="WPJ436" s="45"/>
      <c r="WPK436" s="45"/>
      <c r="WPL436" s="45"/>
      <c r="WPM436" s="45"/>
      <c r="WPN436" s="45"/>
      <c r="WPO436" s="45"/>
      <c r="WPP436" s="45"/>
      <c r="WPQ436" s="45"/>
      <c r="WPR436" s="45"/>
      <c r="WPS436" s="45"/>
      <c r="WPT436" s="45"/>
      <c r="WPU436" s="45"/>
      <c r="WPV436" s="45"/>
      <c r="WPW436" s="45"/>
      <c r="WPX436" s="45"/>
      <c r="WPY436" s="45"/>
      <c r="WPZ436" s="45"/>
      <c r="WQA436" s="45"/>
      <c r="WQB436" s="45"/>
      <c r="WQC436" s="45"/>
      <c r="WQD436" s="45"/>
      <c r="WQE436" s="45"/>
      <c r="WQF436" s="45"/>
      <c r="WQG436" s="45"/>
      <c r="WQH436" s="45"/>
      <c r="WQI436" s="45"/>
      <c r="WQJ436" s="45"/>
      <c r="WQK436" s="45"/>
      <c r="WQL436" s="45"/>
      <c r="WQM436" s="45"/>
      <c r="WQN436" s="45"/>
      <c r="WQO436" s="45"/>
      <c r="WQP436" s="45"/>
      <c r="WQQ436" s="45"/>
      <c r="WQR436" s="45"/>
      <c r="WQS436" s="45"/>
      <c r="WQT436" s="45"/>
      <c r="WQU436" s="45"/>
      <c r="WQV436" s="45"/>
      <c r="WQW436" s="45"/>
      <c r="WQX436" s="45"/>
      <c r="WQY436" s="45"/>
      <c r="WQZ436" s="45"/>
      <c r="WRA436" s="45"/>
      <c r="WRB436" s="45"/>
      <c r="WRC436" s="45"/>
      <c r="WRD436" s="45"/>
      <c r="WRE436" s="45"/>
      <c r="WRF436" s="45"/>
      <c r="WRG436" s="45"/>
      <c r="WRH436" s="45"/>
      <c r="WRI436" s="45"/>
      <c r="WRJ436" s="45"/>
      <c r="WRK436" s="45"/>
      <c r="WRL436" s="45"/>
      <c r="WRM436" s="45"/>
      <c r="WRN436" s="45"/>
      <c r="WRO436" s="45"/>
      <c r="WRP436" s="45"/>
      <c r="WRQ436" s="45"/>
      <c r="WRR436" s="45"/>
      <c r="WRS436" s="45"/>
      <c r="WRT436" s="45"/>
      <c r="WRU436" s="45"/>
      <c r="WRV436" s="45"/>
      <c r="WRW436" s="45"/>
      <c r="WRX436" s="45"/>
      <c r="WRY436" s="45"/>
      <c r="WRZ436" s="45"/>
      <c r="WSA436" s="45"/>
      <c r="WSB436" s="45"/>
      <c r="WSC436" s="45"/>
      <c r="WSD436" s="45"/>
      <c r="WSE436" s="45"/>
      <c r="WSF436" s="45"/>
      <c r="WSG436" s="45"/>
      <c r="WSH436" s="45"/>
      <c r="WSI436" s="45"/>
      <c r="WSJ436" s="45"/>
      <c r="WSK436" s="45"/>
      <c r="WSL436" s="45"/>
      <c r="WSM436" s="45"/>
      <c r="WSN436" s="45"/>
      <c r="WSO436" s="45"/>
      <c r="WSP436" s="45"/>
      <c r="WSQ436" s="45"/>
      <c r="WSR436" s="45"/>
      <c r="WSS436" s="45"/>
      <c r="WST436" s="45"/>
      <c r="WSU436" s="45"/>
      <c r="WSV436" s="45"/>
      <c r="WSW436" s="45"/>
      <c r="WSX436" s="45"/>
      <c r="WSY436" s="45"/>
      <c r="WSZ436" s="45"/>
      <c r="WTA436" s="45"/>
      <c r="WTB436" s="45"/>
      <c r="WTC436" s="45"/>
      <c r="WTD436" s="45"/>
      <c r="WTE436" s="45"/>
      <c r="WTF436" s="45"/>
      <c r="WTG436" s="45"/>
      <c r="WTH436" s="45"/>
      <c r="WTI436" s="45"/>
      <c r="WTJ436" s="45"/>
      <c r="WTK436" s="45"/>
      <c r="WTL436" s="45"/>
      <c r="WTM436" s="45"/>
      <c r="WTN436" s="45"/>
      <c r="WTO436" s="45"/>
      <c r="WTP436" s="45"/>
      <c r="WTQ436" s="45"/>
      <c r="WTR436" s="45"/>
      <c r="WTS436" s="45"/>
      <c r="WTT436" s="45"/>
      <c r="WTU436" s="45"/>
      <c r="WTV436" s="45"/>
      <c r="WTW436" s="45"/>
      <c r="WTX436" s="45"/>
      <c r="WTY436" s="45"/>
      <c r="WTZ436" s="45"/>
      <c r="WUA436" s="45"/>
      <c r="WUB436" s="45"/>
      <c r="WUC436" s="45"/>
      <c r="WUD436" s="45"/>
      <c r="WUE436" s="45"/>
      <c r="WUF436" s="45"/>
      <c r="WUG436" s="45"/>
      <c r="WUH436" s="45"/>
      <c r="WUI436" s="45"/>
      <c r="WUJ436" s="45"/>
      <c r="WUK436" s="45"/>
      <c r="WUL436" s="45"/>
      <c r="WUM436" s="45"/>
      <c r="WUN436" s="45"/>
      <c r="WUO436" s="45"/>
      <c r="WUP436" s="45"/>
      <c r="WUQ436" s="45"/>
      <c r="WUR436" s="45"/>
      <c r="WUS436" s="45"/>
      <c r="WUT436" s="45"/>
      <c r="WUU436" s="45"/>
      <c r="WUV436" s="45"/>
      <c r="WUW436" s="45"/>
      <c r="WUX436" s="45"/>
      <c r="WUY436" s="45"/>
      <c r="WUZ436" s="45"/>
      <c r="WVA436" s="45"/>
      <c r="WVB436" s="45"/>
      <c r="WVC436" s="45"/>
      <c r="WVD436" s="45"/>
      <c r="WVE436" s="45"/>
      <c r="WVF436" s="45"/>
      <c r="WVG436" s="45"/>
      <c r="WVH436" s="45"/>
      <c r="WVI436" s="45"/>
      <c r="WVJ436" s="45"/>
      <c r="WVK436" s="45"/>
      <c r="WVL436" s="45"/>
      <c r="WVM436" s="45"/>
      <c r="WVN436" s="45"/>
      <c r="WVO436" s="45"/>
      <c r="WVP436" s="45"/>
      <c r="WVQ436" s="45"/>
      <c r="WVR436" s="45"/>
      <c r="WVS436" s="45"/>
      <c r="WVT436" s="45"/>
      <c r="WVU436" s="45"/>
      <c r="WVV436" s="45"/>
      <c r="WVW436" s="45"/>
      <c r="WVX436" s="45"/>
      <c r="WVY436" s="45"/>
      <c r="WVZ436" s="45"/>
      <c r="WWA436" s="45"/>
      <c r="WWB436" s="45"/>
      <c r="WWC436" s="45"/>
      <c r="WWD436" s="45"/>
      <c r="WWE436" s="45"/>
      <c r="WWF436" s="45"/>
      <c r="WWG436" s="45"/>
      <c r="WWH436" s="45"/>
      <c r="WWI436" s="45"/>
      <c r="WWJ436" s="45"/>
      <c r="WWK436" s="45"/>
      <c r="WWL436" s="45"/>
      <c r="WWM436" s="45"/>
      <c r="WWN436" s="45"/>
      <c r="WWO436" s="45"/>
      <c r="WWP436" s="45"/>
      <c r="WWQ436" s="45"/>
      <c r="WWR436" s="45"/>
      <c r="WWS436" s="45"/>
      <c r="WWT436" s="45"/>
      <c r="WWU436" s="45"/>
      <c r="WWV436" s="45"/>
      <c r="WWW436" s="45"/>
      <c r="WWX436" s="45"/>
      <c r="WWY436" s="45"/>
      <c r="WWZ436" s="45"/>
      <c r="WXA436" s="45"/>
      <c r="WXB436" s="45"/>
      <c r="WXC436" s="45"/>
      <c r="WXD436" s="45"/>
      <c r="WXE436" s="45"/>
      <c r="WXF436" s="45"/>
      <c r="WXG436" s="45"/>
      <c r="WXH436" s="45"/>
      <c r="WXI436" s="45"/>
      <c r="WXJ436" s="45"/>
      <c r="WXK436" s="45"/>
      <c r="WXL436" s="45"/>
      <c r="WXM436" s="45"/>
      <c r="WXN436" s="45"/>
      <c r="WXO436" s="45"/>
      <c r="WXP436" s="45"/>
      <c r="WXQ436" s="45"/>
      <c r="WXR436" s="45"/>
      <c r="WXS436" s="45"/>
      <c r="WXT436" s="45"/>
      <c r="WXU436" s="45"/>
      <c r="WXV436" s="45"/>
      <c r="WXW436" s="45"/>
      <c r="WXX436" s="45"/>
      <c r="WXY436" s="45"/>
      <c r="WXZ436" s="45"/>
      <c r="WYA436" s="45"/>
      <c r="WYB436" s="45"/>
      <c r="WYC436" s="45"/>
      <c r="WYD436" s="45"/>
      <c r="WYE436" s="45"/>
      <c r="WYF436" s="45"/>
      <c r="WYG436" s="45"/>
      <c r="WYH436" s="45"/>
      <c r="WYI436" s="45"/>
      <c r="WYJ436" s="45"/>
      <c r="WYK436" s="45"/>
      <c r="WYL436" s="45"/>
      <c r="WYM436" s="45"/>
      <c r="WYN436" s="45"/>
      <c r="WYO436" s="45"/>
      <c r="WYP436" s="45"/>
      <c r="WYQ436" s="45"/>
      <c r="WYR436" s="45"/>
      <c r="WYS436" s="45"/>
      <c r="WYT436" s="45"/>
      <c r="WYU436" s="45"/>
      <c r="WYV436" s="45"/>
      <c r="WYW436" s="45"/>
      <c r="WYX436" s="45"/>
      <c r="WYY436" s="45"/>
      <c r="WYZ436" s="45"/>
      <c r="WZA436" s="45"/>
      <c r="WZB436" s="45"/>
      <c r="WZC436" s="45"/>
      <c r="WZD436" s="45"/>
      <c r="WZE436" s="45"/>
      <c r="WZF436" s="45"/>
      <c r="WZG436" s="45"/>
      <c r="WZH436" s="45"/>
      <c r="WZI436" s="45"/>
      <c r="WZJ436" s="45"/>
      <c r="WZK436" s="45"/>
      <c r="WZL436" s="45"/>
      <c r="WZM436" s="45"/>
      <c r="WZN436" s="45"/>
      <c r="WZO436" s="45"/>
      <c r="WZP436" s="45"/>
      <c r="WZQ436" s="45"/>
      <c r="WZR436" s="45"/>
      <c r="WZS436" s="45"/>
      <c r="WZT436" s="45"/>
      <c r="WZU436" s="45"/>
      <c r="WZV436" s="45"/>
      <c r="WZW436" s="45"/>
      <c r="WZX436" s="45"/>
      <c r="WZY436" s="45"/>
      <c r="WZZ436" s="45"/>
      <c r="XAA436" s="45"/>
      <c r="XAB436" s="45"/>
      <c r="XAC436" s="45"/>
      <c r="XAD436" s="45"/>
      <c r="XAE436" s="45"/>
      <c r="XAF436" s="45"/>
      <c r="XAG436" s="45"/>
      <c r="XAH436" s="45"/>
      <c r="XAI436" s="45"/>
      <c r="XAJ436" s="45"/>
      <c r="XAK436" s="45"/>
      <c r="XAL436" s="45"/>
      <c r="XAM436" s="45"/>
      <c r="XAN436" s="45"/>
      <c r="XAO436" s="45"/>
      <c r="XAP436" s="45"/>
      <c r="XAQ436" s="45"/>
      <c r="XAR436" s="45"/>
      <c r="XAS436" s="45"/>
      <c r="XAT436" s="45"/>
      <c r="XAU436" s="45"/>
      <c r="XAV436" s="45"/>
      <c r="XAW436" s="45"/>
      <c r="XAX436" s="45"/>
      <c r="XAY436" s="45"/>
      <c r="XAZ436" s="45"/>
      <c r="XBA436" s="45"/>
      <c r="XBB436" s="45"/>
      <c r="XBC436" s="45"/>
      <c r="XBD436" s="45"/>
      <c r="XBE436" s="45"/>
      <c r="XBF436" s="45"/>
      <c r="XBG436" s="45"/>
      <c r="XBH436" s="45"/>
      <c r="XBI436" s="45"/>
      <c r="XBJ436" s="45"/>
      <c r="XBK436" s="45"/>
      <c r="XBL436" s="45"/>
      <c r="XBM436" s="45"/>
      <c r="XBN436" s="45"/>
      <c r="XBO436" s="45"/>
      <c r="XBP436" s="45"/>
      <c r="XBQ436" s="45"/>
      <c r="XBR436" s="45"/>
      <c r="XBS436" s="45"/>
      <c r="XBT436" s="45"/>
      <c r="XBU436" s="45"/>
      <c r="XBV436" s="45"/>
      <c r="XBW436" s="45"/>
      <c r="XBX436" s="45"/>
      <c r="XBY436" s="45"/>
      <c r="XBZ436" s="45"/>
      <c r="XCA436" s="45"/>
      <c r="XCB436" s="45"/>
      <c r="XCC436" s="45"/>
      <c r="XCD436" s="45"/>
      <c r="XCE436" s="45"/>
      <c r="XCF436" s="45"/>
      <c r="XCG436" s="45"/>
      <c r="XCH436" s="45"/>
      <c r="XCI436" s="45"/>
      <c r="XCJ436" s="45"/>
      <c r="XCK436" s="45"/>
      <c r="XCL436" s="45"/>
      <c r="XCM436" s="45"/>
      <c r="XCN436" s="45"/>
      <c r="XCO436" s="45"/>
      <c r="XCP436" s="45"/>
      <c r="XCQ436" s="45"/>
      <c r="XCR436" s="45"/>
      <c r="XCS436" s="45"/>
      <c r="XCT436" s="45"/>
      <c r="XCU436" s="45"/>
      <c r="XCV436" s="45"/>
      <c r="XCW436" s="45"/>
      <c r="XCX436" s="45"/>
      <c r="XCY436" s="45"/>
      <c r="XCZ436" s="45"/>
      <c r="XDA436" s="45"/>
      <c r="XDB436" s="45"/>
      <c r="XDC436" s="45"/>
      <c r="XDD436" s="45"/>
      <c r="XDE436" s="45"/>
      <c r="XDF436" s="45"/>
      <c r="XDG436" s="45"/>
      <c r="XDH436" s="45"/>
      <c r="XDI436" s="45"/>
      <c r="XDJ436" s="45"/>
      <c r="XDK436" s="45"/>
      <c r="XDL436" s="45"/>
      <c r="XDM436" s="45"/>
      <c r="XDN436" s="45"/>
      <c r="XDO436" s="45"/>
      <c r="XDP436" s="45"/>
      <c r="XDQ436" s="45"/>
      <c r="XDR436" s="45"/>
      <c r="XDS436" s="45"/>
      <c r="XDT436" s="45"/>
      <c r="XDU436" s="45"/>
      <c r="XDV436" s="45"/>
      <c r="XDW436" s="45"/>
      <c r="XDX436" s="45"/>
      <c r="XDY436" s="45"/>
      <c r="XDZ436" s="45"/>
      <c r="XEA436" s="45"/>
      <c r="XEB436" s="45"/>
      <c r="XEC436" s="45"/>
      <c r="XED436" s="45"/>
      <c r="XEE436" s="45"/>
      <c r="XEF436" s="45"/>
      <c r="XEG436" s="45"/>
      <c r="XEH436" s="45"/>
      <c r="XEI436" s="45"/>
      <c r="XEJ436" s="45"/>
      <c r="XEK436" s="45"/>
      <c r="XEL436" s="45"/>
      <c r="XEM436" s="45"/>
      <c r="XEN436" s="45"/>
      <c r="XEO436" s="45"/>
      <c r="XEP436" s="45"/>
      <c r="XEQ436" s="45"/>
      <c r="XER436" s="45"/>
      <c r="XES436" s="45"/>
      <c r="XET436" s="45"/>
      <c r="XEU436" s="45"/>
      <c r="XEV436" s="45"/>
      <c r="XEW436" s="45"/>
      <c r="XEX436" s="45"/>
      <c r="XEY436" s="45"/>
      <c r="XEZ436" s="45"/>
      <c r="XFA436" s="45"/>
    </row>
    <row r="437" spans="1:16381" s="23" customFormat="1" ht="27" x14ac:dyDescent="0.15">
      <c r="A437" s="21"/>
      <c r="B437" s="53" t="s">
        <v>41</v>
      </c>
      <c r="C437" s="95" t="s">
        <v>450</v>
      </c>
      <c r="D437" s="95" t="s">
        <v>451</v>
      </c>
      <c r="E437" s="95" t="s">
        <v>92</v>
      </c>
      <c r="F437" s="95" t="s">
        <v>93</v>
      </c>
      <c r="G437" s="95" t="s">
        <v>952</v>
      </c>
      <c r="H437" s="219">
        <f>284529-284529</f>
        <v>0</v>
      </c>
      <c r="I437" s="95" t="s">
        <v>46</v>
      </c>
      <c r="J437" s="91" t="s">
        <v>323</v>
      </c>
      <c r="K437" s="62" t="s">
        <v>564</v>
      </c>
      <c r="L437" s="290"/>
      <c r="M437" s="292"/>
      <c r="N437" s="294"/>
      <c r="O437" s="294"/>
      <c r="P437" s="296"/>
      <c r="Q437" s="298"/>
      <c r="R437" s="298"/>
      <c r="S437" s="300"/>
      <c r="T437" s="302"/>
      <c r="U437" s="304"/>
      <c r="V437" s="306"/>
      <c r="W437" s="306"/>
      <c r="X437" s="308"/>
      <c r="Y437" s="310"/>
      <c r="Z437" s="284"/>
      <c r="AA437" s="286"/>
      <c r="AB437" s="288"/>
      <c r="AC437" s="37" t="s">
        <v>51</v>
      </c>
      <c r="AD437" s="37" t="s">
        <v>57</v>
      </c>
      <c r="AE437" s="42" t="s">
        <v>58</v>
      </c>
      <c r="AF437" s="42" t="s">
        <v>59</v>
      </c>
      <c r="AG437" s="42" t="s">
        <v>60</v>
      </c>
      <c r="AH437" s="42" t="s">
        <v>61</v>
      </c>
      <c r="AI437" s="42" t="s">
        <v>61</v>
      </c>
      <c r="AJ437" s="42" t="s">
        <v>61</v>
      </c>
      <c r="AK437" s="45"/>
      <c r="AL437" s="45"/>
      <c r="AM437" s="45"/>
      <c r="AN437" s="45"/>
      <c r="AO437" s="45"/>
      <c r="AP437" s="45"/>
      <c r="AQ437" s="45"/>
      <c r="AR437" s="45"/>
      <c r="AS437" s="45"/>
      <c r="AT437" s="45"/>
      <c r="AU437" s="45"/>
      <c r="AV437" s="45"/>
      <c r="AW437" s="45"/>
      <c r="AX437" s="45"/>
      <c r="AY437" s="45"/>
      <c r="AZ437" s="45"/>
      <c r="BA437" s="45"/>
      <c r="BB437" s="45"/>
      <c r="BC437" s="45"/>
      <c r="BD437" s="45"/>
      <c r="BE437" s="45"/>
      <c r="BF437" s="45"/>
      <c r="BG437" s="45"/>
      <c r="BH437" s="45"/>
      <c r="BI437" s="45"/>
      <c r="BJ437" s="45"/>
      <c r="BK437" s="45"/>
      <c r="BL437" s="45"/>
      <c r="BM437" s="45"/>
      <c r="BN437" s="45"/>
      <c r="BO437" s="45"/>
      <c r="BP437" s="45"/>
      <c r="BQ437" s="45"/>
      <c r="BR437" s="45"/>
      <c r="BS437" s="45"/>
      <c r="BT437" s="45"/>
      <c r="BU437" s="45"/>
      <c r="BV437" s="45"/>
      <c r="BW437" s="45"/>
      <c r="BX437" s="45"/>
      <c r="BY437" s="45"/>
      <c r="BZ437" s="45"/>
      <c r="CA437" s="45"/>
      <c r="CB437" s="45"/>
      <c r="CC437" s="45"/>
      <c r="CD437" s="45"/>
      <c r="CE437" s="45"/>
      <c r="CF437" s="45"/>
      <c r="CG437" s="45"/>
      <c r="CH437" s="45"/>
      <c r="CI437" s="45"/>
      <c r="CJ437" s="45"/>
      <c r="CK437" s="45"/>
      <c r="CL437" s="45"/>
      <c r="CM437" s="45"/>
      <c r="CN437" s="45"/>
      <c r="CO437" s="45"/>
      <c r="CP437" s="45"/>
      <c r="CQ437" s="45"/>
      <c r="CR437" s="45"/>
      <c r="CS437" s="45"/>
      <c r="CT437" s="45"/>
      <c r="CU437" s="45"/>
      <c r="CV437" s="45"/>
      <c r="CW437" s="45"/>
      <c r="CX437" s="45"/>
      <c r="CY437" s="45"/>
      <c r="CZ437" s="45"/>
      <c r="DA437" s="45"/>
      <c r="DB437" s="45"/>
      <c r="DC437" s="45"/>
      <c r="DD437" s="45"/>
      <c r="DE437" s="45"/>
      <c r="DF437" s="45"/>
      <c r="DG437" s="45"/>
      <c r="DH437" s="45"/>
      <c r="DI437" s="45"/>
      <c r="DJ437" s="45"/>
      <c r="DK437" s="45"/>
      <c r="DL437" s="45"/>
      <c r="DM437" s="45"/>
      <c r="DN437" s="45"/>
      <c r="DO437" s="45"/>
      <c r="DP437" s="45"/>
      <c r="DQ437" s="45"/>
      <c r="DR437" s="45"/>
      <c r="DS437" s="45"/>
      <c r="DT437" s="45"/>
      <c r="DU437" s="45"/>
      <c r="DV437" s="45"/>
      <c r="DW437" s="45"/>
      <c r="DX437" s="45"/>
      <c r="DY437" s="45"/>
      <c r="DZ437" s="45"/>
      <c r="EA437" s="45"/>
      <c r="EB437" s="45"/>
      <c r="EC437" s="45"/>
      <c r="ED437" s="45"/>
      <c r="EE437" s="45"/>
      <c r="EF437" s="45"/>
      <c r="EG437" s="45"/>
      <c r="EH437" s="45"/>
      <c r="EI437" s="45"/>
      <c r="EJ437" s="45"/>
      <c r="EK437" s="45"/>
      <c r="EL437" s="45"/>
      <c r="EM437" s="45"/>
      <c r="EN437" s="45"/>
      <c r="EO437" s="45"/>
      <c r="EP437" s="45"/>
      <c r="EQ437" s="45"/>
      <c r="ER437" s="45"/>
      <c r="ES437" s="45"/>
      <c r="ET437" s="45"/>
      <c r="EU437" s="45"/>
      <c r="EV437" s="45"/>
      <c r="EW437" s="45"/>
      <c r="EX437" s="45"/>
      <c r="EY437" s="45"/>
      <c r="EZ437" s="45"/>
      <c r="FA437" s="45"/>
      <c r="FB437" s="45"/>
      <c r="FC437" s="45"/>
      <c r="FD437" s="45"/>
      <c r="FE437" s="45"/>
      <c r="FF437" s="45"/>
      <c r="FG437" s="45"/>
      <c r="FH437" s="45"/>
      <c r="FI437" s="45"/>
      <c r="FJ437" s="45"/>
      <c r="FK437" s="45"/>
      <c r="FL437" s="45"/>
      <c r="FM437" s="45"/>
      <c r="FN437" s="45"/>
      <c r="FO437" s="45"/>
      <c r="FP437" s="45"/>
      <c r="FQ437" s="45"/>
      <c r="FR437" s="45"/>
      <c r="FS437" s="45"/>
      <c r="FT437" s="45"/>
      <c r="FU437" s="45"/>
      <c r="FV437" s="45"/>
      <c r="FW437" s="45"/>
      <c r="FX437" s="45"/>
      <c r="FY437" s="45"/>
      <c r="FZ437" s="45"/>
      <c r="GA437" s="45"/>
      <c r="GB437" s="45"/>
      <c r="GC437" s="45"/>
      <c r="GD437" s="45"/>
      <c r="GE437" s="45"/>
      <c r="GF437" s="45"/>
      <c r="GG437" s="45"/>
      <c r="GH437" s="45"/>
      <c r="GI437" s="45"/>
      <c r="GJ437" s="45"/>
      <c r="GK437" s="45"/>
      <c r="GL437" s="45"/>
      <c r="GM437" s="45"/>
      <c r="GN437" s="45"/>
      <c r="GO437" s="45"/>
      <c r="GP437" s="45"/>
      <c r="GQ437" s="45"/>
      <c r="GR437" s="45"/>
      <c r="GS437" s="45"/>
      <c r="GT437" s="45"/>
      <c r="GU437" s="45"/>
      <c r="GV437" s="45"/>
      <c r="GW437" s="45"/>
      <c r="GX437" s="45"/>
      <c r="GY437" s="45"/>
      <c r="GZ437" s="45"/>
      <c r="HA437" s="45"/>
      <c r="HB437" s="45"/>
      <c r="HC437" s="45"/>
      <c r="HD437" s="45"/>
      <c r="HE437" s="45"/>
      <c r="HF437" s="45"/>
      <c r="HG437" s="45"/>
      <c r="HH437" s="45"/>
      <c r="HI437" s="45"/>
      <c r="HJ437" s="45"/>
      <c r="HK437" s="45"/>
      <c r="HL437" s="45"/>
      <c r="HM437" s="45"/>
      <c r="HN437" s="45"/>
      <c r="HO437" s="45"/>
      <c r="HP437" s="45"/>
      <c r="HQ437" s="45"/>
      <c r="HR437" s="45"/>
      <c r="HS437" s="45"/>
      <c r="HT437" s="45"/>
      <c r="HU437" s="45"/>
      <c r="HV437" s="45"/>
      <c r="HW437" s="45"/>
      <c r="HX437" s="45"/>
      <c r="HY437" s="45"/>
      <c r="HZ437" s="45"/>
      <c r="IA437" s="45"/>
      <c r="IB437" s="45"/>
      <c r="IC437" s="45"/>
      <c r="ID437" s="45"/>
      <c r="IE437" s="45"/>
      <c r="IF437" s="45"/>
      <c r="IG437" s="45"/>
      <c r="IH437" s="45"/>
      <c r="II437" s="45"/>
      <c r="IJ437" s="45"/>
      <c r="IK437" s="45"/>
      <c r="IL437" s="45"/>
      <c r="IM437" s="45"/>
      <c r="IN437" s="45"/>
      <c r="IO437" s="45"/>
      <c r="IP437" s="45"/>
      <c r="IQ437" s="45"/>
      <c r="IR437" s="45"/>
      <c r="IS437" s="45"/>
      <c r="IT437" s="45"/>
      <c r="IU437" s="45"/>
      <c r="IV437" s="45"/>
      <c r="IW437" s="45"/>
      <c r="IX437" s="45"/>
      <c r="IY437" s="45"/>
      <c r="IZ437" s="45"/>
      <c r="JA437" s="45"/>
      <c r="JB437" s="45"/>
      <c r="JC437" s="45"/>
      <c r="JD437" s="45"/>
      <c r="JE437" s="45"/>
      <c r="JF437" s="45"/>
      <c r="JG437" s="45"/>
      <c r="JH437" s="45"/>
      <c r="JI437" s="45"/>
      <c r="JJ437" s="45"/>
      <c r="JK437" s="45"/>
      <c r="JL437" s="45"/>
      <c r="JM437" s="45"/>
      <c r="JN437" s="45"/>
      <c r="JO437" s="45"/>
      <c r="JP437" s="45"/>
      <c r="JQ437" s="45"/>
      <c r="JR437" s="45"/>
      <c r="JS437" s="45"/>
      <c r="JT437" s="45"/>
      <c r="JU437" s="45"/>
      <c r="JV437" s="45"/>
      <c r="JW437" s="45"/>
      <c r="JX437" s="45"/>
      <c r="JY437" s="45"/>
      <c r="JZ437" s="45"/>
      <c r="KA437" s="45"/>
      <c r="KB437" s="45"/>
      <c r="KC437" s="45"/>
      <c r="KD437" s="45"/>
      <c r="KE437" s="45"/>
      <c r="KF437" s="45"/>
      <c r="KG437" s="45"/>
      <c r="KH437" s="45"/>
      <c r="KI437" s="45"/>
      <c r="KJ437" s="45"/>
      <c r="KK437" s="45"/>
      <c r="KL437" s="45"/>
      <c r="KM437" s="45"/>
      <c r="KN437" s="45"/>
      <c r="KO437" s="45"/>
      <c r="KP437" s="45"/>
      <c r="KQ437" s="45"/>
      <c r="KR437" s="45"/>
      <c r="KS437" s="45"/>
      <c r="KT437" s="45"/>
      <c r="KU437" s="45"/>
      <c r="KV437" s="45"/>
      <c r="KW437" s="45"/>
      <c r="KX437" s="45"/>
      <c r="KY437" s="45"/>
      <c r="KZ437" s="45"/>
      <c r="LA437" s="45"/>
      <c r="LB437" s="45"/>
      <c r="LC437" s="45"/>
      <c r="LD437" s="45"/>
      <c r="LE437" s="45"/>
      <c r="LF437" s="45"/>
      <c r="LG437" s="45"/>
      <c r="LH437" s="45"/>
      <c r="LI437" s="45"/>
      <c r="LJ437" s="45"/>
      <c r="LK437" s="45"/>
      <c r="LL437" s="45"/>
      <c r="LM437" s="45"/>
      <c r="LN437" s="45"/>
      <c r="LO437" s="45"/>
      <c r="LP437" s="45"/>
      <c r="LQ437" s="45"/>
      <c r="LR437" s="45"/>
      <c r="LS437" s="45"/>
      <c r="LT437" s="45"/>
      <c r="LU437" s="45"/>
      <c r="LV437" s="45"/>
      <c r="LW437" s="45"/>
      <c r="LX437" s="45"/>
      <c r="LY437" s="45"/>
      <c r="LZ437" s="45"/>
      <c r="MA437" s="45"/>
      <c r="MB437" s="45"/>
      <c r="MC437" s="45"/>
      <c r="MD437" s="45"/>
      <c r="ME437" s="45"/>
      <c r="MF437" s="45"/>
      <c r="MG437" s="45"/>
      <c r="MH437" s="45"/>
      <c r="MI437" s="45"/>
      <c r="MJ437" s="45"/>
      <c r="MK437" s="45"/>
      <c r="ML437" s="45"/>
      <c r="MM437" s="45"/>
      <c r="MN437" s="45"/>
      <c r="MO437" s="45"/>
      <c r="MP437" s="45"/>
      <c r="MQ437" s="45"/>
      <c r="MR437" s="45"/>
      <c r="MS437" s="45"/>
      <c r="MT437" s="45"/>
      <c r="MU437" s="45"/>
      <c r="MV437" s="45"/>
      <c r="MW437" s="45"/>
      <c r="MX437" s="45"/>
      <c r="MY437" s="45"/>
      <c r="MZ437" s="45"/>
      <c r="NA437" s="45"/>
      <c r="NB437" s="45"/>
      <c r="NC437" s="45"/>
      <c r="ND437" s="45"/>
      <c r="NE437" s="45"/>
      <c r="NF437" s="45"/>
      <c r="NG437" s="45"/>
      <c r="NH437" s="45"/>
      <c r="NI437" s="45"/>
      <c r="NJ437" s="45"/>
      <c r="NK437" s="45"/>
      <c r="NL437" s="45"/>
      <c r="NM437" s="45"/>
      <c r="NN437" s="45"/>
      <c r="NO437" s="45"/>
      <c r="NP437" s="45"/>
      <c r="NQ437" s="45"/>
      <c r="NR437" s="45"/>
      <c r="NS437" s="45"/>
      <c r="NT437" s="45"/>
      <c r="NU437" s="45"/>
      <c r="NV437" s="45"/>
      <c r="NW437" s="45"/>
      <c r="NX437" s="45"/>
      <c r="NY437" s="45"/>
      <c r="NZ437" s="45"/>
      <c r="OA437" s="45"/>
      <c r="OB437" s="45"/>
      <c r="OC437" s="45"/>
      <c r="OD437" s="45"/>
      <c r="OE437" s="45"/>
      <c r="OF437" s="45"/>
      <c r="OG437" s="45"/>
      <c r="OH437" s="45"/>
      <c r="OI437" s="45"/>
      <c r="OJ437" s="45"/>
      <c r="OK437" s="45"/>
      <c r="OL437" s="45"/>
      <c r="OM437" s="45"/>
      <c r="ON437" s="45"/>
      <c r="OO437" s="45"/>
      <c r="OP437" s="45"/>
      <c r="OQ437" s="45"/>
      <c r="OR437" s="45"/>
      <c r="OS437" s="45"/>
      <c r="OT437" s="45"/>
      <c r="OU437" s="45"/>
      <c r="OV437" s="45"/>
      <c r="OW437" s="45"/>
      <c r="OX437" s="45"/>
      <c r="OY437" s="45"/>
      <c r="OZ437" s="45"/>
      <c r="PA437" s="45"/>
      <c r="PB437" s="45"/>
      <c r="PC437" s="45"/>
      <c r="PD437" s="45"/>
      <c r="PE437" s="45"/>
      <c r="PF437" s="45"/>
      <c r="PG437" s="45"/>
      <c r="PH437" s="45"/>
      <c r="PI437" s="45"/>
      <c r="PJ437" s="45"/>
      <c r="PK437" s="45"/>
      <c r="PL437" s="45"/>
      <c r="PM437" s="45"/>
      <c r="PN437" s="45"/>
      <c r="PO437" s="45"/>
      <c r="PP437" s="45"/>
      <c r="PQ437" s="45"/>
      <c r="PR437" s="45"/>
      <c r="PS437" s="45"/>
      <c r="PT437" s="45"/>
      <c r="PU437" s="45"/>
      <c r="PV437" s="45"/>
      <c r="PW437" s="45"/>
      <c r="PX437" s="45"/>
      <c r="PY437" s="45"/>
      <c r="PZ437" s="45"/>
      <c r="QA437" s="45"/>
      <c r="QB437" s="45"/>
      <c r="QC437" s="45"/>
      <c r="QD437" s="45"/>
      <c r="QE437" s="45"/>
      <c r="QF437" s="45"/>
      <c r="QG437" s="45"/>
      <c r="QH437" s="45"/>
      <c r="QI437" s="45"/>
      <c r="QJ437" s="45"/>
      <c r="QK437" s="45"/>
      <c r="QL437" s="45"/>
      <c r="QM437" s="45"/>
      <c r="QN437" s="45"/>
      <c r="QO437" s="45"/>
      <c r="QP437" s="45"/>
      <c r="QQ437" s="45"/>
      <c r="QR437" s="45"/>
      <c r="QS437" s="45"/>
      <c r="QT437" s="45"/>
      <c r="QU437" s="45"/>
      <c r="QV437" s="45"/>
      <c r="QW437" s="45"/>
      <c r="QX437" s="45"/>
      <c r="QY437" s="45"/>
      <c r="QZ437" s="45"/>
      <c r="RA437" s="45"/>
      <c r="RB437" s="45"/>
      <c r="RC437" s="45"/>
      <c r="RD437" s="45"/>
      <c r="RE437" s="45"/>
      <c r="RF437" s="45"/>
      <c r="RG437" s="45"/>
      <c r="RH437" s="45"/>
      <c r="RI437" s="45"/>
      <c r="RJ437" s="45"/>
      <c r="RK437" s="45"/>
      <c r="RL437" s="45"/>
      <c r="RM437" s="45"/>
      <c r="RN437" s="45"/>
      <c r="RO437" s="45"/>
      <c r="RP437" s="45"/>
      <c r="RQ437" s="45"/>
      <c r="RR437" s="45"/>
      <c r="RS437" s="45"/>
      <c r="RT437" s="45"/>
      <c r="RU437" s="45"/>
      <c r="RV437" s="45"/>
      <c r="RW437" s="45"/>
      <c r="RX437" s="45"/>
      <c r="RY437" s="45"/>
      <c r="RZ437" s="45"/>
      <c r="SA437" s="45"/>
      <c r="SB437" s="45"/>
      <c r="SC437" s="45"/>
      <c r="SD437" s="45"/>
      <c r="SE437" s="45"/>
      <c r="SF437" s="45"/>
      <c r="SG437" s="45"/>
      <c r="SH437" s="45"/>
      <c r="SI437" s="45"/>
      <c r="SJ437" s="45"/>
      <c r="SK437" s="45"/>
      <c r="SL437" s="45"/>
      <c r="SM437" s="45"/>
      <c r="SN437" s="45"/>
      <c r="SO437" s="45"/>
      <c r="SP437" s="45"/>
      <c r="SQ437" s="45"/>
      <c r="SR437" s="45"/>
      <c r="SS437" s="45"/>
      <c r="ST437" s="45"/>
      <c r="SU437" s="45"/>
      <c r="SV437" s="45"/>
      <c r="SW437" s="45"/>
      <c r="SX437" s="45"/>
      <c r="SY437" s="45"/>
      <c r="SZ437" s="45"/>
      <c r="TA437" s="45"/>
      <c r="TB437" s="45"/>
      <c r="TC437" s="45"/>
      <c r="TD437" s="45"/>
      <c r="TE437" s="45"/>
      <c r="TF437" s="45"/>
      <c r="TG437" s="45"/>
      <c r="TH437" s="45"/>
      <c r="TI437" s="45"/>
      <c r="TJ437" s="45"/>
      <c r="TK437" s="45"/>
      <c r="TL437" s="45"/>
      <c r="TM437" s="45"/>
      <c r="TN437" s="45"/>
      <c r="TO437" s="45"/>
      <c r="TP437" s="45"/>
      <c r="TQ437" s="45"/>
      <c r="TR437" s="45"/>
      <c r="TS437" s="45"/>
      <c r="TT437" s="45"/>
      <c r="TU437" s="45"/>
      <c r="TV437" s="45"/>
      <c r="TW437" s="45"/>
      <c r="TX437" s="45"/>
      <c r="TY437" s="45"/>
      <c r="TZ437" s="45"/>
      <c r="UA437" s="45"/>
      <c r="UB437" s="45"/>
      <c r="UC437" s="45"/>
      <c r="UD437" s="45"/>
      <c r="UE437" s="45"/>
      <c r="UF437" s="45"/>
      <c r="UG437" s="45"/>
      <c r="UH437" s="45"/>
      <c r="UI437" s="45"/>
      <c r="UJ437" s="45"/>
      <c r="UK437" s="45"/>
      <c r="UL437" s="45"/>
      <c r="UM437" s="45"/>
      <c r="UN437" s="45"/>
      <c r="UO437" s="45"/>
      <c r="UP437" s="45"/>
      <c r="UQ437" s="45"/>
      <c r="UR437" s="45"/>
      <c r="US437" s="45"/>
      <c r="UT437" s="45"/>
      <c r="UU437" s="45"/>
      <c r="UV437" s="45"/>
      <c r="UW437" s="45"/>
      <c r="UX437" s="45"/>
      <c r="UY437" s="45"/>
      <c r="UZ437" s="45"/>
      <c r="VA437" s="45"/>
      <c r="VB437" s="45"/>
      <c r="VC437" s="45"/>
      <c r="VD437" s="45"/>
      <c r="VE437" s="45"/>
      <c r="VF437" s="45"/>
      <c r="VG437" s="45"/>
      <c r="VH437" s="45"/>
      <c r="VI437" s="45"/>
      <c r="VJ437" s="45"/>
      <c r="VK437" s="45"/>
      <c r="VL437" s="45"/>
      <c r="VM437" s="45"/>
      <c r="VN437" s="45"/>
      <c r="VO437" s="45"/>
      <c r="VP437" s="45"/>
      <c r="VQ437" s="45"/>
      <c r="VR437" s="45"/>
      <c r="VS437" s="45"/>
      <c r="VT437" s="45"/>
      <c r="VU437" s="45"/>
      <c r="VV437" s="45"/>
      <c r="VW437" s="45"/>
      <c r="VX437" s="45"/>
      <c r="VY437" s="45"/>
      <c r="VZ437" s="45"/>
      <c r="WA437" s="45"/>
      <c r="WB437" s="45"/>
      <c r="WC437" s="45"/>
      <c r="WD437" s="45"/>
      <c r="WE437" s="45"/>
      <c r="WF437" s="45"/>
      <c r="WG437" s="45"/>
      <c r="WH437" s="45"/>
      <c r="WI437" s="45"/>
      <c r="WJ437" s="45"/>
      <c r="WK437" s="45"/>
      <c r="WL437" s="45"/>
      <c r="WM437" s="45"/>
      <c r="WN437" s="45"/>
      <c r="WO437" s="45"/>
      <c r="WP437" s="45"/>
      <c r="WQ437" s="45"/>
      <c r="WR437" s="45"/>
      <c r="WS437" s="45"/>
      <c r="WT437" s="45"/>
      <c r="WU437" s="45"/>
      <c r="WV437" s="45"/>
      <c r="WW437" s="45"/>
      <c r="WX437" s="45"/>
      <c r="WY437" s="45"/>
      <c r="WZ437" s="45"/>
      <c r="XA437" s="45"/>
      <c r="XB437" s="45"/>
      <c r="XC437" s="45"/>
      <c r="XD437" s="45"/>
      <c r="XE437" s="45"/>
      <c r="XF437" s="45"/>
      <c r="XG437" s="45"/>
      <c r="XH437" s="45"/>
      <c r="XI437" s="45"/>
      <c r="XJ437" s="45"/>
      <c r="XK437" s="45"/>
      <c r="XL437" s="45"/>
      <c r="XM437" s="45"/>
      <c r="XN437" s="45"/>
      <c r="XO437" s="45"/>
      <c r="XP437" s="45"/>
      <c r="XQ437" s="45"/>
      <c r="XR437" s="45"/>
      <c r="XS437" s="45"/>
      <c r="XT437" s="45"/>
      <c r="XU437" s="45"/>
      <c r="XV437" s="45"/>
      <c r="XW437" s="45"/>
      <c r="XX437" s="45"/>
      <c r="XY437" s="45"/>
      <c r="XZ437" s="45"/>
      <c r="YA437" s="45"/>
      <c r="YB437" s="45"/>
      <c r="YC437" s="45"/>
      <c r="YD437" s="45"/>
      <c r="YE437" s="45"/>
      <c r="YF437" s="45"/>
      <c r="YG437" s="45"/>
      <c r="YH437" s="45"/>
      <c r="YI437" s="45"/>
      <c r="YJ437" s="45"/>
      <c r="YK437" s="45"/>
      <c r="YL437" s="45"/>
      <c r="YM437" s="45"/>
      <c r="YN437" s="45"/>
      <c r="YO437" s="45"/>
      <c r="YP437" s="45"/>
      <c r="YQ437" s="45"/>
      <c r="YR437" s="45"/>
      <c r="YS437" s="45"/>
      <c r="YT437" s="45"/>
      <c r="YU437" s="45"/>
      <c r="YV437" s="45"/>
      <c r="YW437" s="45"/>
      <c r="YX437" s="45"/>
      <c r="YY437" s="45"/>
      <c r="YZ437" s="45"/>
      <c r="ZA437" s="45"/>
      <c r="ZB437" s="45"/>
      <c r="ZC437" s="45"/>
      <c r="ZD437" s="45"/>
      <c r="ZE437" s="45"/>
      <c r="ZF437" s="45"/>
      <c r="ZG437" s="45"/>
      <c r="ZH437" s="45"/>
      <c r="ZI437" s="45"/>
      <c r="ZJ437" s="45"/>
      <c r="ZK437" s="45"/>
      <c r="ZL437" s="45"/>
      <c r="ZM437" s="45"/>
      <c r="ZN437" s="45"/>
      <c r="ZO437" s="45"/>
      <c r="ZP437" s="45"/>
      <c r="ZQ437" s="45"/>
      <c r="ZR437" s="45"/>
      <c r="ZS437" s="45"/>
      <c r="ZT437" s="45"/>
      <c r="ZU437" s="45"/>
      <c r="ZV437" s="45"/>
      <c r="ZW437" s="45"/>
      <c r="ZX437" s="45"/>
      <c r="ZY437" s="45"/>
      <c r="ZZ437" s="45"/>
      <c r="AAA437" s="45"/>
      <c r="AAB437" s="45"/>
      <c r="AAC437" s="45"/>
      <c r="AAD437" s="45"/>
      <c r="AAE437" s="45"/>
      <c r="AAF437" s="45"/>
      <c r="AAG437" s="45"/>
      <c r="AAH437" s="45"/>
      <c r="AAI437" s="45"/>
      <c r="AAJ437" s="45"/>
      <c r="AAK437" s="45"/>
      <c r="AAL437" s="45"/>
      <c r="AAM437" s="45"/>
      <c r="AAN437" s="45"/>
      <c r="AAO437" s="45"/>
      <c r="AAP437" s="45"/>
      <c r="AAQ437" s="45"/>
      <c r="AAR437" s="45"/>
      <c r="AAS437" s="45"/>
      <c r="AAT437" s="45"/>
      <c r="AAU437" s="45"/>
      <c r="AAV437" s="45"/>
      <c r="AAW437" s="45"/>
      <c r="AAX437" s="45"/>
      <c r="AAY437" s="45"/>
      <c r="AAZ437" s="45"/>
      <c r="ABA437" s="45"/>
      <c r="ABB437" s="45"/>
      <c r="ABC437" s="45"/>
      <c r="ABD437" s="45"/>
      <c r="ABE437" s="45"/>
      <c r="ABF437" s="45"/>
      <c r="ABG437" s="45"/>
      <c r="ABH437" s="45"/>
      <c r="ABI437" s="45"/>
      <c r="ABJ437" s="45"/>
      <c r="ABK437" s="45"/>
      <c r="ABL437" s="45"/>
      <c r="ABM437" s="45"/>
      <c r="ABN437" s="45"/>
      <c r="ABO437" s="45"/>
      <c r="ABP437" s="45"/>
      <c r="ABQ437" s="45"/>
      <c r="ABR437" s="45"/>
      <c r="ABS437" s="45"/>
      <c r="ABT437" s="45"/>
      <c r="ABU437" s="45"/>
      <c r="ABV437" s="45"/>
      <c r="ABW437" s="45"/>
      <c r="ABX437" s="45"/>
      <c r="ABY437" s="45"/>
      <c r="ABZ437" s="45"/>
      <c r="ACA437" s="45"/>
      <c r="ACB437" s="45"/>
      <c r="ACC437" s="45"/>
      <c r="ACD437" s="45"/>
      <c r="ACE437" s="45"/>
      <c r="ACF437" s="45"/>
      <c r="ACG437" s="45"/>
      <c r="ACH437" s="45"/>
      <c r="ACI437" s="45"/>
      <c r="ACJ437" s="45"/>
      <c r="ACK437" s="45"/>
      <c r="ACL437" s="45"/>
      <c r="ACM437" s="45"/>
      <c r="ACN437" s="45"/>
      <c r="ACO437" s="45"/>
      <c r="ACP437" s="45"/>
      <c r="ACQ437" s="45"/>
      <c r="ACR437" s="45"/>
      <c r="ACS437" s="45"/>
      <c r="ACT437" s="45"/>
      <c r="ACU437" s="45"/>
      <c r="ACV437" s="45"/>
      <c r="ACW437" s="45"/>
      <c r="ACX437" s="45"/>
      <c r="ACY437" s="45"/>
      <c r="ACZ437" s="45"/>
      <c r="ADA437" s="45"/>
      <c r="ADB437" s="45"/>
      <c r="ADC437" s="45"/>
      <c r="ADD437" s="45"/>
      <c r="ADE437" s="45"/>
      <c r="ADF437" s="45"/>
      <c r="ADG437" s="45"/>
      <c r="ADH437" s="45"/>
      <c r="ADI437" s="45"/>
      <c r="ADJ437" s="45"/>
      <c r="ADK437" s="45"/>
      <c r="ADL437" s="45"/>
      <c r="ADM437" s="45"/>
      <c r="ADN437" s="45"/>
      <c r="ADO437" s="45"/>
      <c r="ADP437" s="45"/>
      <c r="ADQ437" s="45"/>
      <c r="ADR437" s="45"/>
      <c r="ADS437" s="45"/>
      <c r="ADT437" s="45"/>
      <c r="ADU437" s="45"/>
      <c r="ADV437" s="45"/>
      <c r="ADW437" s="45"/>
      <c r="ADX437" s="45"/>
      <c r="ADY437" s="45"/>
      <c r="ADZ437" s="45"/>
      <c r="AEA437" s="45"/>
      <c r="AEB437" s="45"/>
      <c r="AEC437" s="45"/>
      <c r="AED437" s="45"/>
      <c r="AEE437" s="45"/>
      <c r="AEF437" s="45"/>
      <c r="AEG437" s="45"/>
      <c r="AEH437" s="45"/>
      <c r="AEI437" s="45"/>
      <c r="AEJ437" s="45"/>
      <c r="AEK437" s="45"/>
      <c r="AEL437" s="45"/>
      <c r="AEM437" s="45"/>
      <c r="AEN437" s="45"/>
      <c r="AEO437" s="45"/>
      <c r="AEP437" s="45"/>
      <c r="AEQ437" s="45"/>
      <c r="AER437" s="45"/>
      <c r="AES437" s="45"/>
      <c r="AET437" s="45"/>
      <c r="AEU437" s="45"/>
      <c r="AEV437" s="45"/>
      <c r="AEW437" s="45"/>
      <c r="AEX437" s="45"/>
      <c r="AEY437" s="45"/>
      <c r="AEZ437" s="45"/>
      <c r="AFA437" s="45"/>
      <c r="AFB437" s="45"/>
      <c r="AFC437" s="45"/>
      <c r="AFD437" s="45"/>
      <c r="AFE437" s="45"/>
      <c r="AFF437" s="45"/>
      <c r="AFG437" s="45"/>
      <c r="AFH437" s="45"/>
      <c r="AFI437" s="45"/>
      <c r="AFJ437" s="45"/>
      <c r="AFK437" s="45"/>
      <c r="AFL437" s="45"/>
      <c r="AFM437" s="45"/>
      <c r="AFN437" s="45"/>
      <c r="AFO437" s="45"/>
      <c r="AFP437" s="45"/>
      <c r="AFQ437" s="45"/>
      <c r="AFR437" s="45"/>
      <c r="AFS437" s="45"/>
      <c r="AFT437" s="45"/>
      <c r="AFU437" s="45"/>
      <c r="AFV437" s="45"/>
      <c r="AFW437" s="45"/>
      <c r="AFX437" s="45"/>
      <c r="AFY437" s="45"/>
      <c r="AFZ437" s="45"/>
      <c r="AGA437" s="45"/>
      <c r="AGB437" s="45"/>
      <c r="AGC437" s="45"/>
      <c r="AGD437" s="45"/>
      <c r="AGE437" s="45"/>
      <c r="AGF437" s="45"/>
      <c r="AGG437" s="45"/>
      <c r="AGH437" s="45"/>
      <c r="AGI437" s="45"/>
      <c r="AGJ437" s="45"/>
      <c r="AGK437" s="45"/>
      <c r="AGL437" s="45"/>
      <c r="AGM437" s="45"/>
      <c r="AGN437" s="45"/>
      <c r="AGO437" s="45"/>
      <c r="AGP437" s="45"/>
      <c r="AGQ437" s="45"/>
      <c r="AGR437" s="45"/>
      <c r="AGS437" s="45"/>
      <c r="AGT437" s="45"/>
      <c r="AGU437" s="45"/>
      <c r="AGV437" s="45"/>
      <c r="AGW437" s="45"/>
      <c r="AGX437" s="45"/>
      <c r="AGY437" s="45"/>
      <c r="AGZ437" s="45"/>
      <c r="AHA437" s="45"/>
      <c r="AHB437" s="45"/>
      <c r="AHC437" s="45"/>
      <c r="AHD437" s="45"/>
      <c r="AHE437" s="45"/>
      <c r="AHF437" s="45"/>
      <c r="AHG437" s="45"/>
      <c r="AHH437" s="45"/>
      <c r="AHI437" s="45"/>
      <c r="AHJ437" s="45"/>
      <c r="AHK437" s="45"/>
      <c r="AHL437" s="45"/>
      <c r="AHM437" s="45"/>
      <c r="AHN437" s="45"/>
      <c r="AHO437" s="45"/>
      <c r="AHP437" s="45"/>
      <c r="AHQ437" s="45"/>
      <c r="AHR437" s="45"/>
      <c r="AHS437" s="45"/>
      <c r="AHT437" s="45"/>
      <c r="AHU437" s="45"/>
      <c r="AHV437" s="45"/>
      <c r="AHW437" s="45"/>
      <c r="AHX437" s="45"/>
      <c r="AHY437" s="45"/>
      <c r="AHZ437" s="45"/>
      <c r="AIA437" s="45"/>
      <c r="AIB437" s="45"/>
      <c r="AIC437" s="45"/>
      <c r="AID437" s="45"/>
      <c r="AIE437" s="45"/>
      <c r="AIF437" s="45"/>
      <c r="AIG437" s="45"/>
      <c r="AIH437" s="45"/>
      <c r="AII437" s="45"/>
      <c r="AIJ437" s="45"/>
      <c r="AIK437" s="45"/>
      <c r="AIL437" s="45"/>
      <c r="AIM437" s="45"/>
      <c r="AIN437" s="45"/>
      <c r="AIO437" s="45"/>
      <c r="AIP437" s="45"/>
      <c r="AIQ437" s="45"/>
      <c r="AIR437" s="45"/>
      <c r="AIS437" s="45"/>
      <c r="AIT437" s="45"/>
      <c r="AIU437" s="45"/>
      <c r="AIV437" s="45"/>
      <c r="AIW437" s="45"/>
      <c r="AIX437" s="45"/>
      <c r="AIY437" s="45"/>
      <c r="AIZ437" s="45"/>
      <c r="AJA437" s="45"/>
      <c r="AJB437" s="45"/>
      <c r="AJC437" s="45"/>
      <c r="AJD437" s="45"/>
      <c r="AJE437" s="45"/>
      <c r="AJF437" s="45"/>
      <c r="AJG437" s="45"/>
      <c r="AJH437" s="45"/>
      <c r="AJI437" s="45"/>
      <c r="AJJ437" s="45"/>
      <c r="AJK437" s="45"/>
      <c r="AJL437" s="45"/>
      <c r="AJM437" s="45"/>
      <c r="AJN437" s="45"/>
      <c r="AJO437" s="45"/>
      <c r="AJP437" s="45"/>
      <c r="AJQ437" s="45"/>
      <c r="AJR437" s="45"/>
      <c r="AJS437" s="45"/>
      <c r="AJT437" s="45"/>
      <c r="AJU437" s="45"/>
      <c r="AJV437" s="45"/>
      <c r="AJW437" s="45"/>
      <c r="AJX437" s="45"/>
      <c r="AJY437" s="45"/>
      <c r="AJZ437" s="45"/>
      <c r="AKA437" s="45"/>
      <c r="AKB437" s="45"/>
      <c r="AKC437" s="45"/>
      <c r="AKD437" s="45"/>
      <c r="AKE437" s="45"/>
      <c r="AKF437" s="45"/>
      <c r="AKG437" s="45"/>
      <c r="AKH437" s="45"/>
      <c r="AKI437" s="45"/>
      <c r="AKJ437" s="45"/>
      <c r="AKK437" s="45"/>
      <c r="AKL437" s="45"/>
      <c r="AKM437" s="45"/>
      <c r="AKN437" s="45"/>
      <c r="AKO437" s="45"/>
      <c r="AKP437" s="45"/>
      <c r="AKQ437" s="45"/>
      <c r="AKR437" s="45"/>
      <c r="AKS437" s="45"/>
      <c r="AKT437" s="45"/>
      <c r="AKU437" s="45"/>
      <c r="AKV437" s="45"/>
      <c r="AKW437" s="45"/>
      <c r="AKX437" s="45"/>
      <c r="AKY437" s="45"/>
      <c r="AKZ437" s="45"/>
      <c r="ALA437" s="45"/>
      <c r="ALB437" s="45"/>
      <c r="ALC437" s="45"/>
      <c r="ALD437" s="45"/>
      <c r="ALE437" s="45"/>
      <c r="ALF437" s="45"/>
      <c r="ALG437" s="45"/>
      <c r="ALH437" s="45"/>
      <c r="ALI437" s="45"/>
      <c r="ALJ437" s="45"/>
      <c r="ALK437" s="45"/>
      <c r="ALL437" s="45"/>
      <c r="ALM437" s="45"/>
      <c r="ALN437" s="45"/>
      <c r="ALO437" s="45"/>
      <c r="ALP437" s="45"/>
      <c r="ALQ437" s="45"/>
      <c r="ALR437" s="45"/>
      <c r="ALS437" s="45"/>
      <c r="ALT437" s="45"/>
      <c r="ALU437" s="45"/>
      <c r="ALV437" s="45"/>
      <c r="ALW437" s="45"/>
      <c r="ALX437" s="45"/>
      <c r="ALY437" s="45"/>
      <c r="ALZ437" s="45"/>
      <c r="AMA437" s="45"/>
      <c r="AMB437" s="45"/>
      <c r="AMC437" s="45"/>
      <c r="AMD437" s="45"/>
      <c r="AME437" s="45"/>
      <c r="AMF437" s="45"/>
      <c r="AMG437" s="45"/>
      <c r="AMH437" s="45"/>
      <c r="AMI437" s="45"/>
      <c r="AMJ437" s="45"/>
      <c r="AMK437" s="45"/>
      <c r="AML437" s="45"/>
      <c r="AMM437" s="45"/>
      <c r="AMN437" s="45"/>
      <c r="AMO437" s="45"/>
      <c r="AMP437" s="45"/>
      <c r="AMQ437" s="45"/>
      <c r="AMR437" s="45"/>
      <c r="AMS437" s="45"/>
      <c r="AMT437" s="45"/>
      <c r="AMU437" s="45"/>
      <c r="AMV437" s="45"/>
      <c r="AMW437" s="45"/>
      <c r="AMX437" s="45"/>
      <c r="AMY437" s="45"/>
      <c r="AMZ437" s="45"/>
      <c r="ANA437" s="45"/>
      <c r="ANB437" s="45"/>
      <c r="ANC437" s="45"/>
      <c r="AND437" s="45"/>
      <c r="ANE437" s="45"/>
      <c r="ANF437" s="45"/>
      <c r="ANG437" s="45"/>
      <c r="ANH437" s="45"/>
      <c r="ANI437" s="45"/>
      <c r="ANJ437" s="45"/>
      <c r="ANK437" s="45"/>
      <c r="ANL437" s="45"/>
      <c r="ANM437" s="45"/>
      <c r="ANN437" s="45"/>
      <c r="ANO437" s="45"/>
      <c r="ANP437" s="45"/>
      <c r="ANQ437" s="45"/>
      <c r="ANR437" s="45"/>
      <c r="ANS437" s="45"/>
      <c r="ANT437" s="45"/>
      <c r="ANU437" s="45"/>
      <c r="ANV437" s="45"/>
      <c r="ANW437" s="45"/>
      <c r="ANX437" s="45"/>
      <c r="ANY437" s="45"/>
      <c r="ANZ437" s="45"/>
      <c r="AOA437" s="45"/>
      <c r="AOB437" s="45"/>
      <c r="AOC437" s="45"/>
      <c r="AOD437" s="45"/>
      <c r="AOE437" s="45"/>
      <c r="AOF437" s="45"/>
      <c r="AOG437" s="45"/>
      <c r="AOH437" s="45"/>
      <c r="AOI437" s="45"/>
      <c r="AOJ437" s="45"/>
      <c r="AOK437" s="45"/>
      <c r="AOL437" s="45"/>
      <c r="AOM437" s="45"/>
      <c r="AON437" s="45"/>
      <c r="AOO437" s="45"/>
      <c r="AOP437" s="45"/>
      <c r="AOQ437" s="45"/>
      <c r="AOR437" s="45"/>
      <c r="AOS437" s="45"/>
      <c r="AOT437" s="45"/>
      <c r="AOU437" s="45"/>
      <c r="AOV437" s="45"/>
      <c r="AOW437" s="45"/>
      <c r="AOX437" s="45"/>
      <c r="AOY437" s="45"/>
      <c r="AOZ437" s="45"/>
      <c r="APA437" s="45"/>
      <c r="APB437" s="45"/>
      <c r="APC437" s="45"/>
      <c r="APD437" s="45"/>
      <c r="APE437" s="45"/>
      <c r="APF437" s="45"/>
      <c r="APG437" s="45"/>
      <c r="APH437" s="45"/>
      <c r="API437" s="45"/>
      <c r="APJ437" s="45"/>
      <c r="APK437" s="45"/>
      <c r="APL437" s="45"/>
      <c r="APM437" s="45"/>
      <c r="APN437" s="45"/>
      <c r="APO437" s="45"/>
      <c r="APP437" s="45"/>
      <c r="APQ437" s="45"/>
      <c r="APR437" s="45"/>
      <c r="APS437" s="45"/>
      <c r="APT437" s="45"/>
      <c r="APU437" s="45"/>
      <c r="APV437" s="45"/>
      <c r="APW437" s="45"/>
      <c r="APX437" s="45"/>
      <c r="APY437" s="45"/>
      <c r="APZ437" s="45"/>
      <c r="AQA437" s="45"/>
      <c r="AQB437" s="45"/>
      <c r="AQC437" s="45"/>
      <c r="AQD437" s="45"/>
      <c r="AQE437" s="45"/>
      <c r="AQF437" s="45"/>
      <c r="AQG437" s="45"/>
      <c r="AQH437" s="45"/>
      <c r="AQI437" s="45"/>
      <c r="AQJ437" s="45"/>
      <c r="AQK437" s="45"/>
      <c r="AQL437" s="45"/>
      <c r="AQM437" s="45"/>
      <c r="AQN437" s="45"/>
      <c r="AQO437" s="45"/>
      <c r="AQP437" s="45"/>
      <c r="AQQ437" s="45"/>
      <c r="AQR437" s="45"/>
      <c r="AQS437" s="45"/>
      <c r="AQT437" s="45"/>
      <c r="AQU437" s="45"/>
      <c r="AQV437" s="45"/>
      <c r="AQW437" s="45"/>
      <c r="AQX437" s="45"/>
      <c r="AQY437" s="45"/>
      <c r="AQZ437" s="45"/>
      <c r="ARA437" s="45"/>
      <c r="ARB437" s="45"/>
      <c r="ARC437" s="45"/>
      <c r="ARD437" s="45"/>
      <c r="ARE437" s="45"/>
      <c r="ARF437" s="45"/>
      <c r="ARG437" s="45"/>
      <c r="ARH437" s="45"/>
      <c r="ARI437" s="45"/>
      <c r="ARJ437" s="45"/>
      <c r="ARK437" s="45"/>
      <c r="ARL437" s="45"/>
      <c r="ARM437" s="45"/>
      <c r="ARN437" s="45"/>
      <c r="ARO437" s="45"/>
      <c r="ARP437" s="45"/>
      <c r="ARQ437" s="45"/>
      <c r="ARR437" s="45"/>
      <c r="ARS437" s="45"/>
      <c r="ART437" s="45"/>
      <c r="ARU437" s="45"/>
      <c r="ARV437" s="45"/>
      <c r="ARW437" s="45"/>
      <c r="ARX437" s="45"/>
      <c r="ARY437" s="45"/>
      <c r="ARZ437" s="45"/>
      <c r="ASA437" s="45"/>
      <c r="ASB437" s="45"/>
      <c r="ASC437" s="45"/>
      <c r="ASD437" s="45"/>
      <c r="ASE437" s="45"/>
      <c r="ASF437" s="45"/>
      <c r="ASG437" s="45"/>
      <c r="ASH437" s="45"/>
      <c r="ASI437" s="45"/>
      <c r="ASJ437" s="45"/>
      <c r="ASK437" s="45"/>
      <c r="ASL437" s="45"/>
      <c r="ASM437" s="45"/>
      <c r="ASN437" s="45"/>
      <c r="ASO437" s="45"/>
      <c r="ASP437" s="45"/>
      <c r="ASQ437" s="45"/>
      <c r="ASR437" s="45"/>
      <c r="ASS437" s="45"/>
      <c r="AST437" s="45"/>
      <c r="ASU437" s="45"/>
      <c r="ASV437" s="45"/>
      <c r="ASW437" s="45"/>
      <c r="ASX437" s="45"/>
      <c r="ASY437" s="45"/>
      <c r="ASZ437" s="45"/>
      <c r="ATA437" s="45"/>
      <c r="ATB437" s="45"/>
      <c r="ATC437" s="45"/>
      <c r="ATD437" s="45"/>
      <c r="ATE437" s="45"/>
      <c r="ATF437" s="45"/>
      <c r="ATG437" s="45"/>
      <c r="ATH437" s="45"/>
      <c r="ATI437" s="45"/>
      <c r="ATJ437" s="45"/>
      <c r="ATK437" s="45"/>
      <c r="ATL437" s="45"/>
      <c r="ATM437" s="45"/>
      <c r="ATN437" s="45"/>
      <c r="ATO437" s="45"/>
      <c r="ATP437" s="45"/>
      <c r="ATQ437" s="45"/>
      <c r="ATR437" s="45"/>
      <c r="ATS437" s="45"/>
      <c r="ATT437" s="45"/>
      <c r="ATU437" s="45"/>
      <c r="ATV437" s="45"/>
      <c r="ATW437" s="45"/>
      <c r="ATX437" s="45"/>
      <c r="ATY437" s="45"/>
      <c r="ATZ437" s="45"/>
      <c r="AUA437" s="45"/>
      <c r="AUB437" s="45"/>
      <c r="AUC437" s="45"/>
      <c r="AUD437" s="45"/>
      <c r="AUE437" s="45"/>
      <c r="AUF437" s="45"/>
      <c r="AUG437" s="45"/>
      <c r="AUH437" s="45"/>
      <c r="AUI437" s="45"/>
      <c r="AUJ437" s="45"/>
      <c r="AUK437" s="45"/>
      <c r="AUL437" s="45"/>
      <c r="AUM437" s="45"/>
      <c r="AUN437" s="45"/>
      <c r="AUO437" s="45"/>
      <c r="AUP437" s="45"/>
      <c r="AUQ437" s="45"/>
      <c r="AUR437" s="45"/>
      <c r="AUS437" s="45"/>
      <c r="AUT437" s="45"/>
      <c r="AUU437" s="45"/>
      <c r="AUV437" s="45"/>
      <c r="AUW437" s="45"/>
      <c r="AUX437" s="45"/>
      <c r="AUY437" s="45"/>
      <c r="AUZ437" s="45"/>
      <c r="AVA437" s="45"/>
      <c r="AVB437" s="45"/>
      <c r="AVC437" s="45"/>
      <c r="AVD437" s="45"/>
      <c r="AVE437" s="45"/>
      <c r="AVF437" s="45"/>
      <c r="AVG437" s="45"/>
      <c r="AVH437" s="45"/>
      <c r="AVI437" s="45"/>
      <c r="AVJ437" s="45"/>
      <c r="AVK437" s="45"/>
      <c r="AVL437" s="45"/>
      <c r="AVM437" s="45"/>
      <c r="AVN437" s="45"/>
      <c r="AVO437" s="45"/>
      <c r="AVP437" s="45"/>
      <c r="AVQ437" s="45"/>
      <c r="AVR437" s="45"/>
      <c r="AVS437" s="45"/>
      <c r="AVT437" s="45"/>
      <c r="AVU437" s="45"/>
      <c r="AVV437" s="45"/>
      <c r="AVW437" s="45"/>
      <c r="AVX437" s="45"/>
      <c r="AVY437" s="45"/>
      <c r="AVZ437" s="45"/>
      <c r="AWA437" s="45"/>
      <c r="AWB437" s="45"/>
      <c r="AWC437" s="45"/>
      <c r="AWD437" s="45"/>
      <c r="AWE437" s="45"/>
      <c r="AWF437" s="45"/>
      <c r="AWG437" s="45"/>
      <c r="AWH437" s="45"/>
      <c r="AWI437" s="45"/>
      <c r="AWJ437" s="45"/>
      <c r="AWK437" s="45"/>
      <c r="AWL437" s="45"/>
      <c r="AWM437" s="45"/>
      <c r="AWN437" s="45"/>
      <c r="AWO437" s="45"/>
      <c r="AWP437" s="45"/>
      <c r="AWQ437" s="45"/>
      <c r="AWR437" s="45"/>
      <c r="AWS437" s="45"/>
      <c r="AWT437" s="45"/>
      <c r="AWU437" s="45"/>
      <c r="AWV437" s="45"/>
      <c r="AWW437" s="45"/>
      <c r="AWX437" s="45"/>
      <c r="AWY437" s="45"/>
      <c r="AWZ437" s="45"/>
      <c r="AXA437" s="45"/>
      <c r="AXB437" s="45"/>
      <c r="AXC437" s="45"/>
      <c r="AXD437" s="45"/>
      <c r="AXE437" s="45"/>
      <c r="AXF437" s="45"/>
      <c r="AXG437" s="45"/>
      <c r="AXH437" s="45"/>
      <c r="AXI437" s="45"/>
      <c r="AXJ437" s="45"/>
      <c r="AXK437" s="45"/>
      <c r="AXL437" s="45"/>
      <c r="AXM437" s="45"/>
      <c r="AXN437" s="45"/>
      <c r="AXO437" s="45"/>
      <c r="AXP437" s="45"/>
      <c r="AXQ437" s="45"/>
      <c r="AXR437" s="45"/>
      <c r="AXS437" s="45"/>
      <c r="AXT437" s="45"/>
      <c r="AXU437" s="45"/>
      <c r="AXV437" s="45"/>
      <c r="AXW437" s="45"/>
      <c r="AXX437" s="45"/>
      <c r="AXY437" s="45"/>
      <c r="AXZ437" s="45"/>
      <c r="AYA437" s="45"/>
      <c r="AYB437" s="45"/>
      <c r="AYC437" s="45"/>
      <c r="AYD437" s="45"/>
      <c r="AYE437" s="45"/>
      <c r="AYF437" s="45"/>
      <c r="AYG437" s="45"/>
      <c r="AYH437" s="45"/>
      <c r="AYI437" s="45"/>
      <c r="AYJ437" s="45"/>
      <c r="AYK437" s="45"/>
      <c r="AYL437" s="45"/>
      <c r="AYM437" s="45"/>
      <c r="AYN437" s="45"/>
      <c r="AYO437" s="45"/>
      <c r="AYP437" s="45"/>
      <c r="AYQ437" s="45"/>
      <c r="AYR437" s="45"/>
      <c r="AYS437" s="45"/>
      <c r="AYT437" s="45"/>
      <c r="AYU437" s="45"/>
      <c r="AYV437" s="45"/>
      <c r="AYW437" s="45"/>
      <c r="AYX437" s="45"/>
      <c r="AYY437" s="45"/>
      <c r="AYZ437" s="45"/>
      <c r="AZA437" s="45"/>
      <c r="AZB437" s="45"/>
      <c r="AZC437" s="45"/>
      <c r="AZD437" s="45"/>
      <c r="AZE437" s="45"/>
      <c r="AZF437" s="45"/>
      <c r="AZG437" s="45"/>
      <c r="AZH437" s="45"/>
      <c r="AZI437" s="45"/>
      <c r="AZJ437" s="45"/>
      <c r="AZK437" s="45"/>
      <c r="AZL437" s="45"/>
      <c r="AZM437" s="45"/>
      <c r="AZN437" s="45"/>
      <c r="AZO437" s="45"/>
      <c r="AZP437" s="45"/>
      <c r="AZQ437" s="45"/>
      <c r="AZR437" s="45"/>
      <c r="AZS437" s="45"/>
      <c r="AZT437" s="45"/>
      <c r="AZU437" s="45"/>
      <c r="AZV437" s="45"/>
      <c r="AZW437" s="45"/>
      <c r="AZX437" s="45"/>
      <c r="AZY437" s="45"/>
      <c r="AZZ437" s="45"/>
      <c r="BAA437" s="45"/>
      <c r="BAB437" s="45"/>
      <c r="BAC437" s="45"/>
      <c r="BAD437" s="45"/>
      <c r="BAE437" s="45"/>
      <c r="BAF437" s="45"/>
      <c r="BAG437" s="45"/>
      <c r="BAH437" s="45"/>
      <c r="BAI437" s="45"/>
      <c r="BAJ437" s="45"/>
      <c r="BAK437" s="45"/>
      <c r="BAL437" s="45"/>
      <c r="BAM437" s="45"/>
      <c r="BAN437" s="45"/>
      <c r="BAO437" s="45"/>
      <c r="BAP437" s="45"/>
      <c r="BAQ437" s="45"/>
      <c r="BAR437" s="45"/>
      <c r="BAS437" s="45"/>
      <c r="BAT437" s="45"/>
      <c r="BAU437" s="45"/>
      <c r="BAV437" s="45"/>
      <c r="BAW437" s="45"/>
      <c r="BAX437" s="45"/>
      <c r="BAY437" s="45"/>
      <c r="BAZ437" s="45"/>
      <c r="BBA437" s="45"/>
      <c r="BBB437" s="45"/>
      <c r="BBC437" s="45"/>
      <c r="BBD437" s="45"/>
      <c r="BBE437" s="45"/>
      <c r="BBF437" s="45"/>
      <c r="BBG437" s="45"/>
      <c r="BBH437" s="45"/>
      <c r="BBI437" s="45"/>
      <c r="BBJ437" s="45"/>
      <c r="BBK437" s="45"/>
      <c r="BBL437" s="45"/>
      <c r="BBM437" s="45"/>
      <c r="BBN437" s="45"/>
      <c r="BBO437" s="45"/>
      <c r="BBP437" s="45"/>
      <c r="BBQ437" s="45"/>
      <c r="BBR437" s="45"/>
      <c r="BBS437" s="45"/>
      <c r="BBT437" s="45"/>
      <c r="BBU437" s="45"/>
      <c r="BBV437" s="45"/>
      <c r="BBW437" s="45"/>
      <c r="BBX437" s="45"/>
      <c r="BBY437" s="45"/>
      <c r="BBZ437" s="45"/>
      <c r="BCA437" s="45"/>
      <c r="BCB437" s="45"/>
      <c r="BCC437" s="45"/>
      <c r="BCD437" s="45"/>
      <c r="BCE437" s="45"/>
      <c r="BCF437" s="45"/>
      <c r="BCG437" s="45"/>
      <c r="BCH437" s="45"/>
      <c r="BCI437" s="45"/>
      <c r="BCJ437" s="45"/>
      <c r="BCK437" s="45"/>
      <c r="BCL437" s="45"/>
      <c r="BCM437" s="45"/>
      <c r="BCN437" s="45"/>
      <c r="BCO437" s="45"/>
      <c r="BCP437" s="45"/>
      <c r="BCQ437" s="45"/>
      <c r="BCR437" s="45"/>
      <c r="BCS437" s="45"/>
      <c r="BCT437" s="45"/>
      <c r="BCU437" s="45"/>
      <c r="BCV437" s="45"/>
      <c r="BCW437" s="45"/>
      <c r="BCX437" s="45"/>
      <c r="BCY437" s="45"/>
      <c r="BCZ437" s="45"/>
      <c r="BDA437" s="45"/>
      <c r="BDB437" s="45"/>
      <c r="BDC437" s="45"/>
      <c r="BDD437" s="45"/>
      <c r="BDE437" s="45"/>
      <c r="BDF437" s="45"/>
      <c r="BDG437" s="45"/>
      <c r="BDH437" s="45"/>
      <c r="BDI437" s="45"/>
      <c r="BDJ437" s="45"/>
      <c r="BDK437" s="45"/>
      <c r="BDL437" s="45"/>
      <c r="BDM437" s="45"/>
      <c r="BDN437" s="45"/>
      <c r="BDO437" s="45"/>
      <c r="BDP437" s="45"/>
      <c r="BDQ437" s="45"/>
      <c r="BDR437" s="45"/>
      <c r="BDS437" s="45"/>
      <c r="BDT437" s="45"/>
      <c r="BDU437" s="45"/>
      <c r="BDV437" s="45"/>
      <c r="BDW437" s="45"/>
      <c r="BDX437" s="45"/>
      <c r="BDY437" s="45"/>
      <c r="BDZ437" s="45"/>
      <c r="BEA437" s="45"/>
      <c r="BEB437" s="45"/>
      <c r="BEC437" s="45"/>
      <c r="BED437" s="45"/>
      <c r="BEE437" s="45"/>
      <c r="BEF437" s="45"/>
      <c r="BEG437" s="45"/>
      <c r="BEH437" s="45"/>
      <c r="BEI437" s="45"/>
      <c r="BEJ437" s="45"/>
      <c r="BEK437" s="45"/>
      <c r="BEL437" s="45"/>
      <c r="BEM437" s="45"/>
      <c r="BEN437" s="45"/>
      <c r="BEO437" s="45"/>
      <c r="BEP437" s="45"/>
      <c r="BEQ437" s="45"/>
      <c r="BER437" s="45"/>
      <c r="BES437" s="45"/>
      <c r="BET437" s="45"/>
      <c r="BEU437" s="45"/>
      <c r="BEV437" s="45"/>
      <c r="BEW437" s="45"/>
      <c r="BEX437" s="45"/>
      <c r="BEY437" s="45"/>
      <c r="BEZ437" s="45"/>
      <c r="BFA437" s="45"/>
      <c r="BFB437" s="45"/>
      <c r="BFC437" s="45"/>
      <c r="BFD437" s="45"/>
      <c r="BFE437" s="45"/>
      <c r="BFF437" s="45"/>
      <c r="BFG437" s="45"/>
      <c r="BFH437" s="45"/>
      <c r="BFI437" s="45"/>
      <c r="BFJ437" s="45"/>
      <c r="BFK437" s="45"/>
      <c r="BFL437" s="45"/>
      <c r="BFM437" s="45"/>
      <c r="BFN437" s="45"/>
      <c r="BFO437" s="45"/>
      <c r="BFP437" s="45"/>
      <c r="BFQ437" s="45"/>
      <c r="BFR437" s="45"/>
      <c r="BFS437" s="45"/>
      <c r="BFT437" s="45"/>
      <c r="BFU437" s="45"/>
      <c r="BFV437" s="45"/>
      <c r="BFW437" s="45"/>
      <c r="BFX437" s="45"/>
      <c r="BFY437" s="45"/>
      <c r="BFZ437" s="45"/>
      <c r="BGA437" s="45"/>
      <c r="BGB437" s="45"/>
      <c r="BGC437" s="45"/>
      <c r="BGD437" s="45"/>
      <c r="BGE437" s="45"/>
      <c r="BGF437" s="45"/>
      <c r="BGG437" s="45"/>
      <c r="BGH437" s="45"/>
      <c r="BGI437" s="45"/>
      <c r="BGJ437" s="45"/>
      <c r="BGK437" s="45"/>
      <c r="BGL437" s="45"/>
      <c r="BGM437" s="45"/>
      <c r="BGN437" s="45"/>
      <c r="BGO437" s="45"/>
      <c r="BGP437" s="45"/>
      <c r="BGQ437" s="45"/>
      <c r="BGR437" s="45"/>
      <c r="BGS437" s="45"/>
      <c r="BGT437" s="45"/>
      <c r="BGU437" s="45"/>
      <c r="BGV437" s="45"/>
      <c r="BGW437" s="45"/>
      <c r="BGX437" s="45"/>
      <c r="BGY437" s="45"/>
      <c r="BGZ437" s="45"/>
      <c r="BHA437" s="45"/>
      <c r="BHB437" s="45"/>
      <c r="BHC437" s="45"/>
      <c r="BHD437" s="45"/>
      <c r="BHE437" s="45"/>
      <c r="BHF437" s="45"/>
      <c r="BHG437" s="45"/>
      <c r="BHH437" s="45"/>
      <c r="BHI437" s="45"/>
      <c r="BHJ437" s="45"/>
      <c r="BHK437" s="45"/>
      <c r="BHL437" s="45"/>
      <c r="BHM437" s="45"/>
      <c r="BHN437" s="45"/>
      <c r="BHO437" s="45"/>
      <c r="BHP437" s="45"/>
      <c r="BHQ437" s="45"/>
      <c r="BHR437" s="45"/>
      <c r="BHS437" s="45"/>
      <c r="BHT437" s="45"/>
      <c r="BHU437" s="45"/>
      <c r="BHV437" s="45"/>
      <c r="BHW437" s="45"/>
      <c r="BHX437" s="45"/>
      <c r="BHY437" s="45"/>
      <c r="BHZ437" s="45"/>
      <c r="BIA437" s="45"/>
      <c r="BIB437" s="45"/>
      <c r="BIC437" s="45"/>
      <c r="BID437" s="45"/>
      <c r="BIE437" s="45"/>
      <c r="BIF437" s="45"/>
      <c r="BIG437" s="45"/>
      <c r="BIH437" s="45"/>
      <c r="BII437" s="45"/>
      <c r="BIJ437" s="45"/>
      <c r="BIK437" s="45"/>
      <c r="BIL437" s="45"/>
      <c r="BIM437" s="45"/>
      <c r="BIN437" s="45"/>
      <c r="BIO437" s="45"/>
      <c r="BIP437" s="45"/>
      <c r="BIQ437" s="45"/>
      <c r="BIR437" s="45"/>
      <c r="BIS437" s="45"/>
      <c r="BIT437" s="45"/>
      <c r="BIU437" s="45"/>
      <c r="BIV437" s="45"/>
      <c r="BIW437" s="45"/>
      <c r="BIX437" s="45"/>
      <c r="BIY437" s="45"/>
      <c r="BIZ437" s="45"/>
      <c r="BJA437" s="45"/>
      <c r="BJB437" s="45"/>
      <c r="BJC437" s="45"/>
      <c r="BJD437" s="45"/>
      <c r="BJE437" s="45"/>
      <c r="BJF437" s="45"/>
      <c r="BJG437" s="45"/>
      <c r="BJH437" s="45"/>
      <c r="BJI437" s="45"/>
      <c r="BJJ437" s="45"/>
      <c r="BJK437" s="45"/>
      <c r="BJL437" s="45"/>
      <c r="BJM437" s="45"/>
      <c r="BJN437" s="45"/>
      <c r="BJO437" s="45"/>
      <c r="BJP437" s="45"/>
      <c r="BJQ437" s="45"/>
      <c r="BJR437" s="45"/>
      <c r="BJS437" s="45"/>
      <c r="BJT437" s="45"/>
      <c r="BJU437" s="45"/>
      <c r="BJV437" s="45"/>
      <c r="BJW437" s="45"/>
      <c r="BJX437" s="45"/>
      <c r="BJY437" s="45"/>
      <c r="BJZ437" s="45"/>
      <c r="BKA437" s="45"/>
      <c r="BKB437" s="45"/>
      <c r="BKC437" s="45"/>
      <c r="BKD437" s="45"/>
      <c r="BKE437" s="45"/>
      <c r="BKF437" s="45"/>
      <c r="BKG437" s="45"/>
      <c r="BKH437" s="45"/>
      <c r="BKI437" s="45"/>
      <c r="BKJ437" s="45"/>
      <c r="BKK437" s="45"/>
      <c r="BKL437" s="45"/>
      <c r="BKM437" s="45"/>
      <c r="BKN437" s="45"/>
      <c r="BKO437" s="45"/>
      <c r="BKP437" s="45"/>
      <c r="BKQ437" s="45"/>
      <c r="BKR437" s="45"/>
      <c r="BKS437" s="45"/>
      <c r="BKT437" s="45"/>
      <c r="BKU437" s="45"/>
      <c r="BKV437" s="45"/>
      <c r="BKW437" s="45"/>
      <c r="BKX437" s="45"/>
      <c r="BKY437" s="45"/>
      <c r="BKZ437" s="45"/>
      <c r="BLA437" s="45"/>
      <c r="BLB437" s="45"/>
      <c r="BLC437" s="45"/>
      <c r="BLD437" s="45"/>
      <c r="BLE437" s="45"/>
      <c r="BLF437" s="45"/>
      <c r="BLG437" s="45"/>
      <c r="BLH437" s="45"/>
      <c r="BLI437" s="45"/>
      <c r="BLJ437" s="45"/>
      <c r="BLK437" s="45"/>
      <c r="BLL437" s="45"/>
      <c r="BLM437" s="45"/>
      <c r="BLN437" s="45"/>
      <c r="BLO437" s="45"/>
      <c r="BLP437" s="45"/>
      <c r="BLQ437" s="45"/>
      <c r="BLR437" s="45"/>
      <c r="BLS437" s="45"/>
      <c r="BLT437" s="45"/>
      <c r="BLU437" s="45"/>
      <c r="BLV437" s="45"/>
      <c r="BLW437" s="45"/>
      <c r="BLX437" s="45"/>
      <c r="BLY437" s="45"/>
      <c r="BLZ437" s="45"/>
      <c r="BMA437" s="45"/>
      <c r="BMB437" s="45"/>
      <c r="BMC437" s="45"/>
      <c r="BMD437" s="45"/>
      <c r="BME437" s="45"/>
      <c r="BMF437" s="45"/>
      <c r="BMG437" s="45"/>
      <c r="BMH437" s="45"/>
      <c r="BMI437" s="45"/>
      <c r="BMJ437" s="45"/>
      <c r="BMK437" s="45"/>
      <c r="BML437" s="45"/>
      <c r="BMM437" s="45"/>
      <c r="BMN437" s="45"/>
      <c r="BMO437" s="45"/>
      <c r="BMP437" s="45"/>
      <c r="BMQ437" s="45"/>
      <c r="BMR437" s="45"/>
      <c r="BMS437" s="45"/>
      <c r="BMT437" s="45"/>
      <c r="BMU437" s="45"/>
      <c r="BMV437" s="45"/>
      <c r="BMW437" s="45"/>
      <c r="BMX437" s="45"/>
      <c r="BMY437" s="45"/>
      <c r="BMZ437" s="45"/>
      <c r="BNA437" s="45"/>
      <c r="BNB437" s="45"/>
      <c r="BNC437" s="45"/>
      <c r="BND437" s="45"/>
      <c r="BNE437" s="45"/>
      <c r="BNF437" s="45"/>
      <c r="BNG437" s="45"/>
      <c r="BNH437" s="45"/>
      <c r="BNI437" s="45"/>
      <c r="BNJ437" s="45"/>
      <c r="BNK437" s="45"/>
      <c r="BNL437" s="45"/>
      <c r="BNM437" s="45"/>
      <c r="BNN437" s="45"/>
      <c r="BNO437" s="45"/>
      <c r="BNP437" s="45"/>
      <c r="BNQ437" s="45"/>
      <c r="BNR437" s="45"/>
      <c r="BNS437" s="45"/>
      <c r="BNT437" s="45"/>
      <c r="BNU437" s="45"/>
      <c r="BNV437" s="45"/>
      <c r="BNW437" s="45"/>
      <c r="BNX437" s="45"/>
      <c r="BNY437" s="45"/>
      <c r="BNZ437" s="45"/>
      <c r="BOA437" s="45"/>
      <c r="BOB437" s="45"/>
      <c r="BOC437" s="45"/>
      <c r="BOD437" s="45"/>
      <c r="BOE437" s="45"/>
      <c r="BOF437" s="45"/>
      <c r="BOG437" s="45"/>
      <c r="BOH437" s="45"/>
      <c r="BOI437" s="45"/>
      <c r="BOJ437" s="45"/>
      <c r="BOK437" s="45"/>
      <c r="BOL437" s="45"/>
      <c r="BOM437" s="45"/>
      <c r="BON437" s="45"/>
      <c r="BOO437" s="45"/>
      <c r="BOP437" s="45"/>
      <c r="BOQ437" s="45"/>
      <c r="BOR437" s="45"/>
      <c r="BOS437" s="45"/>
      <c r="BOT437" s="45"/>
      <c r="BOU437" s="45"/>
      <c r="BOV437" s="45"/>
      <c r="BOW437" s="45"/>
      <c r="BOX437" s="45"/>
      <c r="BOY437" s="45"/>
      <c r="BOZ437" s="45"/>
      <c r="BPA437" s="45"/>
      <c r="BPB437" s="45"/>
      <c r="BPC437" s="45"/>
      <c r="BPD437" s="45"/>
      <c r="BPE437" s="45"/>
      <c r="BPF437" s="45"/>
      <c r="BPG437" s="45"/>
      <c r="BPH437" s="45"/>
      <c r="BPI437" s="45"/>
      <c r="BPJ437" s="45"/>
      <c r="BPK437" s="45"/>
      <c r="BPL437" s="45"/>
      <c r="BPM437" s="45"/>
      <c r="BPN437" s="45"/>
      <c r="BPO437" s="45"/>
      <c r="BPP437" s="45"/>
      <c r="BPQ437" s="45"/>
      <c r="BPR437" s="45"/>
      <c r="BPS437" s="45"/>
      <c r="BPT437" s="45"/>
      <c r="BPU437" s="45"/>
      <c r="BPV437" s="45"/>
      <c r="BPW437" s="45"/>
      <c r="BPX437" s="45"/>
      <c r="BPY437" s="45"/>
      <c r="BPZ437" s="45"/>
      <c r="BQA437" s="45"/>
      <c r="BQB437" s="45"/>
      <c r="BQC437" s="45"/>
      <c r="BQD437" s="45"/>
      <c r="BQE437" s="45"/>
      <c r="BQF437" s="45"/>
      <c r="BQG437" s="45"/>
      <c r="BQH437" s="45"/>
      <c r="BQI437" s="45"/>
      <c r="BQJ437" s="45"/>
      <c r="BQK437" s="45"/>
      <c r="BQL437" s="45"/>
      <c r="BQM437" s="45"/>
      <c r="BQN437" s="45"/>
      <c r="BQO437" s="45"/>
      <c r="BQP437" s="45"/>
      <c r="BQQ437" s="45"/>
      <c r="BQR437" s="45"/>
      <c r="BQS437" s="45"/>
      <c r="BQT437" s="45"/>
      <c r="BQU437" s="45"/>
      <c r="BQV437" s="45"/>
      <c r="BQW437" s="45"/>
      <c r="BQX437" s="45"/>
      <c r="BQY437" s="45"/>
      <c r="BQZ437" s="45"/>
      <c r="BRA437" s="45"/>
      <c r="BRB437" s="45"/>
      <c r="BRC437" s="45"/>
      <c r="BRD437" s="45"/>
      <c r="BRE437" s="45"/>
      <c r="BRF437" s="45"/>
      <c r="BRG437" s="45"/>
      <c r="BRH437" s="45"/>
      <c r="BRI437" s="45"/>
      <c r="BRJ437" s="45"/>
      <c r="BRK437" s="45"/>
      <c r="BRL437" s="45"/>
      <c r="BRM437" s="45"/>
      <c r="BRN437" s="45"/>
      <c r="BRO437" s="45"/>
      <c r="BRP437" s="45"/>
      <c r="BRQ437" s="45"/>
      <c r="BRR437" s="45"/>
      <c r="BRS437" s="45"/>
      <c r="BRT437" s="45"/>
      <c r="BRU437" s="45"/>
      <c r="BRV437" s="45"/>
      <c r="BRW437" s="45"/>
      <c r="BRX437" s="45"/>
      <c r="BRY437" s="45"/>
      <c r="BRZ437" s="45"/>
      <c r="BSA437" s="45"/>
      <c r="BSB437" s="45"/>
      <c r="BSC437" s="45"/>
      <c r="BSD437" s="45"/>
      <c r="BSE437" s="45"/>
      <c r="BSF437" s="45"/>
      <c r="BSG437" s="45"/>
      <c r="BSH437" s="45"/>
      <c r="BSI437" s="45"/>
      <c r="BSJ437" s="45"/>
      <c r="BSK437" s="45"/>
      <c r="BSL437" s="45"/>
      <c r="BSM437" s="45"/>
      <c r="BSN437" s="45"/>
      <c r="BSO437" s="45"/>
      <c r="BSP437" s="45"/>
      <c r="BSQ437" s="45"/>
      <c r="BSR437" s="45"/>
      <c r="BSS437" s="45"/>
      <c r="BST437" s="45"/>
      <c r="BSU437" s="45"/>
      <c r="BSV437" s="45"/>
      <c r="BSW437" s="45"/>
      <c r="BSX437" s="45"/>
      <c r="BSY437" s="45"/>
      <c r="BSZ437" s="45"/>
      <c r="BTA437" s="45"/>
      <c r="BTB437" s="45"/>
      <c r="BTC437" s="45"/>
      <c r="BTD437" s="45"/>
      <c r="BTE437" s="45"/>
      <c r="BTF437" s="45"/>
      <c r="BTG437" s="45"/>
      <c r="BTH437" s="45"/>
      <c r="BTI437" s="45"/>
      <c r="BTJ437" s="45"/>
      <c r="BTK437" s="45"/>
      <c r="BTL437" s="45"/>
      <c r="BTM437" s="45"/>
      <c r="BTN437" s="45"/>
      <c r="BTO437" s="45"/>
      <c r="BTP437" s="45"/>
      <c r="BTQ437" s="45"/>
      <c r="BTR437" s="45"/>
      <c r="BTS437" s="45"/>
      <c r="BTT437" s="45"/>
      <c r="BTU437" s="45"/>
      <c r="BTV437" s="45"/>
      <c r="BTW437" s="45"/>
      <c r="BTX437" s="45"/>
      <c r="BTY437" s="45"/>
      <c r="BTZ437" s="45"/>
      <c r="BUA437" s="45"/>
      <c r="BUB437" s="45"/>
      <c r="BUC437" s="45"/>
      <c r="BUD437" s="45"/>
      <c r="BUE437" s="45"/>
      <c r="BUF437" s="45"/>
      <c r="BUG437" s="45"/>
      <c r="BUH437" s="45"/>
      <c r="BUI437" s="45"/>
      <c r="BUJ437" s="45"/>
      <c r="BUK437" s="45"/>
      <c r="BUL437" s="45"/>
      <c r="BUM437" s="45"/>
      <c r="BUN437" s="45"/>
      <c r="BUO437" s="45"/>
      <c r="BUP437" s="45"/>
      <c r="BUQ437" s="45"/>
      <c r="BUR437" s="45"/>
      <c r="BUS437" s="45"/>
      <c r="BUT437" s="45"/>
      <c r="BUU437" s="45"/>
      <c r="BUV437" s="45"/>
      <c r="BUW437" s="45"/>
      <c r="BUX437" s="45"/>
      <c r="BUY437" s="45"/>
      <c r="BUZ437" s="45"/>
      <c r="BVA437" s="45"/>
      <c r="BVB437" s="45"/>
      <c r="BVC437" s="45"/>
      <c r="BVD437" s="45"/>
      <c r="BVE437" s="45"/>
      <c r="BVF437" s="45"/>
      <c r="BVG437" s="45"/>
      <c r="BVH437" s="45"/>
      <c r="BVI437" s="45"/>
      <c r="BVJ437" s="45"/>
      <c r="BVK437" s="45"/>
      <c r="BVL437" s="45"/>
      <c r="BVM437" s="45"/>
      <c r="BVN437" s="45"/>
      <c r="BVO437" s="45"/>
      <c r="BVP437" s="45"/>
      <c r="BVQ437" s="45"/>
      <c r="BVR437" s="45"/>
      <c r="BVS437" s="45"/>
      <c r="BVT437" s="45"/>
      <c r="BVU437" s="45"/>
      <c r="BVV437" s="45"/>
      <c r="BVW437" s="45"/>
      <c r="BVX437" s="45"/>
      <c r="BVY437" s="45"/>
      <c r="BVZ437" s="45"/>
      <c r="BWA437" s="45"/>
      <c r="BWB437" s="45"/>
      <c r="BWC437" s="45"/>
      <c r="BWD437" s="45"/>
      <c r="BWE437" s="45"/>
      <c r="BWF437" s="45"/>
      <c r="BWG437" s="45"/>
      <c r="BWH437" s="45"/>
      <c r="BWI437" s="45"/>
      <c r="BWJ437" s="45"/>
      <c r="BWK437" s="45"/>
      <c r="BWL437" s="45"/>
      <c r="BWM437" s="45"/>
      <c r="BWN437" s="45"/>
      <c r="BWO437" s="45"/>
      <c r="BWP437" s="45"/>
      <c r="BWQ437" s="45"/>
      <c r="BWR437" s="45"/>
      <c r="BWS437" s="45"/>
      <c r="BWT437" s="45"/>
      <c r="BWU437" s="45"/>
      <c r="BWV437" s="45"/>
      <c r="BWW437" s="45"/>
      <c r="BWX437" s="45"/>
      <c r="BWY437" s="45"/>
      <c r="BWZ437" s="45"/>
      <c r="BXA437" s="45"/>
      <c r="BXB437" s="45"/>
      <c r="BXC437" s="45"/>
      <c r="BXD437" s="45"/>
      <c r="BXE437" s="45"/>
      <c r="BXF437" s="45"/>
      <c r="BXG437" s="45"/>
      <c r="BXH437" s="45"/>
      <c r="BXI437" s="45"/>
      <c r="BXJ437" s="45"/>
      <c r="BXK437" s="45"/>
      <c r="BXL437" s="45"/>
      <c r="BXM437" s="45"/>
      <c r="BXN437" s="45"/>
      <c r="BXO437" s="45"/>
      <c r="BXP437" s="45"/>
      <c r="BXQ437" s="45"/>
      <c r="BXR437" s="45"/>
      <c r="BXS437" s="45"/>
      <c r="BXT437" s="45"/>
      <c r="BXU437" s="45"/>
      <c r="BXV437" s="45"/>
      <c r="BXW437" s="45"/>
      <c r="BXX437" s="45"/>
      <c r="BXY437" s="45"/>
      <c r="BXZ437" s="45"/>
      <c r="BYA437" s="45"/>
      <c r="BYB437" s="45"/>
      <c r="BYC437" s="45"/>
      <c r="BYD437" s="45"/>
      <c r="BYE437" s="45"/>
      <c r="BYF437" s="45"/>
      <c r="BYG437" s="45"/>
      <c r="BYH437" s="45"/>
      <c r="BYI437" s="45"/>
      <c r="BYJ437" s="45"/>
      <c r="BYK437" s="45"/>
      <c r="BYL437" s="45"/>
      <c r="BYM437" s="45"/>
      <c r="BYN437" s="45"/>
      <c r="BYO437" s="45"/>
      <c r="BYP437" s="45"/>
      <c r="BYQ437" s="45"/>
      <c r="BYR437" s="45"/>
      <c r="BYS437" s="45"/>
      <c r="BYT437" s="45"/>
      <c r="BYU437" s="45"/>
      <c r="BYV437" s="45"/>
      <c r="BYW437" s="45"/>
      <c r="BYX437" s="45"/>
      <c r="BYY437" s="45"/>
      <c r="BYZ437" s="45"/>
      <c r="BZA437" s="45"/>
      <c r="BZB437" s="45"/>
      <c r="BZC437" s="45"/>
      <c r="BZD437" s="45"/>
      <c r="BZE437" s="45"/>
      <c r="BZF437" s="45"/>
      <c r="BZG437" s="45"/>
      <c r="BZH437" s="45"/>
      <c r="BZI437" s="45"/>
      <c r="BZJ437" s="45"/>
      <c r="BZK437" s="45"/>
      <c r="BZL437" s="45"/>
      <c r="BZM437" s="45"/>
      <c r="BZN437" s="45"/>
      <c r="BZO437" s="45"/>
      <c r="BZP437" s="45"/>
      <c r="BZQ437" s="45"/>
      <c r="BZR437" s="45"/>
      <c r="BZS437" s="45"/>
      <c r="BZT437" s="45"/>
      <c r="BZU437" s="45"/>
      <c r="BZV437" s="45"/>
      <c r="BZW437" s="45"/>
      <c r="BZX437" s="45"/>
      <c r="BZY437" s="45"/>
      <c r="BZZ437" s="45"/>
      <c r="CAA437" s="45"/>
      <c r="CAB437" s="45"/>
      <c r="CAC437" s="45"/>
      <c r="CAD437" s="45"/>
      <c r="CAE437" s="45"/>
      <c r="CAF437" s="45"/>
      <c r="CAG437" s="45"/>
      <c r="CAH437" s="45"/>
      <c r="CAI437" s="45"/>
      <c r="CAJ437" s="45"/>
      <c r="CAK437" s="45"/>
      <c r="CAL437" s="45"/>
      <c r="CAM437" s="45"/>
      <c r="CAN437" s="45"/>
      <c r="CAO437" s="45"/>
      <c r="CAP437" s="45"/>
      <c r="CAQ437" s="45"/>
      <c r="CAR437" s="45"/>
      <c r="CAS437" s="45"/>
      <c r="CAT437" s="45"/>
      <c r="CAU437" s="45"/>
      <c r="CAV437" s="45"/>
      <c r="CAW437" s="45"/>
      <c r="CAX437" s="45"/>
      <c r="CAY437" s="45"/>
      <c r="CAZ437" s="45"/>
      <c r="CBA437" s="45"/>
      <c r="CBB437" s="45"/>
      <c r="CBC437" s="45"/>
      <c r="CBD437" s="45"/>
      <c r="CBE437" s="45"/>
      <c r="CBF437" s="45"/>
      <c r="CBG437" s="45"/>
      <c r="CBH437" s="45"/>
      <c r="CBI437" s="45"/>
      <c r="CBJ437" s="45"/>
      <c r="CBK437" s="45"/>
      <c r="CBL437" s="45"/>
      <c r="CBM437" s="45"/>
      <c r="CBN437" s="45"/>
      <c r="CBO437" s="45"/>
      <c r="CBP437" s="45"/>
      <c r="CBQ437" s="45"/>
      <c r="CBR437" s="45"/>
      <c r="CBS437" s="45"/>
      <c r="CBT437" s="45"/>
      <c r="CBU437" s="45"/>
      <c r="CBV437" s="45"/>
      <c r="CBW437" s="45"/>
      <c r="CBX437" s="45"/>
      <c r="CBY437" s="45"/>
      <c r="CBZ437" s="45"/>
      <c r="CCA437" s="45"/>
      <c r="CCB437" s="45"/>
      <c r="CCC437" s="45"/>
      <c r="CCD437" s="45"/>
      <c r="CCE437" s="45"/>
      <c r="CCF437" s="45"/>
      <c r="CCG437" s="45"/>
      <c r="CCH437" s="45"/>
      <c r="CCI437" s="45"/>
      <c r="CCJ437" s="45"/>
      <c r="CCK437" s="45"/>
      <c r="CCL437" s="45"/>
      <c r="CCM437" s="45"/>
      <c r="CCN437" s="45"/>
      <c r="CCO437" s="45"/>
      <c r="CCP437" s="45"/>
      <c r="CCQ437" s="45"/>
      <c r="CCR437" s="45"/>
      <c r="CCS437" s="45"/>
      <c r="CCT437" s="45"/>
      <c r="CCU437" s="45"/>
      <c r="CCV437" s="45"/>
      <c r="CCW437" s="45"/>
      <c r="CCX437" s="45"/>
      <c r="CCY437" s="45"/>
      <c r="CCZ437" s="45"/>
      <c r="CDA437" s="45"/>
      <c r="CDB437" s="45"/>
      <c r="CDC437" s="45"/>
      <c r="CDD437" s="45"/>
      <c r="CDE437" s="45"/>
      <c r="CDF437" s="45"/>
      <c r="CDG437" s="45"/>
      <c r="CDH437" s="45"/>
      <c r="CDI437" s="45"/>
      <c r="CDJ437" s="45"/>
      <c r="CDK437" s="45"/>
      <c r="CDL437" s="45"/>
      <c r="CDM437" s="45"/>
      <c r="CDN437" s="45"/>
      <c r="CDO437" s="45"/>
      <c r="CDP437" s="45"/>
      <c r="CDQ437" s="45"/>
      <c r="CDR437" s="45"/>
      <c r="CDS437" s="45"/>
      <c r="CDT437" s="45"/>
      <c r="CDU437" s="45"/>
      <c r="CDV437" s="45"/>
      <c r="CDW437" s="45"/>
      <c r="CDX437" s="45"/>
      <c r="CDY437" s="45"/>
      <c r="CDZ437" s="45"/>
      <c r="CEA437" s="45"/>
      <c r="CEB437" s="45"/>
      <c r="CEC437" s="45"/>
      <c r="CED437" s="45"/>
      <c r="CEE437" s="45"/>
      <c r="CEF437" s="45"/>
      <c r="CEG437" s="45"/>
      <c r="CEH437" s="45"/>
      <c r="CEI437" s="45"/>
      <c r="CEJ437" s="45"/>
      <c r="CEK437" s="45"/>
      <c r="CEL437" s="45"/>
      <c r="CEM437" s="45"/>
      <c r="CEN437" s="45"/>
      <c r="CEO437" s="45"/>
      <c r="CEP437" s="45"/>
      <c r="CEQ437" s="45"/>
      <c r="CER437" s="45"/>
      <c r="CES437" s="45"/>
      <c r="CET437" s="45"/>
      <c r="CEU437" s="45"/>
      <c r="CEV437" s="45"/>
      <c r="CEW437" s="45"/>
      <c r="CEX437" s="45"/>
      <c r="CEY437" s="45"/>
      <c r="CEZ437" s="45"/>
      <c r="CFA437" s="45"/>
      <c r="CFB437" s="45"/>
      <c r="CFC437" s="45"/>
      <c r="CFD437" s="45"/>
      <c r="CFE437" s="45"/>
      <c r="CFF437" s="45"/>
      <c r="CFG437" s="45"/>
      <c r="CFH437" s="45"/>
      <c r="CFI437" s="45"/>
      <c r="CFJ437" s="45"/>
      <c r="CFK437" s="45"/>
      <c r="CFL437" s="45"/>
      <c r="CFM437" s="45"/>
      <c r="CFN437" s="45"/>
      <c r="CFO437" s="45"/>
      <c r="CFP437" s="45"/>
      <c r="CFQ437" s="45"/>
      <c r="CFR437" s="45"/>
      <c r="CFS437" s="45"/>
      <c r="CFT437" s="45"/>
      <c r="CFU437" s="45"/>
      <c r="CFV437" s="45"/>
      <c r="CFW437" s="45"/>
      <c r="CFX437" s="45"/>
      <c r="CFY437" s="45"/>
      <c r="CFZ437" s="45"/>
      <c r="CGA437" s="45"/>
      <c r="CGB437" s="45"/>
      <c r="CGC437" s="45"/>
      <c r="CGD437" s="45"/>
      <c r="CGE437" s="45"/>
      <c r="CGF437" s="45"/>
      <c r="CGG437" s="45"/>
      <c r="CGH437" s="45"/>
      <c r="CGI437" s="45"/>
      <c r="CGJ437" s="45"/>
      <c r="CGK437" s="45"/>
      <c r="CGL437" s="45"/>
      <c r="CGM437" s="45"/>
      <c r="CGN437" s="45"/>
      <c r="CGO437" s="45"/>
      <c r="CGP437" s="45"/>
      <c r="CGQ437" s="45"/>
      <c r="CGR437" s="45"/>
      <c r="CGS437" s="45"/>
      <c r="CGT437" s="45"/>
      <c r="CGU437" s="45"/>
      <c r="CGV437" s="45"/>
      <c r="CGW437" s="45"/>
      <c r="CGX437" s="45"/>
      <c r="CGY437" s="45"/>
      <c r="CGZ437" s="45"/>
      <c r="CHA437" s="45"/>
      <c r="CHB437" s="45"/>
      <c r="CHC437" s="45"/>
      <c r="CHD437" s="45"/>
      <c r="CHE437" s="45"/>
      <c r="CHF437" s="45"/>
      <c r="CHG437" s="45"/>
      <c r="CHH437" s="45"/>
      <c r="CHI437" s="45"/>
      <c r="CHJ437" s="45"/>
      <c r="CHK437" s="45"/>
      <c r="CHL437" s="45"/>
      <c r="CHM437" s="45"/>
      <c r="CHN437" s="45"/>
      <c r="CHO437" s="45"/>
      <c r="CHP437" s="45"/>
      <c r="CHQ437" s="45"/>
      <c r="CHR437" s="45"/>
      <c r="CHS437" s="45"/>
      <c r="CHT437" s="45"/>
      <c r="CHU437" s="45"/>
      <c r="CHV437" s="45"/>
      <c r="CHW437" s="45"/>
      <c r="CHX437" s="45"/>
      <c r="CHY437" s="45"/>
      <c r="CHZ437" s="45"/>
      <c r="CIA437" s="45"/>
      <c r="CIB437" s="45"/>
      <c r="CIC437" s="45"/>
      <c r="CID437" s="45"/>
      <c r="CIE437" s="45"/>
      <c r="CIF437" s="45"/>
      <c r="CIG437" s="45"/>
      <c r="CIH437" s="45"/>
      <c r="CII437" s="45"/>
      <c r="CIJ437" s="45"/>
      <c r="CIK437" s="45"/>
      <c r="CIL437" s="45"/>
      <c r="CIM437" s="45"/>
      <c r="CIN437" s="45"/>
      <c r="CIO437" s="45"/>
      <c r="CIP437" s="45"/>
      <c r="CIQ437" s="45"/>
      <c r="CIR437" s="45"/>
      <c r="CIS437" s="45"/>
      <c r="CIT437" s="45"/>
      <c r="CIU437" s="45"/>
      <c r="CIV437" s="45"/>
      <c r="CIW437" s="45"/>
      <c r="CIX437" s="45"/>
      <c r="CIY437" s="45"/>
      <c r="CIZ437" s="45"/>
      <c r="CJA437" s="45"/>
      <c r="CJB437" s="45"/>
      <c r="CJC437" s="45"/>
      <c r="CJD437" s="45"/>
      <c r="CJE437" s="45"/>
      <c r="CJF437" s="45"/>
      <c r="CJG437" s="45"/>
      <c r="CJH437" s="45"/>
      <c r="CJI437" s="45"/>
      <c r="CJJ437" s="45"/>
      <c r="CJK437" s="45"/>
      <c r="CJL437" s="45"/>
      <c r="CJM437" s="45"/>
      <c r="CJN437" s="45"/>
      <c r="CJO437" s="45"/>
      <c r="CJP437" s="45"/>
      <c r="CJQ437" s="45"/>
      <c r="CJR437" s="45"/>
      <c r="CJS437" s="45"/>
      <c r="CJT437" s="45"/>
      <c r="CJU437" s="45"/>
      <c r="CJV437" s="45"/>
      <c r="CJW437" s="45"/>
      <c r="CJX437" s="45"/>
      <c r="CJY437" s="45"/>
      <c r="CJZ437" s="45"/>
      <c r="CKA437" s="45"/>
      <c r="CKB437" s="45"/>
      <c r="CKC437" s="45"/>
      <c r="CKD437" s="45"/>
      <c r="CKE437" s="45"/>
      <c r="CKF437" s="45"/>
      <c r="CKG437" s="45"/>
      <c r="CKH437" s="45"/>
      <c r="CKI437" s="45"/>
      <c r="CKJ437" s="45"/>
      <c r="CKK437" s="45"/>
      <c r="CKL437" s="45"/>
      <c r="CKM437" s="45"/>
      <c r="CKN437" s="45"/>
      <c r="CKO437" s="45"/>
      <c r="CKP437" s="45"/>
      <c r="CKQ437" s="45"/>
      <c r="CKR437" s="45"/>
      <c r="CKS437" s="45"/>
      <c r="CKT437" s="45"/>
      <c r="CKU437" s="45"/>
      <c r="CKV437" s="45"/>
      <c r="CKW437" s="45"/>
      <c r="CKX437" s="45"/>
      <c r="CKY437" s="45"/>
      <c r="CKZ437" s="45"/>
      <c r="CLA437" s="45"/>
      <c r="CLB437" s="45"/>
      <c r="CLC437" s="45"/>
      <c r="CLD437" s="45"/>
      <c r="CLE437" s="45"/>
      <c r="CLF437" s="45"/>
      <c r="CLG437" s="45"/>
      <c r="CLH437" s="45"/>
      <c r="CLI437" s="45"/>
      <c r="CLJ437" s="45"/>
      <c r="CLK437" s="45"/>
      <c r="CLL437" s="45"/>
      <c r="CLM437" s="45"/>
      <c r="CLN437" s="45"/>
      <c r="CLO437" s="45"/>
      <c r="CLP437" s="45"/>
      <c r="CLQ437" s="45"/>
      <c r="CLR437" s="45"/>
      <c r="CLS437" s="45"/>
      <c r="CLT437" s="45"/>
      <c r="CLU437" s="45"/>
      <c r="CLV437" s="45"/>
      <c r="CLW437" s="45"/>
      <c r="CLX437" s="45"/>
      <c r="CLY437" s="45"/>
      <c r="CLZ437" s="45"/>
      <c r="CMA437" s="45"/>
      <c r="CMB437" s="45"/>
      <c r="CMC437" s="45"/>
      <c r="CMD437" s="45"/>
      <c r="CME437" s="45"/>
      <c r="CMF437" s="45"/>
      <c r="CMG437" s="45"/>
      <c r="CMH437" s="45"/>
      <c r="CMI437" s="45"/>
      <c r="CMJ437" s="45"/>
      <c r="CMK437" s="45"/>
      <c r="CML437" s="45"/>
      <c r="CMM437" s="45"/>
      <c r="CMN437" s="45"/>
      <c r="CMO437" s="45"/>
      <c r="CMP437" s="45"/>
      <c r="CMQ437" s="45"/>
      <c r="CMR437" s="45"/>
      <c r="CMS437" s="45"/>
      <c r="CMT437" s="45"/>
      <c r="CMU437" s="45"/>
      <c r="CMV437" s="45"/>
      <c r="CMW437" s="45"/>
      <c r="CMX437" s="45"/>
      <c r="CMY437" s="45"/>
      <c r="CMZ437" s="45"/>
      <c r="CNA437" s="45"/>
      <c r="CNB437" s="45"/>
      <c r="CNC437" s="45"/>
      <c r="CND437" s="45"/>
      <c r="CNE437" s="45"/>
      <c r="CNF437" s="45"/>
      <c r="CNG437" s="45"/>
      <c r="CNH437" s="45"/>
      <c r="CNI437" s="45"/>
      <c r="CNJ437" s="45"/>
      <c r="CNK437" s="45"/>
      <c r="CNL437" s="45"/>
      <c r="CNM437" s="45"/>
      <c r="CNN437" s="45"/>
      <c r="CNO437" s="45"/>
      <c r="CNP437" s="45"/>
      <c r="CNQ437" s="45"/>
      <c r="CNR437" s="45"/>
      <c r="CNS437" s="45"/>
      <c r="CNT437" s="45"/>
      <c r="CNU437" s="45"/>
      <c r="CNV437" s="45"/>
      <c r="CNW437" s="45"/>
      <c r="CNX437" s="45"/>
      <c r="CNY437" s="45"/>
      <c r="CNZ437" s="45"/>
      <c r="COA437" s="45"/>
      <c r="COB437" s="45"/>
      <c r="COC437" s="45"/>
      <c r="COD437" s="45"/>
      <c r="COE437" s="45"/>
      <c r="COF437" s="45"/>
      <c r="COG437" s="45"/>
      <c r="COH437" s="45"/>
      <c r="COI437" s="45"/>
      <c r="COJ437" s="45"/>
      <c r="COK437" s="45"/>
      <c r="COL437" s="45"/>
      <c r="COM437" s="45"/>
      <c r="CON437" s="45"/>
      <c r="COO437" s="45"/>
      <c r="COP437" s="45"/>
      <c r="COQ437" s="45"/>
      <c r="COR437" s="45"/>
      <c r="COS437" s="45"/>
      <c r="COT437" s="45"/>
      <c r="COU437" s="45"/>
      <c r="COV437" s="45"/>
      <c r="COW437" s="45"/>
      <c r="COX437" s="45"/>
      <c r="COY437" s="45"/>
      <c r="COZ437" s="45"/>
      <c r="CPA437" s="45"/>
      <c r="CPB437" s="45"/>
      <c r="CPC437" s="45"/>
      <c r="CPD437" s="45"/>
      <c r="CPE437" s="45"/>
      <c r="CPF437" s="45"/>
      <c r="CPG437" s="45"/>
      <c r="CPH437" s="45"/>
      <c r="CPI437" s="45"/>
      <c r="CPJ437" s="45"/>
      <c r="CPK437" s="45"/>
      <c r="CPL437" s="45"/>
      <c r="CPM437" s="45"/>
      <c r="CPN437" s="45"/>
      <c r="CPO437" s="45"/>
      <c r="CPP437" s="45"/>
      <c r="CPQ437" s="45"/>
      <c r="CPR437" s="45"/>
      <c r="CPS437" s="45"/>
      <c r="CPT437" s="45"/>
      <c r="CPU437" s="45"/>
      <c r="CPV437" s="45"/>
      <c r="CPW437" s="45"/>
      <c r="CPX437" s="45"/>
      <c r="CPY437" s="45"/>
      <c r="CPZ437" s="45"/>
      <c r="CQA437" s="45"/>
      <c r="CQB437" s="45"/>
      <c r="CQC437" s="45"/>
      <c r="CQD437" s="45"/>
      <c r="CQE437" s="45"/>
      <c r="CQF437" s="45"/>
      <c r="CQG437" s="45"/>
      <c r="CQH437" s="45"/>
      <c r="CQI437" s="45"/>
      <c r="CQJ437" s="45"/>
      <c r="CQK437" s="45"/>
      <c r="CQL437" s="45"/>
      <c r="CQM437" s="45"/>
      <c r="CQN437" s="45"/>
      <c r="CQO437" s="45"/>
      <c r="CQP437" s="45"/>
      <c r="CQQ437" s="45"/>
      <c r="CQR437" s="45"/>
      <c r="CQS437" s="45"/>
      <c r="CQT437" s="45"/>
      <c r="CQU437" s="45"/>
      <c r="CQV437" s="45"/>
      <c r="CQW437" s="45"/>
      <c r="CQX437" s="45"/>
      <c r="CQY437" s="45"/>
      <c r="CQZ437" s="45"/>
      <c r="CRA437" s="45"/>
      <c r="CRB437" s="45"/>
      <c r="CRC437" s="45"/>
      <c r="CRD437" s="45"/>
      <c r="CRE437" s="45"/>
      <c r="CRF437" s="45"/>
      <c r="CRG437" s="45"/>
      <c r="CRH437" s="45"/>
      <c r="CRI437" s="45"/>
      <c r="CRJ437" s="45"/>
      <c r="CRK437" s="45"/>
      <c r="CRL437" s="45"/>
      <c r="CRM437" s="45"/>
      <c r="CRN437" s="45"/>
      <c r="CRO437" s="45"/>
      <c r="CRP437" s="45"/>
      <c r="CRQ437" s="45"/>
      <c r="CRR437" s="45"/>
      <c r="CRS437" s="45"/>
      <c r="CRT437" s="45"/>
      <c r="CRU437" s="45"/>
      <c r="CRV437" s="45"/>
      <c r="CRW437" s="45"/>
      <c r="CRX437" s="45"/>
      <c r="CRY437" s="45"/>
      <c r="CRZ437" s="45"/>
      <c r="CSA437" s="45"/>
      <c r="CSB437" s="45"/>
      <c r="CSC437" s="45"/>
      <c r="CSD437" s="45"/>
      <c r="CSE437" s="45"/>
      <c r="CSF437" s="45"/>
      <c r="CSG437" s="45"/>
      <c r="CSH437" s="45"/>
      <c r="CSI437" s="45"/>
      <c r="CSJ437" s="45"/>
      <c r="CSK437" s="45"/>
      <c r="CSL437" s="45"/>
      <c r="CSM437" s="45"/>
      <c r="CSN437" s="45"/>
      <c r="CSO437" s="45"/>
      <c r="CSP437" s="45"/>
      <c r="CSQ437" s="45"/>
      <c r="CSR437" s="45"/>
      <c r="CSS437" s="45"/>
      <c r="CST437" s="45"/>
      <c r="CSU437" s="45"/>
      <c r="CSV437" s="45"/>
      <c r="CSW437" s="45"/>
      <c r="CSX437" s="45"/>
      <c r="CSY437" s="45"/>
      <c r="CSZ437" s="45"/>
      <c r="CTA437" s="45"/>
      <c r="CTB437" s="45"/>
      <c r="CTC437" s="45"/>
      <c r="CTD437" s="45"/>
      <c r="CTE437" s="45"/>
      <c r="CTF437" s="45"/>
      <c r="CTG437" s="45"/>
      <c r="CTH437" s="45"/>
      <c r="CTI437" s="45"/>
      <c r="CTJ437" s="45"/>
      <c r="CTK437" s="45"/>
      <c r="CTL437" s="45"/>
      <c r="CTM437" s="45"/>
      <c r="CTN437" s="45"/>
      <c r="CTO437" s="45"/>
      <c r="CTP437" s="45"/>
      <c r="CTQ437" s="45"/>
      <c r="CTR437" s="45"/>
      <c r="CTS437" s="45"/>
      <c r="CTT437" s="45"/>
      <c r="CTU437" s="45"/>
      <c r="CTV437" s="45"/>
      <c r="CTW437" s="45"/>
      <c r="CTX437" s="45"/>
      <c r="CTY437" s="45"/>
      <c r="CTZ437" s="45"/>
      <c r="CUA437" s="45"/>
      <c r="CUB437" s="45"/>
      <c r="CUC437" s="45"/>
      <c r="CUD437" s="45"/>
      <c r="CUE437" s="45"/>
      <c r="CUF437" s="45"/>
      <c r="CUG437" s="45"/>
      <c r="CUH437" s="45"/>
      <c r="CUI437" s="45"/>
      <c r="CUJ437" s="45"/>
      <c r="CUK437" s="45"/>
      <c r="CUL437" s="45"/>
      <c r="CUM437" s="45"/>
      <c r="CUN437" s="45"/>
      <c r="CUO437" s="45"/>
      <c r="CUP437" s="45"/>
      <c r="CUQ437" s="45"/>
      <c r="CUR437" s="45"/>
      <c r="CUS437" s="45"/>
      <c r="CUT437" s="45"/>
      <c r="CUU437" s="45"/>
      <c r="CUV437" s="45"/>
      <c r="CUW437" s="45"/>
      <c r="CUX437" s="45"/>
      <c r="CUY437" s="45"/>
      <c r="CUZ437" s="45"/>
      <c r="CVA437" s="45"/>
      <c r="CVB437" s="45"/>
      <c r="CVC437" s="45"/>
      <c r="CVD437" s="45"/>
      <c r="CVE437" s="45"/>
      <c r="CVF437" s="45"/>
      <c r="CVG437" s="45"/>
      <c r="CVH437" s="45"/>
      <c r="CVI437" s="45"/>
      <c r="CVJ437" s="45"/>
      <c r="CVK437" s="45"/>
      <c r="CVL437" s="45"/>
      <c r="CVM437" s="45"/>
      <c r="CVN437" s="45"/>
      <c r="CVO437" s="45"/>
      <c r="CVP437" s="45"/>
      <c r="CVQ437" s="45"/>
      <c r="CVR437" s="45"/>
      <c r="CVS437" s="45"/>
      <c r="CVT437" s="45"/>
      <c r="CVU437" s="45"/>
      <c r="CVV437" s="45"/>
      <c r="CVW437" s="45"/>
      <c r="CVX437" s="45"/>
      <c r="CVY437" s="45"/>
      <c r="CVZ437" s="45"/>
      <c r="CWA437" s="45"/>
      <c r="CWB437" s="45"/>
      <c r="CWC437" s="45"/>
      <c r="CWD437" s="45"/>
      <c r="CWE437" s="45"/>
      <c r="CWF437" s="45"/>
      <c r="CWG437" s="45"/>
      <c r="CWH437" s="45"/>
      <c r="CWI437" s="45"/>
      <c r="CWJ437" s="45"/>
      <c r="CWK437" s="45"/>
      <c r="CWL437" s="45"/>
      <c r="CWM437" s="45"/>
      <c r="CWN437" s="45"/>
      <c r="CWO437" s="45"/>
      <c r="CWP437" s="45"/>
      <c r="CWQ437" s="45"/>
      <c r="CWR437" s="45"/>
      <c r="CWS437" s="45"/>
      <c r="CWT437" s="45"/>
      <c r="CWU437" s="45"/>
      <c r="CWV437" s="45"/>
      <c r="CWW437" s="45"/>
      <c r="CWX437" s="45"/>
      <c r="CWY437" s="45"/>
      <c r="CWZ437" s="45"/>
      <c r="CXA437" s="45"/>
      <c r="CXB437" s="45"/>
      <c r="CXC437" s="45"/>
      <c r="CXD437" s="45"/>
      <c r="CXE437" s="45"/>
      <c r="CXF437" s="45"/>
      <c r="CXG437" s="45"/>
      <c r="CXH437" s="45"/>
      <c r="CXI437" s="45"/>
      <c r="CXJ437" s="45"/>
      <c r="CXK437" s="45"/>
      <c r="CXL437" s="45"/>
      <c r="CXM437" s="45"/>
      <c r="CXN437" s="45"/>
      <c r="CXO437" s="45"/>
      <c r="CXP437" s="45"/>
      <c r="CXQ437" s="45"/>
      <c r="CXR437" s="45"/>
      <c r="CXS437" s="45"/>
      <c r="CXT437" s="45"/>
      <c r="CXU437" s="45"/>
      <c r="CXV437" s="45"/>
      <c r="CXW437" s="45"/>
      <c r="CXX437" s="45"/>
      <c r="CXY437" s="45"/>
      <c r="CXZ437" s="45"/>
      <c r="CYA437" s="45"/>
      <c r="CYB437" s="45"/>
      <c r="CYC437" s="45"/>
      <c r="CYD437" s="45"/>
      <c r="CYE437" s="45"/>
      <c r="CYF437" s="45"/>
      <c r="CYG437" s="45"/>
      <c r="CYH437" s="45"/>
      <c r="CYI437" s="45"/>
      <c r="CYJ437" s="45"/>
      <c r="CYK437" s="45"/>
      <c r="CYL437" s="45"/>
      <c r="CYM437" s="45"/>
      <c r="CYN437" s="45"/>
      <c r="CYO437" s="45"/>
      <c r="CYP437" s="45"/>
      <c r="CYQ437" s="45"/>
      <c r="CYR437" s="45"/>
      <c r="CYS437" s="45"/>
      <c r="CYT437" s="45"/>
      <c r="CYU437" s="45"/>
      <c r="CYV437" s="45"/>
      <c r="CYW437" s="45"/>
      <c r="CYX437" s="45"/>
      <c r="CYY437" s="45"/>
      <c r="CYZ437" s="45"/>
      <c r="CZA437" s="45"/>
      <c r="CZB437" s="45"/>
      <c r="CZC437" s="45"/>
      <c r="CZD437" s="45"/>
      <c r="CZE437" s="45"/>
      <c r="CZF437" s="45"/>
      <c r="CZG437" s="45"/>
      <c r="CZH437" s="45"/>
      <c r="CZI437" s="45"/>
      <c r="CZJ437" s="45"/>
      <c r="CZK437" s="45"/>
      <c r="CZL437" s="45"/>
      <c r="CZM437" s="45"/>
      <c r="CZN437" s="45"/>
      <c r="CZO437" s="45"/>
      <c r="CZP437" s="45"/>
      <c r="CZQ437" s="45"/>
      <c r="CZR437" s="45"/>
      <c r="CZS437" s="45"/>
      <c r="CZT437" s="45"/>
      <c r="CZU437" s="45"/>
      <c r="CZV437" s="45"/>
      <c r="CZW437" s="45"/>
      <c r="CZX437" s="45"/>
      <c r="CZY437" s="45"/>
      <c r="CZZ437" s="45"/>
      <c r="DAA437" s="45"/>
      <c r="DAB437" s="45"/>
      <c r="DAC437" s="45"/>
      <c r="DAD437" s="45"/>
      <c r="DAE437" s="45"/>
      <c r="DAF437" s="45"/>
      <c r="DAG437" s="45"/>
      <c r="DAH437" s="45"/>
      <c r="DAI437" s="45"/>
      <c r="DAJ437" s="45"/>
      <c r="DAK437" s="45"/>
      <c r="DAL437" s="45"/>
      <c r="DAM437" s="45"/>
      <c r="DAN437" s="45"/>
      <c r="DAO437" s="45"/>
      <c r="DAP437" s="45"/>
      <c r="DAQ437" s="45"/>
      <c r="DAR437" s="45"/>
      <c r="DAS437" s="45"/>
      <c r="DAT437" s="45"/>
      <c r="DAU437" s="45"/>
      <c r="DAV437" s="45"/>
      <c r="DAW437" s="45"/>
      <c r="DAX437" s="45"/>
      <c r="DAY437" s="45"/>
      <c r="DAZ437" s="45"/>
      <c r="DBA437" s="45"/>
      <c r="DBB437" s="45"/>
      <c r="DBC437" s="45"/>
      <c r="DBD437" s="45"/>
      <c r="DBE437" s="45"/>
      <c r="DBF437" s="45"/>
      <c r="DBG437" s="45"/>
      <c r="DBH437" s="45"/>
      <c r="DBI437" s="45"/>
      <c r="DBJ437" s="45"/>
      <c r="DBK437" s="45"/>
      <c r="DBL437" s="45"/>
      <c r="DBM437" s="45"/>
      <c r="DBN437" s="45"/>
      <c r="DBO437" s="45"/>
      <c r="DBP437" s="45"/>
      <c r="DBQ437" s="45"/>
      <c r="DBR437" s="45"/>
      <c r="DBS437" s="45"/>
      <c r="DBT437" s="45"/>
      <c r="DBU437" s="45"/>
      <c r="DBV437" s="45"/>
      <c r="DBW437" s="45"/>
      <c r="DBX437" s="45"/>
      <c r="DBY437" s="45"/>
      <c r="DBZ437" s="45"/>
      <c r="DCA437" s="45"/>
      <c r="DCB437" s="45"/>
      <c r="DCC437" s="45"/>
      <c r="DCD437" s="45"/>
      <c r="DCE437" s="45"/>
      <c r="DCF437" s="45"/>
      <c r="DCG437" s="45"/>
      <c r="DCH437" s="45"/>
      <c r="DCI437" s="45"/>
      <c r="DCJ437" s="45"/>
      <c r="DCK437" s="45"/>
      <c r="DCL437" s="45"/>
      <c r="DCM437" s="45"/>
      <c r="DCN437" s="45"/>
      <c r="DCO437" s="45"/>
      <c r="DCP437" s="45"/>
      <c r="DCQ437" s="45"/>
      <c r="DCR437" s="45"/>
      <c r="DCS437" s="45"/>
      <c r="DCT437" s="45"/>
      <c r="DCU437" s="45"/>
      <c r="DCV437" s="45"/>
      <c r="DCW437" s="45"/>
      <c r="DCX437" s="45"/>
      <c r="DCY437" s="45"/>
      <c r="DCZ437" s="45"/>
      <c r="DDA437" s="45"/>
      <c r="DDB437" s="45"/>
      <c r="DDC437" s="45"/>
      <c r="DDD437" s="45"/>
      <c r="DDE437" s="45"/>
      <c r="DDF437" s="45"/>
      <c r="DDG437" s="45"/>
      <c r="DDH437" s="45"/>
      <c r="DDI437" s="45"/>
      <c r="DDJ437" s="45"/>
      <c r="DDK437" s="45"/>
      <c r="DDL437" s="45"/>
      <c r="DDM437" s="45"/>
      <c r="DDN437" s="45"/>
      <c r="DDO437" s="45"/>
      <c r="DDP437" s="45"/>
      <c r="DDQ437" s="45"/>
      <c r="DDR437" s="45"/>
      <c r="DDS437" s="45"/>
      <c r="DDT437" s="45"/>
      <c r="DDU437" s="45"/>
      <c r="DDV437" s="45"/>
      <c r="DDW437" s="45"/>
      <c r="DDX437" s="45"/>
      <c r="DDY437" s="45"/>
      <c r="DDZ437" s="45"/>
      <c r="DEA437" s="45"/>
      <c r="DEB437" s="45"/>
      <c r="DEC437" s="45"/>
      <c r="DED437" s="45"/>
      <c r="DEE437" s="45"/>
      <c r="DEF437" s="45"/>
      <c r="DEG437" s="45"/>
      <c r="DEH437" s="45"/>
      <c r="DEI437" s="45"/>
      <c r="DEJ437" s="45"/>
      <c r="DEK437" s="45"/>
      <c r="DEL437" s="45"/>
      <c r="DEM437" s="45"/>
      <c r="DEN437" s="45"/>
      <c r="DEO437" s="45"/>
      <c r="DEP437" s="45"/>
      <c r="DEQ437" s="45"/>
      <c r="DER437" s="45"/>
      <c r="DES437" s="45"/>
      <c r="DET437" s="45"/>
      <c r="DEU437" s="45"/>
      <c r="DEV437" s="45"/>
      <c r="DEW437" s="45"/>
      <c r="DEX437" s="45"/>
      <c r="DEY437" s="45"/>
      <c r="DEZ437" s="45"/>
      <c r="DFA437" s="45"/>
      <c r="DFB437" s="45"/>
      <c r="DFC437" s="45"/>
      <c r="DFD437" s="45"/>
      <c r="DFE437" s="45"/>
      <c r="DFF437" s="45"/>
      <c r="DFG437" s="45"/>
      <c r="DFH437" s="45"/>
      <c r="DFI437" s="45"/>
      <c r="DFJ437" s="45"/>
      <c r="DFK437" s="45"/>
      <c r="DFL437" s="45"/>
      <c r="DFM437" s="45"/>
      <c r="DFN437" s="45"/>
      <c r="DFO437" s="45"/>
      <c r="DFP437" s="45"/>
      <c r="DFQ437" s="45"/>
      <c r="DFR437" s="45"/>
      <c r="DFS437" s="45"/>
      <c r="DFT437" s="45"/>
      <c r="DFU437" s="45"/>
      <c r="DFV437" s="45"/>
      <c r="DFW437" s="45"/>
      <c r="DFX437" s="45"/>
      <c r="DFY437" s="45"/>
      <c r="DFZ437" s="45"/>
      <c r="DGA437" s="45"/>
      <c r="DGB437" s="45"/>
      <c r="DGC437" s="45"/>
      <c r="DGD437" s="45"/>
      <c r="DGE437" s="45"/>
      <c r="DGF437" s="45"/>
      <c r="DGG437" s="45"/>
      <c r="DGH437" s="45"/>
      <c r="DGI437" s="45"/>
      <c r="DGJ437" s="45"/>
      <c r="DGK437" s="45"/>
      <c r="DGL437" s="45"/>
      <c r="DGM437" s="45"/>
      <c r="DGN437" s="45"/>
      <c r="DGO437" s="45"/>
      <c r="DGP437" s="45"/>
      <c r="DGQ437" s="45"/>
      <c r="DGR437" s="45"/>
      <c r="DGS437" s="45"/>
      <c r="DGT437" s="45"/>
      <c r="DGU437" s="45"/>
      <c r="DGV437" s="45"/>
      <c r="DGW437" s="45"/>
      <c r="DGX437" s="45"/>
      <c r="DGY437" s="45"/>
      <c r="DGZ437" s="45"/>
      <c r="DHA437" s="45"/>
      <c r="DHB437" s="45"/>
      <c r="DHC437" s="45"/>
      <c r="DHD437" s="45"/>
      <c r="DHE437" s="45"/>
      <c r="DHF437" s="45"/>
      <c r="DHG437" s="45"/>
      <c r="DHH437" s="45"/>
      <c r="DHI437" s="45"/>
      <c r="DHJ437" s="45"/>
      <c r="DHK437" s="45"/>
      <c r="DHL437" s="45"/>
      <c r="DHM437" s="45"/>
      <c r="DHN437" s="45"/>
      <c r="DHO437" s="45"/>
      <c r="DHP437" s="45"/>
      <c r="DHQ437" s="45"/>
      <c r="DHR437" s="45"/>
      <c r="DHS437" s="45"/>
      <c r="DHT437" s="45"/>
      <c r="DHU437" s="45"/>
      <c r="DHV437" s="45"/>
      <c r="DHW437" s="45"/>
      <c r="DHX437" s="45"/>
      <c r="DHY437" s="45"/>
      <c r="DHZ437" s="45"/>
      <c r="DIA437" s="45"/>
      <c r="DIB437" s="45"/>
      <c r="DIC437" s="45"/>
      <c r="DID437" s="45"/>
      <c r="DIE437" s="45"/>
      <c r="DIF437" s="45"/>
      <c r="DIG437" s="45"/>
      <c r="DIH437" s="45"/>
      <c r="DII437" s="45"/>
      <c r="DIJ437" s="45"/>
      <c r="DIK437" s="45"/>
      <c r="DIL437" s="45"/>
      <c r="DIM437" s="45"/>
      <c r="DIN437" s="45"/>
      <c r="DIO437" s="45"/>
      <c r="DIP437" s="45"/>
      <c r="DIQ437" s="45"/>
      <c r="DIR437" s="45"/>
      <c r="DIS437" s="45"/>
      <c r="DIT437" s="45"/>
      <c r="DIU437" s="45"/>
      <c r="DIV437" s="45"/>
      <c r="DIW437" s="45"/>
      <c r="DIX437" s="45"/>
      <c r="DIY437" s="45"/>
      <c r="DIZ437" s="45"/>
      <c r="DJA437" s="45"/>
      <c r="DJB437" s="45"/>
      <c r="DJC437" s="45"/>
      <c r="DJD437" s="45"/>
      <c r="DJE437" s="45"/>
      <c r="DJF437" s="45"/>
      <c r="DJG437" s="45"/>
      <c r="DJH437" s="45"/>
      <c r="DJI437" s="45"/>
      <c r="DJJ437" s="45"/>
      <c r="DJK437" s="45"/>
      <c r="DJL437" s="45"/>
      <c r="DJM437" s="45"/>
      <c r="DJN437" s="45"/>
      <c r="DJO437" s="45"/>
      <c r="DJP437" s="45"/>
      <c r="DJQ437" s="45"/>
      <c r="DJR437" s="45"/>
      <c r="DJS437" s="45"/>
      <c r="DJT437" s="45"/>
      <c r="DJU437" s="45"/>
      <c r="DJV437" s="45"/>
      <c r="DJW437" s="45"/>
      <c r="DJX437" s="45"/>
      <c r="DJY437" s="45"/>
      <c r="DJZ437" s="45"/>
      <c r="DKA437" s="45"/>
      <c r="DKB437" s="45"/>
      <c r="DKC437" s="45"/>
      <c r="DKD437" s="45"/>
      <c r="DKE437" s="45"/>
      <c r="DKF437" s="45"/>
      <c r="DKG437" s="45"/>
      <c r="DKH437" s="45"/>
      <c r="DKI437" s="45"/>
      <c r="DKJ437" s="45"/>
      <c r="DKK437" s="45"/>
      <c r="DKL437" s="45"/>
      <c r="DKM437" s="45"/>
      <c r="DKN437" s="45"/>
      <c r="DKO437" s="45"/>
      <c r="DKP437" s="45"/>
      <c r="DKQ437" s="45"/>
      <c r="DKR437" s="45"/>
      <c r="DKS437" s="45"/>
      <c r="DKT437" s="45"/>
      <c r="DKU437" s="45"/>
      <c r="DKV437" s="45"/>
      <c r="DKW437" s="45"/>
      <c r="DKX437" s="45"/>
      <c r="DKY437" s="45"/>
      <c r="DKZ437" s="45"/>
      <c r="DLA437" s="45"/>
      <c r="DLB437" s="45"/>
      <c r="DLC437" s="45"/>
      <c r="DLD437" s="45"/>
      <c r="DLE437" s="45"/>
      <c r="DLF437" s="45"/>
      <c r="DLG437" s="45"/>
      <c r="DLH437" s="45"/>
      <c r="DLI437" s="45"/>
      <c r="DLJ437" s="45"/>
      <c r="DLK437" s="45"/>
      <c r="DLL437" s="45"/>
      <c r="DLM437" s="45"/>
      <c r="DLN437" s="45"/>
      <c r="DLO437" s="45"/>
      <c r="DLP437" s="45"/>
      <c r="DLQ437" s="45"/>
      <c r="DLR437" s="45"/>
      <c r="DLS437" s="45"/>
      <c r="DLT437" s="45"/>
      <c r="DLU437" s="45"/>
      <c r="DLV437" s="45"/>
      <c r="DLW437" s="45"/>
      <c r="DLX437" s="45"/>
      <c r="DLY437" s="45"/>
      <c r="DLZ437" s="45"/>
      <c r="DMA437" s="45"/>
      <c r="DMB437" s="45"/>
      <c r="DMC437" s="45"/>
      <c r="DMD437" s="45"/>
      <c r="DME437" s="45"/>
      <c r="DMF437" s="45"/>
      <c r="DMG437" s="45"/>
      <c r="DMH437" s="45"/>
      <c r="DMI437" s="45"/>
      <c r="DMJ437" s="45"/>
      <c r="DMK437" s="45"/>
      <c r="DML437" s="45"/>
      <c r="DMM437" s="45"/>
      <c r="DMN437" s="45"/>
      <c r="DMO437" s="45"/>
      <c r="DMP437" s="45"/>
      <c r="DMQ437" s="45"/>
      <c r="DMR437" s="45"/>
      <c r="DMS437" s="45"/>
      <c r="DMT437" s="45"/>
      <c r="DMU437" s="45"/>
      <c r="DMV437" s="45"/>
      <c r="DMW437" s="45"/>
      <c r="DMX437" s="45"/>
      <c r="DMY437" s="45"/>
      <c r="DMZ437" s="45"/>
      <c r="DNA437" s="45"/>
      <c r="DNB437" s="45"/>
      <c r="DNC437" s="45"/>
      <c r="DND437" s="45"/>
      <c r="DNE437" s="45"/>
      <c r="DNF437" s="45"/>
      <c r="DNG437" s="45"/>
      <c r="DNH437" s="45"/>
      <c r="DNI437" s="45"/>
      <c r="DNJ437" s="45"/>
      <c r="DNK437" s="45"/>
      <c r="DNL437" s="45"/>
      <c r="DNM437" s="45"/>
      <c r="DNN437" s="45"/>
      <c r="DNO437" s="45"/>
      <c r="DNP437" s="45"/>
      <c r="DNQ437" s="45"/>
      <c r="DNR437" s="45"/>
      <c r="DNS437" s="45"/>
      <c r="DNT437" s="45"/>
      <c r="DNU437" s="45"/>
      <c r="DNV437" s="45"/>
      <c r="DNW437" s="45"/>
      <c r="DNX437" s="45"/>
      <c r="DNY437" s="45"/>
      <c r="DNZ437" s="45"/>
      <c r="DOA437" s="45"/>
      <c r="DOB437" s="45"/>
      <c r="DOC437" s="45"/>
      <c r="DOD437" s="45"/>
      <c r="DOE437" s="45"/>
      <c r="DOF437" s="45"/>
      <c r="DOG437" s="45"/>
      <c r="DOH437" s="45"/>
      <c r="DOI437" s="45"/>
      <c r="DOJ437" s="45"/>
      <c r="DOK437" s="45"/>
      <c r="DOL437" s="45"/>
      <c r="DOM437" s="45"/>
      <c r="DON437" s="45"/>
      <c r="DOO437" s="45"/>
      <c r="DOP437" s="45"/>
      <c r="DOQ437" s="45"/>
      <c r="DOR437" s="45"/>
      <c r="DOS437" s="45"/>
      <c r="DOT437" s="45"/>
      <c r="DOU437" s="45"/>
      <c r="DOV437" s="45"/>
      <c r="DOW437" s="45"/>
      <c r="DOX437" s="45"/>
      <c r="DOY437" s="45"/>
      <c r="DOZ437" s="45"/>
      <c r="DPA437" s="45"/>
      <c r="DPB437" s="45"/>
      <c r="DPC437" s="45"/>
      <c r="DPD437" s="45"/>
      <c r="DPE437" s="45"/>
      <c r="DPF437" s="45"/>
      <c r="DPG437" s="45"/>
      <c r="DPH437" s="45"/>
      <c r="DPI437" s="45"/>
      <c r="DPJ437" s="45"/>
      <c r="DPK437" s="45"/>
      <c r="DPL437" s="45"/>
      <c r="DPM437" s="45"/>
      <c r="DPN437" s="45"/>
      <c r="DPO437" s="45"/>
      <c r="DPP437" s="45"/>
      <c r="DPQ437" s="45"/>
      <c r="DPR437" s="45"/>
      <c r="DPS437" s="45"/>
      <c r="DPT437" s="45"/>
      <c r="DPU437" s="45"/>
      <c r="DPV437" s="45"/>
      <c r="DPW437" s="45"/>
      <c r="DPX437" s="45"/>
      <c r="DPY437" s="45"/>
      <c r="DPZ437" s="45"/>
      <c r="DQA437" s="45"/>
      <c r="DQB437" s="45"/>
      <c r="DQC437" s="45"/>
      <c r="DQD437" s="45"/>
      <c r="DQE437" s="45"/>
      <c r="DQF437" s="45"/>
      <c r="DQG437" s="45"/>
      <c r="DQH437" s="45"/>
      <c r="DQI437" s="45"/>
      <c r="DQJ437" s="45"/>
      <c r="DQK437" s="45"/>
      <c r="DQL437" s="45"/>
      <c r="DQM437" s="45"/>
      <c r="DQN437" s="45"/>
      <c r="DQO437" s="45"/>
      <c r="DQP437" s="45"/>
      <c r="DQQ437" s="45"/>
      <c r="DQR437" s="45"/>
      <c r="DQS437" s="45"/>
      <c r="DQT437" s="45"/>
      <c r="DQU437" s="45"/>
      <c r="DQV437" s="45"/>
      <c r="DQW437" s="45"/>
      <c r="DQX437" s="45"/>
      <c r="DQY437" s="45"/>
      <c r="DQZ437" s="45"/>
      <c r="DRA437" s="45"/>
      <c r="DRB437" s="45"/>
      <c r="DRC437" s="45"/>
      <c r="DRD437" s="45"/>
      <c r="DRE437" s="45"/>
      <c r="DRF437" s="45"/>
      <c r="DRG437" s="45"/>
      <c r="DRH437" s="45"/>
      <c r="DRI437" s="45"/>
      <c r="DRJ437" s="45"/>
      <c r="DRK437" s="45"/>
      <c r="DRL437" s="45"/>
      <c r="DRM437" s="45"/>
      <c r="DRN437" s="45"/>
      <c r="DRO437" s="45"/>
      <c r="DRP437" s="45"/>
      <c r="DRQ437" s="45"/>
      <c r="DRR437" s="45"/>
      <c r="DRS437" s="45"/>
      <c r="DRT437" s="45"/>
      <c r="DRU437" s="45"/>
      <c r="DRV437" s="45"/>
      <c r="DRW437" s="45"/>
      <c r="DRX437" s="45"/>
      <c r="DRY437" s="45"/>
      <c r="DRZ437" s="45"/>
      <c r="DSA437" s="45"/>
      <c r="DSB437" s="45"/>
      <c r="DSC437" s="45"/>
      <c r="DSD437" s="45"/>
      <c r="DSE437" s="45"/>
      <c r="DSF437" s="45"/>
      <c r="DSG437" s="45"/>
      <c r="DSH437" s="45"/>
      <c r="DSI437" s="45"/>
      <c r="DSJ437" s="45"/>
      <c r="DSK437" s="45"/>
      <c r="DSL437" s="45"/>
      <c r="DSM437" s="45"/>
      <c r="DSN437" s="45"/>
      <c r="DSO437" s="45"/>
      <c r="DSP437" s="45"/>
      <c r="DSQ437" s="45"/>
      <c r="DSR437" s="45"/>
      <c r="DSS437" s="45"/>
      <c r="DST437" s="45"/>
      <c r="DSU437" s="45"/>
      <c r="DSV437" s="45"/>
      <c r="DSW437" s="45"/>
      <c r="DSX437" s="45"/>
      <c r="DSY437" s="45"/>
      <c r="DSZ437" s="45"/>
      <c r="DTA437" s="45"/>
      <c r="DTB437" s="45"/>
      <c r="DTC437" s="45"/>
      <c r="DTD437" s="45"/>
      <c r="DTE437" s="45"/>
      <c r="DTF437" s="45"/>
      <c r="DTG437" s="45"/>
      <c r="DTH437" s="45"/>
      <c r="DTI437" s="45"/>
      <c r="DTJ437" s="45"/>
      <c r="DTK437" s="45"/>
      <c r="DTL437" s="45"/>
      <c r="DTM437" s="45"/>
      <c r="DTN437" s="45"/>
      <c r="DTO437" s="45"/>
      <c r="DTP437" s="45"/>
      <c r="DTQ437" s="45"/>
      <c r="DTR437" s="45"/>
      <c r="DTS437" s="45"/>
      <c r="DTT437" s="45"/>
      <c r="DTU437" s="45"/>
      <c r="DTV437" s="45"/>
      <c r="DTW437" s="45"/>
      <c r="DTX437" s="45"/>
      <c r="DTY437" s="45"/>
      <c r="DTZ437" s="45"/>
      <c r="DUA437" s="45"/>
      <c r="DUB437" s="45"/>
      <c r="DUC437" s="45"/>
      <c r="DUD437" s="45"/>
      <c r="DUE437" s="45"/>
      <c r="DUF437" s="45"/>
      <c r="DUG437" s="45"/>
      <c r="DUH437" s="45"/>
      <c r="DUI437" s="45"/>
      <c r="DUJ437" s="45"/>
      <c r="DUK437" s="45"/>
      <c r="DUL437" s="45"/>
      <c r="DUM437" s="45"/>
      <c r="DUN437" s="45"/>
      <c r="DUO437" s="45"/>
      <c r="DUP437" s="45"/>
      <c r="DUQ437" s="45"/>
      <c r="DUR437" s="45"/>
      <c r="DUS437" s="45"/>
      <c r="DUT437" s="45"/>
      <c r="DUU437" s="45"/>
      <c r="DUV437" s="45"/>
      <c r="DUW437" s="45"/>
      <c r="DUX437" s="45"/>
      <c r="DUY437" s="45"/>
      <c r="DUZ437" s="45"/>
      <c r="DVA437" s="45"/>
      <c r="DVB437" s="45"/>
      <c r="DVC437" s="45"/>
      <c r="DVD437" s="45"/>
      <c r="DVE437" s="45"/>
      <c r="DVF437" s="45"/>
      <c r="DVG437" s="45"/>
      <c r="DVH437" s="45"/>
      <c r="DVI437" s="45"/>
      <c r="DVJ437" s="45"/>
      <c r="DVK437" s="45"/>
      <c r="DVL437" s="45"/>
      <c r="DVM437" s="45"/>
      <c r="DVN437" s="45"/>
      <c r="DVO437" s="45"/>
      <c r="DVP437" s="45"/>
      <c r="DVQ437" s="45"/>
      <c r="DVR437" s="45"/>
      <c r="DVS437" s="45"/>
      <c r="DVT437" s="45"/>
      <c r="DVU437" s="45"/>
      <c r="DVV437" s="45"/>
      <c r="DVW437" s="45"/>
      <c r="DVX437" s="45"/>
      <c r="DVY437" s="45"/>
      <c r="DVZ437" s="45"/>
      <c r="DWA437" s="45"/>
      <c r="DWB437" s="45"/>
      <c r="DWC437" s="45"/>
      <c r="DWD437" s="45"/>
      <c r="DWE437" s="45"/>
      <c r="DWF437" s="45"/>
      <c r="DWG437" s="45"/>
      <c r="DWH437" s="45"/>
      <c r="DWI437" s="45"/>
      <c r="DWJ437" s="45"/>
      <c r="DWK437" s="45"/>
      <c r="DWL437" s="45"/>
      <c r="DWM437" s="45"/>
      <c r="DWN437" s="45"/>
      <c r="DWO437" s="45"/>
      <c r="DWP437" s="45"/>
      <c r="DWQ437" s="45"/>
      <c r="DWR437" s="45"/>
      <c r="DWS437" s="45"/>
      <c r="DWT437" s="45"/>
      <c r="DWU437" s="45"/>
      <c r="DWV437" s="45"/>
      <c r="DWW437" s="45"/>
      <c r="DWX437" s="45"/>
      <c r="DWY437" s="45"/>
      <c r="DWZ437" s="45"/>
      <c r="DXA437" s="45"/>
      <c r="DXB437" s="45"/>
      <c r="DXC437" s="45"/>
      <c r="DXD437" s="45"/>
      <c r="DXE437" s="45"/>
      <c r="DXF437" s="45"/>
      <c r="DXG437" s="45"/>
      <c r="DXH437" s="45"/>
      <c r="DXI437" s="45"/>
      <c r="DXJ437" s="45"/>
      <c r="DXK437" s="45"/>
      <c r="DXL437" s="45"/>
      <c r="DXM437" s="45"/>
      <c r="DXN437" s="45"/>
      <c r="DXO437" s="45"/>
      <c r="DXP437" s="45"/>
      <c r="DXQ437" s="45"/>
      <c r="DXR437" s="45"/>
      <c r="DXS437" s="45"/>
      <c r="DXT437" s="45"/>
      <c r="DXU437" s="45"/>
      <c r="DXV437" s="45"/>
      <c r="DXW437" s="45"/>
      <c r="DXX437" s="45"/>
      <c r="DXY437" s="45"/>
      <c r="DXZ437" s="45"/>
      <c r="DYA437" s="45"/>
      <c r="DYB437" s="45"/>
      <c r="DYC437" s="45"/>
      <c r="DYD437" s="45"/>
      <c r="DYE437" s="45"/>
      <c r="DYF437" s="45"/>
      <c r="DYG437" s="45"/>
      <c r="DYH437" s="45"/>
      <c r="DYI437" s="45"/>
      <c r="DYJ437" s="45"/>
      <c r="DYK437" s="45"/>
      <c r="DYL437" s="45"/>
      <c r="DYM437" s="45"/>
      <c r="DYN437" s="45"/>
      <c r="DYO437" s="45"/>
      <c r="DYP437" s="45"/>
      <c r="DYQ437" s="45"/>
      <c r="DYR437" s="45"/>
      <c r="DYS437" s="45"/>
      <c r="DYT437" s="45"/>
      <c r="DYU437" s="45"/>
      <c r="DYV437" s="45"/>
      <c r="DYW437" s="45"/>
      <c r="DYX437" s="45"/>
      <c r="DYY437" s="45"/>
      <c r="DYZ437" s="45"/>
      <c r="DZA437" s="45"/>
      <c r="DZB437" s="45"/>
      <c r="DZC437" s="45"/>
      <c r="DZD437" s="45"/>
      <c r="DZE437" s="45"/>
      <c r="DZF437" s="45"/>
      <c r="DZG437" s="45"/>
      <c r="DZH437" s="45"/>
      <c r="DZI437" s="45"/>
      <c r="DZJ437" s="45"/>
      <c r="DZK437" s="45"/>
      <c r="DZL437" s="45"/>
      <c r="DZM437" s="45"/>
      <c r="DZN437" s="45"/>
      <c r="DZO437" s="45"/>
      <c r="DZP437" s="45"/>
      <c r="DZQ437" s="45"/>
      <c r="DZR437" s="45"/>
      <c r="DZS437" s="45"/>
      <c r="DZT437" s="45"/>
      <c r="DZU437" s="45"/>
      <c r="DZV437" s="45"/>
      <c r="DZW437" s="45"/>
      <c r="DZX437" s="45"/>
      <c r="DZY437" s="45"/>
      <c r="DZZ437" s="45"/>
      <c r="EAA437" s="45"/>
      <c r="EAB437" s="45"/>
      <c r="EAC437" s="45"/>
      <c r="EAD437" s="45"/>
      <c r="EAE437" s="45"/>
      <c r="EAF437" s="45"/>
      <c r="EAG437" s="45"/>
      <c r="EAH437" s="45"/>
      <c r="EAI437" s="45"/>
      <c r="EAJ437" s="45"/>
      <c r="EAK437" s="45"/>
      <c r="EAL437" s="45"/>
      <c r="EAM437" s="45"/>
      <c r="EAN437" s="45"/>
      <c r="EAO437" s="45"/>
      <c r="EAP437" s="45"/>
      <c r="EAQ437" s="45"/>
      <c r="EAR437" s="45"/>
      <c r="EAS437" s="45"/>
      <c r="EAT437" s="45"/>
      <c r="EAU437" s="45"/>
      <c r="EAV437" s="45"/>
      <c r="EAW437" s="45"/>
      <c r="EAX437" s="45"/>
      <c r="EAY437" s="45"/>
      <c r="EAZ437" s="45"/>
      <c r="EBA437" s="45"/>
      <c r="EBB437" s="45"/>
      <c r="EBC437" s="45"/>
      <c r="EBD437" s="45"/>
      <c r="EBE437" s="45"/>
      <c r="EBF437" s="45"/>
      <c r="EBG437" s="45"/>
      <c r="EBH437" s="45"/>
      <c r="EBI437" s="45"/>
      <c r="EBJ437" s="45"/>
      <c r="EBK437" s="45"/>
      <c r="EBL437" s="45"/>
      <c r="EBM437" s="45"/>
      <c r="EBN437" s="45"/>
      <c r="EBO437" s="45"/>
      <c r="EBP437" s="45"/>
      <c r="EBQ437" s="45"/>
      <c r="EBR437" s="45"/>
      <c r="EBS437" s="45"/>
      <c r="EBT437" s="45"/>
      <c r="EBU437" s="45"/>
      <c r="EBV437" s="45"/>
      <c r="EBW437" s="45"/>
      <c r="EBX437" s="45"/>
      <c r="EBY437" s="45"/>
      <c r="EBZ437" s="45"/>
      <c r="ECA437" s="45"/>
      <c r="ECB437" s="45"/>
      <c r="ECC437" s="45"/>
      <c r="ECD437" s="45"/>
      <c r="ECE437" s="45"/>
      <c r="ECF437" s="45"/>
      <c r="ECG437" s="45"/>
      <c r="ECH437" s="45"/>
      <c r="ECI437" s="45"/>
      <c r="ECJ437" s="45"/>
      <c r="ECK437" s="45"/>
      <c r="ECL437" s="45"/>
      <c r="ECM437" s="45"/>
      <c r="ECN437" s="45"/>
      <c r="ECO437" s="45"/>
      <c r="ECP437" s="45"/>
      <c r="ECQ437" s="45"/>
      <c r="ECR437" s="45"/>
      <c r="ECS437" s="45"/>
      <c r="ECT437" s="45"/>
      <c r="ECU437" s="45"/>
      <c r="ECV437" s="45"/>
      <c r="ECW437" s="45"/>
      <c r="ECX437" s="45"/>
      <c r="ECY437" s="45"/>
      <c r="ECZ437" s="45"/>
      <c r="EDA437" s="45"/>
      <c r="EDB437" s="45"/>
      <c r="EDC437" s="45"/>
      <c r="EDD437" s="45"/>
      <c r="EDE437" s="45"/>
      <c r="EDF437" s="45"/>
      <c r="EDG437" s="45"/>
      <c r="EDH437" s="45"/>
      <c r="EDI437" s="45"/>
      <c r="EDJ437" s="45"/>
      <c r="EDK437" s="45"/>
      <c r="EDL437" s="45"/>
      <c r="EDM437" s="45"/>
      <c r="EDN437" s="45"/>
      <c r="EDO437" s="45"/>
      <c r="EDP437" s="45"/>
      <c r="EDQ437" s="45"/>
      <c r="EDR437" s="45"/>
      <c r="EDS437" s="45"/>
      <c r="EDT437" s="45"/>
      <c r="EDU437" s="45"/>
      <c r="EDV437" s="45"/>
      <c r="EDW437" s="45"/>
      <c r="EDX437" s="45"/>
      <c r="EDY437" s="45"/>
      <c r="EDZ437" s="45"/>
      <c r="EEA437" s="45"/>
      <c r="EEB437" s="45"/>
      <c r="EEC437" s="45"/>
      <c r="EED437" s="45"/>
      <c r="EEE437" s="45"/>
      <c r="EEF437" s="45"/>
      <c r="EEG437" s="45"/>
      <c r="EEH437" s="45"/>
      <c r="EEI437" s="45"/>
      <c r="EEJ437" s="45"/>
      <c r="EEK437" s="45"/>
      <c r="EEL437" s="45"/>
      <c r="EEM437" s="45"/>
      <c r="EEN437" s="45"/>
      <c r="EEO437" s="45"/>
      <c r="EEP437" s="45"/>
      <c r="EEQ437" s="45"/>
      <c r="EER437" s="45"/>
      <c r="EES437" s="45"/>
      <c r="EET437" s="45"/>
      <c r="EEU437" s="45"/>
      <c r="EEV437" s="45"/>
      <c r="EEW437" s="45"/>
      <c r="EEX437" s="45"/>
      <c r="EEY437" s="45"/>
      <c r="EEZ437" s="45"/>
      <c r="EFA437" s="45"/>
      <c r="EFB437" s="45"/>
      <c r="EFC437" s="45"/>
      <c r="EFD437" s="45"/>
      <c r="EFE437" s="45"/>
      <c r="EFF437" s="45"/>
      <c r="EFG437" s="45"/>
      <c r="EFH437" s="45"/>
      <c r="EFI437" s="45"/>
      <c r="EFJ437" s="45"/>
      <c r="EFK437" s="45"/>
      <c r="EFL437" s="45"/>
      <c r="EFM437" s="45"/>
      <c r="EFN437" s="45"/>
      <c r="EFO437" s="45"/>
      <c r="EFP437" s="45"/>
      <c r="EFQ437" s="45"/>
      <c r="EFR437" s="45"/>
      <c r="EFS437" s="45"/>
      <c r="EFT437" s="45"/>
      <c r="EFU437" s="45"/>
      <c r="EFV437" s="45"/>
      <c r="EFW437" s="45"/>
      <c r="EFX437" s="45"/>
      <c r="EFY437" s="45"/>
      <c r="EFZ437" s="45"/>
      <c r="EGA437" s="45"/>
      <c r="EGB437" s="45"/>
      <c r="EGC437" s="45"/>
      <c r="EGD437" s="45"/>
      <c r="EGE437" s="45"/>
      <c r="EGF437" s="45"/>
      <c r="EGG437" s="45"/>
      <c r="EGH437" s="45"/>
      <c r="EGI437" s="45"/>
      <c r="EGJ437" s="45"/>
      <c r="EGK437" s="45"/>
      <c r="EGL437" s="45"/>
      <c r="EGM437" s="45"/>
      <c r="EGN437" s="45"/>
      <c r="EGO437" s="45"/>
      <c r="EGP437" s="45"/>
      <c r="EGQ437" s="45"/>
      <c r="EGR437" s="45"/>
      <c r="EGS437" s="45"/>
      <c r="EGT437" s="45"/>
      <c r="EGU437" s="45"/>
      <c r="EGV437" s="45"/>
      <c r="EGW437" s="45"/>
      <c r="EGX437" s="45"/>
      <c r="EGY437" s="45"/>
      <c r="EGZ437" s="45"/>
      <c r="EHA437" s="45"/>
      <c r="EHB437" s="45"/>
      <c r="EHC437" s="45"/>
      <c r="EHD437" s="45"/>
      <c r="EHE437" s="45"/>
      <c r="EHF437" s="45"/>
      <c r="EHG437" s="45"/>
      <c r="EHH437" s="45"/>
      <c r="EHI437" s="45"/>
      <c r="EHJ437" s="45"/>
      <c r="EHK437" s="45"/>
      <c r="EHL437" s="45"/>
      <c r="EHM437" s="45"/>
      <c r="EHN437" s="45"/>
      <c r="EHO437" s="45"/>
      <c r="EHP437" s="45"/>
      <c r="EHQ437" s="45"/>
      <c r="EHR437" s="45"/>
      <c r="EHS437" s="45"/>
      <c r="EHT437" s="45"/>
      <c r="EHU437" s="45"/>
      <c r="EHV437" s="45"/>
      <c r="EHW437" s="45"/>
      <c r="EHX437" s="45"/>
      <c r="EHY437" s="45"/>
      <c r="EHZ437" s="45"/>
      <c r="EIA437" s="45"/>
      <c r="EIB437" s="45"/>
      <c r="EIC437" s="45"/>
      <c r="EID437" s="45"/>
      <c r="EIE437" s="45"/>
      <c r="EIF437" s="45"/>
      <c r="EIG437" s="45"/>
      <c r="EIH437" s="45"/>
      <c r="EII437" s="45"/>
      <c r="EIJ437" s="45"/>
      <c r="EIK437" s="45"/>
      <c r="EIL437" s="45"/>
      <c r="EIM437" s="45"/>
      <c r="EIN437" s="45"/>
      <c r="EIO437" s="45"/>
      <c r="EIP437" s="45"/>
      <c r="EIQ437" s="45"/>
      <c r="EIR437" s="45"/>
      <c r="EIS437" s="45"/>
      <c r="EIT437" s="45"/>
      <c r="EIU437" s="45"/>
      <c r="EIV437" s="45"/>
      <c r="EIW437" s="45"/>
      <c r="EIX437" s="45"/>
      <c r="EIY437" s="45"/>
      <c r="EIZ437" s="45"/>
      <c r="EJA437" s="45"/>
      <c r="EJB437" s="45"/>
      <c r="EJC437" s="45"/>
      <c r="EJD437" s="45"/>
      <c r="EJE437" s="45"/>
      <c r="EJF437" s="45"/>
      <c r="EJG437" s="45"/>
      <c r="EJH437" s="45"/>
      <c r="EJI437" s="45"/>
      <c r="EJJ437" s="45"/>
      <c r="EJK437" s="45"/>
      <c r="EJL437" s="45"/>
      <c r="EJM437" s="45"/>
      <c r="EJN437" s="45"/>
      <c r="EJO437" s="45"/>
      <c r="EJP437" s="45"/>
      <c r="EJQ437" s="45"/>
      <c r="EJR437" s="45"/>
      <c r="EJS437" s="45"/>
      <c r="EJT437" s="45"/>
      <c r="EJU437" s="45"/>
      <c r="EJV437" s="45"/>
      <c r="EJW437" s="45"/>
      <c r="EJX437" s="45"/>
      <c r="EJY437" s="45"/>
      <c r="EJZ437" s="45"/>
      <c r="EKA437" s="45"/>
      <c r="EKB437" s="45"/>
      <c r="EKC437" s="45"/>
      <c r="EKD437" s="45"/>
      <c r="EKE437" s="45"/>
      <c r="EKF437" s="45"/>
      <c r="EKG437" s="45"/>
      <c r="EKH437" s="45"/>
      <c r="EKI437" s="45"/>
      <c r="EKJ437" s="45"/>
      <c r="EKK437" s="45"/>
      <c r="EKL437" s="45"/>
      <c r="EKM437" s="45"/>
      <c r="EKN437" s="45"/>
      <c r="EKO437" s="45"/>
      <c r="EKP437" s="45"/>
      <c r="EKQ437" s="45"/>
      <c r="EKR437" s="45"/>
      <c r="EKS437" s="45"/>
      <c r="EKT437" s="45"/>
      <c r="EKU437" s="45"/>
      <c r="EKV437" s="45"/>
      <c r="EKW437" s="45"/>
      <c r="EKX437" s="45"/>
      <c r="EKY437" s="45"/>
      <c r="EKZ437" s="45"/>
      <c r="ELA437" s="45"/>
      <c r="ELB437" s="45"/>
      <c r="ELC437" s="45"/>
      <c r="ELD437" s="45"/>
      <c r="ELE437" s="45"/>
      <c r="ELF437" s="45"/>
      <c r="ELG437" s="45"/>
      <c r="ELH437" s="45"/>
      <c r="ELI437" s="45"/>
      <c r="ELJ437" s="45"/>
      <c r="ELK437" s="45"/>
      <c r="ELL437" s="45"/>
      <c r="ELM437" s="45"/>
      <c r="ELN437" s="45"/>
      <c r="ELO437" s="45"/>
      <c r="ELP437" s="45"/>
      <c r="ELQ437" s="45"/>
      <c r="ELR437" s="45"/>
      <c r="ELS437" s="45"/>
      <c r="ELT437" s="45"/>
      <c r="ELU437" s="45"/>
      <c r="ELV437" s="45"/>
      <c r="ELW437" s="45"/>
      <c r="ELX437" s="45"/>
      <c r="ELY437" s="45"/>
      <c r="ELZ437" s="45"/>
      <c r="EMA437" s="45"/>
      <c r="EMB437" s="45"/>
      <c r="EMC437" s="45"/>
      <c r="EMD437" s="45"/>
      <c r="EME437" s="45"/>
      <c r="EMF437" s="45"/>
      <c r="EMG437" s="45"/>
      <c r="EMH437" s="45"/>
      <c r="EMI437" s="45"/>
      <c r="EMJ437" s="45"/>
      <c r="EMK437" s="45"/>
      <c r="EML437" s="45"/>
      <c r="EMM437" s="45"/>
      <c r="EMN437" s="45"/>
      <c r="EMO437" s="45"/>
      <c r="EMP437" s="45"/>
      <c r="EMQ437" s="45"/>
      <c r="EMR437" s="45"/>
      <c r="EMS437" s="45"/>
      <c r="EMT437" s="45"/>
      <c r="EMU437" s="45"/>
      <c r="EMV437" s="45"/>
      <c r="EMW437" s="45"/>
      <c r="EMX437" s="45"/>
      <c r="EMY437" s="45"/>
      <c r="EMZ437" s="45"/>
      <c r="ENA437" s="45"/>
      <c r="ENB437" s="45"/>
      <c r="ENC437" s="45"/>
      <c r="END437" s="45"/>
      <c r="ENE437" s="45"/>
      <c r="ENF437" s="45"/>
      <c r="ENG437" s="45"/>
      <c r="ENH437" s="45"/>
      <c r="ENI437" s="45"/>
      <c r="ENJ437" s="45"/>
      <c r="ENK437" s="45"/>
      <c r="ENL437" s="45"/>
      <c r="ENM437" s="45"/>
      <c r="ENN437" s="45"/>
      <c r="ENO437" s="45"/>
      <c r="ENP437" s="45"/>
      <c r="ENQ437" s="45"/>
      <c r="ENR437" s="45"/>
      <c r="ENS437" s="45"/>
      <c r="ENT437" s="45"/>
      <c r="ENU437" s="45"/>
      <c r="ENV437" s="45"/>
      <c r="ENW437" s="45"/>
      <c r="ENX437" s="45"/>
      <c r="ENY437" s="45"/>
      <c r="ENZ437" s="45"/>
      <c r="EOA437" s="45"/>
      <c r="EOB437" s="45"/>
      <c r="EOC437" s="45"/>
      <c r="EOD437" s="45"/>
      <c r="EOE437" s="45"/>
      <c r="EOF437" s="45"/>
      <c r="EOG437" s="45"/>
      <c r="EOH437" s="45"/>
      <c r="EOI437" s="45"/>
      <c r="EOJ437" s="45"/>
      <c r="EOK437" s="45"/>
      <c r="EOL437" s="45"/>
      <c r="EOM437" s="45"/>
      <c r="EON437" s="45"/>
      <c r="EOO437" s="45"/>
      <c r="EOP437" s="45"/>
      <c r="EOQ437" s="45"/>
      <c r="EOR437" s="45"/>
      <c r="EOS437" s="45"/>
      <c r="EOT437" s="45"/>
      <c r="EOU437" s="45"/>
      <c r="EOV437" s="45"/>
      <c r="EOW437" s="45"/>
      <c r="EOX437" s="45"/>
      <c r="EOY437" s="45"/>
      <c r="EOZ437" s="45"/>
      <c r="EPA437" s="45"/>
      <c r="EPB437" s="45"/>
      <c r="EPC437" s="45"/>
      <c r="EPD437" s="45"/>
      <c r="EPE437" s="45"/>
      <c r="EPF437" s="45"/>
      <c r="EPG437" s="45"/>
      <c r="EPH437" s="45"/>
      <c r="EPI437" s="45"/>
      <c r="EPJ437" s="45"/>
      <c r="EPK437" s="45"/>
      <c r="EPL437" s="45"/>
      <c r="EPM437" s="45"/>
      <c r="EPN437" s="45"/>
      <c r="EPO437" s="45"/>
      <c r="EPP437" s="45"/>
      <c r="EPQ437" s="45"/>
      <c r="EPR437" s="45"/>
      <c r="EPS437" s="45"/>
      <c r="EPT437" s="45"/>
      <c r="EPU437" s="45"/>
      <c r="EPV437" s="45"/>
      <c r="EPW437" s="45"/>
      <c r="EPX437" s="45"/>
      <c r="EPY437" s="45"/>
      <c r="EPZ437" s="45"/>
      <c r="EQA437" s="45"/>
      <c r="EQB437" s="45"/>
      <c r="EQC437" s="45"/>
      <c r="EQD437" s="45"/>
      <c r="EQE437" s="45"/>
      <c r="EQF437" s="45"/>
      <c r="EQG437" s="45"/>
      <c r="EQH437" s="45"/>
      <c r="EQI437" s="45"/>
      <c r="EQJ437" s="45"/>
      <c r="EQK437" s="45"/>
      <c r="EQL437" s="45"/>
      <c r="EQM437" s="45"/>
      <c r="EQN437" s="45"/>
      <c r="EQO437" s="45"/>
      <c r="EQP437" s="45"/>
      <c r="EQQ437" s="45"/>
      <c r="EQR437" s="45"/>
      <c r="EQS437" s="45"/>
      <c r="EQT437" s="45"/>
      <c r="EQU437" s="45"/>
      <c r="EQV437" s="45"/>
      <c r="EQW437" s="45"/>
      <c r="EQX437" s="45"/>
      <c r="EQY437" s="45"/>
      <c r="EQZ437" s="45"/>
      <c r="ERA437" s="45"/>
      <c r="ERB437" s="45"/>
      <c r="ERC437" s="45"/>
      <c r="ERD437" s="45"/>
      <c r="ERE437" s="45"/>
      <c r="ERF437" s="45"/>
      <c r="ERG437" s="45"/>
      <c r="ERH437" s="45"/>
      <c r="ERI437" s="45"/>
      <c r="ERJ437" s="45"/>
      <c r="ERK437" s="45"/>
      <c r="ERL437" s="45"/>
      <c r="ERM437" s="45"/>
      <c r="ERN437" s="45"/>
      <c r="ERO437" s="45"/>
      <c r="ERP437" s="45"/>
      <c r="ERQ437" s="45"/>
      <c r="ERR437" s="45"/>
      <c r="ERS437" s="45"/>
      <c r="ERT437" s="45"/>
      <c r="ERU437" s="45"/>
      <c r="ERV437" s="45"/>
      <c r="ERW437" s="45"/>
      <c r="ERX437" s="45"/>
      <c r="ERY437" s="45"/>
      <c r="ERZ437" s="45"/>
      <c r="ESA437" s="45"/>
      <c r="ESB437" s="45"/>
      <c r="ESC437" s="45"/>
      <c r="ESD437" s="45"/>
      <c r="ESE437" s="45"/>
      <c r="ESF437" s="45"/>
      <c r="ESG437" s="45"/>
      <c r="ESH437" s="45"/>
      <c r="ESI437" s="45"/>
      <c r="ESJ437" s="45"/>
      <c r="ESK437" s="45"/>
      <c r="ESL437" s="45"/>
      <c r="ESM437" s="45"/>
      <c r="ESN437" s="45"/>
      <c r="ESO437" s="45"/>
      <c r="ESP437" s="45"/>
      <c r="ESQ437" s="45"/>
      <c r="ESR437" s="45"/>
      <c r="ESS437" s="45"/>
      <c r="EST437" s="45"/>
      <c r="ESU437" s="45"/>
      <c r="ESV437" s="45"/>
      <c r="ESW437" s="45"/>
      <c r="ESX437" s="45"/>
      <c r="ESY437" s="45"/>
      <c r="ESZ437" s="45"/>
      <c r="ETA437" s="45"/>
      <c r="ETB437" s="45"/>
      <c r="ETC437" s="45"/>
      <c r="ETD437" s="45"/>
      <c r="ETE437" s="45"/>
      <c r="ETF437" s="45"/>
      <c r="ETG437" s="45"/>
      <c r="ETH437" s="45"/>
      <c r="ETI437" s="45"/>
      <c r="ETJ437" s="45"/>
      <c r="ETK437" s="45"/>
      <c r="ETL437" s="45"/>
      <c r="ETM437" s="45"/>
      <c r="ETN437" s="45"/>
      <c r="ETO437" s="45"/>
      <c r="ETP437" s="45"/>
      <c r="ETQ437" s="45"/>
      <c r="ETR437" s="45"/>
      <c r="ETS437" s="45"/>
      <c r="ETT437" s="45"/>
      <c r="ETU437" s="45"/>
      <c r="ETV437" s="45"/>
      <c r="ETW437" s="45"/>
      <c r="ETX437" s="45"/>
      <c r="ETY437" s="45"/>
      <c r="ETZ437" s="45"/>
      <c r="EUA437" s="45"/>
      <c r="EUB437" s="45"/>
      <c r="EUC437" s="45"/>
      <c r="EUD437" s="45"/>
      <c r="EUE437" s="45"/>
      <c r="EUF437" s="45"/>
      <c r="EUG437" s="45"/>
      <c r="EUH437" s="45"/>
      <c r="EUI437" s="45"/>
      <c r="EUJ437" s="45"/>
      <c r="EUK437" s="45"/>
      <c r="EUL437" s="45"/>
      <c r="EUM437" s="45"/>
      <c r="EUN437" s="45"/>
      <c r="EUO437" s="45"/>
      <c r="EUP437" s="45"/>
      <c r="EUQ437" s="45"/>
      <c r="EUR437" s="45"/>
      <c r="EUS437" s="45"/>
      <c r="EUT437" s="45"/>
      <c r="EUU437" s="45"/>
      <c r="EUV437" s="45"/>
      <c r="EUW437" s="45"/>
      <c r="EUX437" s="45"/>
      <c r="EUY437" s="45"/>
      <c r="EUZ437" s="45"/>
      <c r="EVA437" s="45"/>
      <c r="EVB437" s="45"/>
      <c r="EVC437" s="45"/>
      <c r="EVD437" s="45"/>
      <c r="EVE437" s="45"/>
      <c r="EVF437" s="45"/>
      <c r="EVG437" s="45"/>
      <c r="EVH437" s="45"/>
      <c r="EVI437" s="45"/>
      <c r="EVJ437" s="45"/>
      <c r="EVK437" s="45"/>
      <c r="EVL437" s="45"/>
      <c r="EVM437" s="45"/>
      <c r="EVN437" s="45"/>
      <c r="EVO437" s="45"/>
      <c r="EVP437" s="45"/>
      <c r="EVQ437" s="45"/>
      <c r="EVR437" s="45"/>
      <c r="EVS437" s="45"/>
      <c r="EVT437" s="45"/>
      <c r="EVU437" s="45"/>
      <c r="EVV437" s="45"/>
      <c r="EVW437" s="45"/>
      <c r="EVX437" s="45"/>
      <c r="EVY437" s="45"/>
      <c r="EVZ437" s="45"/>
      <c r="EWA437" s="45"/>
      <c r="EWB437" s="45"/>
      <c r="EWC437" s="45"/>
      <c r="EWD437" s="45"/>
      <c r="EWE437" s="45"/>
      <c r="EWF437" s="45"/>
      <c r="EWG437" s="45"/>
      <c r="EWH437" s="45"/>
      <c r="EWI437" s="45"/>
      <c r="EWJ437" s="45"/>
      <c r="EWK437" s="45"/>
      <c r="EWL437" s="45"/>
      <c r="EWM437" s="45"/>
      <c r="EWN437" s="45"/>
      <c r="EWO437" s="45"/>
      <c r="EWP437" s="45"/>
      <c r="EWQ437" s="45"/>
      <c r="EWR437" s="45"/>
      <c r="EWS437" s="45"/>
      <c r="EWT437" s="45"/>
      <c r="EWU437" s="45"/>
      <c r="EWV437" s="45"/>
      <c r="EWW437" s="45"/>
      <c r="EWX437" s="45"/>
      <c r="EWY437" s="45"/>
      <c r="EWZ437" s="45"/>
      <c r="EXA437" s="45"/>
      <c r="EXB437" s="45"/>
      <c r="EXC437" s="45"/>
      <c r="EXD437" s="45"/>
      <c r="EXE437" s="45"/>
      <c r="EXF437" s="45"/>
      <c r="EXG437" s="45"/>
      <c r="EXH437" s="45"/>
      <c r="EXI437" s="45"/>
      <c r="EXJ437" s="45"/>
      <c r="EXK437" s="45"/>
      <c r="EXL437" s="45"/>
      <c r="EXM437" s="45"/>
      <c r="EXN437" s="45"/>
      <c r="EXO437" s="45"/>
      <c r="EXP437" s="45"/>
      <c r="EXQ437" s="45"/>
      <c r="EXR437" s="45"/>
      <c r="EXS437" s="45"/>
      <c r="EXT437" s="45"/>
      <c r="EXU437" s="45"/>
      <c r="EXV437" s="45"/>
      <c r="EXW437" s="45"/>
      <c r="EXX437" s="45"/>
      <c r="EXY437" s="45"/>
      <c r="EXZ437" s="45"/>
      <c r="EYA437" s="45"/>
      <c r="EYB437" s="45"/>
      <c r="EYC437" s="45"/>
      <c r="EYD437" s="45"/>
      <c r="EYE437" s="45"/>
      <c r="EYF437" s="45"/>
      <c r="EYG437" s="45"/>
      <c r="EYH437" s="45"/>
      <c r="EYI437" s="45"/>
      <c r="EYJ437" s="45"/>
      <c r="EYK437" s="45"/>
      <c r="EYL437" s="45"/>
      <c r="EYM437" s="45"/>
      <c r="EYN437" s="45"/>
      <c r="EYO437" s="45"/>
      <c r="EYP437" s="45"/>
      <c r="EYQ437" s="45"/>
      <c r="EYR437" s="45"/>
      <c r="EYS437" s="45"/>
      <c r="EYT437" s="45"/>
      <c r="EYU437" s="45"/>
      <c r="EYV437" s="45"/>
      <c r="EYW437" s="45"/>
      <c r="EYX437" s="45"/>
      <c r="EYY437" s="45"/>
      <c r="EYZ437" s="45"/>
      <c r="EZA437" s="45"/>
      <c r="EZB437" s="45"/>
      <c r="EZC437" s="45"/>
      <c r="EZD437" s="45"/>
      <c r="EZE437" s="45"/>
      <c r="EZF437" s="45"/>
      <c r="EZG437" s="45"/>
      <c r="EZH437" s="45"/>
      <c r="EZI437" s="45"/>
      <c r="EZJ437" s="45"/>
      <c r="EZK437" s="45"/>
      <c r="EZL437" s="45"/>
      <c r="EZM437" s="45"/>
      <c r="EZN437" s="45"/>
      <c r="EZO437" s="45"/>
      <c r="EZP437" s="45"/>
      <c r="EZQ437" s="45"/>
      <c r="EZR437" s="45"/>
      <c r="EZS437" s="45"/>
      <c r="EZT437" s="45"/>
      <c r="EZU437" s="45"/>
      <c r="EZV437" s="45"/>
      <c r="EZW437" s="45"/>
      <c r="EZX437" s="45"/>
      <c r="EZY437" s="45"/>
      <c r="EZZ437" s="45"/>
      <c r="FAA437" s="45"/>
      <c r="FAB437" s="45"/>
      <c r="FAC437" s="45"/>
      <c r="FAD437" s="45"/>
      <c r="FAE437" s="45"/>
      <c r="FAF437" s="45"/>
      <c r="FAG437" s="45"/>
      <c r="FAH437" s="45"/>
      <c r="FAI437" s="45"/>
      <c r="FAJ437" s="45"/>
      <c r="FAK437" s="45"/>
      <c r="FAL437" s="45"/>
      <c r="FAM437" s="45"/>
      <c r="FAN437" s="45"/>
      <c r="FAO437" s="45"/>
      <c r="FAP437" s="45"/>
      <c r="FAQ437" s="45"/>
      <c r="FAR437" s="45"/>
      <c r="FAS437" s="45"/>
      <c r="FAT437" s="45"/>
      <c r="FAU437" s="45"/>
      <c r="FAV437" s="45"/>
      <c r="FAW437" s="45"/>
      <c r="FAX437" s="45"/>
      <c r="FAY437" s="45"/>
      <c r="FAZ437" s="45"/>
      <c r="FBA437" s="45"/>
      <c r="FBB437" s="45"/>
      <c r="FBC437" s="45"/>
      <c r="FBD437" s="45"/>
      <c r="FBE437" s="45"/>
      <c r="FBF437" s="45"/>
      <c r="FBG437" s="45"/>
      <c r="FBH437" s="45"/>
      <c r="FBI437" s="45"/>
      <c r="FBJ437" s="45"/>
      <c r="FBK437" s="45"/>
      <c r="FBL437" s="45"/>
      <c r="FBM437" s="45"/>
      <c r="FBN437" s="45"/>
      <c r="FBO437" s="45"/>
      <c r="FBP437" s="45"/>
      <c r="FBQ437" s="45"/>
      <c r="FBR437" s="45"/>
      <c r="FBS437" s="45"/>
      <c r="FBT437" s="45"/>
      <c r="FBU437" s="45"/>
      <c r="FBV437" s="45"/>
      <c r="FBW437" s="45"/>
      <c r="FBX437" s="45"/>
      <c r="FBY437" s="45"/>
      <c r="FBZ437" s="45"/>
      <c r="FCA437" s="45"/>
      <c r="FCB437" s="45"/>
      <c r="FCC437" s="45"/>
      <c r="FCD437" s="45"/>
      <c r="FCE437" s="45"/>
      <c r="FCF437" s="45"/>
      <c r="FCG437" s="45"/>
      <c r="FCH437" s="45"/>
      <c r="FCI437" s="45"/>
      <c r="FCJ437" s="45"/>
      <c r="FCK437" s="45"/>
      <c r="FCL437" s="45"/>
      <c r="FCM437" s="45"/>
      <c r="FCN437" s="45"/>
      <c r="FCO437" s="45"/>
      <c r="FCP437" s="45"/>
      <c r="FCQ437" s="45"/>
      <c r="FCR437" s="45"/>
      <c r="FCS437" s="45"/>
      <c r="FCT437" s="45"/>
      <c r="FCU437" s="45"/>
      <c r="FCV437" s="45"/>
      <c r="FCW437" s="45"/>
      <c r="FCX437" s="45"/>
      <c r="FCY437" s="45"/>
      <c r="FCZ437" s="45"/>
      <c r="FDA437" s="45"/>
      <c r="FDB437" s="45"/>
      <c r="FDC437" s="45"/>
      <c r="FDD437" s="45"/>
      <c r="FDE437" s="45"/>
      <c r="FDF437" s="45"/>
      <c r="FDG437" s="45"/>
      <c r="FDH437" s="45"/>
      <c r="FDI437" s="45"/>
      <c r="FDJ437" s="45"/>
      <c r="FDK437" s="45"/>
      <c r="FDL437" s="45"/>
      <c r="FDM437" s="45"/>
      <c r="FDN437" s="45"/>
      <c r="FDO437" s="45"/>
      <c r="FDP437" s="45"/>
      <c r="FDQ437" s="45"/>
      <c r="FDR437" s="45"/>
      <c r="FDS437" s="45"/>
      <c r="FDT437" s="45"/>
      <c r="FDU437" s="45"/>
      <c r="FDV437" s="45"/>
      <c r="FDW437" s="45"/>
      <c r="FDX437" s="45"/>
      <c r="FDY437" s="45"/>
      <c r="FDZ437" s="45"/>
      <c r="FEA437" s="45"/>
      <c r="FEB437" s="45"/>
      <c r="FEC437" s="45"/>
      <c r="FED437" s="45"/>
      <c r="FEE437" s="45"/>
      <c r="FEF437" s="45"/>
      <c r="FEG437" s="45"/>
      <c r="FEH437" s="45"/>
      <c r="FEI437" s="45"/>
      <c r="FEJ437" s="45"/>
      <c r="FEK437" s="45"/>
      <c r="FEL437" s="45"/>
      <c r="FEM437" s="45"/>
      <c r="FEN437" s="45"/>
      <c r="FEO437" s="45"/>
      <c r="FEP437" s="45"/>
      <c r="FEQ437" s="45"/>
      <c r="FER437" s="45"/>
      <c r="FES437" s="45"/>
      <c r="FET437" s="45"/>
      <c r="FEU437" s="45"/>
      <c r="FEV437" s="45"/>
      <c r="FEW437" s="45"/>
      <c r="FEX437" s="45"/>
      <c r="FEY437" s="45"/>
      <c r="FEZ437" s="45"/>
      <c r="FFA437" s="45"/>
      <c r="FFB437" s="45"/>
      <c r="FFC437" s="45"/>
      <c r="FFD437" s="45"/>
      <c r="FFE437" s="45"/>
      <c r="FFF437" s="45"/>
      <c r="FFG437" s="45"/>
      <c r="FFH437" s="45"/>
      <c r="FFI437" s="45"/>
      <c r="FFJ437" s="45"/>
      <c r="FFK437" s="45"/>
      <c r="FFL437" s="45"/>
      <c r="FFM437" s="45"/>
      <c r="FFN437" s="45"/>
      <c r="FFO437" s="45"/>
      <c r="FFP437" s="45"/>
      <c r="FFQ437" s="45"/>
      <c r="FFR437" s="45"/>
      <c r="FFS437" s="45"/>
      <c r="FFT437" s="45"/>
      <c r="FFU437" s="45"/>
      <c r="FFV437" s="45"/>
      <c r="FFW437" s="45"/>
      <c r="FFX437" s="45"/>
      <c r="FFY437" s="45"/>
      <c r="FFZ437" s="45"/>
      <c r="FGA437" s="45"/>
      <c r="FGB437" s="45"/>
      <c r="FGC437" s="45"/>
      <c r="FGD437" s="45"/>
      <c r="FGE437" s="45"/>
      <c r="FGF437" s="45"/>
      <c r="FGG437" s="45"/>
      <c r="FGH437" s="45"/>
      <c r="FGI437" s="45"/>
      <c r="FGJ437" s="45"/>
      <c r="FGK437" s="45"/>
      <c r="FGL437" s="45"/>
      <c r="FGM437" s="45"/>
      <c r="FGN437" s="45"/>
      <c r="FGO437" s="45"/>
      <c r="FGP437" s="45"/>
      <c r="FGQ437" s="45"/>
      <c r="FGR437" s="45"/>
      <c r="FGS437" s="45"/>
      <c r="FGT437" s="45"/>
      <c r="FGU437" s="45"/>
      <c r="FGV437" s="45"/>
      <c r="FGW437" s="45"/>
      <c r="FGX437" s="45"/>
      <c r="FGY437" s="45"/>
      <c r="FGZ437" s="45"/>
      <c r="FHA437" s="45"/>
      <c r="FHB437" s="45"/>
      <c r="FHC437" s="45"/>
      <c r="FHD437" s="45"/>
      <c r="FHE437" s="45"/>
      <c r="FHF437" s="45"/>
      <c r="FHG437" s="45"/>
      <c r="FHH437" s="45"/>
      <c r="FHI437" s="45"/>
      <c r="FHJ437" s="45"/>
      <c r="FHK437" s="45"/>
      <c r="FHL437" s="45"/>
      <c r="FHM437" s="45"/>
      <c r="FHN437" s="45"/>
      <c r="FHO437" s="45"/>
      <c r="FHP437" s="45"/>
      <c r="FHQ437" s="45"/>
      <c r="FHR437" s="45"/>
      <c r="FHS437" s="45"/>
      <c r="FHT437" s="45"/>
      <c r="FHU437" s="45"/>
      <c r="FHV437" s="45"/>
      <c r="FHW437" s="45"/>
      <c r="FHX437" s="45"/>
      <c r="FHY437" s="45"/>
      <c r="FHZ437" s="45"/>
      <c r="FIA437" s="45"/>
      <c r="FIB437" s="45"/>
      <c r="FIC437" s="45"/>
      <c r="FID437" s="45"/>
      <c r="FIE437" s="45"/>
      <c r="FIF437" s="45"/>
      <c r="FIG437" s="45"/>
      <c r="FIH437" s="45"/>
      <c r="FII437" s="45"/>
      <c r="FIJ437" s="45"/>
      <c r="FIK437" s="45"/>
      <c r="FIL437" s="45"/>
      <c r="FIM437" s="45"/>
      <c r="FIN437" s="45"/>
      <c r="FIO437" s="45"/>
      <c r="FIP437" s="45"/>
      <c r="FIQ437" s="45"/>
      <c r="FIR437" s="45"/>
      <c r="FIS437" s="45"/>
      <c r="FIT437" s="45"/>
      <c r="FIU437" s="45"/>
      <c r="FIV437" s="45"/>
      <c r="FIW437" s="45"/>
      <c r="FIX437" s="45"/>
      <c r="FIY437" s="45"/>
      <c r="FIZ437" s="45"/>
      <c r="FJA437" s="45"/>
      <c r="FJB437" s="45"/>
      <c r="FJC437" s="45"/>
      <c r="FJD437" s="45"/>
      <c r="FJE437" s="45"/>
      <c r="FJF437" s="45"/>
      <c r="FJG437" s="45"/>
      <c r="FJH437" s="45"/>
      <c r="FJI437" s="45"/>
      <c r="FJJ437" s="45"/>
      <c r="FJK437" s="45"/>
      <c r="FJL437" s="45"/>
      <c r="FJM437" s="45"/>
      <c r="FJN437" s="45"/>
      <c r="FJO437" s="45"/>
      <c r="FJP437" s="45"/>
      <c r="FJQ437" s="45"/>
      <c r="FJR437" s="45"/>
      <c r="FJS437" s="45"/>
      <c r="FJT437" s="45"/>
      <c r="FJU437" s="45"/>
      <c r="FJV437" s="45"/>
      <c r="FJW437" s="45"/>
      <c r="FJX437" s="45"/>
      <c r="FJY437" s="45"/>
      <c r="FJZ437" s="45"/>
      <c r="FKA437" s="45"/>
      <c r="FKB437" s="45"/>
      <c r="FKC437" s="45"/>
      <c r="FKD437" s="45"/>
      <c r="FKE437" s="45"/>
      <c r="FKF437" s="45"/>
      <c r="FKG437" s="45"/>
      <c r="FKH437" s="45"/>
      <c r="FKI437" s="45"/>
      <c r="FKJ437" s="45"/>
      <c r="FKK437" s="45"/>
      <c r="FKL437" s="45"/>
      <c r="FKM437" s="45"/>
      <c r="FKN437" s="45"/>
      <c r="FKO437" s="45"/>
      <c r="FKP437" s="45"/>
      <c r="FKQ437" s="45"/>
      <c r="FKR437" s="45"/>
      <c r="FKS437" s="45"/>
      <c r="FKT437" s="45"/>
      <c r="FKU437" s="45"/>
      <c r="FKV437" s="45"/>
      <c r="FKW437" s="45"/>
      <c r="FKX437" s="45"/>
      <c r="FKY437" s="45"/>
      <c r="FKZ437" s="45"/>
      <c r="FLA437" s="45"/>
      <c r="FLB437" s="45"/>
      <c r="FLC437" s="45"/>
      <c r="FLD437" s="45"/>
      <c r="FLE437" s="45"/>
      <c r="FLF437" s="45"/>
      <c r="FLG437" s="45"/>
      <c r="FLH437" s="45"/>
      <c r="FLI437" s="45"/>
      <c r="FLJ437" s="45"/>
      <c r="FLK437" s="45"/>
      <c r="FLL437" s="45"/>
      <c r="FLM437" s="45"/>
      <c r="FLN437" s="45"/>
      <c r="FLO437" s="45"/>
      <c r="FLP437" s="45"/>
      <c r="FLQ437" s="45"/>
      <c r="FLR437" s="45"/>
      <c r="FLS437" s="45"/>
      <c r="FLT437" s="45"/>
      <c r="FLU437" s="45"/>
      <c r="FLV437" s="45"/>
      <c r="FLW437" s="45"/>
      <c r="FLX437" s="45"/>
      <c r="FLY437" s="45"/>
      <c r="FLZ437" s="45"/>
      <c r="FMA437" s="45"/>
      <c r="FMB437" s="45"/>
      <c r="FMC437" s="45"/>
      <c r="FMD437" s="45"/>
      <c r="FME437" s="45"/>
      <c r="FMF437" s="45"/>
      <c r="FMG437" s="45"/>
      <c r="FMH437" s="45"/>
      <c r="FMI437" s="45"/>
      <c r="FMJ437" s="45"/>
      <c r="FMK437" s="45"/>
      <c r="FML437" s="45"/>
      <c r="FMM437" s="45"/>
      <c r="FMN437" s="45"/>
      <c r="FMO437" s="45"/>
      <c r="FMP437" s="45"/>
      <c r="FMQ437" s="45"/>
      <c r="FMR437" s="45"/>
      <c r="FMS437" s="45"/>
      <c r="FMT437" s="45"/>
      <c r="FMU437" s="45"/>
      <c r="FMV437" s="45"/>
      <c r="FMW437" s="45"/>
      <c r="FMX437" s="45"/>
      <c r="FMY437" s="45"/>
      <c r="FMZ437" s="45"/>
      <c r="FNA437" s="45"/>
      <c r="FNB437" s="45"/>
      <c r="FNC437" s="45"/>
      <c r="FND437" s="45"/>
      <c r="FNE437" s="45"/>
      <c r="FNF437" s="45"/>
      <c r="FNG437" s="45"/>
      <c r="FNH437" s="45"/>
      <c r="FNI437" s="45"/>
      <c r="FNJ437" s="45"/>
      <c r="FNK437" s="45"/>
      <c r="FNL437" s="45"/>
      <c r="FNM437" s="45"/>
      <c r="FNN437" s="45"/>
      <c r="FNO437" s="45"/>
      <c r="FNP437" s="45"/>
      <c r="FNQ437" s="45"/>
      <c r="FNR437" s="45"/>
      <c r="FNS437" s="45"/>
      <c r="FNT437" s="45"/>
      <c r="FNU437" s="45"/>
      <c r="FNV437" s="45"/>
      <c r="FNW437" s="45"/>
      <c r="FNX437" s="45"/>
      <c r="FNY437" s="45"/>
      <c r="FNZ437" s="45"/>
      <c r="FOA437" s="45"/>
      <c r="FOB437" s="45"/>
      <c r="FOC437" s="45"/>
      <c r="FOD437" s="45"/>
      <c r="FOE437" s="45"/>
      <c r="FOF437" s="45"/>
      <c r="FOG437" s="45"/>
      <c r="FOH437" s="45"/>
      <c r="FOI437" s="45"/>
      <c r="FOJ437" s="45"/>
      <c r="FOK437" s="45"/>
      <c r="FOL437" s="45"/>
      <c r="FOM437" s="45"/>
      <c r="FON437" s="45"/>
      <c r="FOO437" s="45"/>
      <c r="FOP437" s="45"/>
      <c r="FOQ437" s="45"/>
      <c r="FOR437" s="45"/>
      <c r="FOS437" s="45"/>
      <c r="FOT437" s="45"/>
      <c r="FOU437" s="45"/>
      <c r="FOV437" s="45"/>
      <c r="FOW437" s="45"/>
      <c r="FOX437" s="45"/>
      <c r="FOY437" s="45"/>
      <c r="FOZ437" s="45"/>
      <c r="FPA437" s="45"/>
      <c r="FPB437" s="45"/>
      <c r="FPC437" s="45"/>
      <c r="FPD437" s="45"/>
      <c r="FPE437" s="45"/>
      <c r="FPF437" s="45"/>
      <c r="FPG437" s="45"/>
      <c r="FPH437" s="45"/>
      <c r="FPI437" s="45"/>
      <c r="FPJ437" s="45"/>
      <c r="FPK437" s="45"/>
      <c r="FPL437" s="45"/>
      <c r="FPM437" s="45"/>
      <c r="FPN437" s="45"/>
      <c r="FPO437" s="45"/>
      <c r="FPP437" s="45"/>
      <c r="FPQ437" s="45"/>
      <c r="FPR437" s="45"/>
      <c r="FPS437" s="45"/>
      <c r="FPT437" s="45"/>
      <c r="FPU437" s="45"/>
      <c r="FPV437" s="45"/>
      <c r="FPW437" s="45"/>
      <c r="FPX437" s="45"/>
      <c r="FPY437" s="45"/>
      <c r="FPZ437" s="45"/>
      <c r="FQA437" s="45"/>
      <c r="FQB437" s="45"/>
      <c r="FQC437" s="45"/>
      <c r="FQD437" s="45"/>
      <c r="FQE437" s="45"/>
      <c r="FQF437" s="45"/>
      <c r="FQG437" s="45"/>
      <c r="FQH437" s="45"/>
      <c r="FQI437" s="45"/>
      <c r="FQJ437" s="45"/>
      <c r="FQK437" s="45"/>
      <c r="FQL437" s="45"/>
      <c r="FQM437" s="45"/>
      <c r="FQN437" s="45"/>
      <c r="FQO437" s="45"/>
      <c r="FQP437" s="45"/>
      <c r="FQQ437" s="45"/>
      <c r="FQR437" s="45"/>
      <c r="FQS437" s="45"/>
      <c r="FQT437" s="45"/>
      <c r="FQU437" s="45"/>
      <c r="FQV437" s="45"/>
      <c r="FQW437" s="45"/>
      <c r="FQX437" s="45"/>
      <c r="FQY437" s="45"/>
      <c r="FQZ437" s="45"/>
      <c r="FRA437" s="45"/>
      <c r="FRB437" s="45"/>
      <c r="FRC437" s="45"/>
      <c r="FRD437" s="45"/>
      <c r="FRE437" s="45"/>
      <c r="FRF437" s="45"/>
      <c r="FRG437" s="45"/>
      <c r="FRH437" s="45"/>
      <c r="FRI437" s="45"/>
      <c r="FRJ437" s="45"/>
      <c r="FRK437" s="45"/>
      <c r="FRL437" s="45"/>
      <c r="FRM437" s="45"/>
      <c r="FRN437" s="45"/>
      <c r="FRO437" s="45"/>
      <c r="FRP437" s="45"/>
      <c r="FRQ437" s="45"/>
      <c r="FRR437" s="45"/>
      <c r="FRS437" s="45"/>
      <c r="FRT437" s="45"/>
      <c r="FRU437" s="45"/>
      <c r="FRV437" s="45"/>
      <c r="FRW437" s="45"/>
      <c r="FRX437" s="45"/>
      <c r="FRY437" s="45"/>
      <c r="FRZ437" s="45"/>
      <c r="FSA437" s="45"/>
      <c r="FSB437" s="45"/>
      <c r="FSC437" s="45"/>
      <c r="FSD437" s="45"/>
      <c r="FSE437" s="45"/>
      <c r="FSF437" s="45"/>
      <c r="FSG437" s="45"/>
      <c r="FSH437" s="45"/>
      <c r="FSI437" s="45"/>
      <c r="FSJ437" s="45"/>
      <c r="FSK437" s="45"/>
      <c r="FSL437" s="45"/>
      <c r="FSM437" s="45"/>
      <c r="FSN437" s="45"/>
      <c r="FSO437" s="45"/>
      <c r="FSP437" s="45"/>
      <c r="FSQ437" s="45"/>
      <c r="FSR437" s="45"/>
      <c r="FSS437" s="45"/>
      <c r="FST437" s="45"/>
      <c r="FSU437" s="45"/>
      <c r="FSV437" s="45"/>
      <c r="FSW437" s="45"/>
      <c r="FSX437" s="45"/>
      <c r="FSY437" s="45"/>
      <c r="FSZ437" s="45"/>
      <c r="FTA437" s="45"/>
      <c r="FTB437" s="45"/>
      <c r="FTC437" s="45"/>
      <c r="FTD437" s="45"/>
      <c r="FTE437" s="45"/>
      <c r="FTF437" s="45"/>
      <c r="FTG437" s="45"/>
      <c r="FTH437" s="45"/>
      <c r="FTI437" s="45"/>
      <c r="FTJ437" s="45"/>
      <c r="FTK437" s="45"/>
      <c r="FTL437" s="45"/>
      <c r="FTM437" s="45"/>
      <c r="FTN437" s="45"/>
      <c r="FTO437" s="45"/>
      <c r="FTP437" s="45"/>
      <c r="FTQ437" s="45"/>
      <c r="FTR437" s="45"/>
      <c r="FTS437" s="45"/>
      <c r="FTT437" s="45"/>
      <c r="FTU437" s="45"/>
      <c r="FTV437" s="45"/>
      <c r="FTW437" s="45"/>
      <c r="FTX437" s="45"/>
      <c r="FTY437" s="45"/>
      <c r="FTZ437" s="45"/>
      <c r="FUA437" s="45"/>
      <c r="FUB437" s="45"/>
      <c r="FUC437" s="45"/>
      <c r="FUD437" s="45"/>
      <c r="FUE437" s="45"/>
      <c r="FUF437" s="45"/>
      <c r="FUG437" s="45"/>
      <c r="FUH437" s="45"/>
      <c r="FUI437" s="45"/>
      <c r="FUJ437" s="45"/>
      <c r="FUK437" s="45"/>
      <c r="FUL437" s="45"/>
      <c r="FUM437" s="45"/>
      <c r="FUN437" s="45"/>
      <c r="FUO437" s="45"/>
      <c r="FUP437" s="45"/>
      <c r="FUQ437" s="45"/>
      <c r="FUR437" s="45"/>
      <c r="FUS437" s="45"/>
      <c r="FUT437" s="45"/>
      <c r="FUU437" s="45"/>
      <c r="FUV437" s="45"/>
      <c r="FUW437" s="45"/>
      <c r="FUX437" s="45"/>
      <c r="FUY437" s="45"/>
      <c r="FUZ437" s="45"/>
      <c r="FVA437" s="45"/>
      <c r="FVB437" s="45"/>
      <c r="FVC437" s="45"/>
      <c r="FVD437" s="45"/>
      <c r="FVE437" s="45"/>
      <c r="FVF437" s="45"/>
      <c r="FVG437" s="45"/>
      <c r="FVH437" s="45"/>
      <c r="FVI437" s="45"/>
      <c r="FVJ437" s="45"/>
      <c r="FVK437" s="45"/>
      <c r="FVL437" s="45"/>
      <c r="FVM437" s="45"/>
      <c r="FVN437" s="45"/>
      <c r="FVO437" s="45"/>
      <c r="FVP437" s="45"/>
      <c r="FVQ437" s="45"/>
      <c r="FVR437" s="45"/>
      <c r="FVS437" s="45"/>
      <c r="FVT437" s="45"/>
      <c r="FVU437" s="45"/>
      <c r="FVV437" s="45"/>
      <c r="FVW437" s="45"/>
      <c r="FVX437" s="45"/>
      <c r="FVY437" s="45"/>
      <c r="FVZ437" s="45"/>
      <c r="FWA437" s="45"/>
      <c r="FWB437" s="45"/>
      <c r="FWC437" s="45"/>
      <c r="FWD437" s="45"/>
      <c r="FWE437" s="45"/>
      <c r="FWF437" s="45"/>
      <c r="FWG437" s="45"/>
      <c r="FWH437" s="45"/>
      <c r="FWI437" s="45"/>
      <c r="FWJ437" s="45"/>
      <c r="FWK437" s="45"/>
      <c r="FWL437" s="45"/>
      <c r="FWM437" s="45"/>
      <c r="FWN437" s="45"/>
      <c r="FWO437" s="45"/>
      <c r="FWP437" s="45"/>
      <c r="FWQ437" s="45"/>
      <c r="FWR437" s="45"/>
      <c r="FWS437" s="45"/>
      <c r="FWT437" s="45"/>
      <c r="FWU437" s="45"/>
      <c r="FWV437" s="45"/>
      <c r="FWW437" s="45"/>
      <c r="FWX437" s="45"/>
      <c r="FWY437" s="45"/>
      <c r="FWZ437" s="45"/>
      <c r="FXA437" s="45"/>
      <c r="FXB437" s="45"/>
      <c r="FXC437" s="45"/>
      <c r="FXD437" s="45"/>
      <c r="FXE437" s="45"/>
      <c r="FXF437" s="45"/>
      <c r="FXG437" s="45"/>
      <c r="FXH437" s="45"/>
      <c r="FXI437" s="45"/>
      <c r="FXJ437" s="45"/>
      <c r="FXK437" s="45"/>
      <c r="FXL437" s="45"/>
      <c r="FXM437" s="45"/>
      <c r="FXN437" s="45"/>
      <c r="FXO437" s="45"/>
      <c r="FXP437" s="45"/>
      <c r="FXQ437" s="45"/>
      <c r="FXR437" s="45"/>
      <c r="FXS437" s="45"/>
      <c r="FXT437" s="45"/>
      <c r="FXU437" s="45"/>
      <c r="FXV437" s="45"/>
      <c r="FXW437" s="45"/>
      <c r="FXX437" s="45"/>
      <c r="FXY437" s="45"/>
      <c r="FXZ437" s="45"/>
      <c r="FYA437" s="45"/>
      <c r="FYB437" s="45"/>
      <c r="FYC437" s="45"/>
      <c r="FYD437" s="45"/>
      <c r="FYE437" s="45"/>
      <c r="FYF437" s="45"/>
      <c r="FYG437" s="45"/>
      <c r="FYH437" s="45"/>
      <c r="FYI437" s="45"/>
      <c r="FYJ437" s="45"/>
      <c r="FYK437" s="45"/>
      <c r="FYL437" s="45"/>
      <c r="FYM437" s="45"/>
      <c r="FYN437" s="45"/>
      <c r="FYO437" s="45"/>
      <c r="FYP437" s="45"/>
      <c r="FYQ437" s="45"/>
      <c r="FYR437" s="45"/>
      <c r="FYS437" s="45"/>
      <c r="FYT437" s="45"/>
      <c r="FYU437" s="45"/>
      <c r="FYV437" s="45"/>
      <c r="FYW437" s="45"/>
      <c r="FYX437" s="45"/>
      <c r="FYY437" s="45"/>
      <c r="FYZ437" s="45"/>
      <c r="FZA437" s="45"/>
      <c r="FZB437" s="45"/>
      <c r="FZC437" s="45"/>
      <c r="FZD437" s="45"/>
      <c r="FZE437" s="45"/>
      <c r="FZF437" s="45"/>
      <c r="FZG437" s="45"/>
      <c r="FZH437" s="45"/>
      <c r="FZI437" s="45"/>
      <c r="FZJ437" s="45"/>
      <c r="FZK437" s="45"/>
      <c r="FZL437" s="45"/>
      <c r="FZM437" s="45"/>
      <c r="FZN437" s="45"/>
      <c r="FZO437" s="45"/>
      <c r="FZP437" s="45"/>
      <c r="FZQ437" s="45"/>
      <c r="FZR437" s="45"/>
      <c r="FZS437" s="45"/>
      <c r="FZT437" s="45"/>
      <c r="FZU437" s="45"/>
      <c r="FZV437" s="45"/>
      <c r="FZW437" s="45"/>
      <c r="FZX437" s="45"/>
      <c r="FZY437" s="45"/>
      <c r="FZZ437" s="45"/>
      <c r="GAA437" s="45"/>
      <c r="GAB437" s="45"/>
      <c r="GAC437" s="45"/>
      <c r="GAD437" s="45"/>
      <c r="GAE437" s="45"/>
      <c r="GAF437" s="45"/>
      <c r="GAG437" s="45"/>
      <c r="GAH437" s="45"/>
      <c r="GAI437" s="45"/>
      <c r="GAJ437" s="45"/>
      <c r="GAK437" s="45"/>
      <c r="GAL437" s="45"/>
      <c r="GAM437" s="45"/>
      <c r="GAN437" s="45"/>
      <c r="GAO437" s="45"/>
      <c r="GAP437" s="45"/>
      <c r="GAQ437" s="45"/>
      <c r="GAR437" s="45"/>
      <c r="GAS437" s="45"/>
      <c r="GAT437" s="45"/>
      <c r="GAU437" s="45"/>
      <c r="GAV437" s="45"/>
      <c r="GAW437" s="45"/>
      <c r="GAX437" s="45"/>
      <c r="GAY437" s="45"/>
      <c r="GAZ437" s="45"/>
      <c r="GBA437" s="45"/>
      <c r="GBB437" s="45"/>
      <c r="GBC437" s="45"/>
      <c r="GBD437" s="45"/>
      <c r="GBE437" s="45"/>
      <c r="GBF437" s="45"/>
      <c r="GBG437" s="45"/>
      <c r="GBH437" s="45"/>
      <c r="GBI437" s="45"/>
      <c r="GBJ437" s="45"/>
      <c r="GBK437" s="45"/>
      <c r="GBL437" s="45"/>
      <c r="GBM437" s="45"/>
      <c r="GBN437" s="45"/>
      <c r="GBO437" s="45"/>
      <c r="GBP437" s="45"/>
      <c r="GBQ437" s="45"/>
      <c r="GBR437" s="45"/>
      <c r="GBS437" s="45"/>
      <c r="GBT437" s="45"/>
      <c r="GBU437" s="45"/>
      <c r="GBV437" s="45"/>
      <c r="GBW437" s="45"/>
      <c r="GBX437" s="45"/>
      <c r="GBY437" s="45"/>
      <c r="GBZ437" s="45"/>
      <c r="GCA437" s="45"/>
      <c r="GCB437" s="45"/>
      <c r="GCC437" s="45"/>
      <c r="GCD437" s="45"/>
      <c r="GCE437" s="45"/>
      <c r="GCF437" s="45"/>
      <c r="GCG437" s="45"/>
      <c r="GCH437" s="45"/>
      <c r="GCI437" s="45"/>
      <c r="GCJ437" s="45"/>
      <c r="GCK437" s="45"/>
      <c r="GCL437" s="45"/>
      <c r="GCM437" s="45"/>
      <c r="GCN437" s="45"/>
      <c r="GCO437" s="45"/>
      <c r="GCP437" s="45"/>
      <c r="GCQ437" s="45"/>
      <c r="GCR437" s="45"/>
      <c r="GCS437" s="45"/>
      <c r="GCT437" s="45"/>
      <c r="GCU437" s="45"/>
      <c r="GCV437" s="45"/>
      <c r="GCW437" s="45"/>
      <c r="GCX437" s="45"/>
      <c r="GCY437" s="45"/>
      <c r="GCZ437" s="45"/>
      <c r="GDA437" s="45"/>
      <c r="GDB437" s="45"/>
      <c r="GDC437" s="45"/>
      <c r="GDD437" s="45"/>
      <c r="GDE437" s="45"/>
      <c r="GDF437" s="45"/>
      <c r="GDG437" s="45"/>
      <c r="GDH437" s="45"/>
      <c r="GDI437" s="45"/>
      <c r="GDJ437" s="45"/>
      <c r="GDK437" s="45"/>
      <c r="GDL437" s="45"/>
      <c r="GDM437" s="45"/>
      <c r="GDN437" s="45"/>
      <c r="GDO437" s="45"/>
      <c r="GDP437" s="45"/>
      <c r="GDQ437" s="45"/>
      <c r="GDR437" s="45"/>
      <c r="GDS437" s="45"/>
      <c r="GDT437" s="45"/>
      <c r="GDU437" s="45"/>
      <c r="GDV437" s="45"/>
      <c r="GDW437" s="45"/>
      <c r="GDX437" s="45"/>
      <c r="GDY437" s="45"/>
      <c r="GDZ437" s="45"/>
      <c r="GEA437" s="45"/>
      <c r="GEB437" s="45"/>
      <c r="GEC437" s="45"/>
      <c r="GED437" s="45"/>
      <c r="GEE437" s="45"/>
      <c r="GEF437" s="45"/>
      <c r="GEG437" s="45"/>
      <c r="GEH437" s="45"/>
      <c r="GEI437" s="45"/>
      <c r="GEJ437" s="45"/>
      <c r="GEK437" s="45"/>
      <c r="GEL437" s="45"/>
      <c r="GEM437" s="45"/>
      <c r="GEN437" s="45"/>
      <c r="GEO437" s="45"/>
      <c r="GEP437" s="45"/>
      <c r="GEQ437" s="45"/>
      <c r="GER437" s="45"/>
      <c r="GES437" s="45"/>
      <c r="GET437" s="45"/>
      <c r="GEU437" s="45"/>
      <c r="GEV437" s="45"/>
      <c r="GEW437" s="45"/>
      <c r="GEX437" s="45"/>
      <c r="GEY437" s="45"/>
      <c r="GEZ437" s="45"/>
      <c r="GFA437" s="45"/>
      <c r="GFB437" s="45"/>
      <c r="GFC437" s="45"/>
      <c r="GFD437" s="45"/>
      <c r="GFE437" s="45"/>
      <c r="GFF437" s="45"/>
      <c r="GFG437" s="45"/>
      <c r="GFH437" s="45"/>
      <c r="GFI437" s="45"/>
      <c r="GFJ437" s="45"/>
      <c r="GFK437" s="45"/>
      <c r="GFL437" s="45"/>
      <c r="GFM437" s="45"/>
      <c r="GFN437" s="45"/>
      <c r="GFO437" s="45"/>
      <c r="GFP437" s="45"/>
      <c r="GFQ437" s="45"/>
      <c r="GFR437" s="45"/>
      <c r="GFS437" s="45"/>
      <c r="GFT437" s="45"/>
      <c r="GFU437" s="45"/>
      <c r="GFV437" s="45"/>
      <c r="GFW437" s="45"/>
      <c r="GFX437" s="45"/>
      <c r="GFY437" s="45"/>
      <c r="GFZ437" s="45"/>
      <c r="GGA437" s="45"/>
      <c r="GGB437" s="45"/>
      <c r="GGC437" s="45"/>
      <c r="GGD437" s="45"/>
      <c r="GGE437" s="45"/>
      <c r="GGF437" s="45"/>
      <c r="GGG437" s="45"/>
      <c r="GGH437" s="45"/>
      <c r="GGI437" s="45"/>
      <c r="GGJ437" s="45"/>
      <c r="GGK437" s="45"/>
      <c r="GGL437" s="45"/>
      <c r="GGM437" s="45"/>
      <c r="GGN437" s="45"/>
      <c r="GGO437" s="45"/>
      <c r="GGP437" s="45"/>
      <c r="GGQ437" s="45"/>
      <c r="GGR437" s="45"/>
      <c r="GGS437" s="45"/>
      <c r="GGT437" s="45"/>
      <c r="GGU437" s="45"/>
      <c r="GGV437" s="45"/>
      <c r="GGW437" s="45"/>
      <c r="GGX437" s="45"/>
      <c r="GGY437" s="45"/>
      <c r="GGZ437" s="45"/>
      <c r="GHA437" s="45"/>
      <c r="GHB437" s="45"/>
      <c r="GHC437" s="45"/>
      <c r="GHD437" s="45"/>
      <c r="GHE437" s="45"/>
      <c r="GHF437" s="45"/>
      <c r="GHG437" s="45"/>
      <c r="GHH437" s="45"/>
      <c r="GHI437" s="45"/>
      <c r="GHJ437" s="45"/>
      <c r="GHK437" s="45"/>
      <c r="GHL437" s="45"/>
      <c r="GHM437" s="45"/>
      <c r="GHN437" s="45"/>
      <c r="GHO437" s="45"/>
      <c r="GHP437" s="45"/>
      <c r="GHQ437" s="45"/>
      <c r="GHR437" s="45"/>
      <c r="GHS437" s="45"/>
      <c r="GHT437" s="45"/>
      <c r="GHU437" s="45"/>
      <c r="GHV437" s="45"/>
      <c r="GHW437" s="45"/>
      <c r="GHX437" s="45"/>
      <c r="GHY437" s="45"/>
      <c r="GHZ437" s="45"/>
      <c r="GIA437" s="45"/>
      <c r="GIB437" s="45"/>
      <c r="GIC437" s="45"/>
      <c r="GID437" s="45"/>
      <c r="GIE437" s="45"/>
      <c r="GIF437" s="45"/>
      <c r="GIG437" s="45"/>
      <c r="GIH437" s="45"/>
      <c r="GII437" s="45"/>
      <c r="GIJ437" s="45"/>
      <c r="GIK437" s="45"/>
      <c r="GIL437" s="45"/>
      <c r="GIM437" s="45"/>
      <c r="GIN437" s="45"/>
      <c r="GIO437" s="45"/>
      <c r="GIP437" s="45"/>
      <c r="GIQ437" s="45"/>
      <c r="GIR437" s="45"/>
      <c r="GIS437" s="45"/>
      <c r="GIT437" s="45"/>
      <c r="GIU437" s="45"/>
      <c r="GIV437" s="45"/>
      <c r="GIW437" s="45"/>
      <c r="GIX437" s="45"/>
      <c r="GIY437" s="45"/>
      <c r="GIZ437" s="45"/>
      <c r="GJA437" s="45"/>
      <c r="GJB437" s="45"/>
      <c r="GJC437" s="45"/>
      <c r="GJD437" s="45"/>
      <c r="GJE437" s="45"/>
      <c r="GJF437" s="45"/>
      <c r="GJG437" s="45"/>
      <c r="GJH437" s="45"/>
      <c r="GJI437" s="45"/>
      <c r="GJJ437" s="45"/>
      <c r="GJK437" s="45"/>
      <c r="GJL437" s="45"/>
      <c r="GJM437" s="45"/>
      <c r="GJN437" s="45"/>
      <c r="GJO437" s="45"/>
      <c r="GJP437" s="45"/>
      <c r="GJQ437" s="45"/>
      <c r="GJR437" s="45"/>
      <c r="GJS437" s="45"/>
      <c r="GJT437" s="45"/>
      <c r="GJU437" s="45"/>
      <c r="GJV437" s="45"/>
      <c r="GJW437" s="45"/>
      <c r="GJX437" s="45"/>
      <c r="GJY437" s="45"/>
      <c r="GJZ437" s="45"/>
      <c r="GKA437" s="45"/>
      <c r="GKB437" s="45"/>
      <c r="GKC437" s="45"/>
      <c r="GKD437" s="45"/>
      <c r="GKE437" s="45"/>
      <c r="GKF437" s="45"/>
      <c r="GKG437" s="45"/>
      <c r="GKH437" s="45"/>
      <c r="GKI437" s="45"/>
      <c r="GKJ437" s="45"/>
      <c r="GKK437" s="45"/>
      <c r="GKL437" s="45"/>
      <c r="GKM437" s="45"/>
      <c r="GKN437" s="45"/>
      <c r="GKO437" s="45"/>
      <c r="GKP437" s="45"/>
      <c r="GKQ437" s="45"/>
      <c r="GKR437" s="45"/>
      <c r="GKS437" s="45"/>
      <c r="GKT437" s="45"/>
      <c r="GKU437" s="45"/>
      <c r="GKV437" s="45"/>
      <c r="GKW437" s="45"/>
      <c r="GKX437" s="45"/>
      <c r="GKY437" s="45"/>
      <c r="GKZ437" s="45"/>
      <c r="GLA437" s="45"/>
      <c r="GLB437" s="45"/>
      <c r="GLC437" s="45"/>
      <c r="GLD437" s="45"/>
      <c r="GLE437" s="45"/>
      <c r="GLF437" s="45"/>
      <c r="GLG437" s="45"/>
      <c r="GLH437" s="45"/>
      <c r="GLI437" s="45"/>
      <c r="GLJ437" s="45"/>
      <c r="GLK437" s="45"/>
      <c r="GLL437" s="45"/>
      <c r="GLM437" s="45"/>
      <c r="GLN437" s="45"/>
      <c r="GLO437" s="45"/>
      <c r="GLP437" s="45"/>
      <c r="GLQ437" s="45"/>
      <c r="GLR437" s="45"/>
      <c r="GLS437" s="45"/>
      <c r="GLT437" s="45"/>
      <c r="GLU437" s="45"/>
      <c r="GLV437" s="45"/>
      <c r="GLW437" s="45"/>
      <c r="GLX437" s="45"/>
      <c r="GLY437" s="45"/>
      <c r="GLZ437" s="45"/>
      <c r="GMA437" s="45"/>
      <c r="GMB437" s="45"/>
      <c r="GMC437" s="45"/>
      <c r="GMD437" s="45"/>
      <c r="GME437" s="45"/>
      <c r="GMF437" s="45"/>
      <c r="GMG437" s="45"/>
      <c r="GMH437" s="45"/>
      <c r="GMI437" s="45"/>
      <c r="GMJ437" s="45"/>
      <c r="GMK437" s="45"/>
      <c r="GML437" s="45"/>
      <c r="GMM437" s="45"/>
      <c r="GMN437" s="45"/>
      <c r="GMO437" s="45"/>
      <c r="GMP437" s="45"/>
      <c r="GMQ437" s="45"/>
      <c r="GMR437" s="45"/>
      <c r="GMS437" s="45"/>
      <c r="GMT437" s="45"/>
      <c r="GMU437" s="45"/>
      <c r="GMV437" s="45"/>
      <c r="GMW437" s="45"/>
      <c r="GMX437" s="45"/>
      <c r="GMY437" s="45"/>
      <c r="GMZ437" s="45"/>
      <c r="GNA437" s="45"/>
      <c r="GNB437" s="45"/>
      <c r="GNC437" s="45"/>
      <c r="GND437" s="45"/>
      <c r="GNE437" s="45"/>
      <c r="GNF437" s="45"/>
      <c r="GNG437" s="45"/>
      <c r="GNH437" s="45"/>
      <c r="GNI437" s="45"/>
      <c r="GNJ437" s="45"/>
      <c r="GNK437" s="45"/>
      <c r="GNL437" s="45"/>
      <c r="GNM437" s="45"/>
      <c r="GNN437" s="45"/>
      <c r="GNO437" s="45"/>
      <c r="GNP437" s="45"/>
      <c r="GNQ437" s="45"/>
      <c r="GNR437" s="45"/>
      <c r="GNS437" s="45"/>
      <c r="GNT437" s="45"/>
      <c r="GNU437" s="45"/>
      <c r="GNV437" s="45"/>
      <c r="GNW437" s="45"/>
      <c r="GNX437" s="45"/>
      <c r="GNY437" s="45"/>
      <c r="GNZ437" s="45"/>
      <c r="GOA437" s="45"/>
      <c r="GOB437" s="45"/>
      <c r="GOC437" s="45"/>
      <c r="GOD437" s="45"/>
      <c r="GOE437" s="45"/>
      <c r="GOF437" s="45"/>
      <c r="GOG437" s="45"/>
      <c r="GOH437" s="45"/>
      <c r="GOI437" s="45"/>
      <c r="GOJ437" s="45"/>
      <c r="GOK437" s="45"/>
      <c r="GOL437" s="45"/>
      <c r="GOM437" s="45"/>
      <c r="GON437" s="45"/>
      <c r="GOO437" s="45"/>
      <c r="GOP437" s="45"/>
      <c r="GOQ437" s="45"/>
      <c r="GOR437" s="45"/>
      <c r="GOS437" s="45"/>
      <c r="GOT437" s="45"/>
      <c r="GOU437" s="45"/>
      <c r="GOV437" s="45"/>
      <c r="GOW437" s="45"/>
      <c r="GOX437" s="45"/>
      <c r="GOY437" s="45"/>
      <c r="GOZ437" s="45"/>
      <c r="GPA437" s="45"/>
      <c r="GPB437" s="45"/>
      <c r="GPC437" s="45"/>
      <c r="GPD437" s="45"/>
      <c r="GPE437" s="45"/>
      <c r="GPF437" s="45"/>
      <c r="GPG437" s="45"/>
      <c r="GPH437" s="45"/>
      <c r="GPI437" s="45"/>
      <c r="GPJ437" s="45"/>
      <c r="GPK437" s="45"/>
      <c r="GPL437" s="45"/>
      <c r="GPM437" s="45"/>
      <c r="GPN437" s="45"/>
      <c r="GPO437" s="45"/>
      <c r="GPP437" s="45"/>
      <c r="GPQ437" s="45"/>
      <c r="GPR437" s="45"/>
      <c r="GPS437" s="45"/>
      <c r="GPT437" s="45"/>
      <c r="GPU437" s="45"/>
      <c r="GPV437" s="45"/>
      <c r="GPW437" s="45"/>
      <c r="GPX437" s="45"/>
      <c r="GPY437" s="45"/>
      <c r="GPZ437" s="45"/>
      <c r="GQA437" s="45"/>
      <c r="GQB437" s="45"/>
      <c r="GQC437" s="45"/>
      <c r="GQD437" s="45"/>
      <c r="GQE437" s="45"/>
      <c r="GQF437" s="45"/>
      <c r="GQG437" s="45"/>
      <c r="GQH437" s="45"/>
      <c r="GQI437" s="45"/>
      <c r="GQJ437" s="45"/>
      <c r="GQK437" s="45"/>
      <c r="GQL437" s="45"/>
      <c r="GQM437" s="45"/>
      <c r="GQN437" s="45"/>
      <c r="GQO437" s="45"/>
      <c r="GQP437" s="45"/>
      <c r="GQQ437" s="45"/>
      <c r="GQR437" s="45"/>
      <c r="GQS437" s="45"/>
      <c r="GQT437" s="45"/>
      <c r="GQU437" s="45"/>
      <c r="GQV437" s="45"/>
      <c r="GQW437" s="45"/>
      <c r="GQX437" s="45"/>
      <c r="GQY437" s="45"/>
      <c r="GQZ437" s="45"/>
      <c r="GRA437" s="45"/>
      <c r="GRB437" s="45"/>
      <c r="GRC437" s="45"/>
      <c r="GRD437" s="45"/>
      <c r="GRE437" s="45"/>
      <c r="GRF437" s="45"/>
      <c r="GRG437" s="45"/>
      <c r="GRH437" s="45"/>
      <c r="GRI437" s="45"/>
      <c r="GRJ437" s="45"/>
      <c r="GRK437" s="45"/>
      <c r="GRL437" s="45"/>
      <c r="GRM437" s="45"/>
      <c r="GRN437" s="45"/>
      <c r="GRO437" s="45"/>
      <c r="GRP437" s="45"/>
      <c r="GRQ437" s="45"/>
      <c r="GRR437" s="45"/>
      <c r="GRS437" s="45"/>
      <c r="GRT437" s="45"/>
      <c r="GRU437" s="45"/>
      <c r="GRV437" s="45"/>
      <c r="GRW437" s="45"/>
      <c r="GRX437" s="45"/>
      <c r="GRY437" s="45"/>
      <c r="GRZ437" s="45"/>
      <c r="GSA437" s="45"/>
      <c r="GSB437" s="45"/>
      <c r="GSC437" s="45"/>
      <c r="GSD437" s="45"/>
      <c r="GSE437" s="45"/>
      <c r="GSF437" s="45"/>
      <c r="GSG437" s="45"/>
      <c r="GSH437" s="45"/>
      <c r="GSI437" s="45"/>
      <c r="GSJ437" s="45"/>
      <c r="GSK437" s="45"/>
      <c r="GSL437" s="45"/>
      <c r="GSM437" s="45"/>
      <c r="GSN437" s="45"/>
      <c r="GSO437" s="45"/>
      <c r="GSP437" s="45"/>
      <c r="GSQ437" s="45"/>
      <c r="GSR437" s="45"/>
      <c r="GSS437" s="45"/>
      <c r="GST437" s="45"/>
      <c r="GSU437" s="45"/>
      <c r="GSV437" s="45"/>
      <c r="GSW437" s="45"/>
      <c r="GSX437" s="45"/>
      <c r="GSY437" s="45"/>
      <c r="GSZ437" s="45"/>
      <c r="GTA437" s="45"/>
      <c r="GTB437" s="45"/>
      <c r="GTC437" s="45"/>
      <c r="GTD437" s="45"/>
      <c r="GTE437" s="45"/>
      <c r="GTF437" s="45"/>
      <c r="GTG437" s="45"/>
      <c r="GTH437" s="45"/>
      <c r="GTI437" s="45"/>
      <c r="GTJ437" s="45"/>
      <c r="GTK437" s="45"/>
      <c r="GTL437" s="45"/>
      <c r="GTM437" s="45"/>
      <c r="GTN437" s="45"/>
      <c r="GTO437" s="45"/>
      <c r="GTP437" s="45"/>
      <c r="GTQ437" s="45"/>
      <c r="GTR437" s="45"/>
      <c r="GTS437" s="45"/>
      <c r="GTT437" s="45"/>
      <c r="GTU437" s="45"/>
      <c r="GTV437" s="45"/>
      <c r="GTW437" s="45"/>
      <c r="GTX437" s="45"/>
      <c r="GTY437" s="45"/>
      <c r="GTZ437" s="45"/>
      <c r="GUA437" s="45"/>
      <c r="GUB437" s="45"/>
      <c r="GUC437" s="45"/>
      <c r="GUD437" s="45"/>
      <c r="GUE437" s="45"/>
      <c r="GUF437" s="45"/>
      <c r="GUG437" s="45"/>
      <c r="GUH437" s="45"/>
      <c r="GUI437" s="45"/>
      <c r="GUJ437" s="45"/>
      <c r="GUK437" s="45"/>
      <c r="GUL437" s="45"/>
      <c r="GUM437" s="45"/>
      <c r="GUN437" s="45"/>
      <c r="GUO437" s="45"/>
      <c r="GUP437" s="45"/>
      <c r="GUQ437" s="45"/>
      <c r="GUR437" s="45"/>
      <c r="GUS437" s="45"/>
      <c r="GUT437" s="45"/>
      <c r="GUU437" s="45"/>
      <c r="GUV437" s="45"/>
      <c r="GUW437" s="45"/>
      <c r="GUX437" s="45"/>
      <c r="GUY437" s="45"/>
      <c r="GUZ437" s="45"/>
      <c r="GVA437" s="45"/>
      <c r="GVB437" s="45"/>
      <c r="GVC437" s="45"/>
      <c r="GVD437" s="45"/>
      <c r="GVE437" s="45"/>
      <c r="GVF437" s="45"/>
      <c r="GVG437" s="45"/>
      <c r="GVH437" s="45"/>
      <c r="GVI437" s="45"/>
      <c r="GVJ437" s="45"/>
      <c r="GVK437" s="45"/>
      <c r="GVL437" s="45"/>
      <c r="GVM437" s="45"/>
      <c r="GVN437" s="45"/>
      <c r="GVO437" s="45"/>
      <c r="GVP437" s="45"/>
      <c r="GVQ437" s="45"/>
      <c r="GVR437" s="45"/>
      <c r="GVS437" s="45"/>
      <c r="GVT437" s="45"/>
      <c r="GVU437" s="45"/>
      <c r="GVV437" s="45"/>
      <c r="GVW437" s="45"/>
      <c r="GVX437" s="45"/>
      <c r="GVY437" s="45"/>
      <c r="GVZ437" s="45"/>
      <c r="GWA437" s="45"/>
      <c r="GWB437" s="45"/>
      <c r="GWC437" s="45"/>
      <c r="GWD437" s="45"/>
      <c r="GWE437" s="45"/>
      <c r="GWF437" s="45"/>
      <c r="GWG437" s="45"/>
      <c r="GWH437" s="45"/>
      <c r="GWI437" s="45"/>
      <c r="GWJ437" s="45"/>
      <c r="GWK437" s="45"/>
      <c r="GWL437" s="45"/>
      <c r="GWM437" s="45"/>
      <c r="GWN437" s="45"/>
      <c r="GWO437" s="45"/>
      <c r="GWP437" s="45"/>
      <c r="GWQ437" s="45"/>
      <c r="GWR437" s="45"/>
      <c r="GWS437" s="45"/>
      <c r="GWT437" s="45"/>
      <c r="GWU437" s="45"/>
      <c r="GWV437" s="45"/>
      <c r="GWW437" s="45"/>
      <c r="GWX437" s="45"/>
      <c r="GWY437" s="45"/>
      <c r="GWZ437" s="45"/>
      <c r="GXA437" s="45"/>
      <c r="GXB437" s="45"/>
      <c r="GXC437" s="45"/>
      <c r="GXD437" s="45"/>
      <c r="GXE437" s="45"/>
      <c r="GXF437" s="45"/>
      <c r="GXG437" s="45"/>
      <c r="GXH437" s="45"/>
      <c r="GXI437" s="45"/>
      <c r="GXJ437" s="45"/>
      <c r="GXK437" s="45"/>
      <c r="GXL437" s="45"/>
      <c r="GXM437" s="45"/>
      <c r="GXN437" s="45"/>
      <c r="GXO437" s="45"/>
      <c r="GXP437" s="45"/>
      <c r="GXQ437" s="45"/>
      <c r="GXR437" s="45"/>
      <c r="GXS437" s="45"/>
      <c r="GXT437" s="45"/>
      <c r="GXU437" s="45"/>
      <c r="GXV437" s="45"/>
      <c r="GXW437" s="45"/>
      <c r="GXX437" s="45"/>
      <c r="GXY437" s="45"/>
      <c r="GXZ437" s="45"/>
      <c r="GYA437" s="45"/>
      <c r="GYB437" s="45"/>
      <c r="GYC437" s="45"/>
      <c r="GYD437" s="45"/>
      <c r="GYE437" s="45"/>
      <c r="GYF437" s="45"/>
      <c r="GYG437" s="45"/>
      <c r="GYH437" s="45"/>
      <c r="GYI437" s="45"/>
      <c r="GYJ437" s="45"/>
      <c r="GYK437" s="45"/>
      <c r="GYL437" s="45"/>
      <c r="GYM437" s="45"/>
      <c r="GYN437" s="45"/>
      <c r="GYO437" s="45"/>
      <c r="GYP437" s="45"/>
      <c r="GYQ437" s="45"/>
      <c r="GYR437" s="45"/>
      <c r="GYS437" s="45"/>
      <c r="GYT437" s="45"/>
      <c r="GYU437" s="45"/>
      <c r="GYV437" s="45"/>
      <c r="GYW437" s="45"/>
      <c r="GYX437" s="45"/>
      <c r="GYY437" s="45"/>
      <c r="GYZ437" s="45"/>
      <c r="GZA437" s="45"/>
      <c r="GZB437" s="45"/>
      <c r="GZC437" s="45"/>
      <c r="GZD437" s="45"/>
      <c r="GZE437" s="45"/>
      <c r="GZF437" s="45"/>
      <c r="GZG437" s="45"/>
      <c r="GZH437" s="45"/>
      <c r="GZI437" s="45"/>
      <c r="GZJ437" s="45"/>
      <c r="GZK437" s="45"/>
      <c r="GZL437" s="45"/>
      <c r="GZM437" s="45"/>
      <c r="GZN437" s="45"/>
      <c r="GZO437" s="45"/>
      <c r="GZP437" s="45"/>
      <c r="GZQ437" s="45"/>
      <c r="GZR437" s="45"/>
      <c r="GZS437" s="45"/>
      <c r="GZT437" s="45"/>
      <c r="GZU437" s="45"/>
      <c r="GZV437" s="45"/>
      <c r="GZW437" s="45"/>
      <c r="GZX437" s="45"/>
      <c r="GZY437" s="45"/>
      <c r="GZZ437" s="45"/>
      <c r="HAA437" s="45"/>
      <c r="HAB437" s="45"/>
      <c r="HAC437" s="45"/>
      <c r="HAD437" s="45"/>
      <c r="HAE437" s="45"/>
      <c r="HAF437" s="45"/>
      <c r="HAG437" s="45"/>
      <c r="HAH437" s="45"/>
      <c r="HAI437" s="45"/>
      <c r="HAJ437" s="45"/>
      <c r="HAK437" s="45"/>
      <c r="HAL437" s="45"/>
      <c r="HAM437" s="45"/>
      <c r="HAN437" s="45"/>
      <c r="HAO437" s="45"/>
      <c r="HAP437" s="45"/>
      <c r="HAQ437" s="45"/>
      <c r="HAR437" s="45"/>
      <c r="HAS437" s="45"/>
      <c r="HAT437" s="45"/>
      <c r="HAU437" s="45"/>
      <c r="HAV437" s="45"/>
      <c r="HAW437" s="45"/>
      <c r="HAX437" s="45"/>
      <c r="HAY437" s="45"/>
      <c r="HAZ437" s="45"/>
      <c r="HBA437" s="45"/>
      <c r="HBB437" s="45"/>
      <c r="HBC437" s="45"/>
      <c r="HBD437" s="45"/>
      <c r="HBE437" s="45"/>
      <c r="HBF437" s="45"/>
      <c r="HBG437" s="45"/>
      <c r="HBH437" s="45"/>
      <c r="HBI437" s="45"/>
      <c r="HBJ437" s="45"/>
      <c r="HBK437" s="45"/>
      <c r="HBL437" s="45"/>
      <c r="HBM437" s="45"/>
      <c r="HBN437" s="45"/>
      <c r="HBO437" s="45"/>
      <c r="HBP437" s="45"/>
      <c r="HBQ437" s="45"/>
      <c r="HBR437" s="45"/>
      <c r="HBS437" s="45"/>
      <c r="HBT437" s="45"/>
      <c r="HBU437" s="45"/>
      <c r="HBV437" s="45"/>
      <c r="HBW437" s="45"/>
      <c r="HBX437" s="45"/>
      <c r="HBY437" s="45"/>
      <c r="HBZ437" s="45"/>
      <c r="HCA437" s="45"/>
      <c r="HCB437" s="45"/>
      <c r="HCC437" s="45"/>
      <c r="HCD437" s="45"/>
      <c r="HCE437" s="45"/>
      <c r="HCF437" s="45"/>
      <c r="HCG437" s="45"/>
      <c r="HCH437" s="45"/>
      <c r="HCI437" s="45"/>
      <c r="HCJ437" s="45"/>
      <c r="HCK437" s="45"/>
      <c r="HCL437" s="45"/>
      <c r="HCM437" s="45"/>
      <c r="HCN437" s="45"/>
      <c r="HCO437" s="45"/>
      <c r="HCP437" s="45"/>
      <c r="HCQ437" s="45"/>
      <c r="HCR437" s="45"/>
      <c r="HCS437" s="45"/>
      <c r="HCT437" s="45"/>
      <c r="HCU437" s="45"/>
      <c r="HCV437" s="45"/>
      <c r="HCW437" s="45"/>
      <c r="HCX437" s="45"/>
      <c r="HCY437" s="45"/>
      <c r="HCZ437" s="45"/>
      <c r="HDA437" s="45"/>
      <c r="HDB437" s="45"/>
      <c r="HDC437" s="45"/>
      <c r="HDD437" s="45"/>
      <c r="HDE437" s="45"/>
      <c r="HDF437" s="45"/>
      <c r="HDG437" s="45"/>
      <c r="HDH437" s="45"/>
      <c r="HDI437" s="45"/>
      <c r="HDJ437" s="45"/>
      <c r="HDK437" s="45"/>
      <c r="HDL437" s="45"/>
      <c r="HDM437" s="45"/>
      <c r="HDN437" s="45"/>
      <c r="HDO437" s="45"/>
      <c r="HDP437" s="45"/>
      <c r="HDQ437" s="45"/>
      <c r="HDR437" s="45"/>
      <c r="HDS437" s="45"/>
      <c r="HDT437" s="45"/>
      <c r="HDU437" s="45"/>
      <c r="HDV437" s="45"/>
      <c r="HDW437" s="45"/>
      <c r="HDX437" s="45"/>
      <c r="HDY437" s="45"/>
      <c r="HDZ437" s="45"/>
      <c r="HEA437" s="45"/>
      <c r="HEB437" s="45"/>
      <c r="HEC437" s="45"/>
      <c r="HED437" s="45"/>
      <c r="HEE437" s="45"/>
      <c r="HEF437" s="45"/>
      <c r="HEG437" s="45"/>
      <c r="HEH437" s="45"/>
      <c r="HEI437" s="45"/>
      <c r="HEJ437" s="45"/>
      <c r="HEK437" s="45"/>
      <c r="HEL437" s="45"/>
      <c r="HEM437" s="45"/>
      <c r="HEN437" s="45"/>
      <c r="HEO437" s="45"/>
      <c r="HEP437" s="45"/>
      <c r="HEQ437" s="45"/>
      <c r="HER437" s="45"/>
      <c r="HES437" s="45"/>
      <c r="HET437" s="45"/>
      <c r="HEU437" s="45"/>
      <c r="HEV437" s="45"/>
      <c r="HEW437" s="45"/>
      <c r="HEX437" s="45"/>
      <c r="HEY437" s="45"/>
      <c r="HEZ437" s="45"/>
      <c r="HFA437" s="45"/>
      <c r="HFB437" s="45"/>
      <c r="HFC437" s="45"/>
      <c r="HFD437" s="45"/>
      <c r="HFE437" s="45"/>
      <c r="HFF437" s="45"/>
      <c r="HFG437" s="45"/>
      <c r="HFH437" s="45"/>
      <c r="HFI437" s="45"/>
      <c r="HFJ437" s="45"/>
      <c r="HFK437" s="45"/>
      <c r="HFL437" s="45"/>
      <c r="HFM437" s="45"/>
      <c r="HFN437" s="45"/>
      <c r="HFO437" s="45"/>
      <c r="HFP437" s="45"/>
      <c r="HFQ437" s="45"/>
      <c r="HFR437" s="45"/>
      <c r="HFS437" s="45"/>
      <c r="HFT437" s="45"/>
      <c r="HFU437" s="45"/>
      <c r="HFV437" s="45"/>
      <c r="HFW437" s="45"/>
      <c r="HFX437" s="45"/>
      <c r="HFY437" s="45"/>
      <c r="HFZ437" s="45"/>
      <c r="HGA437" s="45"/>
      <c r="HGB437" s="45"/>
      <c r="HGC437" s="45"/>
      <c r="HGD437" s="45"/>
      <c r="HGE437" s="45"/>
      <c r="HGF437" s="45"/>
      <c r="HGG437" s="45"/>
      <c r="HGH437" s="45"/>
      <c r="HGI437" s="45"/>
      <c r="HGJ437" s="45"/>
      <c r="HGK437" s="45"/>
      <c r="HGL437" s="45"/>
      <c r="HGM437" s="45"/>
      <c r="HGN437" s="45"/>
      <c r="HGO437" s="45"/>
      <c r="HGP437" s="45"/>
      <c r="HGQ437" s="45"/>
      <c r="HGR437" s="45"/>
      <c r="HGS437" s="45"/>
      <c r="HGT437" s="45"/>
      <c r="HGU437" s="45"/>
      <c r="HGV437" s="45"/>
      <c r="HGW437" s="45"/>
      <c r="HGX437" s="45"/>
      <c r="HGY437" s="45"/>
      <c r="HGZ437" s="45"/>
      <c r="HHA437" s="45"/>
      <c r="HHB437" s="45"/>
      <c r="HHC437" s="45"/>
      <c r="HHD437" s="45"/>
      <c r="HHE437" s="45"/>
      <c r="HHF437" s="45"/>
      <c r="HHG437" s="45"/>
      <c r="HHH437" s="45"/>
      <c r="HHI437" s="45"/>
      <c r="HHJ437" s="45"/>
      <c r="HHK437" s="45"/>
      <c r="HHL437" s="45"/>
      <c r="HHM437" s="45"/>
      <c r="HHN437" s="45"/>
      <c r="HHO437" s="45"/>
      <c r="HHP437" s="45"/>
      <c r="HHQ437" s="45"/>
      <c r="HHR437" s="45"/>
      <c r="HHS437" s="45"/>
      <c r="HHT437" s="45"/>
      <c r="HHU437" s="45"/>
      <c r="HHV437" s="45"/>
      <c r="HHW437" s="45"/>
      <c r="HHX437" s="45"/>
      <c r="HHY437" s="45"/>
      <c r="HHZ437" s="45"/>
      <c r="HIA437" s="45"/>
      <c r="HIB437" s="45"/>
      <c r="HIC437" s="45"/>
      <c r="HID437" s="45"/>
      <c r="HIE437" s="45"/>
      <c r="HIF437" s="45"/>
      <c r="HIG437" s="45"/>
      <c r="HIH437" s="45"/>
      <c r="HII437" s="45"/>
      <c r="HIJ437" s="45"/>
      <c r="HIK437" s="45"/>
      <c r="HIL437" s="45"/>
      <c r="HIM437" s="45"/>
      <c r="HIN437" s="45"/>
      <c r="HIO437" s="45"/>
      <c r="HIP437" s="45"/>
      <c r="HIQ437" s="45"/>
      <c r="HIR437" s="45"/>
      <c r="HIS437" s="45"/>
      <c r="HIT437" s="45"/>
      <c r="HIU437" s="45"/>
      <c r="HIV437" s="45"/>
      <c r="HIW437" s="45"/>
      <c r="HIX437" s="45"/>
      <c r="HIY437" s="45"/>
      <c r="HIZ437" s="45"/>
      <c r="HJA437" s="45"/>
      <c r="HJB437" s="45"/>
      <c r="HJC437" s="45"/>
      <c r="HJD437" s="45"/>
      <c r="HJE437" s="45"/>
      <c r="HJF437" s="45"/>
      <c r="HJG437" s="45"/>
      <c r="HJH437" s="45"/>
      <c r="HJI437" s="45"/>
      <c r="HJJ437" s="45"/>
      <c r="HJK437" s="45"/>
      <c r="HJL437" s="45"/>
      <c r="HJM437" s="45"/>
      <c r="HJN437" s="45"/>
      <c r="HJO437" s="45"/>
      <c r="HJP437" s="45"/>
      <c r="HJQ437" s="45"/>
      <c r="HJR437" s="45"/>
      <c r="HJS437" s="45"/>
      <c r="HJT437" s="45"/>
      <c r="HJU437" s="45"/>
      <c r="HJV437" s="45"/>
      <c r="HJW437" s="45"/>
      <c r="HJX437" s="45"/>
      <c r="HJY437" s="45"/>
      <c r="HJZ437" s="45"/>
      <c r="HKA437" s="45"/>
      <c r="HKB437" s="45"/>
      <c r="HKC437" s="45"/>
      <c r="HKD437" s="45"/>
      <c r="HKE437" s="45"/>
      <c r="HKF437" s="45"/>
      <c r="HKG437" s="45"/>
      <c r="HKH437" s="45"/>
      <c r="HKI437" s="45"/>
      <c r="HKJ437" s="45"/>
      <c r="HKK437" s="45"/>
      <c r="HKL437" s="45"/>
      <c r="HKM437" s="45"/>
      <c r="HKN437" s="45"/>
      <c r="HKO437" s="45"/>
      <c r="HKP437" s="45"/>
      <c r="HKQ437" s="45"/>
      <c r="HKR437" s="45"/>
      <c r="HKS437" s="45"/>
      <c r="HKT437" s="45"/>
      <c r="HKU437" s="45"/>
      <c r="HKV437" s="45"/>
      <c r="HKW437" s="45"/>
      <c r="HKX437" s="45"/>
      <c r="HKY437" s="45"/>
      <c r="HKZ437" s="45"/>
      <c r="HLA437" s="45"/>
      <c r="HLB437" s="45"/>
      <c r="HLC437" s="45"/>
      <c r="HLD437" s="45"/>
      <c r="HLE437" s="45"/>
      <c r="HLF437" s="45"/>
      <c r="HLG437" s="45"/>
      <c r="HLH437" s="45"/>
      <c r="HLI437" s="45"/>
      <c r="HLJ437" s="45"/>
      <c r="HLK437" s="45"/>
      <c r="HLL437" s="45"/>
      <c r="HLM437" s="45"/>
      <c r="HLN437" s="45"/>
      <c r="HLO437" s="45"/>
      <c r="HLP437" s="45"/>
      <c r="HLQ437" s="45"/>
      <c r="HLR437" s="45"/>
      <c r="HLS437" s="45"/>
      <c r="HLT437" s="45"/>
      <c r="HLU437" s="45"/>
      <c r="HLV437" s="45"/>
      <c r="HLW437" s="45"/>
      <c r="HLX437" s="45"/>
      <c r="HLY437" s="45"/>
      <c r="HLZ437" s="45"/>
      <c r="HMA437" s="45"/>
      <c r="HMB437" s="45"/>
      <c r="HMC437" s="45"/>
      <c r="HMD437" s="45"/>
      <c r="HME437" s="45"/>
      <c r="HMF437" s="45"/>
      <c r="HMG437" s="45"/>
      <c r="HMH437" s="45"/>
      <c r="HMI437" s="45"/>
      <c r="HMJ437" s="45"/>
      <c r="HMK437" s="45"/>
      <c r="HML437" s="45"/>
      <c r="HMM437" s="45"/>
      <c r="HMN437" s="45"/>
      <c r="HMO437" s="45"/>
      <c r="HMP437" s="45"/>
      <c r="HMQ437" s="45"/>
      <c r="HMR437" s="45"/>
      <c r="HMS437" s="45"/>
      <c r="HMT437" s="45"/>
      <c r="HMU437" s="45"/>
      <c r="HMV437" s="45"/>
      <c r="HMW437" s="45"/>
      <c r="HMX437" s="45"/>
      <c r="HMY437" s="45"/>
      <c r="HMZ437" s="45"/>
      <c r="HNA437" s="45"/>
      <c r="HNB437" s="45"/>
      <c r="HNC437" s="45"/>
      <c r="HND437" s="45"/>
      <c r="HNE437" s="45"/>
      <c r="HNF437" s="45"/>
      <c r="HNG437" s="45"/>
      <c r="HNH437" s="45"/>
      <c r="HNI437" s="45"/>
      <c r="HNJ437" s="45"/>
      <c r="HNK437" s="45"/>
      <c r="HNL437" s="45"/>
      <c r="HNM437" s="45"/>
      <c r="HNN437" s="45"/>
      <c r="HNO437" s="45"/>
      <c r="HNP437" s="45"/>
      <c r="HNQ437" s="45"/>
      <c r="HNR437" s="45"/>
      <c r="HNS437" s="45"/>
      <c r="HNT437" s="45"/>
      <c r="HNU437" s="45"/>
      <c r="HNV437" s="45"/>
      <c r="HNW437" s="45"/>
      <c r="HNX437" s="45"/>
      <c r="HNY437" s="45"/>
      <c r="HNZ437" s="45"/>
      <c r="HOA437" s="45"/>
      <c r="HOB437" s="45"/>
      <c r="HOC437" s="45"/>
      <c r="HOD437" s="45"/>
      <c r="HOE437" s="45"/>
      <c r="HOF437" s="45"/>
      <c r="HOG437" s="45"/>
      <c r="HOH437" s="45"/>
      <c r="HOI437" s="45"/>
      <c r="HOJ437" s="45"/>
      <c r="HOK437" s="45"/>
      <c r="HOL437" s="45"/>
      <c r="HOM437" s="45"/>
      <c r="HON437" s="45"/>
      <c r="HOO437" s="45"/>
      <c r="HOP437" s="45"/>
      <c r="HOQ437" s="45"/>
      <c r="HOR437" s="45"/>
      <c r="HOS437" s="45"/>
      <c r="HOT437" s="45"/>
      <c r="HOU437" s="45"/>
      <c r="HOV437" s="45"/>
      <c r="HOW437" s="45"/>
      <c r="HOX437" s="45"/>
      <c r="HOY437" s="45"/>
      <c r="HOZ437" s="45"/>
      <c r="HPA437" s="45"/>
      <c r="HPB437" s="45"/>
      <c r="HPC437" s="45"/>
      <c r="HPD437" s="45"/>
      <c r="HPE437" s="45"/>
      <c r="HPF437" s="45"/>
      <c r="HPG437" s="45"/>
      <c r="HPH437" s="45"/>
      <c r="HPI437" s="45"/>
      <c r="HPJ437" s="45"/>
      <c r="HPK437" s="45"/>
      <c r="HPL437" s="45"/>
      <c r="HPM437" s="45"/>
      <c r="HPN437" s="45"/>
      <c r="HPO437" s="45"/>
      <c r="HPP437" s="45"/>
      <c r="HPQ437" s="45"/>
      <c r="HPR437" s="45"/>
      <c r="HPS437" s="45"/>
      <c r="HPT437" s="45"/>
      <c r="HPU437" s="45"/>
      <c r="HPV437" s="45"/>
      <c r="HPW437" s="45"/>
      <c r="HPX437" s="45"/>
      <c r="HPY437" s="45"/>
      <c r="HPZ437" s="45"/>
      <c r="HQA437" s="45"/>
      <c r="HQB437" s="45"/>
      <c r="HQC437" s="45"/>
      <c r="HQD437" s="45"/>
      <c r="HQE437" s="45"/>
      <c r="HQF437" s="45"/>
      <c r="HQG437" s="45"/>
      <c r="HQH437" s="45"/>
      <c r="HQI437" s="45"/>
      <c r="HQJ437" s="45"/>
      <c r="HQK437" s="45"/>
      <c r="HQL437" s="45"/>
      <c r="HQM437" s="45"/>
      <c r="HQN437" s="45"/>
      <c r="HQO437" s="45"/>
      <c r="HQP437" s="45"/>
      <c r="HQQ437" s="45"/>
      <c r="HQR437" s="45"/>
      <c r="HQS437" s="45"/>
      <c r="HQT437" s="45"/>
      <c r="HQU437" s="45"/>
      <c r="HQV437" s="45"/>
      <c r="HQW437" s="45"/>
      <c r="HQX437" s="45"/>
      <c r="HQY437" s="45"/>
      <c r="HQZ437" s="45"/>
      <c r="HRA437" s="45"/>
      <c r="HRB437" s="45"/>
      <c r="HRC437" s="45"/>
      <c r="HRD437" s="45"/>
      <c r="HRE437" s="45"/>
      <c r="HRF437" s="45"/>
      <c r="HRG437" s="45"/>
      <c r="HRH437" s="45"/>
      <c r="HRI437" s="45"/>
      <c r="HRJ437" s="45"/>
      <c r="HRK437" s="45"/>
      <c r="HRL437" s="45"/>
      <c r="HRM437" s="45"/>
      <c r="HRN437" s="45"/>
      <c r="HRO437" s="45"/>
      <c r="HRP437" s="45"/>
      <c r="HRQ437" s="45"/>
      <c r="HRR437" s="45"/>
      <c r="HRS437" s="45"/>
      <c r="HRT437" s="45"/>
      <c r="HRU437" s="45"/>
      <c r="HRV437" s="45"/>
      <c r="HRW437" s="45"/>
      <c r="HRX437" s="45"/>
      <c r="HRY437" s="45"/>
      <c r="HRZ437" s="45"/>
      <c r="HSA437" s="45"/>
      <c r="HSB437" s="45"/>
      <c r="HSC437" s="45"/>
      <c r="HSD437" s="45"/>
      <c r="HSE437" s="45"/>
      <c r="HSF437" s="45"/>
      <c r="HSG437" s="45"/>
      <c r="HSH437" s="45"/>
      <c r="HSI437" s="45"/>
      <c r="HSJ437" s="45"/>
      <c r="HSK437" s="45"/>
      <c r="HSL437" s="45"/>
      <c r="HSM437" s="45"/>
      <c r="HSN437" s="45"/>
      <c r="HSO437" s="45"/>
      <c r="HSP437" s="45"/>
      <c r="HSQ437" s="45"/>
      <c r="HSR437" s="45"/>
      <c r="HSS437" s="45"/>
      <c r="HST437" s="45"/>
      <c r="HSU437" s="45"/>
      <c r="HSV437" s="45"/>
      <c r="HSW437" s="45"/>
      <c r="HSX437" s="45"/>
      <c r="HSY437" s="45"/>
      <c r="HSZ437" s="45"/>
      <c r="HTA437" s="45"/>
      <c r="HTB437" s="45"/>
      <c r="HTC437" s="45"/>
      <c r="HTD437" s="45"/>
      <c r="HTE437" s="45"/>
      <c r="HTF437" s="45"/>
      <c r="HTG437" s="45"/>
      <c r="HTH437" s="45"/>
      <c r="HTI437" s="45"/>
      <c r="HTJ437" s="45"/>
      <c r="HTK437" s="45"/>
      <c r="HTL437" s="45"/>
      <c r="HTM437" s="45"/>
      <c r="HTN437" s="45"/>
      <c r="HTO437" s="45"/>
      <c r="HTP437" s="45"/>
      <c r="HTQ437" s="45"/>
      <c r="HTR437" s="45"/>
      <c r="HTS437" s="45"/>
      <c r="HTT437" s="45"/>
      <c r="HTU437" s="45"/>
      <c r="HTV437" s="45"/>
      <c r="HTW437" s="45"/>
      <c r="HTX437" s="45"/>
      <c r="HTY437" s="45"/>
      <c r="HTZ437" s="45"/>
      <c r="HUA437" s="45"/>
      <c r="HUB437" s="45"/>
      <c r="HUC437" s="45"/>
      <c r="HUD437" s="45"/>
      <c r="HUE437" s="45"/>
      <c r="HUF437" s="45"/>
      <c r="HUG437" s="45"/>
      <c r="HUH437" s="45"/>
      <c r="HUI437" s="45"/>
      <c r="HUJ437" s="45"/>
      <c r="HUK437" s="45"/>
      <c r="HUL437" s="45"/>
      <c r="HUM437" s="45"/>
      <c r="HUN437" s="45"/>
      <c r="HUO437" s="45"/>
      <c r="HUP437" s="45"/>
      <c r="HUQ437" s="45"/>
      <c r="HUR437" s="45"/>
      <c r="HUS437" s="45"/>
      <c r="HUT437" s="45"/>
      <c r="HUU437" s="45"/>
      <c r="HUV437" s="45"/>
      <c r="HUW437" s="45"/>
      <c r="HUX437" s="45"/>
      <c r="HUY437" s="45"/>
      <c r="HUZ437" s="45"/>
      <c r="HVA437" s="45"/>
      <c r="HVB437" s="45"/>
      <c r="HVC437" s="45"/>
      <c r="HVD437" s="45"/>
      <c r="HVE437" s="45"/>
      <c r="HVF437" s="45"/>
      <c r="HVG437" s="45"/>
      <c r="HVH437" s="45"/>
      <c r="HVI437" s="45"/>
      <c r="HVJ437" s="45"/>
      <c r="HVK437" s="45"/>
      <c r="HVL437" s="45"/>
      <c r="HVM437" s="45"/>
      <c r="HVN437" s="45"/>
      <c r="HVO437" s="45"/>
      <c r="HVP437" s="45"/>
      <c r="HVQ437" s="45"/>
      <c r="HVR437" s="45"/>
      <c r="HVS437" s="45"/>
      <c r="HVT437" s="45"/>
      <c r="HVU437" s="45"/>
      <c r="HVV437" s="45"/>
      <c r="HVW437" s="45"/>
      <c r="HVX437" s="45"/>
      <c r="HVY437" s="45"/>
      <c r="HVZ437" s="45"/>
      <c r="HWA437" s="45"/>
      <c r="HWB437" s="45"/>
      <c r="HWC437" s="45"/>
      <c r="HWD437" s="45"/>
      <c r="HWE437" s="45"/>
      <c r="HWF437" s="45"/>
      <c r="HWG437" s="45"/>
      <c r="HWH437" s="45"/>
      <c r="HWI437" s="45"/>
      <c r="HWJ437" s="45"/>
      <c r="HWK437" s="45"/>
      <c r="HWL437" s="45"/>
      <c r="HWM437" s="45"/>
      <c r="HWN437" s="45"/>
      <c r="HWO437" s="45"/>
      <c r="HWP437" s="45"/>
      <c r="HWQ437" s="45"/>
      <c r="HWR437" s="45"/>
      <c r="HWS437" s="45"/>
      <c r="HWT437" s="45"/>
      <c r="HWU437" s="45"/>
      <c r="HWV437" s="45"/>
      <c r="HWW437" s="45"/>
      <c r="HWX437" s="45"/>
      <c r="HWY437" s="45"/>
      <c r="HWZ437" s="45"/>
      <c r="HXA437" s="45"/>
      <c r="HXB437" s="45"/>
      <c r="HXC437" s="45"/>
      <c r="HXD437" s="45"/>
      <c r="HXE437" s="45"/>
      <c r="HXF437" s="45"/>
      <c r="HXG437" s="45"/>
      <c r="HXH437" s="45"/>
      <c r="HXI437" s="45"/>
      <c r="HXJ437" s="45"/>
      <c r="HXK437" s="45"/>
      <c r="HXL437" s="45"/>
      <c r="HXM437" s="45"/>
      <c r="HXN437" s="45"/>
      <c r="HXO437" s="45"/>
      <c r="HXP437" s="45"/>
      <c r="HXQ437" s="45"/>
      <c r="HXR437" s="45"/>
      <c r="HXS437" s="45"/>
      <c r="HXT437" s="45"/>
      <c r="HXU437" s="45"/>
      <c r="HXV437" s="45"/>
      <c r="HXW437" s="45"/>
      <c r="HXX437" s="45"/>
      <c r="HXY437" s="45"/>
      <c r="HXZ437" s="45"/>
      <c r="HYA437" s="45"/>
      <c r="HYB437" s="45"/>
      <c r="HYC437" s="45"/>
      <c r="HYD437" s="45"/>
      <c r="HYE437" s="45"/>
      <c r="HYF437" s="45"/>
      <c r="HYG437" s="45"/>
      <c r="HYH437" s="45"/>
      <c r="HYI437" s="45"/>
      <c r="HYJ437" s="45"/>
      <c r="HYK437" s="45"/>
      <c r="HYL437" s="45"/>
      <c r="HYM437" s="45"/>
      <c r="HYN437" s="45"/>
      <c r="HYO437" s="45"/>
      <c r="HYP437" s="45"/>
      <c r="HYQ437" s="45"/>
      <c r="HYR437" s="45"/>
      <c r="HYS437" s="45"/>
      <c r="HYT437" s="45"/>
      <c r="HYU437" s="45"/>
      <c r="HYV437" s="45"/>
      <c r="HYW437" s="45"/>
      <c r="HYX437" s="45"/>
      <c r="HYY437" s="45"/>
      <c r="HYZ437" s="45"/>
      <c r="HZA437" s="45"/>
      <c r="HZB437" s="45"/>
      <c r="HZC437" s="45"/>
      <c r="HZD437" s="45"/>
      <c r="HZE437" s="45"/>
      <c r="HZF437" s="45"/>
      <c r="HZG437" s="45"/>
      <c r="HZH437" s="45"/>
      <c r="HZI437" s="45"/>
      <c r="HZJ437" s="45"/>
      <c r="HZK437" s="45"/>
      <c r="HZL437" s="45"/>
      <c r="HZM437" s="45"/>
      <c r="HZN437" s="45"/>
      <c r="HZO437" s="45"/>
      <c r="HZP437" s="45"/>
      <c r="HZQ437" s="45"/>
      <c r="HZR437" s="45"/>
      <c r="HZS437" s="45"/>
      <c r="HZT437" s="45"/>
      <c r="HZU437" s="45"/>
      <c r="HZV437" s="45"/>
      <c r="HZW437" s="45"/>
      <c r="HZX437" s="45"/>
      <c r="HZY437" s="45"/>
      <c r="HZZ437" s="45"/>
      <c r="IAA437" s="45"/>
      <c r="IAB437" s="45"/>
      <c r="IAC437" s="45"/>
      <c r="IAD437" s="45"/>
      <c r="IAE437" s="45"/>
      <c r="IAF437" s="45"/>
      <c r="IAG437" s="45"/>
      <c r="IAH437" s="45"/>
      <c r="IAI437" s="45"/>
      <c r="IAJ437" s="45"/>
      <c r="IAK437" s="45"/>
      <c r="IAL437" s="45"/>
      <c r="IAM437" s="45"/>
      <c r="IAN437" s="45"/>
      <c r="IAO437" s="45"/>
      <c r="IAP437" s="45"/>
      <c r="IAQ437" s="45"/>
      <c r="IAR437" s="45"/>
      <c r="IAS437" s="45"/>
      <c r="IAT437" s="45"/>
      <c r="IAU437" s="45"/>
      <c r="IAV437" s="45"/>
      <c r="IAW437" s="45"/>
      <c r="IAX437" s="45"/>
      <c r="IAY437" s="45"/>
      <c r="IAZ437" s="45"/>
      <c r="IBA437" s="45"/>
      <c r="IBB437" s="45"/>
      <c r="IBC437" s="45"/>
      <c r="IBD437" s="45"/>
      <c r="IBE437" s="45"/>
      <c r="IBF437" s="45"/>
      <c r="IBG437" s="45"/>
      <c r="IBH437" s="45"/>
      <c r="IBI437" s="45"/>
      <c r="IBJ437" s="45"/>
      <c r="IBK437" s="45"/>
      <c r="IBL437" s="45"/>
      <c r="IBM437" s="45"/>
      <c r="IBN437" s="45"/>
      <c r="IBO437" s="45"/>
      <c r="IBP437" s="45"/>
      <c r="IBQ437" s="45"/>
      <c r="IBR437" s="45"/>
      <c r="IBS437" s="45"/>
      <c r="IBT437" s="45"/>
      <c r="IBU437" s="45"/>
      <c r="IBV437" s="45"/>
      <c r="IBW437" s="45"/>
      <c r="IBX437" s="45"/>
      <c r="IBY437" s="45"/>
      <c r="IBZ437" s="45"/>
      <c r="ICA437" s="45"/>
      <c r="ICB437" s="45"/>
      <c r="ICC437" s="45"/>
      <c r="ICD437" s="45"/>
      <c r="ICE437" s="45"/>
      <c r="ICF437" s="45"/>
      <c r="ICG437" s="45"/>
      <c r="ICH437" s="45"/>
      <c r="ICI437" s="45"/>
      <c r="ICJ437" s="45"/>
      <c r="ICK437" s="45"/>
      <c r="ICL437" s="45"/>
      <c r="ICM437" s="45"/>
      <c r="ICN437" s="45"/>
      <c r="ICO437" s="45"/>
      <c r="ICP437" s="45"/>
      <c r="ICQ437" s="45"/>
      <c r="ICR437" s="45"/>
      <c r="ICS437" s="45"/>
      <c r="ICT437" s="45"/>
      <c r="ICU437" s="45"/>
      <c r="ICV437" s="45"/>
      <c r="ICW437" s="45"/>
      <c r="ICX437" s="45"/>
      <c r="ICY437" s="45"/>
      <c r="ICZ437" s="45"/>
      <c r="IDA437" s="45"/>
      <c r="IDB437" s="45"/>
      <c r="IDC437" s="45"/>
      <c r="IDD437" s="45"/>
      <c r="IDE437" s="45"/>
      <c r="IDF437" s="45"/>
      <c r="IDG437" s="45"/>
      <c r="IDH437" s="45"/>
      <c r="IDI437" s="45"/>
      <c r="IDJ437" s="45"/>
      <c r="IDK437" s="45"/>
      <c r="IDL437" s="45"/>
      <c r="IDM437" s="45"/>
      <c r="IDN437" s="45"/>
      <c r="IDO437" s="45"/>
      <c r="IDP437" s="45"/>
      <c r="IDQ437" s="45"/>
      <c r="IDR437" s="45"/>
      <c r="IDS437" s="45"/>
      <c r="IDT437" s="45"/>
      <c r="IDU437" s="45"/>
      <c r="IDV437" s="45"/>
      <c r="IDW437" s="45"/>
      <c r="IDX437" s="45"/>
      <c r="IDY437" s="45"/>
      <c r="IDZ437" s="45"/>
      <c r="IEA437" s="45"/>
      <c r="IEB437" s="45"/>
      <c r="IEC437" s="45"/>
      <c r="IED437" s="45"/>
      <c r="IEE437" s="45"/>
      <c r="IEF437" s="45"/>
      <c r="IEG437" s="45"/>
      <c r="IEH437" s="45"/>
      <c r="IEI437" s="45"/>
      <c r="IEJ437" s="45"/>
      <c r="IEK437" s="45"/>
      <c r="IEL437" s="45"/>
      <c r="IEM437" s="45"/>
      <c r="IEN437" s="45"/>
      <c r="IEO437" s="45"/>
      <c r="IEP437" s="45"/>
      <c r="IEQ437" s="45"/>
      <c r="IER437" s="45"/>
      <c r="IES437" s="45"/>
      <c r="IET437" s="45"/>
      <c r="IEU437" s="45"/>
      <c r="IEV437" s="45"/>
      <c r="IEW437" s="45"/>
      <c r="IEX437" s="45"/>
      <c r="IEY437" s="45"/>
      <c r="IEZ437" s="45"/>
      <c r="IFA437" s="45"/>
      <c r="IFB437" s="45"/>
      <c r="IFC437" s="45"/>
      <c r="IFD437" s="45"/>
      <c r="IFE437" s="45"/>
      <c r="IFF437" s="45"/>
      <c r="IFG437" s="45"/>
      <c r="IFH437" s="45"/>
      <c r="IFI437" s="45"/>
      <c r="IFJ437" s="45"/>
      <c r="IFK437" s="45"/>
      <c r="IFL437" s="45"/>
      <c r="IFM437" s="45"/>
      <c r="IFN437" s="45"/>
      <c r="IFO437" s="45"/>
      <c r="IFP437" s="45"/>
      <c r="IFQ437" s="45"/>
      <c r="IFR437" s="45"/>
      <c r="IFS437" s="45"/>
      <c r="IFT437" s="45"/>
      <c r="IFU437" s="45"/>
      <c r="IFV437" s="45"/>
      <c r="IFW437" s="45"/>
      <c r="IFX437" s="45"/>
      <c r="IFY437" s="45"/>
      <c r="IFZ437" s="45"/>
      <c r="IGA437" s="45"/>
      <c r="IGB437" s="45"/>
      <c r="IGC437" s="45"/>
      <c r="IGD437" s="45"/>
      <c r="IGE437" s="45"/>
      <c r="IGF437" s="45"/>
      <c r="IGG437" s="45"/>
      <c r="IGH437" s="45"/>
      <c r="IGI437" s="45"/>
      <c r="IGJ437" s="45"/>
      <c r="IGK437" s="45"/>
      <c r="IGL437" s="45"/>
      <c r="IGM437" s="45"/>
      <c r="IGN437" s="45"/>
      <c r="IGO437" s="45"/>
      <c r="IGP437" s="45"/>
      <c r="IGQ437" s="45"/>
      <c r="IGR437" s="45"/>
      <c r="IGS437" s="45"/>
      <c r="IGT437" s="45"/>
      <c r="IGU437" s="45"/>
      <c r="IGV437" s="45"/>
      <c r="IGW437" s="45"/>
      <c r="IGX437" s="45"/>
      <c r="IGY437" s="45"/>
      <c r="IGZ437" s="45"/>
      <c r="IHA437" s="45"/>
      <c r="IHB437" s="45"/>
      <c r="IHC437" s="45"/>
      <c r="IHD437" s="45"/>
      <c r="IHE437" s="45"/>
      <c r="IHF437" s="45"/>
      <c r="IHG437" s="45"/>
      <c r="IHH437" s="45"/>
      <c r="IHI437" s="45"/>
      <c r="IHJ437" s="45"/>
      <c r="IHK437" s="45"/>
      <c r="IHL437" s="45"/>
      <c r="IHM437" s="45"/>
      <c r="IHN437" s="45"/>
      <c r="IHO437" s="45"/>
      <c r="IHP437" s="45"/>
      <c r="IHQ437" s="45"/>
      <c r="IHR437" s="45"/>
      <c r="IHS437" s="45"/>
      <c r="IHT437" s="45"/>
      <c r="IHU437" s="45"/>
      <c r="IHV437" s="45"/>
      <c r="IHW437" s="45"/>
      <c r="IHX437" s="45"/>
      <c r="IHY437" s="45"/>
      <c r="IHZ437" s="45"/>
      <c r="IIA437" s="45"/>
      <c r="IIB437" s="45"/>
      <c r="IIC437" s="45"/>
      <c r="IID437" s="45"/>
      <c r="IIE437" s="45"/>
      <c r="IIF437" s="45"/>
      <c r="IIG437" s="45"/>
      <c r="IIH437" s="45"/>
      <c r="III437" s="45"/>
      <c r="IIJ437" s="45"/>
      <c r="IIK437" s="45"/>
      <c r="IIL437" s="45"/>
      <c r="IIM437" s="45"/>
      <c r="IIN437" s="45"/>
      <c r="IIO437" s="45"/>
      <c r="IIP437" s="45"/>
      <c r="IIQ437" s="45"/>
      <c r="IIR437" s="45"/>
      <c r="IIS437" s="45"/>
      <c r="IIT437" s="45"/>
      <c r="IIU437" s="45"/>
      <c r="IIV437" s="45"/>
      <c r="IIW437" s="45"/>
      <c r="IIX437" s="45"/>
      <c r="IIY437" s="45"/>
      <c r="IIZ437" s="45"/>
      <c r="IJA437" s="45"/>
      <c r="IJB437" s="45"/>
      <c r="IJC437" s="45"/>
      <c r="IJD437" s="45"/>
      <c r="IJE437" s="45"/>
      <c r="IJF437" s="45"/>
      <c r="IJG437" s="45"/>
      <c r="IJH437" s="45"/>
      <c r="IJI437" s="45"/>
      <c r="IJJ437" s="45"/>
      <c r="IJK437" s="45"/>
      <c r="IJL437" s="45"/>
      <c r="IJM437" s="45"/>
      <c r="IJN437" s="45"/>
      <c r="IJO437" s="45"/>
      <c r="IJP437" s="45"/>
      <c r="IJQ437" s="45"/>
      <c r="IJR437" s="45"/>
      <c r="IJS437" s="45"/>
      <c r="IJT437" s="45"/>
      <c r="IJU437" s="45"/>
      <c r="IJV437" s="45"/>
      <c r="IJW437" s="45"/>
      <c r="IJX437" s="45"/>
      <c r="IJY437" s="45"/>
      <c r="IJZ437" s="45"/>
      <c r="IKA437" s="45"/>
      <c r="IKB437" s="45"/>
      <c r="IKC437" s="45"/>
      <c r="IKD437" s="45"/>
      <c r="IKE437" s="45"/>
      <c r="IKF437" s="45"/>
      <c r="IKG437" s="45"/>
      <c r="IKH437" s="45"/>
      <c r="IKI437" s="45"/>
      <c r="IKJ437" s="45"/>
      <c r="IKK437" s="45"/>
      <c r="IKL437" s="45"/>
      <c r="IKM437" s="45"/>
      <c r="IKN437" s="45"/>
      <c r="IKO437" s="45"/>
      <c r="IKP437" s="45"/>
      <c r="IKQ437" s="45"/>
      <c r="IKR437" s="45"/>
      <c r="IKS437" s="45"/>
      <c r="IKT437" s="45"/>
      <c r="IKU437" s="45"/>
      <c r="IKV437" s="45"/>
      <c r="IKW437" s="45"/>
      <c r="IKX437" s="45"/>
      <c r="IKY437" s="45"/>
      <c r="IKZ437" s="45"/>
      <c r="ILA437" s="45"/>
      <c r="ILB437" s="45"/>
      <c r="ILC437" s="45"/>
      <c r="ILD437" s="45"/>
      <c r="ILE437" s="45"/>
      <c r="ILF437" s="45"/>
      <c r="ILG437" s="45"/>
      <c r="ILH437" s="45"/>
      <c r="ILI437" s="45"/>
      <c r="ILJ437" s="45"/>
      <c r="ILK437" s="45"/>
      <c r="ILL437" s="45"/>
      <c r="ILM437" s="45"/>
      <c r="ILN437" s="45"/>
      <c r="ILO437" s="45"/>
      <c r="ILP437" s="45"/>
      <c r="ILQ437" s="45"/>
      <c r="ILR437" s="45"/>
      <c r="ILS437" s="45"/>
      <c r="ILT437" s="45"/>
      <c r="ILU437" s="45"/>
      <c r="ILV437" s="45"/>
      <c r="ILW437" s="45"/>
      <c r="ILX437" s="45"/>
      <c r="ILY437" s="45"/>
      <c r="ILZ437" s="45"/>
      <c r="IMA437" s="45"/>
      <c r="IMB437" s="45"/>
      <c r="IMC437" s="45"/>
      <c r="IMD437" s="45"/>
      <c r="IME437" s="45"/>
      <c r="IMF437" s="45"/>
      <c r="IMG437" s="45"/>
      <c r="IMH437" s="45"/>
      <c r="IMI437" s="45"/>
      <c r="IMJ437" s="45"/>
      <c r="IMK437" s="45"/>
      <c r="IML437" s="45"/>
      <c r="IMM437" s="45"/>
      <c r="IMN437" s="45"/>
      <c r="IMO437" s="45"/>
      <c r="IMP437" s="45"/>
      <c r="IMQ437" s="45"/>
      <c r="IMR437" s="45"/>
      <c r="IMS437" s="45"/>
      <c r="IMT437" s="45"/>
      <c r="IMU437" s="45"/>
      <c r="IMV437" s="45"/>
      <c r="IMW437" s="45"/>
      <c r="IMX437" s="45"/>
      <c r="IMY437" s="45"/>
      <c r="IMZ437" s="45"/>
      <c r="INA437" s="45"/>
      <c r="INB437" s="45"/>
      <c r="INC437" s="45"/>
      <c r="IND437" s="45"/>
      <c r="INE437" s="45"/>
      <c r="INF437" s="45"/>
      <c r="ING437" s="45"/>
      <c r="INH437" s="45"/>
      <c r="INI437" s="45"/>
      <c r="INJ437" s="45"/>
      <c r="INK437" s="45"/>
      <c r="INL437" s="45"/>
      <c r="INM437" s="45"/>
      <c r="INN437" s="45"/>
      <c r="INO437" s="45"/>
      <c r="INP437" s="45"/>
      <c r="INQ437" s="45"/>
      <c r="INR437" s="45"/>
      <c r="INS437" s="45"/>
      <c r="INT437" s="45"/>
      <c r="INU437" s="45"/>
      <c r="INV437" s="45"/>
      <c r="INW437" s="45"/>
      <c r="INX437" s="45"/>
      <c r="INY437" s="45"/>
      <c r="INZ437" s="45"/>
      <c r="IOA437" s="45"/>
      <c r="IOB437" s="45"/>
      <c r="IOC437" s="45"/>
      <c r="IOD437" s="45"/>
      <c r="IOE437" s="45"/>
      <c r="IOF437" s="45"/>
      <c r="IOG437" s="45"/>
      <c r="IOH437" s="45"/>
      <c r="IOI437" s="45"/>
      <c r="IOJ437" s="45"/>
      <c r="IOK437" s="45"/>
      <c r="IOL437" s="45"/>
      <c r="IOM437" s="45"/>
      <c r="ION437" s="45"/>
      <c r="IOO437" s="45"/>
      <c r="IOP437" s="45"/>
      <c r="IOQ437" s="45"/>
      <c r="IOR437" s="45"/>
      <c r="IOS437" s="45"/>
      <c r="IOT437" s="45"/>
      <c r="IOU437" s="45"/>
      <c r="IOV437" s="45"/>
      <c r="IOW437" s="45"/>
      <c r="IOX437" s="45"/>
      <c r="IOY437" s="45"/>
      <c r="IOZ437" s="45"/>
      <c r="IPA437" s="45"/>
      <c r="IPB437" s="45"/>
      <c r="IPC437" s="45"/>
      <c r="IPD437" s="45"/>
      <c r="IPE437" s="45"/>
      <c r="IPF437" s="45"/>
      <c r="IPG437" s="45"/>
      <c r="IPH437" s="45"/>
      <c r="IPI437" s="45"/>
      <c r="IPJ437" s="45"/>
      <c r="IPK437" s="45"/>
      <c r="IPL437" s="45"/>
      <c r="IPM437" s="45"/>
      <c r="IPN437" s="45"/>
      <c r="IPO437" s="45"/>
      <c r="IPP437" s="45"/>
      <c r="IPQ437" s="45"/>
      <c r="IPR437" s="45"/>
      <c r="IPS437" s="45"/>
      <c r="IPT437" s="45"/>
      <c r="IPU437" s="45"/>
      <c r="IPV437" s="45"/>
      <c r="IPW437" s="45"/>
      <c r="IPX437" s="45"/>
      <c r="IPY437" s="45"/>
      <c r="IPZ437" s="45"/>
      <c r="IQA437" s="45"/>
      <c r="IQB437" s="45"/>
      <c r="IQC437" s="45"/>
      <c r="IQD437" s="45"/>
      <c r="IQE437" s="45"/>
      <c r="IQF437" s="45"/>
      <c r="IQG437" s="45"/>
      <c r="IQH437" s="45"/>
      <c r="IQI437" s="45"/>
      <c r="IQJ437" s="45"/>
      <c r="IQK437" s="45"/>
      <c r="IQL437" s="45"/>
      <c r="IQM437" s="45"/>
      <c r="IQN437" s="45"/>
      <c r="IQO437" s="45"/>
      <c r="IQP437" s="45"/>
      <c r="IQQ437" s="45"/>
      <c r="IQR437" s="45"/>
      <c r="IQS437" s="45"/>
      <c r="IQT437" s="45"/>
      <c r="IQU437" s="45"/>
      <c r="IQV437" s="45"/>
      <c r="IQW437" s="45"/>
      <c r="IQX437" s="45"/>
      <c r="IQY437" s="45"/>
      <c r="IQZ437" s="45"/>
      <c r="IRA437" s="45"/>
      <c r="IRB437" s="45"/>
      <c r="IRC437" s="45"/>
      <c r="IRD437" s="45"/>
      <c r="IRE437" s="45"/>
      <c r="IRF437" s="45"/>
      <c r="IRG437" s="45"/>
      <c r="IRH437" s="45"/>
      <c r="IRI437" s="45"/>
      <c r="IRJ437" s="45"/>
      <c r="IRK437" s="45"/>
      <c r="IRL437" s="45"/>
      <c r="IRM437" s="45"/>
      <c r="IRN437" s="45"/>
      <c r="IRO437" s="45"/>
      <c r="IRP437" s="45"/>
      <c r="IRQ437" s="45"/>
      <c r="IRR437" s="45"/>
      <c r="IRS437" s="45"/>
      <c r="IRT437" s="45"/>
      <c r="IRU437" s="45"/>
      <c r="IRV437" s="45"/>
      <c r="IRW437" s="45"/>
      <c r="IRX437" s="45"/>
      <c r="IRY437" s="45"/>
      <c r="IRZ437" s="45"/>
      <c r="ISA437" s="45"/>
      <c r="ISB437" s="45"/>
      <c r="ISC437" s="45"/>
      <c r="ISD437" s="45"/>
      <c r="ISE437" s="45"/>
      <c r="ISF437" s="45"/>
      <c r="ISG437" s="45"/>
      <c r="ISH437" s="45"/>
      <c r="ISI437" s="45"/>
      <c r="ISJ437" s="45"/>
      <c r="ISK437" s="45"/>
      <c r="ISL437" s="45"/>
      <c r="ISM437" s="45"/>
      <c r="ISN437" s="45"/>
      <c r="ISO437" s="45"/>
      <c r="ISP437" s="45"/>
      <c r="ISQ437" s="45"/>
      <c r="ISR437" s="45"/>
      <c r="ISS437" s="45"/>
      <c r="IST437" s="45"/>
      <c r="ISU437" s="45"/>
      <c r="ISV437" s="45"/>
      <c r="ISW437" s="45"/>
      <c r="ISX437" s="45"/>
      <c r="ISY437" s="45"/>
      <c r="ISZ437" s="45"/>
      <c r="ITA437" s="45"/>
      <c r="ITB437" s="45"/>
      <c r="ITC437" s="45"/>
      <c r="ITD437" s="45"/>
      <c r="ITE437" s="45"/>
      <c r="ITF437" s="45"/>
      <c r="ITG437" s="45"/>
      <c r="ITH437" s="45"/>
      <c r="ITI437" s="45"/>
      <c r="ITJ437" s="45"/>
      <c r="ITK437" s="45"/>
      <c r="ITL437" s="45"/>
      <c r="ITM437" s="45"/>
      <c r="ITN437" s="45"/>
      <c r="ITO437" s="45"/>
      <c r="ITP437" s="45"/>
      <c r="ITQ437" s="45"/>
      <c r="ITR437" s="45"/>
      <c r="ITS437" s="45"/>
      <c r="ITT437" s="45"/>
      <c r="ITU437" s="45"/>
      <c r="ITV437" s="45"/>
      <c r="ITW437" s="45"/>
      <c r="ITX437" s="45"/>
      <c r="ITY437" s="45"/>
      <c r="ITZ437" s="45"/>
      <c r="IUA437" s="45"/>
      <c r="IUB437" s="45"/>
      <c r="IUC437" s="45"/>
      <c r="IUD437" s="45"/>
      <c r="IUE437" s="45"/>
      <c r="IUF437" s="45"/>
      <c r="IUG437" s="45"/>
      <c r="IUH437" s="45"/>
      <c r="IUI437" s="45"/>
      <c r="IUJ437" s="45"/>
      <c r="IUK437" s="45"/>
      <c r="IUL437" s="45"/>
      <c r="IUM437" s="45"/>
      <c r="IUN437" s="45"/>
      <c r="IUO437" s="45"/>
      <c r="IUP437" s="45"/>
      <c r="IUQ437" s="45"/>
      <c r="IUR437" s="45"/>
      <c r="IUS437" s="45"/>
      <c r="IUT437" s="45"/>
      <c r="IUU437" s="45"/>
      <c r="IUV437" s="45"/>
      <c r="IUW437" s="45"/>
      <c r="IUX437" s="45"/>
      <c r="IUY437" s="45"/>
      <c r="IUZ437" s="45"/>
      <c r="IVA437" s="45"/>
      <c r="IVB437" s="45"/>
      <c r="IVC437" s="45"/>
      <c r="IVD437" s="45"/>
      <c r="IVE437" s="45"/>
      <c r="IVF437" s="45"/>
      <c r="IVG437" s="45"/>
      <c r="IVH437" s="45"/>
      <c r="IVI437" s="45"/>
      <c r="IVJ437" s="45"/>
      <c r="IVK437" s="45"/>
      <c r="IVL437" s="45"/>
      <c r="IVM437" s="45"/>
      <c r="IVN437" s="45"/>
      <c r="IVO437" s="45"/>
      <c r="IVP437" s="45"/>
      <c r="IVQ437" s="45"/>
      <c r="IVR437" s="45"/>
      <c r="IVS437" s="45"/>
      <c r="IVT437" s="45"/>
      <c r="IVU437" s="45"/>
      <c r="IVV437" s="45"/>
      <c r="IVW437" s="45"/>
      <c r="IVX437" s="45"/>
      <c r="IVY437" s="45"/>
      <c r="IVZ437" s="45"/>
      <c r="IWA437" s="45"/>
      <c r="IWB437" s="45"/>
      <c r="IWC437" s="45"/>
      <c r="IWD437" s="45"/>
      <c r="IWE437" s="45"/>
      <c r="IWF437" s="45"/>
      <c r="IWG437" s="45"/>
      <c r="IWH437" s="45"/>
      <c r="IWI437" s="45"/>
      <c r="IWJ437" s="45"/>
      <c r="IWK437" s="45"/>
      <c r="IWL437" s="45"/>
      <c r="IWM437" s="45"/>
      <c r="IWN437" s="45"/>
      <c r="IWO437" s="45"/>
      <c r="IWP437" s="45"/>
      <c r="IWQ437" s="45"/>
      <c r="IWR437" s="45"/>
      <c r="IWS437" s="45"/>
      <c r="IWT437" s="45"/>
      <c r="IWU437" s="45"/>
      <c r="IWV437" s="45"/>
      <c r="IWW437" s="45"/>
      <c r="IWX437" s="45"/>
      <c r="IWY437" s="45"/>
      <c r="IWZ437" s="45"/>
      <c r="IXA437" s="45"/>
      <c r="IXB437" s="45"/>
      <c r="IXC437" s="45"/>
      <c r="IXD437" s="45"/>
      <c r="IXE437" s="45"/>
      <c r="IXF437" s="45"/>
      <c r="IXG437" s="45"/>
      <c r="IXH437" s="45"/>
      <c r="IXI437" s="45"/>
      <c r="IXJ437" s="45"/>
      <c r="IXK437" s="45"/>
      <c r="IXL437" s="45"/>
      <c r="IXM437" s="45"/>
      <c r="IXN437" s="45"/>
      <c r="IXO437" s="45"/>
      <c r="IXP437" s="45"/>
      <c r="IXQ437" s="45"/>
      <c r="IXR437" s="45"/>
      <c r="IXS437" s="45"/>
      <c r="IXT437" s="45"/>
      <c r="IXU437" s="45"/>
      <c r="IXV437" s="45"/>
      <c r="IXW437" s="45"/>
      <c r="IXX437" s="45"/>
      <c r="IXY437" s="45"/>
      <c r="IXZ437" s="45"/>
      <c r="IYA437" s="45"/>
      <c r="IYB437" s="45"/>
      <c r="IYC437" s="45"/>
      <c r="IYD437" s="45"/>
      <c r="IYE437" s="45"/>
      <c r="IYF437" s="45"/>
      <c r="IYG437" s="45"/>
      <c r="IYH437" s="45"/>
      <c r="IYI437" s="45"/>
      <c r="IYJ437" s="45"/>
      <c r="IYK437" s="45"/>
      <c r="IYL437" s="45"/>
      <c r="IYM437" s="45"/>
      <c r="IYN437" s="45"/>
      <c r="IYO437" s="45"/>
      <c r="IYP437" s="45"/>
      <c r="IYQ437" s="45"/>
      <c r="IYR437" s="45"/>
      <c r="IYS437" s="45"/>
      <c r="IYT437" s="45"/>
      <c r="IYU437" s="45"/>
      <c r="IYV437" s="45"/>
      <c r="IYW437" s="45"/>
      <c r="IYX437" s="45"/>
      <c r="IYY437" s="45"/>
      <c r="IYZ437" s="45"/>
      <c r="IZA437" s="45"/>
      <c r="IZB437" s="45"/>
      <c r="IZC437" s="45"/>
      <c r="IZD437" s="45"/>
      <c r="IZE437" s="45"/>
      <c r="IZF437" s="45"/>
      <c r="IZG437" s="45"/>
      <c r="IZH437" s="45"/>
      <c r="IZI437" s="45"/>
      <c r="IZJ437" s="45"/>
      <c r="IZK437" s="45"/>
      <c r="IZL437" s="45"/>
      <c r="IZM437" s="45"/>
      <c r="IZN437" s="45"/>
      <c r="IZO437" s="45"/>
      <c r="IZP437" s="45"/>
      <c r="IZQ437" s="45"/>
      <c r="IZR437" s="45"/>
      <c r="IZS437" s="45"/>
      <c r="IZT437" s="45"/>
      <c r="IZU437" s="45"/>
      <c r="IZV437" s="45"/>
      <c r="IZW437" s="45"/>
      <c r="IZX437" s="45"/>
      <c r="IZY437" s="45"/>
      <c r="IZZ437" s="45"/>
      <c r="JAA437" s="45"/>
      <c r="JAB437" s="45"/>
      <c r="JAC437" s="45"/>
      <c r="JAD437" s="45"/>
      <c r="JAE437" s="45"/>
      <c r="JAF437" s="45"/>
      <c r="JAG437" s="45"/>
      <c r="JAH437" s="45"/>
      <c r="JAI437" s="45"/>
      <c r="JAJ437" s="45"/>
      <c r="JAK437" s="45"/>
      <c r="JAL437" s="45"/>
      <c r="JAM437" s="45"/>
      <c r="JAN437" s="45"/>
      <c r="JAO437" s="45"/>
      <c r="JAP437" s="45"/>
      <c r="JAQ437" s="45"/>
      <c r="JAR437" s="45"/>
      <c r="JAS437" s="45"/>
      <c r="JAT437" s="45"/>
      <c r="JAU437" s="45"/>
      <c r="JAV437" s="45"/>
      <c r="JAW437" s="45"/>
      <c r="JAX437" s="45"/>
      <c r="JAY437" s="45"/>
      <c r="JAZ437" s="45"/>
      <c r="JBA437" s="45"/>
      <c r="JBB437" s="45"/>
      <c r="JBC437" s="45"/>
      <c r="JBD437" s="45"/>
      <c r="JBE437" s="45"/>
      <c r="JBF437" s="45"/>
      <c r="JBG437" s="45"/>
      <c r="JBH437" s="45"/>
      <c r="JBI437" s="45"/>
      <c r="JBJ437" s="45"/>
      <c r="JBK437" s="45"/>
      <c r="JBL437" s="45"/>
      <c r="JBM437" s="45"/>
      <c r="JBN437" s="45"/>
      <c r="JBO437" s="45"/>
      <c r="JBP437" s="45"/>
      <c r="JBQ437" s="45"/>
      <c r="JBR437" s="45"/>
      <c r="JBS437" s="45"/>
      <c r="JBT437" s="45"/>
      <c r="JBU437" s="45"/>
      <c r="JBV437" s="45"/>
      <c r="JBW437" s="45"/>
      <c r="JBX437" s="45"/>
      <c r="JBY437" s="45"/>
      <c r="JBZ437" s="45"/>
      <c r="JCA437" s="45"/>
      <c r="JCB437" s="45"/>
      <c r="JCC437" s="45"/>
      <c r="JCD437" s="45"/>
      <c r="JCE437" s="45"/>
      <c r="JCF437" s="45"/>
      <c r="JCG437" s="45"/>
      <c r="JCH437" s="45"/>
      <c r="JCI437" s="45"/>
      <c r="JCJ437" s="45"/>
      <c r="JCK437" s="45"/>
      <c r="JCL437" s="45"/>
      <c r="JCM437" s="45"/>
      <c r="JCN437" s="45"/>
      <c r="JCO437" s="45"/>
      <c r="JCP437" s="45"/>
      <c r="JCQ437" s="45"/>
      <c r="JCR437" s="45"/>
      <c r="JCS437" s="45"/>
      <c r="JCT437" s="45"/>
      <c r="JCU437" s="45"/>
      <c r="JCV437" s="45"/>
      <c r="JCW437" s="45"/>
      <c r="JCX437" s="45"/>
      <c r="JCY437" s="45"/>
      <c r="JCZ437" s="45"/>
      <c r="JDA437" s="45"/>
      <c r="JDB437" s="45"/>
      <c r="JDC437" s="45"/>
      <c r="JDD437" s="45"/>
      <c r="JDE437" s="45"/>
      <c r="JDF437" s="45"/>
      <c r="JDG437" s="45"/>
      <c r="JDH437" s="45"/>
      <c r="JDI437" s="45"/>
      <c r="JDJ437" s="45"/>
      <c r="JDK437" s="45"/>
      <c r="JDL437" s="45"/>
      <c r="JDM437" s="45"/>
      <c r="JDN437" s="45"/>
      <c r="JDO437" s="45"/>
      <c r="JDP437" s="45"/>
      <c r="JDQ437" s="45"/>
      <c r="JDR437" s="45"/>
      <c r="JDS437" s="45"/>
      <c r="JDT437" s="45"/>
      <c r="JDU437" s="45"/>
      <c r="JDV437" s="45"/>
      <c r="JDW437" s="45"/>
      <c r="JDX437" s="45"/>
      <c r="JDY437" s="45"/>
      <c r="JDZ437" s="45"/>
      <c r="JEA437" s="45"/>
      <c r="JEB437" s="45"/>
      <c r="JEC437" s="45"/>
      <c r="JED437" s="45"/>
      <c r="JEE437" s="45"/>
      <c r="JEF437" s="45"/>
      <c r="JEG437" s="45"/>
      <c r="JEH437" s="45"/>
      <c r="JEI437" s="45"/>
      <c r="JEJ437" s="45"/>
      <c r="JEK437" s="45"/>
      <c r="JEL437" s="45"/>
      <c r="JEM437" s="45"/>
      <c r="JEN437" s="45"/>
      <c r="JEO437" s="45"/>
      <c r="JEP437" s="45"/>
      <c r="JEQ437" s="45"/>
      <c r="JER437" s="45"/>
      <c r="JES437" s="45"/>
      <c r="JET437" s="45"/>
      <c r="JEU437" s="45"/>
      <c r="JEV437" s="45"/>
      <c r="JEW437" s="45"/>
      <c r="JEX437" s="45"/>
      <c r="JEY437" s="45"/>
      <c r="JEZ437" s="45"/>
      <c r="JFA437" s="45"/>
      <c r="JFB437" s="45"/>
      <c r="JFC437" s="45"/>
      <c r="JFD437" s="45"/>
      <c r="JFE437" s="45"/>
      <c r="JFF437" s="45"/>
      <c r="JFG437" s="45"/>
      <c r="JFH437" s="45"/>
      <c r="JFI437" s="45"/>
      <c r="JFJ437" s="45"/>
      <c r="JFK437" s="45"/>
      <c r="JFL437" s="45"/>
      <c r="JFM437" s="45"/>
      <c r="JFN437" s="45"/>
      <c r="JFO437" s="45"/>
      <c r="JFP437" s="45"/>
      <c r="JFQ437" s="45"/>
      <c r="JFR437" s="45"/>
      <c r="JFS437" s="45"/>
      <c r="JFT437" s="45"/>
      <c r="JFU437" s="45"/>
      <c r="JFV437" s="45"/>
      <c r="JFW437" s="45"/>
      <c r="JFX437" s="45"/>
      <c r="JFY437" s="45"/>
      <c r="JFZ437" s="45"/>
      <c r="JGA437" s="45"/>
      <c r="JGB437" s="45"/>
      <c r="JGC437" s="45"/>
      <c r="JGD437" s="45"/>
      <c r="JGE437" s="45"/>
      <c r="JGF437" s="45"/>
      <c r="JGG437" s="45"/>
      <c r="JGH437" s="45"/>
      <c r="JGI437" s="45"/>
      <c r="JGJ437" s="45"/>
      <c r="JGK437" s="45"/>
      <c r="JGL437" s="45"/>
      <c r="JGM437" s="45"/>
      <c r="JGN437" s="45"/>
      <c r="JGO437" s="45"/>
      <c r="JGP437" s="45"/>
      <c r="JGQ437" s="45"/>
      <c r="JGR437" s="45"/>
      <c r="JGS437" s="45"/>
      <c r="JGT437" s="45"/>
      <c r="JGU437" s="45"/>
      <c r="JGV437" s="45"/>
      <c r="JGW437" s="45"/>
      <c r="JGX437" s="45"/>
      <c r="JGY437" s="45"/>
      <c r="JGZ437" s="45"/>
      <c r="JHA437" s="45"/>
      <c r="JHB437" s="45"/>
      <c r="JHC437" s="45"/>
      <c r="JHD437" s="45"/>
      <c r="JHE437" s="45"/>
      <c r="JHF437" s="45"/>
      <c r="JHG437" s="45"/>
      <c r="JHH437" s="45"/>
      <c r="JHI437" s="45"/>
      <c r="JHJ437" s="45"/>
      <c r="JHK437" s="45"/>
      <c r="JHL437" s="45"/>
      <c r="JHM437" s="45"/>
      <c r="JHN437" s="45"/>
      <c r="JHO437" s="45"/>
      <c r="JHP437" s="45"/>
      <c r="JHQ437" s="45"/>
      <c r="JHR437" s="45"/>
      <c r="JHS437" s="45"/>
      <c r="JHT437" s="45"/>
      <c r="JHU437" s="45"/>
      <c r="JHV437" s="45"/>
      <c r="JHW437" s="45"/>
      <c r="JHX437" s="45"/>
      <c r="JHY437" s="45"/>
      <c r="JHZ437" s="45"/>
      <c r="JIA437" s="45"/>
      <c r="JIB437" s="45"/>
      <c r="JIC437" s="45"/>
      <c r="JID437" s="45"/>
      <c r="JIE437" s="45"/>
      <c r="JIF437" s="45"/>
      <c r="JIG437" s="45"/>
      <c r="JIH437" s="45"/>
      <c r="JII437" s="45"/>
      <c r="JIJ437" s="45"/>
      <c r="JIK437" s="45"/>
      <c r="JIL437" s="45"/>
      <c r="JIM437" s="45"/>
      <c r="JIN437" s="45"/>
      <c r="JIO437" s="45"/>
      <c r="JIP437" s="45"/>
      <c r="JIQ437" s="45"/>
      <c r="JIR437" s="45"/>
      <c r="JIS437" s="45"/>
      <c r="JIT437" s="45"/>
      <c r="JIU437" s="45"/>
      <c r="JIV437" s="45"/>
      <c r="JIW437" s="45"/>
      <c r="JIX437" s="45"/>
      <c r="JIY437" s="45"/>
      <c r="JIZ437" s="45"/>
      <c r="JJA437" s="45"/>
      <c r="JJB437" s="45"/>
      <c r="JJC437" s="45"/>
      <c r="JJD437" s="45"/>
      <c r="JJE437" s="45"/>
      <c r="JJF437" s="45"/>
      <c r="JJG437" s="45"/>
      <c r="JJH437" s="45"/>
      <c r="JJI437" s="45"/>
      <c r="JJJ437" s="45"/>
      <c r="JJK437" s="45"/>
      <c r="JJL437" s="45"/>
      <c r="JJM437" s="45"/>
      <c r="JJN437" s="45"/>
      <c r="JJO437" s="45"/>
      <c r="JJP437" s="45"/>
      <c r="JJQ437" s="45"/>
      <c r="JJR437" s="45"/>
      <c r="JJS437" s="45"/>
      <c r="JJT437" s="45"/>
      <c r="JJU437" s="45"/>
      <c r="JJV437" s="45"/>
      <c r="JJW437" s="45"/>
      <c r="JJX437" s="45"/>
      <c r="JJY437" s="45"/>
      <c r="JJZ437" s="45"/>
      <c r="JKA437" s="45"/>
      <c r="JKB437" s="45"/>
      <c r="JKC437" s="45"/>
      <c r="JKD437" s="45"/>
      <c r="JKE437" s="45"/>
      <c r="JKF437" s="45"/>
      <c r="JKG437" s="45"/>
      <c r="JKH437" s="45"/>
      <c r="JKI437" s="45"/>
      <c r="JKJ437" s="45"/>
      <c r="JKK437" s="45"/>
      <c r="JKL437" s="45"/>
      <c r="JKM437" s="45"/>
      <c r="JKN437" s="45"/>
      <c r="JKO437" s="45"/>
      <c r="JKP437" s="45"/>
      <c r="JKQ437" s="45"/>
      <c r="JKR437" s="45"/>
      <c r="JKS437" s="45"/>
      <c r="JKT437" s="45"/>
      <c r="JKU437" s="45"/>
      <c r="JKV437" s="45"/>
      <c r="JKW437" s="45"/>
      <c r="JKX437" s="45"/>
      <c r="JKY437" s="45"/>
      <c r="JKZ437" s="45"/>
      <c r="JLA437" s="45"/>
      <c r="JLB437" s="45"/>
      <c r="JLC437" s="45"/>
      <c r="JLD437" s="45"/>
      <c r="JLE437" s="45"/>
      <c r="JLF437" s="45"/>
      <c r="JLG437" s="45"/>
      <c r="JLH437" s="45"/>
      <c r="JLI437" s="45"/>
      <c r="JLJ437" s="45"/>
      <c r="JLK437" s="45"/>
      <c r="JLL437" s="45"/>
      <c r="JLM437" s="45"/>
      <c r="JLN437" s="45"/>
      <c r="JLO437" s="45"/>
      <c r="JLP437" s="45"/>
      <c r="JLQ437" s="45"/>
      <c r="JLR437" s="45"/>
      <c r="JLS437" s="45"/>
      <c r="JLT437" s="45"/>
      <c r="JLU437" s="45"/>
      <c r="JLV437" s="45"/>
      <c r="JLW437" s="45"/>
      <c r="JLX437" s="45"/>
      <c r="JLY437" s="45"/>
      <c r="JLZ437" s="45"/>
      <c r="JMA437" s="45"/>
      <c r="JMB437" s="45"/>
      <c r="JMC437" s="45"/>
      <c r="JMD437" s="45"/>
      <c r="JME437" s="45"/>
      <c r="JMF437" s="45"/>
      <c r="JMG437" s="45"/>
      <c r="JMH437" s="45"/>
      <c r="JMI437" s="45"/>
      <c r="JMJ437" s="45"/>
      <c r="JMK437" s="45"/>
      <c r="JML437" s="45"/>
      <c r="JMM437" s="45"/>
      <c r="JMN437" s="45"/>
      <c r="JMO437" s="45"/>
      <c r="JMP437" s="45"/>
      <c r="JMQ437" s="45"/>
      <c r="JMR437" s="45"/>
      <c r="JMS437" s="45"/>
      <c r="JMT437" s="45"/>
      <c r="JMU437" s="45"/>
      <c r="JMV437" s="45"/>
      <c r="JMW437" s="45"/>
      <c r="JMX437" s="45"/>
      <c r="JMY437" s="45"/>
      <c r="JMZ437" s="45"/>
      <c r="JNA437" s="45"/>
      <c r="JNB437" s="45"/>
      <c r="JNC437" s="45"/>
      <c r="JND437" s="45"/>
      <c r="JNE437" s="45"/>
      <c r="JNF437" s="45"/>
      <c r="JNG437" s="45"/>
      <c r="JNH437" s="45"/>
      <c r="JNI437" s="45"/>
      <c r="JNJ437" s="45"/>
      <c r="JNK437" s="45"/>
      <c r="JNL437" s="45"/>
      <c r="JNM437" s="45"/>
      <c r="JNN437" s="45"/>
      <c r="JNO437" s="45"/>
      <c r="JNP437" s="45"/>
      <c r="JNQ437" s="45"/>
      <c r="JNR437" s="45"/>
      <c r="JNS437" s="45"/>
      <c r="JNT437" s="45"/>
      <c r="JNU437" s="45"/>
      <c r="JNV437" s="45"/>
      <c r="JNW437" s="45"/>
      <c r="JNX437" s="45"/>
      <c r="JNY437" s="45"/>
      <c r="JNZ437" s="45"/>
      <c r="JOA437" s="45"/>
      <c r="JOB437" s="45"/>
      <c r="JOC437" s="45"/>
      <c r="JOD437" s="45"/>
      <c r="JOE437" s="45"/>
      <c r="JOF437" s="45"/>
      <c r="JOG437" s="45"/>
      <c r="JOH437" s="45"/>
      <c r="JOI437" s="45"/>
      <c r="JOJ437" s="45"/>
      <c r="JOK437" s="45"/>
      <c r="JOL437" s="45"/>
      <c r="JOM437" s="45"/>
      <c r="JON437" s="45"/>
      <c r="JOO437" s="45"/>
      <c r="JOP437" s="45"/>
      <c r="JOQ437" s="45"/>
      <c r="JOR437" s="45"/>
      <c r="JOS437" s="45"/>
      <c r="JOT437" s="45"/>
      <c r="JOU437" s="45"/>
      <c r="JOV437" s="45"/>
      <c r="JOW437" s="45"/>
      <c r="JOX437" s="45"/>
      <c r="JOY437" s="45"/>
      <c r="JOZ437" s="45"/>
      <c r="JPA437" s="45"/>
      <c r="JPB437" s="45"/>
      <c r="JPC437" s="45"/>
      <c r="JPD437" s="45"/>
      <c r="JPE437" s="45"/>
      <c r="JPF437" s="45"/>
      <c r="JPG437" s="45"/>
      <c r="JPH437" s="45"/>
      <c r="JPI437" s="45"/>
      <c r="JPJ437" s="45"/>
      <c r="JPK437" s="45"/>
      <c r="JPL437" s="45"/>
      <c r="JPM437" s="45"/>
      <c r="JPN437" s="45"/>
      <c r="JPO437" s="45"/>
      <c r="JPP437" s="45"/>
      <c r="JPQ437" s="45"/>
      <c r="JPR437" s="45"/>
      <c r="JPS437" s="45"/>
      <c r="JPT437" s="45"/>
      <c r="JPU437" s="45"/>
      <c r="JPV437" s="45"/>
      <c r="JPW437" s="45"/>
      <c r="JPX437" s="45"/>
      <c r="JPY437" s="45"/>
      <c r="JPZ437" s="45"/>
      <c r="JQA437" s="45"/>
      <c r="JQB437" s="45"/>
      <c r="JQC437" s="45"/>
      <c r="JQD437" s="45"/>
      <c r="JQE437" s="45"/>
      <c r="JQF437" s="45"/>
      <c r="JQG437" s="45"/>
      <c r="JQH437" s="45"/>
      <c r="JQI437" s="45"/>
      <c r="JQJ437" s="45"/>
      <c r="JQK437" s="45"/>
      <c r="JQL437" s="45"/>
      <c r="JQM437" s="45"/>
      <c r="JQN437" s="45"/>
      <c r="JQO437" s="45"/>
      <c r="JQP437" s="45"/>
      <c r="JQQ437" s="45"/>
      <c r="JQR437" s="45"/>
      <c r="JQS437" s="45"/>
      <c r="JQT437" s="45"/>
      <c r="JQU437" s="45"/>
      <c r="JQV437" s="45"/>
      <c r="JQW437" s="45"/>
      <c r="JQX437" s="45"/>
      <c r="JQY437" s="45"/>
      <c r="JQZ437" s="45"/>
      <c r="JRA437" s="45"/>
      <c r="JRB437" s="45"/>
      <c r="JRC437" s="45"/>
      <c r="JRD437" s="45"/>
      <c r="JRE437" s="45"/>
      <c r="JRF437" s="45"/>
      <c r="JRG437" s="45"/>
      <c r="JRH437" s="45"/>
      <c r="JRI437" s="45"/>
      <c r="JRJ437" s="45"/>
      <c r="JRK437" s="45"/>
      <c r="JRL437" s="45"/>
      <c r="JRM437" s="45"/>
      <c r="JRN437" s="45"/>
      <c r="JRO437" s="45"/>
      <c r="JRP437" s="45"/>
      <c r="JRQ437" s="45"/>
      <c r="JRR437" s="45"/>
      <c r="JRS437" s="45"/>
      <c r="JRT437" s="45"/>
      <c r="JRU437" s="45"/>
      <c r="JRV437" s="45"/>
      <c r="JRW437" s="45"/>
      <c r="JRX437" s="45"/>
      <c r="JRY437" s="45"/>
      <c r="JRZ437" s="45"/>
      <c r="JSA437" s="45"/>
      <c r="JSB437" s="45"/>
      <c r="JSC437" s="45"/>
      <c r="JSD437" s="45"/>
      <c r="JSE437" s="45"/>
      <c r="JSF437" s="45"/>
      <c r="JSG437" s="45"/>
      <c r="JSH437" s="45"/>
      <c r="JSI437" s="45"/>
      <c r="JSJ437" s="45"/>
      <c r="JSK437" s="45"/>
      <c r="JSL437" s="45"/>
      <c r="JSM437" s="45"/>
      <c r="JSN437" s="45"/>
      <c r="JSO437" s="45"/>
      <c r="JSP437" s="45"/>
      <c r="JSQ437" s="45"/>
      <c r="JSR437" s="45"/>
      <c r="JSS437" s="45"/>
      <c r="JST437" s="45"/>
      <c r="JSU437" s="45"/>
      <c r="JSV437" s="45"/>
      <c r="JSW437" s="45"/>
      <c r="JSX437" s="45"/>
      <c r="JSY437" s="45"/>
      <c r="JSZ437" s="45"/>
      <c r="JTA437" s="45"/>
      <c r="JTB437" s="45"/>
      <c r="JTC437" s="45"/>
      <c r="JTD437" s="45"/>
      <c r="JTE437" s="45"/>
      <c r="JTF437" s="45"/>
      <c r="JTG437" s="45"/>
      <c r="JTH437" s="45"/>
      <c r="JTI437" s="45"/>
      <c r="JTJ437" s="45"/>
      <c r="JTK437" s="45"/>
      <c r="JTL437" s="45"/>
      <c r="JTM437" s="45"/>
      <c r="JTN437" s="45"/>
      <c r="JTO437" s="45"/>
      <c r="JTP437" s="45"/>
      <c r="JTQ437" s="45"/>
      <c r="JTR437" s="45"/>
      <c r="JTS437" s="45"/>
      <c r="JTT437" s="45"/>
      <c r="JTU437" s="45"/>
      <c r="JTV437" s="45"/>
      <c r="JTW437" s="45"/>
      <c r="JTX437" s="45"/>
      <c r="JTY437" s="45"/>
      <c r="JTZ437" s="45"/>
      <c r="JUA437" s="45"/>
      <c r="JUB437" s="45"/>
      <c r="JUC437" s="45"/>
      <c r="JUD437" s="45"/>
      <c r="JUE437" s="45"/>
      <c r="JUF437" s="45"/>
      <c r="JUG437" s="45"/>
      <c r="JUH437" s="45"/>
      <c r="JUI437" s="45"/>
      <c r="JUJ437" s="45"/>
      <c r="JUK437" s="45"/>
      <c r="JUL437" s="45"/>
      <c r="JUM437" s="45"/>
      <c r="JUN437" s="45"/>
      <c r="JUO437" s="45"/>
      <c r="JUP437" s="45"/>
      <c r="JUQ437" s="45"/>
      <c r="JUR437" s="45"/>
      <c r="JUS437" s="45"/>
      <c r="JUT437" s="45"/>
      <c r="JUU437" s="45"/>
      <c r="JUV437" s="45"/>
      <c r="JUW437" s="45"/>
      <c r="JUX437" s="45"/>
      <c r="JUY437" s="45"/>
      <c r="JUZ437" s="45"/>
      <c r="JVA437" s="45"/>
      <c r="JVB437" s="45"/>
      <c r="JVC437" s="45"/>
      <c r="JVD437" s="45"/>
      <c r="JVE437" s="45"/>
      <c r="JVF437" s="45"/>
      <c r="JVG437" s="45"/>
      <c r="JVH437" s="45"/>
      <c r="JVI437" s="45"/>
      <c r="JVJ437" s="45"/>
      <c r="JVK437" s="45"/>
      <c r="JVL437" s="45"/>
      <c r="JVM437" s="45"/>
      <c r="JVN437" s="45"/>
      <c r="JVO437" s="45"/>
      <c r="JVP437" s="45"/>
      <c r="JVQ437" s="45"/>
      <c r="JVR437" s="45"/>
      <c r="JVS437" s="45"/>
      <c r="JVT437" s="45"/>
      <c r="JVU437" s="45"/>
      <c r="JVV437" s="45"/>
      <c r="JVW437" s="45"/>
      <c r="JVX437" s="45"/>
      <c r="JVY437" s="45"/>
      <c r="JVZ437" s="45"/>
      <c r="JWA437" s="45"/>
      <c r="JWB437" s="45"/>
      <c r="JWC437" s="45"/>
      <c r="JWD437" s="45"/>
      <c r="JWE437" s="45"/>
      <c r="JWF437" s="45"/>
      <c r="JWG437" s="45"/>
      <c r="JWH437" s="45"/>
      <c r="JWI437" s="45"/>
      <c r="JWJ437" s="45"/>
      <c r="JWK437" s="45"/>
      <c r="JWL437" s="45"/>
      <c r="JWM437" s="45"/>
      <c r="JWN437" s="45"/>
      <c r="JWO437" s="45"/>
      <c r="JWP437" s="45"/>
      <c r="JWQ437" s="45"/>
      <c r="JWR437" s="45"/>
      <c r="JWS437" s="45"/>
      <c r="JWT437" s="45"/>
      <c r="JWU437" s="45"/>
      <c r="JWV437" s="45"/>
      <c r="JWW437" s="45"/>
      <c r="JWX437" s="45"/>
      <c r="JWY437" s="45"/>
      <c r="JWZ437" s="45"/>
      <c r="JXA437" s="45"/>
      <c r="JXB437" s="45"/>
      <c r="JXC437" s="45"/>
      <c r="JXD437" s="45"/>
      <c r="JXE437" s="45"/>
      <c r="JXF437" s="45"/>
      <c r="JXG437" s="45"/>
      <c r="JXH437" s="45"/>
      <c r="JXI437" s="45"/>
      <c r="JXJ437" s="45"/>
      <c r="JXK437" s="45"/>
      <c r="JXL437" s="45"/>
      <c r="JXM437" s="45"/>
      <c r="JXN437" s="45"/>
      <c r="JXO437" s="45"/>
      <c r="JXP437" s="45"/>
      <c r="JXQ437" s="45"/>
      <c r="JXR437" s="45"/>
      <c r="JXS437" s="45"/>
      <c r="JXT437" s="45"/>
      <c r="JXU437" s="45"/>
      <c r="JXV437" s="45"/>
      <c r="JXW437" s="45"/>
      <c r="JXX437" s="45"/>
      <c r="JXY437" s="45"/>
      <c r="JXZ437" s="45"/>
      <c r="JYA437" s="45"/>
      <c r="JYB437" s="45"/>
      <c r="JYC437" s="45"/>
      <c r="JYD437" s="45"/>
      <c r="JYE437" s="45"/>
      <c r="JYF437" s="45"/>
      <c r="JYG437" s="45"/>
      <c r="JYH437" s="45"/>
      <c r="JYI437" s="45"/>
      <c r="JYJ437" s="45"/>
      <c r="JYK437" s="45"/>
      <c r="JYL437" s="45"/>
      <c r="JYM437" s="45"/>
      <c r="JYN437" s="45"/>
      <c r="JYO437" s="45"/>
      <c r="JYP437" s="45"/>
      <c r="JYQ437" s="45"/>
      <c r="JYR437" s="45"/>
      <c r="JYS437" s="45"/>
      <c r="JYT437" s="45"/>
      <c r="JYU437" s="45"/>
      <c r="JYV437" s="45"/>
      <c r="JYW437" s="45"/>
      <c r="JYX437" s="45"/>
      <c r="JYY437" s="45"/>
      <c r="JYZ437" s="45"/>
      <c r="JZA437" s="45"/>
      <c r="JZB437" s="45"/>
      <c r="JZC437" s="45"/>
      <c r="JZD437" s="45"/>
      <c r="JZE437" s="45"/>
      <c r="JZF437" s="45"/>
      <c r="JZG437" s="45"/>
      <c r="JZH437" s="45"/>
      <c r="JZI437" s="45"/>
      <c r="JZJ437" s="45"/>
      <c r="JZK437" s="45"/>
      <c r="JZL437" s="45"/>
      <c r="JZM437" s="45"/>
      <c r="JZN437" s="45"/>
      <c r="JZO437" s="45"/>
      <c r="JZP437" s="45"/>
      <c r="JZQ437" s="45"/>
      <c r="JZR437" s="45"/>
      <c r="JZS437" s="45"/>
      <c r="JZT437" s="45"/>
      <c r="JZU437" s="45"/>
      <c r="JZV437" s="45"/>
      <c r="JZW437" s="45"/>
      <c r="JZX437" s="45"/>
      <c r="JZY437" s="45"/>
      <c r="JZZ437" s="45"/>
      <c r="KAA437" s="45"/>
      <c r="KAB437" s="45"/>
      <c r="KAC437" s="45"/>
      <c r="KAD437" s="45"/>
      <c r="KAE437" s="45"/>
      <c r="KAF437" s="45"/>
      <c r="KAG437" s="45"/>
      <c r="KAH437" s="45"/>
      <c r="KAI437" s="45"/>
      <c r="KAJ437" s="45"/>
      <c r="KAK437" s="45"/>
      <c r="KAL437" s="45"/>
      <c r="KAM437" s="45"/>
      <c r="KAN437" s="45"/>
      <c r="KAO437" s="45"/>
      <c r="KAP437" s="45"/>
      <c r="KAQ437" s="45"/>
      <c r="KAR437" s="45"/>
      <c r="KAS437" s="45"/>
      <c r="KAT437" s="45"/>
      <c r="KAU437" s="45"/>
      <c r="KAV437" s="45"/>
      <c r="KAW437" s="45"/>
      <c r="KAX437" s="45"/>
      <c r="KAY437" s="45"/>
      <c r="KAZ437" s="45"/>
      <c r="KBA437" s="45"/>
      <c r="KBB437" s="45"/>
      <c r="KBC437" s="45"/>
      <c r="KBD437" s="45"/>
      <c r="KBE437" s="45"/>
      <c r="KBF437" s="45"/>
      <c r="KBG437" s="45"/>
      <c r="KBH437" s="45"/>
      <c r="KBI437" s="45"/>
      <c r="KBJ437" s="45"/>
      <c r="KBK437" s="45"/>
      <c r="KBL437" s="45"/>
      <c r="KBM437" s="45"/>
      <c r="KBN437" s="45"/>
      <c r="KBO437" s="45"/>
      <c r="KBP437" s="45"/>
      <c r="KBQ437" s="45"/>
      <c r="KBR437" s="45"/>
      <c r="KBS437" s="45"/>
      <c r="KBT437" s="45"/>
      <c r="KBU437" s="45"/>
      <c r="KBV437" s="45"/>
      <c r="KBW437" s="45"/>
      <c r="KBX437" s="45"/>
      <c r="KBY437" s="45"/>
      <c r="KBZ437" s="45"/>
      <c r="KCA437" s="45"/>
      <c r="KCB437" s="45"/>
      <c r="KCC437" s="45"/>
      <c r="KCD437" s="45"/>
      <c r="KCE437" s="45"/>
      <c r="KCF437" s="45"/>
      <c r="KCG437" s="45"/>
      <c r="KCH437" s="45"/>
      <c r="KCI437" s="45"/>
      <c r="KCJ437" s="45"/>
      <c r="KCK437" s="45"/>
      <c r="KCL437" s="45"/>
      <c r="KCM437" s="45"/>
      <c r="KCN437" s="45"/>
      <c r="KCO437" s="45"/>
      <c r="KCP437" s="45"/>
      <c r="KCQ437" s="45"/>
      <c r="KCR437" s="45"/>
      <c r="KCS437" s="45"/>
      <c r="KCT437" s="45"/>
      <c r="KCU437" s="45"/>
      <c r="KCV437" s="45"/>
      <c r="KCW437" s="45"/>
      <c r="KCX437" s="45"/>
      <c r="KCY437" s="45"/>
      <c r="KCZ437" s="45"/>
      <c r="KDA437" s="45"/>
      <c r="KDB437" s="45"/>
      <c r="KDC437" s="45"/>
      <c r="KDD437" s="45"/>
      <c r="KDE437" s="45"/>
      <c r="KDF437" s="45"/>
      <c r="KDG437" s="45"/>
      <c r="KDH437" s="45"/>
      <c r="KDI437" s="45"/>
      <c r="KDJ437" s="45"/>
      <c r="KDK437" s="45"/>
      <c r="KDL437" s="45"/>
      <c r="KDM437" s="45"/>
      <c r="KDN437" s="45"/>
      <c r="KDO437" s="45"/>
      <c r="KDP437" s="45"/>
      <c r="KDQ437" s="45"/>
      <c r="KDR437" s="45"/>
      <c r="KDS437" s="45"/>
      <c r="KDT437" s="45"/>
      <c r="KDU437" s="45"/>
      <c r="KDV437" s="45"/>
      <c r="KDW437" s="45"/>
      <c r="KDX437" s="45"/>
      <c r="KDY437" s="45"/>
      <c r="KDZ437" s="45"/>
      <c r="KEA437" s="45"/>
      <c r="KEB437" s="45"/>
      <c r="KEC437" s="45"/>
      <c r="KED437" s="45"/>
      <c r="KEE437" s="45"/>
      <c r="KEF437" s="45"/>
      <c r="KEG437" s="45"/>
      <c r="KEH437" s="45"/>
      <c r="KEI437" s="45"/>
      <c r="KEJ437" s="45"/>
      <c r="KEK437" s="45"/>
      <c r="KEL437" s="45"/>
      <c r="KEM437" s="45"/>
      <c r="KEN437" s="45"/>
      <c r="KEO437" s="45"/>
      <c r="KEP437" s="45"/>
      <c r="KEQ437" s="45"/>
      <c r="KER437" s="45"/>
      <c r="KES437" s="45"/>
      <c r="KET437" s="45"/>
      <c r="KEU437" s="45"/>
      <c r="KEV437" s="45"/>
      <c r="KEW437" s="45"/>
      <c r="KEX437" s="45"/>
      <c r="KEY437" s="45"/>
      <c r="KEZ437" s="45"/>
      <c r="KFA437" s="45"/>
      <c r="KFB437" s="45"/>
      <c r="KFC437" s="45"/>
      <c r="KFD437" s="45"/>
      <c r="KFE437" s="45"/>
      <c r="KFF437" s="45"/>
      <c r="KFG437" s="45"/>
      <c r="KFH437" s="45"/>
      <c r="KFI437" s="45"/>
      <c r="KFJ437" s="45"/>
      <c r="KFK437" s="45"/>
      <c r="KFL437" s="45"/>
      <c r="KFM437" s="45"/>
      <c r="KFN437" s="45"/>
      <c r="KFO437" s="45"/>
      <c r="KFP437" s="45"/>
      <c r="KFQ437" s="45"/>
      <c r="KFR437" s="45"/>
      <c r="KFS437" s="45"/>
      <c r="KFT437" s="45"/>
      <c r="KFU437" s="45"/>
      <c r="KFV437" s="45"/>
      <c r="KFW437" s="45"/>
      <c r="KFX437" s="45"/>
      <c r="KFY437" s="45"/>
      <c r="KFZ437" s="45"/>
      <c r="KGA437" s="45"/>
      <c r="KGB437" s="45"/>
      <c r="KGC437" s="45"/>
      <c r="KGD437" s="45"/>
      <c r="KGE437" s="45"/>
      <c r="KGF437" s="45"/>
      <c r="KGG437" s="45"/>
      <c r="KGH437" s="45"/>
      <c r="KGI437" s="45"/>
      <c r="KGJ437" s="45"/>
      <c r="KGK437" s="45"/>
      <c r="KGL437" s="45"/>
      <c r="KGM437" s="45"/>
      <c r="KGN437" s="45"/>
      <c r="KGO437" s="45"/>
      <c r="KGP437" s="45"/>
      <c r="KGQ437" s="45"/>
      <c r="KGR437" s="45"/>
      <c r="KGS437" s="45"/>
      <c r="KGT437" s="45"/>
      <c r="KGU437" s="45"/>
      <c r="KGV437" s="45"/>
      <c r="KGW437" s="45"/>
      <c r="KGX437" s="45"/>
      <c r="KGY437" s="45"/>
      <c r="KGZ437" s="45"/>
      <c r="KHA437" s="45"/>
      <c r="KHB437" s="45"/>
      <c r="KHC437" s="45"/>
      <c r="KHD437" s="45"/>
      <c r="KHE437" s="45"/>
      <c r="KHF437" s="45"/>
      <c r="KHG437" s="45"/>
      <c r="KHH437" s="45"/>
      <c r="KHI437" s="45"/>
      <c r="KHJ437" s="45"/>
      <c r="KHK437" s="45"/>
      <c r="KHL437" s="45"/>
      <c r="KHM437" s="45"/>
      <c r="KHN437" s="45"/>
      <c r="KHO437" s="45"/>
      <c r="KHP437" s="45"/>
      <c r="KHQ437" s="45"/>
      <c r="KHR437" s="45"/>
      <c r="KHS437" s="45"/>
      <c r="KHT437" s="45"/>
      <c r="KHU437" s="45"/>
      <c r="KHV437" s="45"/>
      <c r="KHW437" s="45"/>
      <c r="KHX437" s="45"/>
      <c r="KHY437" s="45"/>
      <c r="KHZ437" s="45"/>
      <c r="KIA437" s="45"/>
      <c r="KIB437" s="45"/>
      <c r="KIC437" s="45"/>
      <c r="KID437" s="45"/>
      <c r="KIE437" s="45"/>
      <c r="KIF437" s="45"/>
      <c r="KIG437" s="45"/>
      <c r="KIH437" s="45"/>
      <c r="KII437" s="45"/>
      <c r="KIJ437" s="45"/>
      <c r="KIK437" s="45"/>
      <c r="KIL437" s="45"/>
      <c r="KIM437" s="45"/>
      <c r="KIN437" s="45"/>
      <c r="KIO437" s="45"/>
      <c r="KIP437" s="45"/>
      <c r="KIQ437" s="45"/>
      <c r="KIR437" s="45"/>
      <c r="KIS437" s="45"/>
      <c r="KIT437" s="45"/>
      <c r="KIU437" s="45"/>
      <c r="KIV437" s="45"/>
      <c r="KIW437" s="45"/>
      <c r="KIX437" s="45"/>
      <c r="KIY437" s="45"/>
      <c r="KIZ437" s="45"/>
      <c r="KJA437" s="45"/>
      <c r="KJB437" s="45"/>
      <c r="KJC437" s="45"/>
      <c r="KJD437" s="45"/>
      <c r="KJE437" s="45"/>
      <c r="KJF437" s="45"/>
      <c r="KJG437" s="45"/>
      <c r="KJH437" s="45"/>
      <c r="KJI437" s="45"/>
      <c r="KJJ437" s="45"/>
      <c r="KJK437" s="45"/>
      <c r="KJL437" s="45"/>
      <c r="KJM437" s="45"/>
      <c r="KJN437" s="45"/>
      <c r="KJO437" s="45"/>
      <c r="KJP437" s="45"/>
      <c r="KJQ437" s="45"/>
      <c r="KJR437" s="45"/>
      <c r="KJS437" s="45"/>
      <c r="KJT437" s="45"/>
      <c r="KJU437" s="45"/>
      <c r="KJV437" s="45"/>
      <c r="KJW437" s="45"/>
      <c r="KJX437" s="45"/>
      <c r="KJY437" s="45"/>
      <c r="KJZ437" s="45"/>
      <c r="KKA437" s="45"/>
      <c r="KKB437" s="45"/>
      <c r="KKC437" s="45"/>
      <c r="KKD437" s="45"/>
      <c r="KKE437" s="45"/>
      <c r="KKF437" s="45"/>
      <c r="KKG437" s="45"/>
      <c r="KKH437" s="45"/>
      <c r="KKI437" s="45"/>
      <c r="KKJ437" s="45"/>
      <c r="KKK437" s="45"/>
      <c r="KKL437" s="45"/>
      <c r="KKM437" s="45"/>
      <c r="KKN437" s="45"/>
      <c r="KKO437" s="45"/>
      <c r="KKP437" s="45"/>
      <c r="KKQ437" s="45"/>
      <c r="KKR437" s="45"/>
      <c r="KKS437" s="45"/>
      <c r="KKT437" s="45"/>
      <c r="KKU437" s="45"/>
      <c r="KKV437" s="45"/>
      <c r="KKW437" s="45"/>
      <c r="KKX437" s="45"/>
      <c r="KKY437" s="45"/>
      <c r="KKZ437" s="45"/>
      <c r="KLA437" s="45"/>
      <c r="KLB437" s="45"/>
      <c r="KLC437" s="45"/>
      <c r="KLD437" s="45"/>
      <c r="KLE437" s="45"/>
      <c r="KLF437" s="45"/>
      <c r="KLG437" s="45"/>
      <c r="KLH437" s="45"/>
      <c r="KLI437" s="45"/>
      <c r="KLJ437" s="45"/>
      <c r="KLK437" s="45"/>
      <c r="KLL437" s="45"/>
      <c r="KLM437" s="45"/>
      <c r="KLN437" s="45"/>
      <c r="KLO437" s="45"/>
      <c r="KLP437" s="45"/>
      <c r="KLQ437" s="45"/>
      <c r="KLR437" s="45"/>
      <c r="KLS437" s="45"/>
      <c r="KLT437" s="45"/>
      <c r="KLU437" s="45"/>
      <c r="KLV437" s="45"/>
      <c r="KLW437" s="45"/>
      <c r="KLX437" s="45"/>
      <c r="KLY437" s="45"/>
      <c r="KLZ437" s="45"/>
      <c r="KMA437" s="45"/>
      <c r="KMB437" s="45"/>
      <c r="KMC437" s="45"/>
      <c r="KMD437" s="45"/>
      <c r="KME437" s="45"/>
      <c r="KMF437" s="45"/>
      <c r="KMG437" s="45"/>
      <c r="KMH437" s="45"/>
      <c r="KMI437" s="45"/>
      <c r="KMJ437" s="45"/>
      <c r="KMK437" s="45"/>
      <c r="KML437" s="45"/>
      <c r="KMM437" s="45"/>
      <c r="KMN437" s="45"/>
      <c r="KMO437" s="45"/>
      <c r="KMP437" s="45"/>
      <c r="KMQ437" s="45"/>
      <c r="KMR437" s="45"/>
      <c r="KMS437" s="45"/>
      <c r="KMT437" s="45"/>
      <c r="KMU437" s="45"/>
      <c r="KMV437" s="45"/>
      <c r="KMW437" s="45"/>
      <c r="KMX437" s="45"/>
      <c r="KMY437" s="45"/>
      <c r="KMZ437" s="45"/>
      <c r="KNA437" s="45"/>
      <c r="KNB437" s="45"/>
      <c r="KNC437" s="45"/>
      <c r="KND437" s="45"/>
      <c r="KNE437" s="45"/>
      <c r="KNF437" s="45"/>
      <c r="KNG437" s="45"/>
      <c r="KNH437" s="45"/>
      <c r="KNI437" s="45"/>
      <c r="KNJ437" s="45"/>
      <c r="KNK437" s="45"/>
      <c r="KNL437" s="45"/>
      <c r="KNM437" s="45"/>
      <c r="KNN437" s="45"/>
      <c r="KNO437" s="45"/>
      <c r="KNP437" s="45"/>
      <c r="KNQ437" s="45"/>
      <c r="KNR437" s="45"/>
      <c r="KNS437" s="45"/>
      <c r="KNT437" s="45"/>
      <c r="KNU437" s="45"/>
      <c r="KNV437" s="45"/>
      <c r="KNW437" s="45"/>
      <c r="KNX437" s="45"/>
      <c r="KNY437" s="45"/>
      <c r="KNZ437" s="45"/>
      <c r="KOA437" s="45"/>
      <c r="KOB437" s="45"/>
      <c r="KOC437" s="45"/>
      <c r="KOD437" s="45"/>
      <c r="KOE437" s="45"/>
      <c r="KOF437" s="45"/>
      <c r="KOG437" s="45"/>
      <c r="KOH437" s="45"/>
      <c r="KOI437" s="45"/>
      <c r="KOJ437" s="45"/>
      <c r="KOK437" s="45"/>
      <c r="KOL437" s="45"/>
      <c r="KOM437" s="45"/>
      <c r="KON437" s="45"/>
      <c r="KOO437" s="45"/>
      <c r="KOP437" s="45"/>
      <c r="KOQ437" s="45"/>
      <c r="KOR437" s="45"/>
      <c r="KOS437" s="45"/>
      <c r="KOT437" s="45"/>
      <c r="KOU437" s="45"/>
      <c r="KOV437" s="45"/>
      <c r="KOW437" s="45"/>
      <c r="KOX437" s="45"/>
      <c r="KOY437" s="45"/>
      <c r="KOZ437" s="45"/>
      <c r="KPA437" s="45"/>
      <c r="KPB437" s="45"/>
      <c r="KPC437" s="45"/>
      <c r="KPD437" s="45"/>
      <c r="KPE437" s="45"/>
      <c r="KPF437" s="45"/>
      <c r="KPG437" s="45"/>
      <c r="KPH437" s="45"/>
      <c r="KPI437" s="45"/>
      <c r="KPJ437" s="45"/>
      <c r="KPK437" s="45"/>
      <c r="KPL437" s="45"/>
      <c r="KPM437" s="45"/>
      <c r="KPN437" s="45"/>
      <c r="KPO437" s="45"/>
      <c r="KPP437" s="45"/>
      <c r="KPQ437" s="45"/>
      <c r="KPR437" s="45"/>
      <c r="KPS437" s="45"/>
      <c r="KPT437" s="45"/>
      <c r="KPU437" s="45"/>
      <c r="KPV437" s="45"/>
      <c r="KPW437" s="45"/>
      <c r="KPX437" s="45"/>
      <c r="KPY437" s="45"/>
      <c r="KPZ437" s="45"/>
      <c r="KQA437" s="45"/>
      <c r="KQB437" s="45"/>
      <c r="KQC437" s="45"/>
      <c r="KQD437" s="45"/>
      <c r="KQE437" s="45"/>
      <c r="KQF437" s="45"/>
      <c r="KQG437" s="45"/>
      <c r="KQH437" s="45"/>
      <c r="KQI437" s="45"/>
      <c r="KQJ437" s="45"/>
      <c r="KQK437" s="45"/>
      <c r="KQL437" s="45"/>
      <c r="KQM437" s="45"/>
      <c r="KQN437" s="45"/>
      <c r="KQO437" s="45"/>
      <c r="KQP437" s="45"/>
      <c r="KQQ437" s="45"/>
      <c r="KQR437" s="45"/>
      <c r="KQS437" s="45"/>
      <c r="KQT437" s="45"/>
      <c r="KQU437" s="45"/>
      <c r="KQV437" s="45"/>
      <c r="KQW437" s="45"/>
      <c r="KQX437" s="45"/>
      <c r="KQY437" s="45"/>
      <c r="KQZ437" s="45"/>
      <c r="KRA437" s="45"/>
      <c r="KRB437" s="45"/>
      <c r="KRC437" s="45"/>
      <c r="KRD437" s="45"/>
      <c r="KRE437" s="45"/>
      <c r="KRF437" s="45"/>
      <c r="KRG437" s="45"/>
      <c r="KRH437" s="45"/>
      <c r="KRI437" s="45"/>
      <c r="KRJ437" s="45"/>
      <c r="KRK437" s="45"/>
      <c r="KRL437" s="45"/>
      <c r="KRM437" s="45"/>
      <c r="KRN437" s="45"/>
      <c r="KRO437" s="45"/>
      <c r="KRP437" s="45"/>
      <c r="KRQ437" s="45"/>
      <c r="KRR437" s="45"/>
      <c r="KRS437" s="45"/>
      <c r="KRT437" s="45"/>
      <c r="KRU437" s="45"/>
      <c r="KRV437" s="45"/>
      <c r="KRW437" s="45"/>
      <c r="KRX437" s="45"/>
      <c r="KRY437" s="45"/>
      <c r="KRZ437" s="45"/>
      <c r="KSA437" s="45"/>
      <c r="KSB437" s="45"/>
      <c r="KSC437" s="45"/>
      <c r="KSD437" s="45"/>
      <c r="KSE437" s="45"/>
      <c r="KSF437" s="45"/>
      <c r="KSG437" s="45"/>
      <c r="KSH437" s="45"/>
      <c r="KSI437" s="45"/>
      <c r="KSJ437" s="45"/>
      <c r="KSK437" s="45"/>
      <c r="KSL437" s="45"/>
      <c r="KSM437" s="45"/>
      <c r="KSN437" s="45"/>
      <c r="KSO437" s="45"/>
      <c r="KSP437" s="45"/>
      <c r="KSQ437" s="45"/>
      <c r="KSR437" s="45"/>
      <c r="KSS437" s="45"/>
      <c r="KST437" s="45"/>
      <c r="KSU437" s="45"/>
      <c r="KSV437" s="45"/>
      <c r="KSW437" s="45"/>
      <c r="KSX437" s="45"/>
      <c r="KSY437" s="45"/>
      <c r="KSZ437" s="45"/>
      <c r="KTA437" s="45"/>
      <c r="KTB437" s="45"/>
      <c r="KTC437" s="45"/>
      <c r="KTD437" s="45"/>
      <c r="KTE437" s="45"/>
      <c r="KTF437" s="45"/>
      <c r="KTG437" s="45"/>
      <c r="KTH437" s="45"/>
      <c r="KTI437" s="45"/>
      <c r="KTJ437" s="45"/>
      <c r="KTK437" s="45"/>
      <c r="KTL437" s="45"/>
      <c r="KTM437" s="45"/>
      <c r="KTN437" s="45"/>
      <c r="KTO437" s="45"/>
      <c r="KTP437" s="45"/>
      <c r="KTQ437" s="45"/>
      <c r="KTR437" s="45"/>
      <c r="KTS437" s="45"/>
      <c r="KTT437" s="45"/>
      <c r="KTU437" s="45"/>
      <c r="KTV437" s="45"/>
      <c r="KTW437" s="45"/>
      <c r="KTX437" s="45"/>
      <c r="KTY437" s="45"/>
      <c r="KTZ437" s="45"/>
      <c r="KUA437" s="45"/>
      <c r="KUB437" s="45"/>
      <c r="KUC437" s="45"/>
      <c r="KUD437" s="45"/>
      <c r="KUE437" s="45"/>
      <c r="KUF437" s="45"/>
      <c r="KUG437" s="45"/>
      <c r="KUH437" s="45"/>
      <c r="KUI437" s="45"/>
      <c r="KUJ437" s="45"/>
      <c r="KUK437" s="45"/>
      <c r="KUL437" s="45"/>
      <c r="KUM437" s="45"/>
      <c r="KUN437" s="45"/>
      <c r="KUO437" s="45"/>
      <c r="KUP437" s="45"/>
      <c r="KUQ437" s="45"/>
      <c r="KUR437" s="45"/>
      <c r="KUS437" s="45"/>
      <c r="KUT437" s="45"/>
      <c r="KUU437" s="45"/>
      <c r="KUV437" s="45"/>
      <c r="KUW437" s="45"/>
      <c r="KUX437" s="45"/>
      <c r="KUY437" s="45"/>
      <c r="KUZ437" s="45"/>
      <c r="KVA437" s="45"/>
      <c r="KVB437" s="45"/>
      <c r="KVC437" s="45"/>
      <c r="KVD437" s="45"/>
      <c r="KVE437" s="45"/>
      <c r="KVF437" s="45"/>
      <c r="KVG437" s="45"/>
      <c r="KVH437" s="45"/>
      <c r="KVI437" s="45"/>
      <c r="KVJ437" s="45"/>
      <c r="KVK437" s="45"/>
      <c r="KVL437" s="45"/>
      <c r="KVM437" s="45"/>
      <c r="KVN437" s="45"/>
      <c r="KVO437" s="45"/>
      <c r="KVP437" s="45"/>
      <c r="KVQ437" s="45"/>
      <c r="KVR437" s="45"/>
      <c r="KVS437" s="45"/>
      <c r="KVT437" s="45"/>
      <c r="KVU437" s="45"/>
      <c r="KVV437" s="45"/>
      <c r="KVW437" s="45"/>
      <c r="KVX437" s="45"/>
      <c r="KVY437" s="45"/>
      <c r="KVZ437" s="45"/>
      <c r="KWA437" s="45"/>
      <c r="KWB437" s="45"/>
      <c r="KWC437" s="45"/>
      <c r="KWD437" s="45"/>
      <c r="KWE437" s="45"/>
      <c r="KWF437" s="45"/>
      <c r="KWG437" s="45"/>
      <c r="KWH437" s="45"/>
      <c r="KWI437" s="45"/>
      <c r="KWJ437" s="45"/>
      <c r="KWK437" s="45"/>
      <c r="KWL437" s="45"/>
      <c r="KWM437" s="45"/>
      <c r="KWN437" s="45"/>
      <c r="KWO437" s="45"/>
      <c r="KWP437" s="45"/>
      <c r="KWQ437" s="45"/>
      <c r="KWR437" s="45"/>
      <c r="KWS437" s="45"/>
      <c r="KWT437" s="45"/>
      <c r="KWU437" s="45"/>
      <c r="KWV437" s="45"/>
      <c r="KWW437" s="45"/>
      <c r="KWX437" s="45"/>
      <c r="KWY437" s="45"/>
      <c r="KWZ437" s="45"/>
      <c r="KXA437" s="45"/>
      <c r="KXB437" s="45"/>
      <c r="KXC437" s="45"/>
      <c r="KXD437" s="45"/>
      <c r="KXE437" s="45"/>
      <c r="KXF437" s="45"/>
      <c r="KXG437" s="45"/>
      <c r="KXH437" s="45"/>
      <c r="KXI437" s="45"/>
      <c r="KXJ437" s="45"/>
      <c r="KXK437" s="45"/>
      <c r="KXL437" s="45"/>
      <c r="KXM437" s="45"/>
      <c r="KXN437" s="45"/>
      <c r="KXO437" s="45"/>
      <c r="KXP437" s="45"/>
      <c r="KXQ437" s="45"/>
      <c r="KXR437" s="45"/>
      <c r="KXS437" s="45"/>
      <c r="KXT437" s="45"/>
      <c r="KXU437" s="45"/>
      <c r="KXV437" s="45"/>
      <c r="KXW437" s="45"/>
      <c r="KXX437" s="45"/>
      <c r="KXY437" s="45"/>
      <c r="KXZ437" s="45"/>
      <c r="KYA437" s="45"/>
      <c r="KYB437" s="45"/>
      <c r="KYC437" s="45"/>
      <c r="KYD437" s="45"/>
      <c r="KYE437" s="45"/>
      <c r="KYF437" s="45"/>
      <c r="KYG437" s="45"/>
      <c r="KYH437" s="45"/>
      <c r="KYI437" s="45"/>
      <c r="KYJ437" s="45"/>
      <c r="KYK437" s="45"/>
      <c r="KYL437" s="45"/>
      <c r="KYM437" s="45"/>
      <c r="KYN437" s="45"/>
      <c r="KYO437" s="45"/>
      <c r="KYP437" s="45"/>
      <c r="KYQ437" s="45"/>
      <c r="KYR437" s="45"/>
      <c r="KYS437" s="45"/>
      <c r="KYT437" s="45"/>
      <c r="KYU437" s="45"/>
      <c r="KYV437" s="45"/>
      <c r="KYW437" s="45"/>
      <c r="KYX437" s="45"/>
      <c r="KYY437" s="45"/>
      <c r="KYZ437" s="45"/>
      <c r="KZA437" s="45"/>
      <c r="KZB437" s="45"/>
      <c r="KZC437" s="45"/>
      <c r="KZD437" s="45"/>
      <c r="KZE437" s="45"/>
      <c r="KZF437" s="45"/>
      <c r="KZG437" s="45"/>
      <c r="KZH437" s="45"/>
      <c r="KZI437" s="45"/>
      <c r="KZJ437" s="45"/>
      <c r="KZK437" s="45"/>
      <c r="KZL437" s="45"/>
      <c r="KZM437" s="45"/>
      <c r="KZN437" s="45"/>
      <c r="KZO437" s="45"/>
      <c r="KZP437" s="45"/>
      <c r="KZQ437" s="45"/>
      <c r="KZR437" s="45"/>
      <c r="KZS437" s="45"/>
      <c r="KZT437" s="45"/>
      <c r="KZU437" s="45"/>
      <c r="KZV437" s="45"/>
      <c r="KZW437" s="45"/>
      <c r="KZX437" s="45"/>
      <c r="KZY437" s="45"/>
      <c r="KZZ437" s="45"/>
      <c r="LAA437" s="45"/>
      <c r="LAB437" s="45"/>
      <c r="LAC437" s="45"/>
      <c r="LAD437" s="45"/>
      <c r="LAE437" s="45"/>
      <c r="LAF437" s="45"/>
      <c r="LAG437" s="45"/>
      <c r="LAH437" s="45"/>
      <c r="LAI437" s="45"/>
      <c r="LAJ437" s="45"/>
      <c r="LAK437" s="45"/>
      <c r="LAL437" s="45"/>
      <c r="LAM437" s="45"/>
      <c r="LAN437" s="45"/>
      <c r="LAO437" s="45"/>
      <c r="LAP437" s="45"/>
      <c r="LAQ437" s="45"/>
      <c r="LAR437" s="45"/>
      <c r="LAS437" s="45"/>
      <c r="LAT437" s="45"/>
      <c r="LAU437" s="45"/>
      <c r="LAV437" s="45"/>
      <c r="LAW437" s="45"/>
      <c r="LAX437" s="45"/>
      <c r="LAY437" s="45"/>
      <c r="LAZ437" s="45"/>
      <c r="LBA437" s="45"/>
      <c r="LBB437" s="45"/>
      <c r="LBC437" s="45"/>
      <c r="LBD437" s="45"/>
      <c r="LBE437" s="45"/>
      <c r="LBF437" s="45"/>
      <c r="LBG437" s="45"/>
      <c r="LBH437" s="45"/>
      <c r="LBI437" s="45"/>
      <c r="LBJ437" s="45"/>
      <c r="LBK437" s="45"/>
      <c r="LBL437" s="45"/>
      <c r="LBM437" s="45"/>
      <c r="LBN437" s="45"/>
      <c r="LBO437" s="45"/>
      <c r="LBP437" s="45"/>
      <c r="LBQ437" s="45"/>
      <c r="LBR437" s="45"/>
      <c r="LBS437" s="45"/>
      <c r="LBT437" s="45"/>
      <c r="LBU437" s="45"/>
      <c r="LBV437" s="45"/>
      <c r="LBW437" s="45"/>
      <c r="LBX437" s="45"/>
      <c r="LBY437" s="45"/>
      <c r="LBZ437" s="45"/>
      <c r="LCA437" s="45"/>
      <c r="LCB437" s="45"/>
      <c r="LCC437" s="45"/>
      <c r="LCD437" s="45"/>
      <c r="LCE437" s="45"/>
      <c r="LCF437" s="45"/>
      <c r="LCG437" s="45"/>
      <c r="LCH437" s="45"/>
      <c r="LCI437" s="45"/>
      <c r="LCJ437" s="45"/>
      <c r="LCK437" s="45"/>
      <c r="LCL437" s="45"/>
      <c r="LCM437" s="45"/>
      <c r="LCN437" s="45"/>
      <c r="LCO437" s="45"/>
      <c r="LCP437" s="45"/>
      <c r="LCQ437" s="45"/>
      <c r="LCR437" s="45"/>
      <c r="LCS437" s="45"/>
      <c r="LCT437" s="45"/>
      <c r="LCU437" s="45"/>
      <c r="LCV437" s="45"/>
      <c r="LCW437" s="45"/>
      <c r="LCX437" s="45"/>
      <c r="LCY437" s="45"/>
      <c r="LCZ437" s="45"/>
      <c r="LDA437" s="45"/>
      <c r="LDB437" s="45"/>
      <c r="LDC437" s="45"/>
      <c r="LDD437" s="45"/>
      <c r="LDE437" s="45"/>
      <c r="LDF437" s="45"/>
      <c r="LDG437" s="45"/>
      <c r="LDH437" s="45"/>
      <c r="LDI437" s="45"/>
      <c r="LDJ437" s="45"/>
      <c r="LDK437" s="45"/>
      <c r="LDL437" s="45"/>
      <c r="LDM437" s="45"/>
      <c r="LDN437" s="45"/>
      <c r="LDO437" s="45"/>
      <c r="LDP437" s="45"/>
      <c r="LDQ437" s="45"/>
      <c r="LDR437" s="45"/>
      <c r="LDS437" s="45"/>
      <c r="LDT437" s="45"/>
      <c r="LDU437" s="45"/>
      <c r="LDV437" s="45"/>
      <c r="LDW437" s="45"/>
      <c r="LDX437" s="45"/>
      <c r="LDY437" s="45"/>
      <c r="LDZ437" s="45"/>
      <c r="LEA437" s="45"/>
      <c r="LEB437" s="45"/>
      <c r="LEC437" s="45"/>
      <c r="LED437" s="45"/>
      <c r="LEE437" s="45"/>
      <c r="LEF437" s="45"/>
      <c r="LEG437" s="45"/>
      <c r="LEH437" s="45"/>
      <c r="LEI437" s="45"/>
      <c r="LEJ437" s="45"/>
      <c r="LEK437" s="45"/>
      <c r="LEL437" s="45"/>
      <c r="LEM437" s="45"/>
      <c r="LEN437" s="45"/>
      <c r="LEO437" s="45"/>
      <c r="LEP437" s="45"/>
      <c r="LEQ437" s="45"/>
      <c r="LER437" s="45"/>
      <c r="LES437" s="45"/>
      <c r="LET437" s="45"/>
      <c r="LEU437" s="45"/>
      <c r="LEV437" s="45"/>
      <c r="LEW437" s="45"/>
      <c r="LEX437" s="45"/>
      <c r="LEY437" s="45"/>
      <c r="LEZ437" s="45"/>
      <c r="LFA437" s="45"/>
      <c r="LFB437" s="45"/>
      <c r="LFC437" s="45"/>
      <c r="LFD437" s="45"/>
      <c r="LFE437" s="45"/>
      <c r="LFF437" s="45"/>
      <c r="LFG437" s="45"/>
      <c r="LFH437" s="45"/>
      <c r="LFI437" s="45"/>
      <c r="LFJ437" s="45"/>
      <c r="LFK437" s="45"/>
      <c r="LFL437" s="45"/>
      <c r="LFM437" s="45"/>
      <c r="LFN437" s="45"/>
      <c r="LFO437" s="45"/>
      <c r="LFP437" s="45"/>
      <c r="LFQ437" s="45"/>
      <c r="LFR437" s="45"/>
      <c r="LFS437" s="45"/>
      <c r="LFT437" s="45"/>
      <c r="LFU437" s="45"/>
      <c r="LFV437" s="45"/>
      <c r="LFW437" s="45"/>
      <c r="LFX437" s="45"/>
      <c r="LFY437" s="45"/>
      <c r="LFZ437" s="45"/>
      <c r="LGA437" s="45"/>
      <c r="LGB437" s="45"/>
      <c r="LGC437" s="45"/>
      <c r="LGD437" s="45"/>
      <c r="LGE437" s="45"/>
      <c r="LGF437" s="45"/>
      <c r="LGG437" s="45"/>
      <c r="LGH437" s="45"/>
      <c r="LGI437" s="45"/>
      <c r="LGJ437" s="45"/>
      <c r="LGK437" s="45"/>
      <c r="LGL437" s="45"/>
      <c r="LGM437" s="45"/>
      <c r="LGN437" s="45"/>
      <c r="LGO437" s="45"/>
      <c r="LGP437" s="45"/>
      <c r="LGQ437" s="45"/>
      <c r="LGR437" s="45"/>
      <c r="LGS437" s="45"/>
      <c r="LGT437" s="45"/>
      <c r="LGU437" s="45"/>
      <c r="LGV437" s="45"/>
      <c r="LGW437" s="45"/>
      <c r="LGX437" s="45"/>
      <c r="LGY437" s="45"/>
      <c r="LGZ437" s="45"/>
      <c r="LHA437" s="45"/>
      <c r="LHB437" s="45"/>
      <c r="LHC437" s="45"/>
      <c r="LHD437" s="45"/>
      <c r="LHE437" s="45"/>
      <c r="LHF437" s="45"/>
      <c r="LHG437" s="45"/>
      <c r="LHH437" s="45"/>
      <c r="LHI437" s="45"/>
      <c r="LHJ437" s="45"/>
      <c r="LHK437" s="45"/>
      <c r="LHL437" s="45"/>
      <c r="LHM437" s="45"/>
      <c r="LHN437" s="45"/>
      <c r="LHO437" s="45"/>
      <c r="LHP437" s="45"/>
      <c r="LHQ437" s="45"/>
      <c r="LHR437" s="45"/>
      <c r="LHS437" s="45"/>
      <c r="LHT437" s="45"/>
      <c r="LHU437" s="45"/>
      <c r="LHV437" s="45"/>
      <c r="LHW437" s="45"/>
      <c r="LHX437" s="45"/>
      <c r="LHY437" s="45"/>
      <c r="LHZ437" s="45"/>
      <c r="LIA437" s="45"/>
      <c r="LIB437" s="45"/>
      <c r="LIC437" s="45"/>
      <c r="LID437" s="45"/>
      <c r="LIE437" s="45"/>
      <c r="LIF437" s="45"/>
      <c r="LIG437" s="45"/>
      <c r="LIH437" s="45"/>
      <c r="LII437" s="45"/>
      <c r="LIJ437" s="45"/>
      <c r="LIK437" s="45"/>
      <c r="LIL437" s="45"/>
      <c r="LIM437" s="45"/>
      <c r="LIN437" s="45"/>
      <c r="LIO437" s="45"/>
      <c r="LIP437" s="45"/>
      <c r="LIQ437" s="45"/>
      <c r="LIR437" s="45"/>
      <c r="LIS437" s="45"/>
      <c r="LIT437" s="45"/>
      <c r="LIU437" s="45"/>
      <c r="LIV437" s="45"/>
      <c r="LIW437" s="45"/>
      <c r="LIX437" s="45"/>
      <c r="LIY437" s="45"/>
      <c r="LIZ437" s="45"/>
      <c r="LJA437" s="45"/>
      <c r="LJB437" s="45"/>
      <c r="LJC437" s="45"/>
      <c r="LJD437" s="45"/>
      <c r="LJE437" s="45"/>
      <c r="LJF437" s="45"/>
      <c r="LJG437" s="45"/>
      <c r="LJH437" s="45"/>
      <c r="LJI437" s="45"/>
      <c r="LJJ437" s="45"/>
      <c r="LJK437" s="45"/>
      <c r="LJL437" s="45"/>
      <c r="LJM437" s="45"/>
      <c r="LJN437" s="45"/>
      <c r="LJO437" s="45"/>
      <c r="LJP437" s="45"/>
      <c r="LJQ437" s="45"/>
      <c r="LJR437" s="45"/>
      <c r="LJS437" s="45"/>
      <c r="LJT437" s="45"/>
      <c r="LJU437" s="45"/>
      <c r="LJV437" s="45"/>
      <c r="LJW437" s="45"/>
      <c r="LJX437" s="45"/>
      <c r="LJY437" s="45"/>
      <c r="LJZ437" s="45"/>
      <c r="LKA437" s="45"/>
      <c r="LKB437" s="45"/>
      <c r="LKC437" s="45"/>
      <c r="LKD437" s="45"/>
      <c r="LKE437" s="45"/>
      <c r="LKF437" s="45"/>
      <c r="LKG437" s="45"/>
      <c r="LKH437" s="45"/>
      <c r="LKI437" s="45"/>
      <c r="LKJ437" s="45"/>
      <c r="LKK437" s="45"/>
      <c r="LKL437" s="45"/>
      <c r="LKM437" s="45"/>
      <c r="LKN437" s="45"/>
      <c r="LKO437" s="45"/>
      <c r="LKP437" s="45"/>
      <c r="LKQ437" s="45"/>
      <c r="LKR437" s="45"/>
      <c r="LKS437" s="45"/>
      <c r="LKT437" s="45"/>
      <c r="LKU437" s="45"/>
      <c r="LKV437" s="45"/>
      <c r="LKW437" s="45"/>
      <c r="LKX437" s="45"/>
      <c r="LKY437" s="45"/>
      <c r="LKZ437" s="45"/>
      <c r="LLA437" s="45"/>
      <c r="LLB437" s="45"/>
      <c r="LLC437" s="45"/>
      <c r="LLD437" s="45"/>
      <c r="LLE437" s="45"/>
      <c r="LLF437" s="45"/>
      <c r="LLG437" s="45"/>
      <c r="LLH437" s="45"/>
      <c r="LLI437" s="45"/>
      <c r="LLJ437" s="45"/>
      <c r="LLK437" s="45"/>
      <c r="LLL437" s="45"/>
      <c r="LLM437" s="45"/>
      <c r="LLN437" s="45"/>
      <c r="LLO437" s="45"/>
      <c r="LLP437" s="45"/>
      <c r="LLQ437" s="45"/>
      <c r="LLR437" s="45"/>
      <c r="LLS437" s="45"/>
      <c r="LLT437" s="45"/>
      <c r="LLU437" s="45"/>
      <c r="LLV437" s="45"/>
      <c r="LLW437" s="45"/>
      <c r="LLX437" s="45"/>
      <c r="LLY437" s="45"/>
      <c r="LLZ437" s="45"/>
      <c r="LMA437" s="45"/>
      <c r="LMB437" s="45"/>
      <c r="LMC437" s="45"/>
      <c r="LMD437" s="45"/>
      <c r="LME437" s="45"/>
      <c r="LMF437" s="45"/>
      <c r="LMG437" s="45"/>
      <c r="LMH437" s="45"/>
      <c r="LMI437" s="45"/>
      <c r="LMJ437" s="45"/>
      <c r="LMK437" s="45"/>
      <c r="LML437" s="45"/>
      <c r="LMM437" s="45"/>
      <c r="LMN437" s="45"/>
      <c r="LMO437" s="45"/>
      <c r="LMP437" s="45"/>
      <c r="LMQ437" s="45"/>
      <c r="LMR437" s="45"/>
      <c r="LMS437" s="45"/>
      <c r="LMT437" s="45"/>
      <c r="LMU437" s="45"/>
      <c r="LMV437" s="45"/>
      <c r="LMW437" s="45"/>
      <c r="LMX437" s="45"/>
      <c r="LMY437" s="45"/>
      <c r="LMZ437" s="45"/>
      <c r="LNA437" s="45"/>
      <c r="LNB437" s="45"/>
      <c r="LNC437" s="45"/>
      <c r="LND437" s="45"/>
      <c r="LNE437" s="45"/>
      <c r="LNF437" s="45"/>
      <c r="LNG437" s="45"/>
      <c r="LNH437" s="45"/>
      <c r="LNI437" s="45"/>
      <c r="LNJ437" s="45"/>
      <c r="LNK437" s="45"/>
      <c r="LNL437" s="45"/>
      <c r="LNM437" s="45"/>
      <c r="LNN437" s="45"/>
      <c r="LNO437" s="45"/>
      <c r="LNP437" s="45"/>
      <c r="LNQ437" s="45"/>
      <c r="LNR437" s="45"/>
      <c r="LNS437" s="45"/>
      <c r="LNT437" s="45"/>
      <c r="LNU437" s="45"/>
      <c r="LNV437" s="45"/>
      <c r="LNW437" s="45"/>
      <c r="LNX437" s="45"/>
      <c r="LNY437" s="45"/>
      <c r="LNZ437" s="45"/>
      <c r="LOA437" s="45"/>
      <c r="LOB437" s="45"/>
      <c r="LOC437" s="45"/>
      <c r="LOD437" s="45"/>
      <c r="LOE437" s="45"/>
      <c r="LOF437" s="45"/>
      <c r="LOG437" s="45"/>
      <c r="LOH437" s="45"/>
      <c r="LOI437" s="45"/>
      <c r="LOJ437" s="45"/>
      <c r="LOK437" s="45"/>
      <c r="LOL437" s="45"/>
      <c r="LOM437" s="45"/>
      <c r="LON437" s="45"/>
      <c r="LOO437" s="45"/>
      <c r="LOP437" s="45"/>
      <c r="LOQ437" s="45"/>
      <c r="LOR437" s="45"/>
      <c r="LOS437" s="45"/>
      <c r="LOT437" s="45"/>
      <c r="LOU437" s="45"/>
      <c r="LOV437" s="45"/>
      <c r="LOW437" s="45"/>
      <c r="LOX437" s="45"/>
      <c r="LOY437" s="45"/>
      <c r="LOZ437" s="45"/>
      <c r="LPA437" s="45"/>
      <c r="LPB437" s="45"/>
      <c r="LPC437" s="45"/>
      <c r="LPD437" s="45"/>
      <c r="LPE437" s="45"/>
      <c r="LPF437" s="45"/>
      <c r="LPG437" s="45"/>
      <c r="LPH437" s="45"/>
      <c r="LPI437" s="45"/>
      <c r="LPJ437" s="45"/>
      <c r="LPK437" s="45"/>
      <c r="LPL437" s="45"/>
      <c r="LPM437" s="45"/>
      <c r="LPN437" s="45"/>
      <c r="LPO437" s="45"/>
      <c r="LPP437" s="45"/>
      <c r="LPQ437" s="45"/>
      <c r="LPR437" s="45"/>
      <c r="LPS437" s="45"/>
      <c r="LPT437" s="45"/>
      <c r="LPU437" s="45"/>
      <c r="LPV437" s="45"/>
      <c r="LPW437" s="45"/>
      <c r="LPX437" s="45"/>
      <c r="LPY437" s="45"/>
      <c r="LPZ437" s="45"/>
      <c r="LQA437" s="45"/>
      <c r="LQB437" s="45"/>
      <c r="LQC437" s="45"/>
      <c r="LQD437" s="45"/>
      <c r="LQE437" s="45"/>
      <c r="LQF437" s="45"/>
      <c r="LQG437" s="45"/>
      <c r="LQH437" s="45"/>
      <c r="LQI437" s="45"/>
      <c r="LQJ437" s="45"/>
      <c r="LQK437" s="45"/>
      <c r="LQL437" s="45"/>
      <c r="LQM437" s="45"/>
      <c r="LQN437" s="45"/>
      <c r="LQO437" s="45"/>
      <c r="LQP437" s="45"/>
      <c r="LQQ437" s="45"/>
      <c r="LQR437" s="45"/>
      <c r="LQS437" s="45"/>
      <c r="LQT437" s="45"/>
      <c r="LQU437" s="45"/>
      <c r="LQV437" s="45"/>
      <c r="LQW437" s="45"/>
      <c r="LQX437" s="45"/>
      <c r="LQY437" s="45"/>
      <c r="LQZ437" s="45"/>
      <c r="LRA437" s="45"/>
      <c r="LRB437" s="45"/>
      <c r="LRC437" s="45"/>
      <c r="LRD437" s="45"/>
      <c r="LRE437" s="45"/>
      <c r="LRF437" s="45"/>
      <c r="LRG437" s="45"/>
      <c r="LRH437" s="45"/>
      <c r="LRI437" s="45"/>
      <c r="LRJ437" s="45"/>
      <c r="LRK437" s="45"/>
      <c r="LRL437" s="45"/>
      <c r="LRM437" s="45"/>
      <c r="LRN437" s="45"/>
      <c r="LRO437" s="45"/>
      <c r="LRP437" s="45"/>
      <c r="LRQ437" s="45"/>
      <c r="LRR437" s="45"/>
      <c r="LRS437" s="45"/>
      <c r="LRT437" s="45"/>
      <c r="LRU437" s="45"/>
      <c r="LRV437" s="45"/>
      <c r="LRW437" s="45"/>
      <c r="LRX437" s="45"/>
      <c r="LRY437" s="45"/>
      <c r="LRZ437" s="45"/>
      <c r="LSA437" s="45"/>
      <c r="LSB437" s="45"/>
      <c r="LSC437" s="45"/>
      <c r="LSD437" s="45"/>
      <c r="LSE437" s="45"/>
      <c r="LSF437" s="45"/>
      <c r="LSG437" s="45"/>
      <c r="LSH437" s="45"/>
      <c r="LSI437" s="45"/>
      <c r="LSJ437" s="45"/>
      <c r="LSK437" s="45"/>
      <c r="LSL437" s="45"/>
      <c r="LSM437" s="45"/>
      <c r="LSN437" s="45"/>
      <c r="LSO437" s="45"/>
      <c r="LSP437" s="45"/>
      <c r="LSQ437" s="45"/>
      <c r="LSR437" s="45"/>
      <c r="LSS437" s="45"/>
      <c r="LST437" s="45"/>
      <c r="LSU437" s="45"/>
      <c r="LSV437" s="45"/>
      <c r="LSW437" s="45"/>
      <c r="LSX437" s="45"/>
      <c r="LSY437" s="45"/>
      <c r="LSZ437" s="45"/>
      <c r="LTA437" s="45"/>
      <c r="LTB437" s="45"/>
      <c r="LTC437" s="45"/>
      <c r="LTD437" s="45"/>
      <c r="LTE437" s="45"/>
      <c r="LTF437" s="45"/>
      <c r="LTG437" s="45"/>
      <c r="LTH437" s="45"/>
      <c r="LTI437" s="45"/>
      <c r="LTJ437" s="45"/>
      <c r="LTK437" s="45"/>
      <c r="LTL437" s="45"/>
      <c r="LTM437" s="45"/>
      <c r="LTN437" s="45"/>
      <c r="LTO437" s="45"/>
      <c r="LTP437" s="45"/>
      <c r="LTQ437" s="45"/>
      <c r="LTR437" s="45"/>
      <c r="LTS437" s="45"/>
      <c r="LTT437" s="45"/>
      <c r="LTU437" s="45"/>
      <c r="LTV437" s="45"/>
      <c r="LTW437" s="45"/>
      <c r="LTX437" s="45"/>
      <c r="LTY437" s="45"/>
      <c r="LTZ437" s="45"/>
      <c r="LUA437" s="45"/>
      <c r="LUB437" s="45"/>
      <c r="LUC437" s="45"/>
      <c r="LUD437" s="45"/>
      <c r="LUE437" s="45"/>
      <c r="LUF437" s="45"/>
      <c r="LUG437" s="45"/>
      <c r="LUH437" s="45"/>
      <c r="LUI437" s="45"/>
      <c r="LUJ437" s="45"/>
      <c r="LUK437" s="45"/>
      <c r="LUL437" s="45"/>
      <c r="LUM437" s="45"/>
      <c r="LUN437" s="45"/>
      <c r="LUO437" s="45"/>
      <c r="LUP437" s="45"/>
      <c r="LUQ437" s="45"/>
      <c r="LUR437" s="45"/>
      <c r="LUS437" s="45"/>
      <c r="LUT437" s="45"/>
      <c r="LUU437" s="45"/>
      <c r="LUV437" s="45"/>
      <c r="LUW437" s="45"/>
      <c r="LUX437" s="45"/>
      <c r="LUY437" s="45"/>
      <c r="LUZ437" s="45"/>
      <c r="LVA437" s="45"/>
      <c r="LVB437" s="45"/>
      <c r="LVC437" s="45"/>
      <c r="LVD437" s="45"/>
      <c r="LVE437" s="45"/>
      <c r="LVF437" s="45"/>
      <c r="LVG437" s="45"/>
      <c r="LVH437" s="45"/>
      <c r="LVI437" s="45"/>
      <c r="LVJ437" s="45"/>
      <c r="LVK437" s="45"/>
      <c r="LVL437" s="45"/>
      <c r="LVM437" s="45"/>
      <c r="LVN437" s="45"/>
      <c r="LVO437" s="45"/>
      <c r="LVP437" s="45"/>
      <c r="LVQ437" s="45"/>
      <c r="LVR437" s="45"/>
      <c r="LVS437" s="45"/>
      <c r="LVT437" s="45"/>
      <c r="LVU437" s="45"/>
      <c r="LVV437" s="45"/>
      <c r="LVW437" s="45"/>
      <c r="LVX437" s="45"/>
      <c r="LVY437" s="45"/>
      <c r="LVZ437" s="45"/>
      <c r="LWA437" s="45"/>
      <c r="LWB437" s="45"/>
      <c r="LWC437" s="45"/>
      <c r="LWD437" s="45"/>
      <c r="LWE437" s="45"/>
      <c r="LWF437" s="45"/>
      <c r="LWG437" s="45"/>
      <c r="LWH437" s="45"/>
      <c r="LWI437" s="45"/>
      <c r="LWJ437" s="45"/>
      <c r="LWK437" s="45"/>
      <c r="LWL437" s="45"/>
      <c r="LWM437" s="45"/>
      <c r="LWN437" s="45"/>
      <c r="LWO437" s="45"/>
      <c r="LWP437" s="45"/>
      <c r="LWQ437" s="45"/>
      <c r="LWR437" s="45"/>
      <c r="LWS437" s="45"/>
      <c r="LWT437" s="45"/>
      <c r="LWU437" s="45"/>
      <c r="LWV437" s="45"/>
      <c r="LWW437" s="45"/>
      <c r="LWX437" s="45"/>
      <c r="LWY437" s="45"/>
      <c r="LWZ437" s="45"/>
      <c r="LXA437" s="45"/>
      <c r="LXB437" s="45"/>
      <c r="LXC437" s="45"/>
      <c r="LXD437" s="45"/>
      <c r="LXE437" s="45"/>
      <c r="LXF437" s="45"/>
      <c r="LXG437" s="45"/>
      <c r="LXH437" s="45"/>
      <c r="LXI437" s="45"/>
      <c r="LXJ437" s="45"/>
      <c r="LXK437" s="45"/>
      <c r="LXL437" s="45"/>
      <c r="LXM437" s="45"/>
      <c r="LXN437" s="45"/>
      <c r="LXO437" s="45"/>
      <c r="LXP437" s="45"/>
      <c r="LXQ437" s="45"/>
      <c r="LXR437" s="45"/>
      <c r="LXS437" s="45"/>
      <c r="LXT437" s="45"/>
      <c r="LXU437" s="45"/>
      <c r="LXV437" s="45"/>
      <c r="LXW437" s="45"/>
      <c r="LXX437" s="45"/>
      <c r="LXY437" s="45"/>
      <c r="LXZ437" s="45"/>
      <c r="LYA437" s="45"/>
      <c r="LYB437" s="45"/>
      <c r="LYC437" s="45"/>
      <c r="LYD437" s="45"/>
      <c r="LYE437" s="45"/>
      <c r="LYF437" s="45"/>
      <c r="LYG437" s="45"/>
      <c r="LYH437" s="45"/>
      <c r="LYI437" s="45"/>
      <c r="LYJ437" s="45"/>
      <c r="LYK437" s="45"/>
      <c r="LYL437" s="45"/>
      <c r="LYM437" s="45"/>
      <c r="LYN437" s="45"/>
      <c r="LYO437" s="45"/>
      <c r="LYP437" s="45"/>
      <c r="LYQ437" s="45"/>
      <c r="LYR437" s="45"/>
      <c r="LYS437" s="45"/>
      <c r="LYT437" s="45"/>
      <c r="LYU437" s="45"/>
      <c r="LYV437" s="45"/>
      <c r="LYW437" s="45"/>
      <c r="LYX437" s="45"/>
      <c r="LYY437" s="45"/>
      <c r="LYZ437" s="45"/>
      <c r="LZA437" s="45"/>
      <c r="LZB437" s="45"/>
      <c r="LZC437" s="45"/>
      <c r="LZD437" s="45"/>
      <c r="LZE437" s="45"/>
      <c r="LZF437" s="45"/>
      <c r="LZG437" s="45"/>
      <c r="LZH437" s="45"/>
      <c r="LZI437" s="45"/>
      <c r="LZJ437" s="45"/>
      <c r="LZK437" s="45"/>
      <c r="LZL437" s="45"/>
      <c r="LZM437" s="45"/>
      <c r="LZN437" s="45"/>
      <c r="LZO437" s="45"/>
      <c r="LZP437" s="45"/>
      <c r="LZQ437" s="45"/>
      <c r="LZR437" s="45"/>
      <c r="LZS437" s="45"/>
      <c r="LZT437" s="45"/>
      <c r="LZU437" s="45"/>
      <c r="LZV437" s="45"/>
      <c r="LZW437" s="45"/>
      <c r="LZX437" s="45"/>
      <c r="LZY437" s="45"/>
      <c r="LZZ437" s="45"/>
      <c r="MAA437" s="45"/>
      <c r="MAB437" s="45"/>
      <c r="MAC437" s="45"/>
      <c r="MAD437" s="45"/>
      <c r="MAE437" s="45"/>
      <c r="MAF437" s="45"/>
      <c r="MAG437" s="45"/>
      <c r="MAH437" s="45"/>
      <c r="MAI437" s="45"/>
      <c r="MAJ437" s="45"/>
      <c r="MAK437" s="45"/>
      <c r="MAL437" s="45"/>
      <c r="MAM437" s="45"/>
      <c r="MAN437" s="45"/>
      <c r="MAO437" s="45"/>
      <c r="MAP437" s="45"/>
      <c r="MAQ437" s="45"/>
      <c r="MAR437" s="45"/>
      <c r="MAS437" s="45"/>
      <c r="MAT437" s="45"/>
      <c r="MAU437" s="45"/>
      <c r="MAV437" s="45"/>
      <c r="MAW437" s="45"/>
      <c r="MAX437" s="45"/>
      <c r="MAY437" s="45"/>
      <c r="MAZ437" s="45"/>
      <c r="MBA437" s="45"/>
      <c r="MBB437" s="45"/>
      <c r="MBC437" s="45"/>
      <c r="MBD437" s="45"/>
      <c r="MBE437" s="45"/>
      <c r="MBF437" s="45"/>
      <c r="MBG437" s="45"/>
      <c r="MBH437" s="45"/>
      <c r="MBI437" s="45"/>
      <c r="MBJ437" s="45"/>
      <c r="MBK437" s="45"/>
      <c r="MBL437" s="45"/>
      <c r="MBM437" s="45"/>
      <c r="MBN437" s="45"/>
      <c r="MBO437" s="45"/>
      <c r="MBP437" s="45"/>
      <c r="MBQ437" s="45"/>
      <c r="MBR437" s="45"/>
      <c r="MBS437" s="45"/>
      <c r="MBT437" s="45"/>
      <c r="MBU437" s="45"/>
      <c r="MBV437" s="45"/>
      <c r="MBW437" s="45"/>
      <c r="MBX437" s="45"/>
      <c r="MBY437" s="45"/>
      <c r="MBZ437" s="45"/>
      <c r="MCA437" s="45"/>
      <c r="MCB437" s="45"/>
      <c r="MCC437" s="45"/>
      <c r="MCD437" s="45"/>
      <c r="MCE437" s="45"/>
      <c r="MCF437" s="45"/>
      <c r="MCG437" s="45"/>
      <c r="MCH437" s="45"/>
      <c r="MCI437" s="45"/>
      <c r="MCJ437" s="45"/>
      <c r="MCK437" s="45"/>
      <c r="MCL437" s="45"/>
      <c r="MCM437" s="45"/>
      <c r="MCN437" s="45"/>
      <c r="MCO437" s="45"/>
      <c r="MCP437" s="45"/>
      <c r="MCQ437" s="45"/>
      <c r="MCR437" s="45"/>
      <c r="MCS437" s="45"/>
      <c r="MCT437" s="45"/>
      <c r="MCU437" s="45"/>
      <c r="MCV437" s="45"/>
      <c r="MCW437" s="45"/>
      <c r="MCX437" s="45"/>
      <c r="MCY437" s="45"/>
      <c r="MCZ437" s="45"/>
      <c r="MDA437" s="45"/>
      <c r="MDB437" s="45"/>
      <c r="MDC437" s="45"/>
      <c r="MDD437" s="45"/>
      <c r="MDE437" s="45"/>
      <c r="MDF437" s="45"/>
      <c r="MDG437" s="45"/>
      <c r="MDH437" s="45"/>
      <c r="MDI437" s="45"/>
      <c r="MDJ437" s="45"/>
      <c r="MDK437" s="45"/>
      <c r="MDL437" s="45"/>
      <c r="MDM437" s="45"/>
      <c r="MDN437" s="45"/>
      <c r="MDO437" s="45"/>
      <c r="MDP437" s="45"/>
      <c r="MDQ437" s="45"/>
      <c r="MDR437" s="45"/>
      <c r="MDS437" s="45"/>
      <c r="MDT437" s="45"/>
      <c r="MDU437" s="45"/>
      <c r="MDV437" s="45"/>
      <c r="MDW437" s="45"/>
      <c r="MDX437" s="45"/>
      <c r="MDY437" s="45"/>
      <c r="MDZ437" s="45"/>
      <c r="MEA437" s="45"/>
      <c r="MEB437" s="45"/>
      <c r="MEC437" s="45"/>
      <c r="MED437" s="45"/>
      <c r="MEE437" s="45"/>
      <c r="MEF437" s="45"/>
      <c r="MEG437" s="45"/>
      <c r="MEH437" s="45"/>
      <c r="MEI437" s="45"/>
      <c r="MEJ437" s="45"/>
      <c r="MEK437" s="45"/>
      <c r="MEL437" s="45"/>
      <c r="MEM437" s="45"/>
      <c r="MEN437" s="45"/>
      <c r="MEO437" s="45"/>
      <c r="MEP437" s="45"/>
      <c r="MEQ437" s="45"/>
      <c r="MER437" s="45"/>
      <c r="MES437" s="45"/>
      <c r="MET437" s="45"/>
      <c r="MEU437" s="45"/>
      <c r="MEV437" s="45"/>
      <c r="MEW437" s="45"/>
      <c r="MEX437" s="45"/>
      <c r="MEY437" s="45"/>
      <c r="MEZ437" s="45"/>
      <c r="MFA437" s="45"/>
      <c r="MFB437" s="45"/>
      <c r="MFC437" s="45"/>
      <c r="MFD437" s="45"/>
      <c r="MFE437" s="45"/>
      <c r="MFF437" s="45"/>
      <c r="MFG437" s="45"/>
      <c r="MFH437" s="45"/>
      <c r="MFI437" s="45"/>
      <c r="MFJ437" s="45"/>
      <c r="MFK437" s="45"/>
      <c r="MFL437" s="45"/>
      <c r="MFM437" s="45"/>
      <c r="MFN437" s="45"/>
      <c r="MFO437" s="45"/>
      <c r="MFP437" s="45"/>
      <c r="MFQ437" s="45"/>
      <c r="MFR437" s="45"/>
      <c r="MFS437" s="45"/>
      <c r="MFT437" s="45"/>
      <c r="MFU437" s="45"/>
      <c r="MFV437" s="45"/>
      <c r="MFW437" s="45"/>
      <c r="MFX437" s="45"/>
      <c r="MFY437" s="45"/>
      <c r="MFZ437" s="45"/>
      <c r="MGA437" s="45"/>
      <c r="MGB437" s="45"/>
      <c r="MGC437" s="45"/>
      <c r="MGD437" s="45"/>
      <c r="MGE437" s="45"/>
      <c r="MGF437" s="45"/>
      <c r="MGG437" s="45"/>
      <c r="MGH437" s="45"/>
      <c r="MGI437" s="45"/>
      <c r="MGJ437" s="45"/>
      <c r="MGK437" s="45"/>
      <c r="MGL437" s="45"/>
      <c r="MGM437" s="45"/>
      <c r="MGN437" s="45"/>
      <c r="MGO437" s="45"/>
      <c r="MGP437" s="45"/>
      <c r="MGQ437" s="45"/>
      <c r="MGR437" s="45"/>
      <c r="MGS437" s="45"/>
      <c r="MGT437" s="45"/>
      <c r="MGU437" s="45"/>
      <c r="MGV437" s="45"/>
      <c r="MGW437" s="45"/>
      <c r="MGX437" s="45"/>
      <c r="MGY437" s="45"/>
      <c r="MGZ437" s="45"/>
      <c r="MHA437" s="45"/>
      <c r="MHB437" s="45"/>
      <c r="MHC437" s="45"/>
      <c r="MHD437" s="45"/>
      <c r="MHE437" s="45"/>
      <c r="MHF437" s="45"/>
      <c r="MHG437" s="45"/>
      <c r="MHH437" s="45"/>
      <c r="MHI437" s="45"/>
      <c r="MHJ437" s="45"/>
      <c r="MHK437" s="45"/>
      <c r="MHL437" s="45"/>
      <c r="MHM437" s="45"/>
      <c r="MHN437" s="45"/>
      <c r="MHO437" s="45"/>
      <c r="MHP437" s="45"/>
      <c r="MHQ437" s="45"/>
      <c r="MHR437" s="45"/>
      <c r="MHS437" s="45"/>
      <c r="MHT437" s="45"/>
      <c r="MHU437" s="45"/>
      <c r="MHV437" s="45"/>
      <c r="MHW437" s="45"/>
      <c r="MHX437" s="45"/>
      <c r="MHY437" s="45"/>
      <c r="MHZ437" s="45"/>
      <c r="MIA437" s="45"/>
      <c r="MIB437" s="45"/>
      <c r="MIC437" s="45"/>
      <c r="MID437" s="45"/>
      <c r="MIE437" s="45"/>
      <c r="MIF437" s="45"/>
      <c r="MIG437" s="45"/>
      <c r="MIH437" s="45"/>
      <c r="MII437" s="45"/>
      <c r="MIJ437" s="45"/>
      <c r="MIK437" s="45"/>
      <c r="MIL437" s="45"/>
      <c r="MIM437" s="45"/>
      <c r="MIN437" s="45"/>
      <c r="MIO437" s="45"/>
      <c r="MIP437" s="45"/>
      <c r="MIQ437" s="45"/>
      <c r="MIR437" s="45"/>
      <c r="MIS437" s="45"/>
      <c r="MIT437" s="45"/>
      <c r="MIU437" s="45"/>
      <c r="MIV437" s="45"/>
      <c r="MIW437" s="45"/>
      <c r="MIX437" s="45"/>
      <c r="MIY437" s="45"/>
      <c r="MIZ437" s="45"/>
      <c r="MJA437" s="45"/>
      <c r="MJB437" s="45"/>
      <c r="MJC437" s="45"/>
      <c r="MJD437" s="45"/>
      <c r="MJE437" s="45"/>
      <c r="MJF437" s="45"/>
      <c r="MJG437" s="45"/>
      <c r="MJH437" s="45"/>
      <c r="MJI437" s="45"/>
      <c r="MJJ437" s="45"/>
      <c r="MJK437" s="45"/>
      <c r="MJL437" s="45"/>
      <c r="MJM437" s="45"/>
      <c r="MJN437" s="45"/>
      <c r="MJO437" s="45"/>
      <c r="MJP437" s="45"/>
      <c r="MJQ437" s="45"/>
      <c r="MJR437" s="45"/>
      <c r="MJS437" s="45"/>
      <c r="MJT437" s="45"/>
      <c r="MJU437" s="45"/>
      <c r="MJV437" s="45"/>
      <c r="MJW437" s="45"/>
      <c r="MJX437" s="45"/>
      <c r="MJY437" s="45"/>
      <c r="MJZ437" s="45"/>
      <c r="MKA437" s="45"/>
      <c r="MKB437" s="45"/>
      <c r="MKC437" s="45"/>
      <c r="MKD437" s="45"/>
      <c r="MKE437" s="45"/>
      <c r="MKF437" s="45"/>
      <c r="MKG437" s="45"/>
      <c r="MKH437" s="45"/>
      <c r="MKI437" s="45"/>
      <c r="MKJ437" s="45"/>
      <c r="MKK437" s="45"/>
      <c r="MKL437" s="45"/>
      <c r="MKM437" s="45"/>
      <c r="MKN437" s="45"/>
      <c r="MKO437" s="45"/>
      <c r="MKP437" s="45"/>
      <c r="MKQ437" s="45"/>
      <c r="MKR437" s="45"/>
      <c r="MKS437" s="45"/>
      <c r="MKT437" s="45"/>
      <c r="MKU437" s="45"/>
      <c r="MKV437" s="45"/>
      <c r="MKW437" s="45"/>
      <c r="MKX437" s="45"/>
      <c r="MKY437" s="45"/>
      <c r="MKZ437" s="45"/>
      <c r="MLA437" s="45"/>
      <c r="MLB437" s="45"/>
      <c r="MLC437" s="45"/>
      <c r="MLD437" s="45"/>
      <c r="MLE437" s="45"/>
      <c r="MLF437" s="45"/>
      <c r="MLG437" s="45"/>
      <c r="MLH437" s="45"/>
      <c r="MLI437" s="45"/>
      <c r="MLJ437" s="45"/>
      <c r="MLK437" s="45"/>
      <c r="MLL437" s="45"/>
      <c r="MLM437" s="45"/>
      <c r="MLN437" s="45"/>
      <c r="MLO437" s="45"/>
      <c r="MLP437" s="45"/>
      <c r="MLQ437" s="45"/>
      <c r="MLR437" s="45"/>
      <c r="MLS437" s="45"/>
      <c r="MLT437" s="45"/>
      <c r="MLU437" s="45"/>
      <c r="MLV437" s="45"/>
      <c r="MLW437" s="45"/>
      <c r="MLX437" s="45"/>
      <c r="MLY437" s="45"/>
      <c r="MLZ437" s="45"/>
      <c r="MMA437" s="45"/>
      <c r="MMB437" s="45"/>
      <c r="MMC437" s="45"/>
      <c r="MMD437" s="45"/>
      <c r="MME437" s="45"/>
      <c r="MMF437" s="45"/>
      <c r="MMG437" s="45"/>
      <c r="MMH437" s="45"/>
      <c r="MMI437" s="45"/>
      <c r="MMJ437" s="45"/>
      <c r="MMK437" s="45"/>
      <c r="MML437" s="45"/>
      <c r="MMM437" s="45"/>
      <c r="MMN437" s="45"/>
      <c r="MMO437" s="45"/>
      <c r="MMP437" s="45"/>
      <c r="MMQ437" s="45"/>
      <c r="MMR437" s="45"/>
      <c r="MMS437" s="45"/>
      <c r="MMT437" s="45"/>
      <c r="MMU437" s="45"/>
      <c r="MMV437" s="45"/>
      <c r="MMW437" s="45"/>
      <c r="MMX437" s="45"/>
      <c r="MMY437" s="45"/>
      <c r="MMZ437" s="45"/>
      <c r="MNA437" s="45"/>
      <c r="MNB437" s="45"/>
      <c r="MNC437" s="45"/>
      <c r="MND437" s="45"/>
      <c r="MNE437" s="45"/>
      <c r="MNF437" s="45"/>
      <c r="MNG437" s="45"/>
      <c r="MNH437" s="45"/>
      <c r="MNI437" s="45"/>
      <c r="MNJ437" s="45"/>
      <c r="MNK437" s="45"/>
      <c r="MNL437" s="45"/>
      <c r="MNM437" s="45"/>
      <c r="MNN437" s="45"/>
      <c r="MNO437" s="45"/>
      <c r="MNP437" s="45"/>
      <c r="MNQ437" s="45"/>
      <c r="MNR437" s="45"/>
      <c r="MNS437" s="45"/>
      <c r="MNT437" s="45"/>
      <c r="MNU437" s="45"/>
      <c r="MNV437" s="45"/>
      <c r="MNW437" s="45"/>
      <c r="MNX437" s="45"/>
      <c r="MNY437" s="45"/>
      <c r="MNZ437" s="45"/>
      <c r="MOA437" s="45"/>
      <c r="MOB437" s="45"/>
      <c r="MOC437" s="45"/>
      <c r="MOD437" s="45"/>
      <c r="MOE437" s="45"/>
      <c r="MOF437" s="45"/>
      <c r="MOG437" s="45"/>
      <c r="MOH437" s="45"/>
      <c r="MOI437" s="45"/>
      <c r="MOJ437" s="45"/>
      <c r="MOK437" s="45"/>
      <c r="MOL437" s="45"/>
      <c r="MOM437" s="45"/>
      <c r="MON437" s="45"/>
      <c r="MOO437" s="45"/>
      <c r="MOP437" s="45"/>
      <c r="MOQ437" s="45"/>
      <c r="MOR437" s="45"/>
      <c r="MOS437" s="45"/>
      <c r="MOT437" s="45"/>
      <c r="MOU437" s="45"/>
      <c r="MOV437" s="45"/>
      <c r="MOW437" s="45"/>
      <c r="MOX437" s="45"/>
      <c r="MOY437" s="45"/>
      <c r="MOZ437" s="45"/>
      <c r="MPA437" s="45"/>
      <c r="MPB437" s="45"/>
      <c r="MPC437" s="45"/>
      <c r="MPD437" s="45"/>
      <c r="MPE437" s="45"/>
      <c r="MPF437" s="45"/>
      <c r="MPG437" s="45"/>
      <c r="MPH437" s="45"/>
      <c r="MPI437" s="45"/>
      <c r="MPJ437" s="45"/>
      <c r="MPK437" s="45"/>
      <c r="MPL437" s="45"/>
      <c r="MPM437" s="45"/>
      <c r="MPN437" s="45"/>
      <c r="MPO437" s="45"/>
      <c r="MPP437" s="45"/>
      <c r="MPQ437" s="45"/>
      <c r="MPR437" s="45"/>
      <c r="MPS437" s="45"/>
      <c r="MPT437" s="45"/>
      <c r="MPU437" s="45"/>
      <c r="MPV437" s="45"/>
      <c r="MPW437" s="45"/>
      <c r="MPX437" s="45"/>
      <c r="MPY437" s="45"/>
      <c r="MPZ437" s="45"/>
      <c r="MQA437" s="45"/>
      <c r="MQB437" s="45"/>
      <c r="MQC437" s="45"/>
      <c r="MQD437" s="45"/>
      <c r="MQE437" s="45"/>
      <c r="MQF437" s="45"/>
      <c r="MQG437" s="45"/>
      <c r="MQH437" s="45"/>
      <c r="MQI437" s="45"/>
      <c r="MQJ437" s="45"/>
      <c r="MQK437" s="45"/>
      <c r="MQL437" s="45"/>
      <c r="MQM437" s="45"/>
      <c r="MQN437" s="45"/>
      <c r="MQO437" s="45"/>
      <c r="MQP437" s="45"/>
      <c r="MQQ437" s="45"/>
      <c r="MQR437" s="45"/>
      <c r="MQS437" s="45"/>
      <c r="MQT437" s="45"/>
      <c r="MQU437" s="45"/>
      <c r="MQV437" s="45"/>
      <c r="MQW437" s="45"/>
      <c r="MQX437" s="45"/>
      <c r="MQY437" s="45"/>
      <c r="MQZ437" s="45"/>
      <c r="MRA437" s="45"/>
      <c r="MRB437" s="45"/>
      <c r="MRC437" s="45"/>
      <c r="MRD437" s="45"/>
      <c r="MRE437" s="45"/>
      <c r="MRF437" s="45"/>
      <c r="MRG437" s="45"/>
      <c r="MRH437" s="45"/>
      <c r="MRI437" s="45"/>
      <c r="MRJ437" s="45"/>
      <c r="MRK437" s="45"/>
      <c r="MRL437" s="45"/>
      <c r="MRM437" s="45"/>
      <c r="MRN437" s="45"/>
      <c r="MRO437" s="45"/>
      <c r="MRP437" s="45"/>
      <c r="MRQ437" s="45"/>
      <c r="MRR437" s="45"/>
      <c r="MRS437" s="45"/>
      <c r="MRT437" s="45"/>
      <c r="MRU437" s="45"/>
      <c r="MRV437" s="45"/>
      <c r="MRW437" s="45"/>
      <c r="MRX437" s="45"/>
      <c r="MRY437" s="45"/>
      <c r="MRZ437" s="45"/>
      <c r="MSA437" s="45"/>
      <c r="MSB437" s="45"/>
      <c r="MSC437" s="45"/>
      <c r="MSD437" s="45"/>
      <c r="MSE437" s="45"/>
      <c r="MSF437" s="45"/>
      <c r="MSG437" s="45"/>
      <c r="MSH437" s="45"/>
      <c r="MSI437" s="45"/>
      <c r="MSJ437" s="45"/>
      <c r="MSK437" s="45"/>
      <c r="MSL437" s="45"/>
      <c r="MSM437" s="45"/>
      <c r="MSN437" s="45"/>
      <c r="MSO437" s="45"/>
      <c r="MSP437" s="45"/>
      <c r="MSQ437" s="45"/>
      <c r="MSR437" s="45"/>
      <c r="MSS437" s="45"/>
      <c r="MST437" s="45"/>
      <c r="MSU437" s="45"/>
      <c r="MSV437" s="45"/>
      <c r="MSW437" s="45"/>
      <c r="MSX437" s="45"/>
      <c r="MSY437" s="45"/>
      <c r="MSZ437" s="45"/>
      <c r="MTA437" s="45"/>
      <c r="MTB437" s="45"/>
      <c r="MTC437" s="45"/>
      <c r="MTD437" s="45"/>
      <c r="MTE437" s="45"/>
      <c r="MTF437" s="45"/>
      <c r="MTG437" s="45"/>
      <c r="MTH437" s="45"/>
      <c r="MTI437" s="45"/>
      <c r="MTJ437" s="45"/>
      <c r="MTK437" s="45"/>
      <c r="MTL437" s="45"/>
      <c r="MTM437" s="45"/>
      <c r="MTN437" s="45"/>
      <c r="MTO437" s="45"/>
      <c r="MTP437" s="45"/>
      <c r="MTQ437" s="45"/>
      <c r="MTR437" s="45"/>
      <c r="MTS437" s="45"/>
      <c r="MTT437" s="45"/>
      <c r="MTU437" s="45"/>
      <c r="MTV437" s="45"/>
      <c r="MTW437" s="45"/>
      <c r="MTX437" s="45"/>
      <c r="MTY437" s="45"/>
      <c r="MTZ437" s="45"/>
      <c r="MUA437" s="45"/>
      <c r="MUB437" s="45"/>
      <c r="MUC437" s="45"/>
      <c r="MUD437" s="45"/>
      <c r="MUE437" s="45"/>
      <c r="MUF437" s="45"/>
      <c r="MUG437" s="45"/>
      <c r="MUH437" s="45"/>
      <c r="MUI437" s="45"/>
      <c r="MUJ437" s="45"/>
      <c r="MUK437" s="45"/>
      <c r="MUL437" s="45"/>
      <c r="MUM437" s="45"/>
      <c r="MUN437" s="45"/>
      <c r="MUO437" s="45"/>
      <c r="MUP437" s="45"/>
      <c r="MUQ437" s="45"/>
      <c r="MUR437" s="45"/>
      <c r="MUS437" s="45"/>
      <c r="MUT437" s="45"/>
      <c r="MUU437" s="45"/>
      <c r="MUV437" s="45"/>
      <c r="MUW437" s="45"/>
      <c r="MUX437" s="45"/>
      <c r="MUY437" s="45"/>
      <c r="MUZ437" s="45"/>
      <c r="MVA437" s="45"/>
      <c r="MVB437" s="45"/>
      <c r="MVC437" s="45"/>
      <c r="MVD437" s="45"/>
      <c r="MVE437" s="45"/>
      <c r="MVF437" s="45"/>
      <c r="MVG437" s="45"/>
      <c r="MVH437" s="45"/>
      <c r="MVI437" s="45"/>
      <c r="MVJ437" s="45"/>
      <c r="MVK437" s="45"/>
      <c r="MVL437" s="45"/>
      <c r="MVM437" s="45"/>
      <c r="MVN437" s="45"/>
      <c r="MVO437" s="45"/>
      <c r="MVP437" s="45"/>
      <c r="MVQ437" s="45"/>
      <c r="MVR437" s="45"/>
      <c r="MVS437" s="45"/>
      <c r="MVT437" s="45"/>
      <c r="MVU437" s="45"/>
      <c r="MVV437" s="45"/>
      <c r="MVW437" s="45"/>
      <c r="MVX437" s="45"/>
      <c r="MVY437" s="45"/>
      <c r="MVZ437" s="45"/>
      <c r="MWA437" s="45"/>
      <c r="MWB437" s="45"/>
      <c r="MWC437" s="45"/>
      <c r="MWD437" s="45"/>
      <c r="MWE437" s="45"/>
      <c r="MWF437" s="45"/>
      <c r="MWG437" s="45"/>
      <c r="MWH437" s="45"/>
      <c r="MWI437" s="45"/>
      <c r="MWJ437" s="45"/>
      <c r="MWK437" s="45"/>
      <c r="MWL437" s="45"/>
      <c r="MWM437" s="45"/>
      <c r="MWN437" s="45"/>
      <c r="MWO437" s="45"/>
      <c r="MWP437" s="45"/>
      <c r="MWQ437" s="45"/>
      <c r="MWR437" s="45"/>
      <c r="MWS437" s="45"/>
      <c r="MWT437" s="45"/>
      <c r="MWU437" s="45"/>
      <c r="MWV437" s="45"/>
      <c r="MWW437" s="45"/>
      <c r="MWX437" s="45"/>
      <c r="MWY437" s="45"/>
      <c r="MWZ437" s="45"/>
      <c r="MXA437" s="45"/>
      <c r="MXB437" s="45"/>
      <c r="MXC437" s="45"/>
      <c r="MXD437" s="45"/>
      <c r="MXE437" s="45"/>
      <c r="MXF437" s="45"/>
      <c r="MXG437" s="45"/>
      <c r="MXH437" s="45"/>
      <c r="MXI437" s="45"/>
      <c r="MXJ437" s="45"/>
      <c r="MXK437" s="45"/>
      <c r="MXL437" s="45"/>
      <c r="MXM437" s="45"/>
      <c r="MXN437" s="45"/>
      <c r="MXO437" s="45"/>
      <c r="MXP437" s="45"/>
      <c r="MXQ437" s="45"/>
      <c r="MXR437" s="45"/>
      <c r="MXS437" s="45"/>
      <c r="MXT437" s="45"/>
      <c r="MXU437" s="45"/>
      <c r="MXV437" s="45"/>
      <c r="MXW437" s="45"/>
      <c r="MXX437" s="45"/>
      <c r="MXY437" s="45"/>
      <c r="MXZ437" s="45"/>
      <c r="MYA437" s="45"/>
      <c r="MYB437" s="45"/>
      <c r="MYC437" s="45"/>
      <c r="MYD437" s="45"/>
      <c r="MYE437" s="45"/>
      <c r="MYF437" s="45"/>
      <c r="MYG437" s="45"/>
      <c r="MYH437" s="45"/>
      <c r="MYI437" s="45"/>
      <c r="MYJ437" s="45"/>
      <c r="MYK437" s="45"/>
      <c r="MYL437" s="45"/>
      <c r="MYM437" s="45"/>
      <c r="MYN437" s="45"/>
      <c r="MYO437" s="45"/>
      <c r="MYP437" s="45"/>
      <c r="MYQ437" s="45"/>
      <c r="MYR437" s="45"/>
      <c r="MYS437" s="45"/>
      <c r="MYT437" s="45"/>
      <c r="MYU437" s="45"/>
      <c r="MYV437" s="45"/>
      <c r="MYW437" s="45"/>
      <c r="MYX437" s="45"/>
      <c r="MYY437" s="45"/>
      <c r="MYZ437" s="45"/>
      <c r="MZA437" s="45"/>
      <c r="MZB437" s="45"/>
      <c r="MZC437" s="45"/>
      <c r="MZD437" s="45"/>
      <c r="MZE437" s="45"/>
      <c r="MZF437" s="45"/>
      <c r="MZG437" s="45"/>
      <c r="MZH437" s="45"/>
      <c r="MZI437" s="45"/>
      <c r="MZJ437" s="45"/>
      <c r="MZK437" s="45"/>
      <c r="MZL437" s="45"/>
      <c r="MZM437" s="45"/>
      <c r="MZN437" s="45"/>
      <c r="MZO437" s="45"/>
      <c r="MZP437" s="45"/>
      <c r="MZQ437" s="45"/>
      <c r="MZR437" s="45"/>
      <c r="MZS437" s="45"/>
      <c r="MZT437" s="45"/>
      <c r="MZU437" s="45"/>
      <c r="MZV437" s="45"/>
      <c r="MZW437" s="45"/>
      <c r="MZX437" s="45"/>
      <c r="MZY437" s="45"/>
      <c r="MZZ437" s="45"/>
      <c r="NAA437" s="45"/>
      <c r="NAB437" s="45"/>
      <c r="NAC437" s="45"/>
      <c r="NAD437" s="45"/>
      <c r="NAE437" s="45"/>
      <c r="NAF437" s="45"/>
      <c r="NAG437" s="45"/>
      <c r="NAH437" s="45"/>
      <c r="NAI437" s="45"/>
      <c r="NAJ437" s="45"/>
      <c r="NAK437" s="45"/>
      <c r="NAL437" s="45"/>
      <c r="NAM437" s="45"/>
      <c r="NAN437" s="45"/>
      <c r="NAO437" s="45"/>
      <c r="NAP437" s="45"/>
      <c r="NAQ437" s="45"/>
      <c r="NAR437" s="45"/>
      <c r="NAS437" s="45"/>
      <c r="NAT437" s="45"/>
      <c r="NAU437" s="45"/>
      <c r="NAV437" s="45"/>
      <c r="NAW437" s="45"/>
      <c r="NAX437" s="45"/>
      <c r="NAY437" s="45"/>
      <c r="NAZ437" s="45"/>
      <c r="NBA437" s="45"/>
      <c r="NBB437" s="45"/>
      <c r="NBC437" s="45"/>
      <c r="NBD437" s="45"/>
      <c r="NBE437" s="45"/>
      <c r="NBF437" s="45"/>
      <c r="NBG437" s="45"/>
      <c r="NBH437" s="45"/>
      <c r="NBI437" s="45"/>
      <c r="NBJ437" s="45"/>
      <c r="NBK437" s="45"/>
      <c r="NBL437" s="45"/>
      <c r="NBM437" s="45"/>
      <c r="NBN437" s="45"/>
      <c r="NBO437" s="45"/>
      <c r="NBP437" s="45"/>
      <c r="NBQ437" s="45"/>
      <c r="NBR437" s="45"/>
      <c r="NBS437" s="45"/>
      <c r="NBT437" s="45"/>
      <c r="NBU437" s="45"/>
      <c r="NBV437" s="45"/>
      <c r="NBW437" s="45"/>
      <c r="NBX437" s="45"/>
      <c r="NBY437" s="45"/>
      <c r="NBZ437" s="45"/>
      <c r="NCA437" s="45"/>
      <c r="NCB437" s="45"/>
      <c r="NCC437" s="45"/>
      <c r="NCD437" s="45"/>
      <c r="NCE437" s="45"/>
      <c r="NCF437" s="45"/>
      <c r="NCG437" s="45"/>
      <c r="NCH437" s="45"/>
      <c r="NCI437" s="45"/>
      <c r="NCJ437" s="45"/>
      <c r="NCK437" s="45"/>
      <c r="NCL437" s="45"/>
      <c r="NCM437" s="45"/>
      <c r="NCN437" s="45"/>
      <c r="NCO437" s="45"/>
      <c r="NCP437" s="45"/>
      <c r="NCQ437" s="45"/>
      <c r="NCR437" s="45"/>
      <c r="NCS437" s="45"/>
      <c r="NCT437" s="45"/>
      <c r="NCU437" s="45"/>
      <c r="NCV437" s="45"/>
      <c r="NCW437" s="45"/>
      <c r="NCX437" s="45"/>
      <c r="NCY437" s="45"/>
      <c r="NCZ437" s="45"/>
      <c r="NDA437" s="45"/>
      <c r="NDB437" s="45"/>
      <c r="NDC437" s="45"/>
      <c r="NDD437" s="45"/>
      <c r="NDE437" s="45"/>
      <c r="NDF437" s="45"/>
      <c r="NDG437" s="45"/>
      <c r="NDH437" s="45"/>
      <c r="NDI437" s="45"/>
      <c r="NDJ437" s="45"/>
      <c r="NDK437" s="45"/>
      <c r="NDL437" s="45"/>
      <c r="NDM437" s="45"/>
      <c r="NDN437" s="45"/>
      <c r="NDO437" s="45"/>
      <c r="NDP437" s="45"/>
      <c r="NDQ437" s="45"/>
      <c r="NDR437" s="45"/>
      <c r="NDS437" s="45"/>
      <c r="NDT437" s="45"/>
      <c r="NDU437" s="45"/>
      <c r="NDV437" s="45"/>
      <c r="NDW437" s="45"/>
      <c r="NDX437" s="45"/>
      <c r="NDY437" s="45"/>
      <c r="NDZ437" s="45"/>
      <c r="NEA437" s="45"/>
      <c r="NEB437" s="45"/>
      <c r="NEC437" s="45"/>
      <c r="NED437" s="45"/>
      <c r="NEE437" s="45"/>
      <c r="NEF437" s="45"/>
      <c r="NEG437" s="45"/>
      <c r="NEH437" s="45"/>
      <c r="NEI437" s="45"/>
      <c r="NEJ437" s="45"/>
      <c r="NEK437" s="45"/>
      <c r="NEL437" s="45"/>
      <c r="NEM437" s="45"/>
      <c r="NEN437" s="45"/>
      <c r="NEO437" s="45"/>
      <c r="NEP437" s="45"/>
      <c r="NEQ437" s="45"/>
      <c r="NER437" s="45"/>
      <c r="NES437" s="45"/>
      <c r="NET437" s="45"/>
      <c r="NEU437" s="45"/>
      <c r="NEV437" s="45"/>
      <c r="NEW437" s="45"/>
      <c r="NEX437" s="45"/>
      <c r="NEY437" s="45"/>
      <c r="NEZ437" s="45"/>
      <c r="NFA437" s="45"/>
      <c r="NFB437" s="45"/>
      <c r="NFC437" s="45"/>
      <c r="NFD437" s="45"/>
      <c r="NFE437" s="45"/>
      <c r="NFF437" s="45"/>
      <c r="NFG437" s="45"/>
      <c r="NFH437" s="45"/>
      <c r="NFI437" s="45"/>
      <c r="NFJ437" s="45"/>
      <c r="NFK437" s="45"/>
      <c r="NFL437" s="45"/>
      <c r="NFM437" s="45"/>
      <c r="NFN437" s="45"/>
      <c r="NFO437" s="45"/>
      <c r="NFP437" s="45"/>
      <c r="NFQ437" s="45"/>
      <c r="NFR437" s="45"/>
      <c r="NFS437" s="45"/>
      <c r="NFT437" s="45"/>
      <c r="NFU437" s="45"/>
      <c r="NFV437" s="45"/>
      <c r="NFW437" s="45"/>
      <c r="NFX437" s="45"/>
      <c r="NFY437" s="45"/>
      <c r="NFZ437" s="45"/>
      <c r="NGA437" s="45"/>
      <c r="NGB437" s="45"/>
      <c r="NGC437" s="45"/>
      <c r="NGD437" s="45"/>
      <c r="NGE437" s="45"/>
      <c r="NGF437" s="45"/>
      <c r="NGG437" s="45"/>
      <c r="NGH437" s="45"/>
      <c r="NGI437" s="45"/>
      <c r="NGJ437" s="45"/>
      <c r="NGK437" s="45"/>
      <c r="NGL437" s="45"/>
      <c r="NGM437" s="45"/>
      <c r="NGN437" s="45"/>
      <c r="NGO437" s="45"/>
      <c r="NGP437" s="45"/>
      <c r="NGQ437" s="45"/>
      <c r="NGR437" s="45"/>
      <c r="NGS437" s="45"/>
      <c r="NGT437" s="45"/>
      <c r="NGU437" s="45"/>
      <c r="NGV437" s="45"/>
      <c r="NGW437" s="45"/>
      <c r="NGX437" s="45"/>
      <c r="NGY437" s="45"/>
      <c r="NGZ437" s="45"/>
      <c r="NHA437" s="45"/>
      <c r="NHB437" s="45"/>
      <c r="NHC437" s="45"/>
      <c r="NHD437" s="45"/>
      <c r="NHE437" s="45"/>
      <c r="NHF437" s="45"/>
      <c r="NHG437" s="45"/>
      <c r="NHH437" s="45"/>
      <c r="NHI437" s="45"/>
      <c r="NHJ437" s="45"/>
      <c r="NHK437" s="45"/>
      <c r="NHL437" s="45"/>
      <c r="NHM437" s="45"/>
      <c r="NHN437" s="45"/>
      <c r="NHO437" s="45"/>
      <c r="NHP437" s="45"/>
      <c r="NHQ437" s="45"/>
      <c r="NHR437" s="45"/>
      <c r="NHS437" s="45"/>
      <c r="NHT437" s="45"/>
      <c r="NHU437" s="45"/>
      <c r="NHV437" s="45"/>
      <c r="NHW437" s="45"/>
      <c r="NHX437" s="45"/>
      <c r="NHY437" s="45"/>
      <c r="NHZ437" s="45"/>
      <c r="NIA437" s="45"/>
      <c r="NIB437" s="45"/>
      <c r="NIC437" s="45"/>
      <c r="NID437" s="45"/>
      <c r="NIE437" s="45"/>
      <c r="NIF437" s="45"/>
      <c r="NIG437" s="45"/>
      <c r="NIH437" s="45"/>
      <c r="NII437" s="45"/>
      <c r="NIJ437" s="45"/>
      <c r="NIK437" s="45"/>
      <c r="NIL437" s="45"/>
      <c r="NIM437" s="45"/>
      <c r="NIN437" s="45"/>
      <c r="NIO437" s="45"/>
      <c r="NIP437" s="45"/>
      <c r="NIQ437" s="45"/>
      <c r="NIR437" s="45"/>
      <c r="NIS437" s="45"/>
      <c r="NIT437" s="45"/>
      <c r="NIU437" s="45"/>
      <c r="NIV437" s="45"/>
      <c r="NIW437" s="45"/>
      <c r="NIX437" s="45"/>
      <c r="NIY437" s="45"/>
      <c r="NIZ437" s="45"/>
      <c r="NJA437" s="45"/>
      <c r="NJB437" s="45"/>
      <c r="NJC437" s="45"/>
      <c r="NJD437" s="45"/>
      <c r="NJE437" s="45"/>
      <c r="NJF437" s="45"/>
      <c r="NJG437" s="45"/>
      <c r="NJH437" s="45"/>
      <c r="NJI437" s="45"/>
      <c r="NJJ437" s="45"/>
      <c r="NJK437" s="45"/>
      <c r="NJL437" s="45"/>
      <c r="NJM437" s="45"/>
      <c r="NJN437" s="45"/>
      <c r="NJO437" s="45"/>
      <c r="NJP437" s="45"/>
      <c r="NJQ437" s="45"/>
      <c r="NJR437" s="45"/>
      <c r="NJS437" s="45"/>
      <c r="NJT437" s="45"/>
      <c r="NJU437" s="45"/>
      <c r="NJV437" s="45"/>
      <c r="NJW437" s="45"/>
      <c r="NJX437" s="45"/>
      <c r="NJY437" s="45"/>
      <c r="NJZ437" s="45"/>
      <c r="NKA437" s="45"/>
      <c r="NKB437" s="45"/>
      <c r="NKC437" s="45"/>
      <c r="NKD437" s="45"/>
      <c r="NKE437" s="45"/>
      <c r="NKF437" s="45"/>
      <c r="NKG437" s="45"/>
      <c r="NKH437" s="45"/>
      <c r="NKI437" s="45"/>
      <c r="NKJ437" s="45"/>
      <c r="NKK437" s="45"/>
      <c r="NKL437" s="45"/>
      <c r="NKM437" s="45"/>
      <c r="NKN437" s="45"/>
      <c r="NKO437" s="45"/>
      <c r="NKP437" s="45"/>
      <c r="NKQ437" s="45"/>
      <c r="NKR437" s="45"/>
      <c r="NKS437" s="45"/>
      <c r="NKT437" s="45"/>
      <c r="NKU437" s="45"/>
      <c r="NKV437" s="45"/>
      <c r="NKW437" s="45"/>
      <c r="NKX437" s="45"/>
      <c r="NKY437" s="45"/>
      <c r="NKZ437" s="45"/>
      <c r="NLA437" s="45"/>
      <c r="NLB437" s="45"/>
      <c r="NLC437" s="45"/>
      <c r="NLD437" s="45"/>
      <c r="NLE437" s="45"/>
      <c r="NLF437" s="45"/>
      <c r="NLG437" s="45"/>
      <c r="NLH437" s="45"/>
      <c r="NLI437" s="45"/>
      <c r="NLJ437" s="45"/>
      <c r="NLK437" s="45"/>
      <c r="NLL437" s="45"/>
      <c r="NLM437" s="45"/>
      <c r="NLN437" s="45"/>
      <c r="NLO437" s="45"/>
      <c r="NLP437" s="45"/>
      <c r="NLQ437" s="45"/>
      <c r="NLR437" s="45"/>
      <c r="NLS437" s="45"/>
      <c r="NLT437" s="45"/>
      <c r="NLU437" s="45"/>
      <c r="NLV437" s="45"/>
      <c r="NLW437" s="45"/>
      <c r="NLX437" s="45"/>
      <c r="NLY437" s="45"/>
      <c r="NLZ437" s="45"/>
      <c r="NMA437" s="45"/>
      <c r="NMB437" s="45"/>
      <c r="NMC437" s="45"/>
      <c r="NMD437" s="45"/>
      <c r="NME437" s="45"/>
      <c r="NMF437" s="45"/>
      <c r="NMG437" s="45"/>
      <c r="NMH437" s="45"/>
      <c r="NMI437" s="45"/>
      <c r="NMJ437" s="45"/>
      <c r="NMK437" s="45"/>
      <c r="NML437" s="45"/>
      <c r="NMM437" s="45"/>
      <c r="NMN437" s="45"/>
      <c r="NMO437" s="45"/>
      <c r="NMP437" s="45"/>
      <c r="NMQ437" s="45"/>
      <c r="NMR437" s="45"/>
      <c r="NMS437" s="45"/>
      <c r="NMT437" s="45"/>
      <c r="NMU437" s="45"/>
      <c r="NMV437" s="45"/>
      <c r="NMW437" s="45"/>
      <c r="NMX437" s="45"/>
      <c r="NMY437" s="45"/>
      <c r="NMZ437" s="45"/>
      <c r="NNA437" s="45"/>
      <c r="NNB437" s="45"/>
      <c r="NNC437" s="45"/>
      <c r="NND437" s="45"/>
      <c r="NNE437" s="45"/>
      <c r="NNF437" s="45"/>
      <c r="NNG437" s="45"/>
      <c r="NNH437" s="45"/>
      <c r="NNI437" s="45"/>
      <c r="NNJ437" s="45"/>
      <c r="NNK437" s="45"/>
      <c r="NNL437" s="45"/>
      <c r="NNM437" s="45"/>
      <c r="NNN437" s="45"/>
      <c r="NNO437" s="45"/>
      <c r="NNP437" s="45"/>
      <c r="NNQ437" s="45"/>
      <c r="NNR437" s="45"/>
      <c r="NNS437" s="45"/>
      <c r="NNT437" s="45"/>
      <c r="NNU437" s="45"/>
      <c r="NNV437" s="45"/>
      <c r="NNW437" s="45"/>
      <c r="NNX437" s="45"/>
      <c r="NNY437" s="45"/>
      <c r="NNZ437" s="45"/>
      <c r="NOA437" s="45"/>
      <c r="NOB437" s="45"/>
      <c r="NOC437" s="45"/>
      <c r="NOD437" s="45"/>
      <c r="NOE437" s="45"/>
      <c r="NOF437" s="45"/>
      <c r="NOG437" s="45"/>
      <c r="NOH437" s="45"/>
      <c r="NOI437" s="45"/>
      <c r="NOJ437" s="45"/>
      <c r="NOK437" s="45"/>
      <c r="NOL437" s="45"/>
      <c r="NOM437" s="45"/>
      <c r="NON437" s="45"/>
      <c r="NOO437" s="45"/>
      <c r="NOP437" s="45"/>
      <c r="NOQ437" s="45"/>
      <c r="NOR437" s="45"/>
      <c r="NOS437" s="45"/>
      <c r="NOT437" s="45"/>
      <c r="NOU437" s="45"/>
      <c r="NOV437" s="45"/>
      <c r="NOW437" s="45"/>
      <c r="NOX437" s="45"/>
      <c r="NOY437" s="45"/>
      <c r="NOZ437" s="45"/>
      <c r="NPA437" s="45"/>
      <c r="NPB437" s="45"/>
      <c r="NPC437" s="45"/>
      <c r="NPD437" s="45"/>
      <c r="NPE437" s="45"/>
      <c r="NPF437" s="45"/>
      <c r="NPG437" s="45"/>
      <c r="NPH437" s="45"/>
      <c r="NPI437" s="45"/>
      <c r="NPJ437" s="45"/>
      <c r="NPK437" s="45"/>
      <c r="NPL437" s="45"/>
      <c r="NPM437" s="45"/>
      <c r="NPN437" s="45"/>
      <c r="NPO437" s="45"/>
      <c r="NPP437" s="45"/>
      <c r="NPQ437" s="45"/>
      <c r="NPR437" s="45"/>
      <c r="NPS437" s="45"/>
      <c r="NPT437" s="45"/>
      <c r="NPU437" s="45"/>
      <c r="NPV437" s="45"/>
      <c r="NPW437" s="45"/>
      <c r="NPX437" s="45"/>
      <c r="NPY437" s="45"/>
      <c r="NPZ437" s="45"/>
      <c r="NQA437" s="45"/>
      <c r="NQB437" s="45"/>
      <c r="NQC437" s="45"/>
      <c r="NQD437" s="45"/>
      <c r="NQE437" s="45"/>
      <c r="NQF437" s="45"/>
      <c r="NQG437" s="45"/>
      <c r="NQH437" s="45"/>
      <c r="NQI437" s="45"/>
      <c r="NQJ437" s="45"/>
      <c r="NQK437" s="45"/>
      <c r="NQL437" s="45"/>
      <c r="NQM437" s="45"/>
      <c r="NQN437" s="45"/>
      <c r="NQO437" s="45"/>
      <c r="NQP437" s="45"/>
      <c r="NQQ437" s="45"/>
      <c r="NQR437" s="45"/>
      <c r="NQS437" s="45"/>
      <c r="NQT437" s="45"/>
      <c r="NQU437" s="45"/>
      <c r="NQV437" s="45"/>
      <c r="NQW437" s="45"/>
      <c r="NQX437" s="45"/>
      <c r="NQY437" s="45"/>
      <c r="NQZ437" s="45"/>
      <c r="NRA437" s="45"/>
      <c r="NRB437" s="45"/>
      <c r="NRC437" s="45"/>
      <c r="NRD437" s="45"/>
      <c r="NRE437" s="45"/>
      <c r="NRF437" s="45"/>
      <c r="NRG437" s="45"/>
      <c r="NRH437" s="45"/>
      <c r="NRI437" s="45"/>
      <c r="NRJ437" s="45"/>
      <c r="NRK437" s="45"/>
      <c r="NRL437" s="45"/>
      <c r="NRM437" s="45"/>
      <c r="NRN437" s="45"/>
      <c r="NRO437" s="45"/>
      <c r="NRP437" s="45"/>
      <c r="NRQ437" s="45"/>
      <c r="NRR437" s="45"/>
      <c r="NRS437" s="45"/>
      <c r="NRT437" s="45"/>
      <c r="NRU437" s="45"/>
      <c r="NRV437" s="45"/>
      <c r="NRW437" s="45"/>
      <c r="NRX437" s="45"/>
      <c r="NRY437" s="45"/>
      <c r="NRZ437" s="45"/>
      <c r="NSA437" s="45"/>
      <c r="NSB437" s="45"/>
      <c r="NSC437" s="45"/>
      <c r="NSD437" s="45"/>
      <c r="NSE437" s="45"/>
      <c r="NSF437" s="45"/>
      <c r="NSG437" s="45"/>
      <c r="NSH437" s="45"/>
      <c r="NSI437" s="45"/>
      <c r="NSJ437" s="45"/>
      <c r="NSK437" s="45"/>
      <c r="NSL437" s="45"/>
      <c r="NSM437" s="45"/>
      <c r="NSN437" s="45"/>
      <c r="NSO437" s="45"/>
      <c r="NSP437" s="45"/>
      <c r="NSQ437" s="45"/>
      <c r="NSR437" s="45"/>
      <c r="NSS437" s="45"/>
      <c r="NST437" s="45"/>
      <c r="NSU437" s="45"/>
      <c r="NSV437" s="45"/>
      <c r="NSW437" s="45"/>
      <c r="NSX437" s="45"/>
      <c r="NSY437" s="45"/>
      <c r="NSZ437" s="45"/>
      <c r="NTA437" s="45"/>
      <c r="NTB437" s="45"/>
      <c r="NTC437" s="45"/>
      <c r="NTD437" s="45"/>
      <c r="NTE437" s="45"/>
      <c r="NTF437" s="45"/>
      <c r="NTG437" s="45"/>
      <c r="NTH437" s="45"/>
      <c r="NTI437" s="45"/>
      <c r="NTJ437" s="45"/>
      <c r="NTK437" s="45"/>
      <c r="NTL437" s="45"/>
      <c r="NTM437" s="45"/>
      <c r="NTN437" s="45"/>
      <c r="NTO437" s="45"/>
      <c r="NTP437" s="45"/>
      <c r="NTQ437" s="45"/>
      <c r="NTR437" s="45"/>
      <c r="NTS437" s="45"/>
      <c r="NTT437" s="45"/>
      <c r="NTU437" s="45"/>
      <c r="NTV437" s="45"/>
      <c r="NTW437" s="45"/>
      <c r="NTX437" s="45"/>
      <c r="NTY437" s="45"/>
      <c r="NTZ437" s="45"/>
      <c r="NUA437" s="45"/>
      <c r="NUB437" s="45"/>
      <c r="NUC437" s="45"/>
      <c r="NUD437" s="45"/>
      <c r="NUE437" s="45"/>
      <c r="NUF437" s="45"/>
      <c r="NUG437" s="45"/>
      <c r="NUH437" s="45"/>
      <c r="NUI437" s="45"/>
      <c r="NUJ437" s="45"/>
      <c r="NUK437" s="45"/>
      <c r="NUL437" s="45"/>
      <c r="NUM437" s="45"/>
      <c r="NUN437" s="45"/>
      <c r="NUO437" s="45"/>
      <c r="NUP437" s="45"/>
      <c r="NUQ437" s="45"/>
      <c r="NUR437" s="45"/>
      <c r="NUS437" s="45"/>
      <c r="NUT437" s="45"/>
      <c r="NUU437" s="45"/>
      <c r="NUV437" s="45"/>
      <c r="NUW437" s="45"/>
      <c r="NUX437" s="45"/>
      <c r="NUY437" s="45"/>
      <c r="NUZ437" s="45"/>
      <c r="NVA437" s="45"/>
      <c r="NVB437" s="45"/>
      <c r="NVC437" s="45"/>
      <c r="NVD437" s="45"/>
      <c r="NVE437" s="45"/>
      <c r="NVF437" s="45"/>
      <c r="NVG437" s="45"/>
      <c r="NVH437" s="45"/>
      <c r="NVI437" s="45"/>
      <c r="NVJ437" s="45"/>
      <c r="NVK437" s="45"/>
      <c r="NVL437" s="45"/>
      <c r="NVM437" s="45"/>
      <c r="NVN437" s="45"/>
      <c r="NVO437" s="45"/>
      <c r="NVP437" s="45"/>
      <c r="NVQ437" s="45"/>
      <c r="NVR437" s="45"/>
      <c r="NVS437" s="45"/>
      <c r="NVT437" s="45"/>
      <c r="NVU437" s="45"/>
      <c r="NVV437" s="45"/>
      <c r="NVW437" s="45"/>
      <c r="NVX437" s="45"/>
      <c r="NVY437" s="45"/>
      <c r="NVZ437" s="45"/>
      <c r="NWA437" s="45"/>
      <c r="NWB437" s="45"/>
      <c r="NWC437" s="45"/>
      <c r="NWD437" s="45"/>
      <c r="NWE437" s="45"/>
      <c r="NWF437" s="45"/>
      <c r="NWG437" s="45"/>
      <c r="NWH437" s="45"/>
      <c r="NWI437" s="45"/>
      <c r="NWJ437" s="45"/>
      <c r="NWK437" s="45"/>
      <c r="NWL437" s="45"/>
      <c r="NWM437" s="45"/>
      <c r="NWN437" s="45"/>
      <c r="NWO437" s="45"/>
      <c r="NWP437" s="45"/>
      <c r="NWQ437" s="45"/>
      <c r="NWR437" s="45"/>
      <c r="NWS437" s="45"/>
      <c r="NWT437" s="45"/>
      <c r="NWU437" s="45"/>
      <c r="NWV437" s="45"/>
      <c r="NWW437" s="45"/>
      <c r="NWX437" s="45"/>
      <c r="NWY437" s="45"/>
      <c r="NWZ437" s="45"/>
      <c r="NXA437" s="45"/>
      <c r="NXB437" s="45"/>
      <c r="NXC437" s="45"/>
      <c r="NXD437" s="45"/>
      <c r="NXE437" s="45"/>
      <c r="NXF437" s="45"/>
      <c r="NXG437" s="45"/>
      <c r="NXH437" s="45"/>
      <c r="NXI437" s="45"/>
      <c r="NXJ437" s="45"/>
      <c r="NXK437" s="45"/>
      <c r="NXL437" s="45"/>
      <c r="NXM437" s="45"/>
      <c r="NXN437" s="45"/>
      <c r="NXO437" s="45"/>
      <c r="NXP437" s="45"/>
      <c r="NXQ437" s="45"/>
      <c r="NXR437" s="45"/>
      <c r="NXS437" s="45"/>
      <c r="NXT437" s="45"/>
      <c r="NXU437" s="45"/>
      <c r="NXV437" s="45"/>
      <c r="NXW437" s="45"/>
      <c r="NXX437" s="45"/>
      <c r="NXY437" s="45"/>
      <c r="NXZ437" s="45"/>
      <c r="NYA437" s="45"/>
      <c r="NYB437" s="45"/>
      <c r="NYC437" s="45"/>
      <c r="NYD437" s="45"/>
      <c r="NYE437" s="45"/>
      <c r="NYF437" s="45"/>
      <c r="NYG437" s="45"/>
      <c r="NYH437" s="45"/>
      <c r="NYI437" s="45"/>
      <c r="NYJ437" s="45"/>
      <c r="NYK437" s="45"/>
      <c r="NYL437" s="45"/>
      <c r="NYM437" s="45"/>
      <c r="NYN437" s="45"/>
      <c r="NYO437" s="45"/>
      <c r="NYP437" s="45"/>
      <c r="NYQ437" s="45"/>
      <c r="NYR437" s="45"/>
      <c r="NYS437" s="45"/>
      <c r="NYT437" s="45"/>
      <c r="NYU437" s="45"/>
      <c r="NYV437" s="45"/>
      <c r="NYW437" s="45"/>
      <c r="NYX437" s="45"/>
      <c r="NYY437" s="45"/>
      <c r="NYZ437" s="45"/>
      <c r="NZA437" s="45"/>
      <c r="NZB437" s="45"/>
      <c r="NZC437" s="45"/>
      <c r="NZD437" s="45"/>
      <c r="NZE437" s="45"/>
      <c r="NZF437" s="45"/>
      <c r="NZG437" s="45"/>
      <c r="NZH437" s="45"/>
      <c r="NZI437" s="45"/>
      <c r="NZJ437" s="45"/>
      <c r="NZK437" s="45"/>
      <c r="NZL437" s="45"/>
      <c r="NZM437" s="45"/>
      <c r="NZN437" s="45"/>
      <c r="NZO437" s="45"/>
      <c r="NZP437" s="45"/>
      <c r="NZQ437" s="45"/>
      <c r="NZR437" s="45"/>
      <c r="NZS437" s="45"/>
      <c r="NZT437" s="45"/>
      <c r="NZU437" s="45"/>
      <c r="NZV437" s="45"/>
      <c r="NZW437" s="45"/>
      <c r="NZX437" s="45"/>
      <c r="NZY437" s="45"/>
      <c r="NZZ437" s="45"/>
      <c r="OAA437" s="45"/>
      <c r="OAB437" s="45"/>
      <c r="OAC437" s="45"/>
      <c r="OAD437" s="45"/>
      <c r="OAE437" s="45"/>
      <c r="OAF437" s="45"/>
      <c r="OAG437" s="45"/>
      <c r="OAH437" s="45"/>
      <c r="OAI437" s="45"/>
      <c r="OAJ437" s="45"/>
      <c r="OAK437" s="45"/>
      <c r="OAL437" s="45"/>
      <c r="OAM437" s="45"/>
      <c r="OAN437" s="45"/>
      <c r="OAO437" s="45"/>
      <c r="OAP437" s="45"/>
      <c r="OAQ437" s="45"/>
      <c r="OAR437" s="45"/>
      <c r="OAS437" s="45"/>
      <c r="OAT437" s="45"/>
      <c r="OAU437" s="45"/>
      <c r="OAV437" s="45"/>
      <c r="OAW437" s="45"/>
      <c r="OAX437" s="45"/>
      <c r="OAY437" s="45"/>
      <c r="OAZ437" s="45"/>
      <c r="OBA437" s="45"/>
      <c r="OBB437" s="45"/>
      <c r="OBC437" s="45"/>
      <c r="OBD437" s="45"/>
      <c r="OBE437" s="45"/>
      <c r="OBF437" s="45"/>
      <c r="OBG437" s="45"/>
      <c r="OBH437" s="45"/>
      <c r="OBI437" s="45"/>
      <c r="OBJ437" s="45"/>
      <c r="OBK437" s="45"/>
      <c r="OBL437" s="45"/>
      <c r="OBM437" s="45"/>
      <c r="OBN437" s="45"/>
      <c r="OBO437" s="45"/>
      <c r="OBP437" s="45"/>
      <c r="OBQ437" s="45"/>
      <c r="OBR437" s="45"/>
      <c r="OBS437" s="45"/>
      <c r="OBT437" s="45"/>
      <c r="OBU437" s="45"/>
      <c r="OBV437" s="45"/>
      <c r="OBW437" s="45"/>
      <c r="OBX437" s="45"/>
      <c r="OBY437" s="45"/>
      <c r="OBZ437" s="45"/>
      <c r="OCA437" s="45"/>
      <c r="OCB437" s="45"/>
      <c r="OCC437" s="45"/>
      <c r="OCD437" s="45"/>
      <c r="OCE437" s="45"/>
      <c r="OCF437" s="45"/>
      <c r="OCG437" s="45"/>
      <c r="OCH437" s="45"/>
      <c r="OCI437" s="45"/>
      <c r="OCJ437" s="45"/>
      <c r="OCK437" s="45"/>
      <c r="OCL437" s="45"/>
      <c r="OCM437" s="45"/>
      <c r="OCN437" s="45"/>
      <c r="OCO437" s="45"/>
      <c r="OCP437" s="45"/>
      <c r="OCQ437" s="45"/>
      <c r="OCR437" s="45"/>
      <c r="OCS437" s="45"/>
      <c r="OCT437" s="45"/>
      <c r="OCU437" s="45"/>
      <c r="OCV437" s="45"/>
      <c r="OCW437" s="45"/>
      <c r="OCX437" s="45"/>
      <c r="OCY437" s="45"/>
      <c r="OCZ437" s="45"/>
      <c r="ODA437" s="45"/>
      <c r="ODB437" s="45"/>
      <c r="ODC437" s="45"/>
      <c r="ODD437" s="45"/>
      <c r="ODE437" s="45"/>
      <c r="ODF437" s="45"/>
      <c r="ODG437" s="45"/>
      <c r="ODH437" s="45"/>
      <c r="ODI437" s="45"/>
      <c r="ODJ437" s="45"/>
      <c r="ODK437" s="45"/>
      <c r="ODL437" s="45"/>
      <c r="ODM437" s="45"/>
      <c r="ODN437" s="45"/>
      <c r="ODO437" s="45"/>
      <c r="ODP437" s="45"/>
      <c r="ODQ437" s="45"/>
      <c r="ODR437" s="45"/>
      <c r="ODS437" s="45"/>
      <c r="ODT437" s="45"/>
      <c r="ODU437" s="45"/>
      <c r="ODV437" s="45"/>
      <c r="ODW437" s="45"/>
      <c r="ODX437" s="45"/>
      <c r="ODY437" s="45"/>
      <c r="ODZ437" s="45"/>
      <c r="OEA437" s="45"/>
      <c r="OEB437" s="45"/>
      <c r="OEC437" s="45"/>
      <c r="OED437" s="45"/>
      <c r="OEE437" s="45"/>
      <c r="OEF437" s="45"/>
      <c r="OEG437" s="45"/>
      <c r="OEH437" s="45"/>
      <c r="OEI437" s="45"/>
      <c r="OEJ437" s="45"/>
      <c r="OEK437" s="45"/>
      <c r="OEL437" s="45"/>
      <c r="OEM437" s="45"/>
      <c r="OEN437" s="45"/>
      <c r="OEO437" s="45"/>
      <c r="OEP437" s="45"/>
      <c r="OEQ437" s="45"/>
      <c r="OER437" s="45"/>
      <c r="OES437" s="45"/>
      <c r="OET437" s="45"/>
      <c r="OEU437" s="45"/>
      <c r="OEV437" s="45"/>
      <c r="OEW437" s="45"/>
      <c r="OEX437" s="45"/>
      <c r="OEY437" s="45"/>
      <c r="OEZ437" s="45"/>
      <c r="OFA437" s="45"/>
      <c r="OFB437" s="45"/>
      <c r="OFC437" s="45"/>
      <c r="OFD437" s="45"/>
      <c r="OFE437" s="45"/>
      <c r="OFF437" s="45"/>
      <c r="OFG437" s="45"/>
      <c r="OFH437" s="45"/>
      <c r="OFI437" s="45"/>
      <c r="OFJ437" s="45"/>
      <c r="OFK437" s="45"/>
      <c r="OFL437" s="45"/>
      <c r="OFM437" s="45"/>
      <c r="OFN437" s="45"/>
      <c r="OFO437" s="45"/>
      <c r="OFP437" s="45"/>
      <c r="OFQ437" s="45"/>
      <c r="OFR437" s="45"/>
      <c r="OFS437" s="45"/>
      <c r="OFT437" s="45"/>
      <c r="OFU437" s="45"/>
      <c r="OFV437" s="45"/>
      <c r="OFW437" s="45"/>
      <c r="OFX437" s="45"/>
      <c r="OFY437" s="45"/>
      <c r="OFZ437" s="45"/>
      <c r="OGA437" s="45"/>
      <c r="OGB437" s="45"/>
      <c r="OGC437" s="45"/>
      <c r="OGD437" s="45"/>
      <c r="OGE437" s="45"/>
      <c r="OGF437" s="45"/>
      <c r="OGG437" s="45"/>
      <c r="OGH437" s="45"/>
      <c r="OGI437" s="45"/>
      <c r="OGJ437" s="45"/>
      <c r="OGK437" s="45"/>
      <c r="OGL437" s="45"/>
      <c r="OGM437" s="45"/>
      <c r="OGN437" s="45"/>
      <c r="OGO437" s="45"/>
      <c r="OGP437" s="45"/>
      <c r="OGQ437" s="45"/>
      <c r="OGR437" s="45"/>
      <c r="OGS437" s="45"/>
      <c r="OGT437" s="45"/>
      <c r="OGU437" s="45"/>
      <c r="OGV437" s="45"/>
      <c r="OGW437" s="45"/>
      <c r="OGX437" s="45"/>
      <c r="OGY437" s="45"/>
      <c r="OGZ437" s="45"/>
      <c r="OHA437" s="45"/>
      <c r="OHB437" s="45"/>
      <c r="OHC437" s="45"/>
      <c r="OHD437" s="45"/>
      <c r="OHE437" s="45"/>
      <c r="OHF437" s="45"/>
      <c r="OHG437" s="45"/>
      <c r="OHH437" s="45"/>
      <c r="OHI437" s="45"/>
      <c r="OHJ437" s="45"/>
      <c r="OHK437" s="45"/>
      <c r="OHL437" s="45"/>
      <c r="OHM437" s="45"/>
      <c r="OHN437" s="45"/>
      <c r="OHO437" s="45"/>
      <c r="OHP437" s="45"/>
      <c r="OHQ437" s="45"/>
      <c r="OHR437" s="45"/>
      <c r="OHS437" s="45"/>
      <c r="OHT437" s="45"/>
      <c r="OHU437" s="45"/>
      <c r="OHV437" s="45"/>
      <c r="OHW437" s="45"/>
      <c r="OHX437" s="45"/>
      <c r="OHY437" s="45"/>
      <c r="OHZ437" s="45"/>
      <c r="OIA437" s="45"/>
      <c r="OIB437" s="45"/>
      <c r="OIC437" s="45"/>
      <c r="OID437" s="45"/>
      <c r="OIE437" s="45"/>
      <c r="OIF437" s="45"/>
      <c r="OIG437" s="45"/>
      <c r="OIH437" s="45"/>
      <c r="OII437" s="45"/>
      <c r="OIJ437" s="45"/>
      <c r="OIK437" s="45"/>
      <c r="OIL437" s="45"/>
      <c r="OIM437" s="45"/>
      <c r="OIN437" s="45"/>
      <c r="OIO437" s="45"/>
      <c r="OIP437" s="45"/>
      <c r="OIQ437" s="45"/>
      <c r="OIR437" s="45"/>
      <c r="OIS437" s="45"/>
      <c r="OIT437" s="45"/>
      <c r="OIU437" s="45"/>
      <c r="OIV437" s="45"/>
      <c r="OIW437" s="45"/>
      <c r="OIX437" s="45"/>
      <c r="OIY437" s="45"/>
      <c r="OIZ437" s="45"/>
      <c r="OJA437" s="45"/>
      <c r="OJB437" s="45"/>
      <c r="OJC437" s="45"/>
      <c r="OJD437" s="45"/>
      <c r="OJE437" s="45"/>
      <c r="OJF437" s="45"/>
      <c r="OJG437" s="45"/>
      <c r="OJH437" s="45"/>
      <c r="OJI437" s="45"/>
      <c r="OJJ437" s="45"/>
      <c r="OJK437" s="45"/>
      <c r="OJL437" s="45"/>
      <c r="OJM437" s="45"/>
      <c r="OJN437" s="45"/>
      <c r="OJO437" s="45"/>
      <c r="OJP437" s="45"/>
      <c r="OJQ437" s="45"/>
      <c r="OJR437" s="45"/>
      <c r="OJS437" s="45"/>
      <c r="OJT437" s="45"/>
      <c r="OJU437" s="45"/>
      <c r="OJV437" s="45"/>
      <c r="OJW437" s="45"/>
      <c r="OJX437" s="45"/>
      <c r="OJY437" s="45"/>
      <c r="OJZ437" s="45"/>
      <c r="OKA437" s="45"/>
      <c r="OKB437" s="45"/>
      <c r="OKC437" s="45"/>
      <c r="OKD437" s="45"/>
      <c r="OKE437" s="45"/>
      <c r="OKF437" s="45"/>
      <c r="OKG437" s="45"/>
      <c r="OKH437" s="45"/>
      <c r="OKI437" s="45"/>
      <c r="OKJ437" s="45"/>
      <c r="OKK437" s="45"/>
      <c r="OKL437" s="45"/>
      <c r="OKM437" s="45"/>
      <c r="OKN437" s="45"/>
      <c r="OKO437" s="45"/>
      <c r="OKP437" s="45"/>
      <c r="OKQ437" s="45"/>
      <c r="OKR437" s="45"/>
      <c r="OKS437" s="45"/>
      <c r="OKT437" s="45"/>
      <c r="OKU437" s="45"/>
      <c r="OKV437" s="45"/>
      <c r="OKW437" s="45"/>
      <c r="OKX437" s="45"/>
      <c r="OKY437" s="45"/>
      <c r="OKZ437" s="45"/>
      <c r="OLA437" s="45"/>
      <c r="OLB437" s="45"/>
      <c r="OLC437" s="45"/>
      <c r="OLD437" s="45"/>
      <c r="OLE437" s="45"/>
      <c r="OLF437" s="45"/>
      <c r="OLG437" s="45"/>
      <c r="OLH437" s="45"/>
      <c r="OLI437" s="45"/>
      <c r="OLJ437" s="45"/>
      <c r="OLK437" s="45"/>
      <c r="OLL437" s="45"/>
      <c r="OLM437" s="45"/>
      <c r="OLN437" s="45"/>
      <c r="OLO437" s="45"/>
      <c r="OLP437" s="45"/>
      <c r="OLQ437" s="45"/>
      <c r="OLR437" s="45"/>
      <c r="OLS437" s="45"/>
      <c r="OLT437" s="45"/>
      <c r="OLU437" s="45"/>
      <c r="OLV437" s="45"/>
      <c r="OLW437" s="45"/>
      <c r="OLX437" s="45"/>
      <c r="OLY437" s="45"/>
      <c r="OLZ437" s="45"/>
      <c r="OMA437" s="45"/>
      <c r="OMB437" s="45"/>
      <c r="OMC437" s="45"/>
      <c r="OMD437" s="45"/>
      <c r="OME437" s="45"/>
      <c r="OMF437" s="45"/>
      <c r="OMG437" s="45"/>
      <c r="OMH437" s="45"/>
      <c r="OMI437" s="45"/>
      <c r="OMJ437" s="45"/>
      <c r="OMK437" s="45"/>
      <c r="OML437" s="45"/>
      <c r="OMM437" s="45"/>
      <c r="OMN437" s="45"/>
      <c r="OMO437" s="45"/>
      <c r="OMP437" s="45"/>
      <c r="OMQ437" s="45"/>
      <c r="OMR437" s="45"/>
      <c r="OMS437" s="45"/>
      <c r="OMT437" s="45"/>
      <c r="OMU437" s="45"/>
      <c r="OMV437" s="45"/>
      <c r="OMW437" s="45"/>
      <c r="OMX437" s="45"/>
      <c r="OMY437" s="45"/>
      <c r="OMZ437" s="45"/>
      <c r="ONA437" s="45"/>
      <c r="ONB437" s="45"/>
      <c r="ONC437" s="45"/>
      <c r="OND437" s="45"/>
      <c r="ONE437" s="45"/>
      <c r="ONF437" s="45"/>
      <c r="ONG437" s="45"/>
      <c r="ONH437" s="45"/>
      <c r="ONI437" s="45"/>
      <c r="ONJ437" s="45"/>
      <c r="ONK437" s="45"/>
      <c r="ONL437" s="45"/>
      <c r="ONM437" s="45"/>
      <c r="ONN437" s="45"/>
      <c r="ONO437" s="45"/>
      <c r="ONP437" s="45"/>
      <c r="ONQ437" s="45"/>
      <c r="ONR437" s="45"/>
      <c r="ONS437" s="45"/>
      <c r="ONT437" s="45"/>
      <c r="ONU437" s="45"/>
      <c r="ONV437" s="45"/>
      <c r="ONW437" s="45"/>
      <c r="ONX437" s="45"/>
      <c r="ONY437" s="45"/>
      <c r="ONZ437" s="45"/>
      <c r="OOA437" s="45"/>
      <c r="OOB437" s="45"/>
      <c r="OOC437" s="45"/>
      <c r="OOD437" s="45"/>
      <c r="OOE437" s="45"/>
      <c r="OOF437" s="45"/>
      <c r="OOG437" s="45"/>
      <c r="OOH437" s="45"/>
      <c r="OOI437" s="45"/>
      <c r="OOJ437" s="45"/>
      <c r="OOK437" s="45"/>
      <c r="OOL437" s="45"/>
      <c r="OOM437" s="45"/>
      <c r="OON437" s="45"/>
      <c r="OOO437" s="45"/>
      <c r="OOP437" s="45"/>
      <c r="OOQ437" s="45"/>
      <c r="OOR437" s="45"/>
      <c r="OOS437" s="45"/>
      <c r="OOT437" s="45"/>
      <c r="OOU437" s="45"/>
      <c r="OOV437" s="45"/>
      <c r="OOW437" s="45"/>
      <c r="OOX437" s="45"/>
      <c r="OOY437" s="45"/>
      <c r="OOZ437" s="45"/>
      <c r="OPA437" s="45"/>
      <c r="OPB437" s="45"/>
      <c r="OPC437" s="45"/>
      <c r="OPD437" s="45"/>
      <c r="OPE437" s="45"/>
      <c r="OPF437" s="45"/>
      <c r="OPG437" s="45"/>
      <c r="OPH437" s="45"/>
      <c r="OPI437" s="45"/>
      <c r="OPJ437" s="45"/>
      <c r="OPK437" s="45"/>
      <c r="OPL437" s="45"/>
      <c r="OPM437" s="45"/>
      <c r="OPN437" s="45"/>
      <c r="OPO437" s="45"/>
      <c r="OPP437" s="45"/>
      <c r="OPQ437" s="45"/>
      <c r="OPR437" s="45"/>
      <c r="OPS437" s="45"/>
      <c r="OPT437" s="45"/>
      <c r="OPU437" s="45"/>
      <c r="OPV437" s="45"/>
      <c r="OPW437" s="45"/>
      <c r="OPX437" s="45"/>
      <c r="OPY437" s="45"/>
      <c r="OPZ437" s="45"/>
      <c r="OQA437" s="45"/>
      <c r="OQB437" s="45"/>
      <c r="OQC437" s="45"/>
      <c r="OQD437" s="45"/>
      <c r="OQE437" s="45"/>
      <c r="OQF437" s="45"/>
      <c r="OQG437" s="45"/>
      <c r="OQH437" s="45"/>
      <c r="OQI437" s="45"/>
      <c r="OQJ437" s="45"/>
      <c r="OQK437" s="45"/>
      <c r="OQL437" s="45"/>
      <c r="OQM437" s="45"/>
      <c r="OQN437" s="45"/>
      <c r="OQO437" s="45"/>
      <c r="OQP437" s="45"/>
      <c r="OQQ437" s="45"/>
      <c r="OQR437" s="45"/>
      <c r="OQS437" s="45"/>
      <c r="OQT437" s="45"/>
      <c r="OQU437" s="45"/>
      <c r="OQV437" s="45"/>
      <c r="OQW437" s="45"/>
      <c r="OQX437" s="45"/>
      <c r="OQY437" s="45"/>
      <c r="OQZ437" s="45"/>
      <c r="ORA437" s="45"/>
      <c r="ORB437" s="45"/>
      <c r="ORC437" s="45"/>
      <c r="ORD437" s="45"/>
      <c r="ORE437" s="45"/>
      <c r="ORF437" s="45"/>
      <c r="ORG437" s="45"/>
      <c r="ORH437" s="45"/>
      <c r="ORI437" s="45"/>
      <c r="ORJ437" s="45"/>
      <c r="ORK437" s="45"/>
      <c r="ORL437" s="45"/>
      <c r="ORM437" s="45"/>
      <c r="ORN437" s="45"/>
      <c r="ORO437" s="45"/>
      <c r="ORP437" s="45"/>
      <c r="ORQ437" s="45"/>
      <c r="ORR437" s="45"/>
      <c r="ORS437" s="45"/>
      <c r="ORT437" s="45"/>
      <c r="ORU437" s="45"/>
      <c r="ORV437" s="45"/>
      <c r="ORW437" s="45"/>
      <c r="ORX437" s="45"/>
      <c r="ORY437" s="45"/>
      <c r="ORZ437" s="45"/>
      <c r="OSA437" s="45"/>
      <c r="OSB437" s="45"/>
      <c r="OSC437" s="45"/>
      <c r="OSD437" s="45"/>
      <c r="OSE437" s="45"/>
      <c r="OSF437" s="45"/>
      <c r="OSG437" s="45"/>
      <c r="OSH437" s="45"/>
      <c r="OSI437" s="45"/>
      <c r="OSJ437" s="45"/>
      <c r="OSK437" s="45"/>
      <c r="OSL437" s="45"/>
      <c r="OSM437" s="45"/>
      <c r="OSN437" s="45"/>
      <c r="OSO437" s="45"/>
      <c r="OSP437" s="45"/>
      <c r="OSQ437" s="45"/>
      <c r="OSR437" s="45"/>
      <c r="OSS437" s="45"/>
      <c r="OST437" s="45"/>
      <c r="OSU437" s="45"/>
      <c r="OSV437" s="45"/>
      <c r="OSW437" s="45"/>
      <c r="OSX437" s="45"/>
      <c r="OSY437" s="45"/>
      <c r="OSZ437" s="45"/>
      <c r="OTA437" s="45"/>
      <c r="OTB437" s="45"/>
      <c r="OTC437" s="45"/>
      <c r="OTD437" s="45"/>
      <c r="OTE437" s="45"/>
      <c r="OTF437" s="45"/>
      <c r="OTG437" s="45"/>
      <c r="OTH437" s="45"/>
      <c r="OTI437" s="45"/>
      <c r="OTJ437" s="45"/>
      <c r="OTK437" s="45"/>
      <c r="OTL437" s="45"/>
      <c r="OTM437" s="45"/>
      <c r="OTN437" s="45"/>
      <c r="OTO437" s="45"/>
      <c r="OTP437" s="45"/>
      <c r="OTQ437" s="45"/>
      <c r="OTR437" s="45"/>
      <c r="OTS437" s="45"/>
      <c r="OTT437" s="45"/>
      <c r="OTU437" s="45"/>
      <c r="OTV437" s="45"/>
      <c r="OTW437" s="45"/>
      <c r="OTX437" s="45"/>
      <c r="OTY437" s="45"/>
      <c r="OTZ437" s="45"/>
      <c r="OUA437" s="45"/>
      <c r="OUB437" s="45"/>
      <c r="OUC437" s="45"/>
      <c r="OUD437" s="45"/>
      <c r="OUE437" s="45"/>
      <c r="OUF437" s="45"/>
      <c r="OUG437" s="45"/>
      <c r="OUH437" s="45"/>
      <c r="OUI437" s="45"/>
      <c r="OUJ437" s="45"/>
      <c r="OUK437" s="45"/>
      <c r="OUL437" s="45"/>
      <c r="OUM437" s="45"/>
      <c r="OUN437" s="45"/>
      <c r="OUO437" s="45"/>
      <c r="OUP437" s="45"/>
      <c r="OUQ437" s="45"/>
      <c r="OUR437" s="45"/>
      <c r="OUS437" s="45"/>
      <c r="OUT437" s="45"/>
      <c r="OUU437" s="45"/>
      <c r="OUV437" s="45"/>
      <c r="OUW437" s="45"/>
      <c r="OUX437" s="45"/>
      <c r="OUY437" s="45"/>
      <c r="OUZ437" s="45"/>
      <c r="OVA437" s="45"/>
      <c r="OVB437" s="45"/>
      <c r="OVC437" s="45"/>
      <c r="OVD437" s="45"/>
      <c r="OVE437" s="45"/>
      <c r="OVF437" s="45"/>
      <c r="OVG437" s="45"/>
      <c r="OVH437" s="45"/>
      <c r="OVI437" s="45"/>
      <c r="OVJ437" s="45"/>
      <c r="OVK437" s="45"/>
      <c r="OVL437" s="45"/>
      <c r="OVM437" s="45"/>
      <c r="OVN437" s="45"/>
      <c r="OVO437" s="45"/>
      <c r="OVP437" s="45"/>
      <c r="OVQ437" s="45"/>
      <c r="OVR437" s="45"/>
      <c r="OVS437" s="45"/>
      <c r="OVT437" s="45"/>
      <c r="OVU437" s="45"/>
      <c r="OVV437" s="45"/>
      <c r="OVW437" s="45"/>
      <c r="OVX437" s="45"/>
      <c r="OVY437" s="45"/>
      <c r="OVZ437" s="45"/>
      <c r="OWA437" s="45"/>
      <c r="OWB437" s="45"/>
      <c r="OWC437" s="45"/>
      <c r="OWD437" s="45"/>
      <c r="OWE437" s="45"/>
      <c r="OWF437" s="45"/>
      <c r="OWG437" s="45"/>
      <c r="OWH437" s="45"/>
      <c r="OWI437" s="45"/>
      <c r="OWJ437" s="45"/>
      <c r="OWK437" s="45"/>
      <c r="OWL437" s="45"/>
      <c r="OWM437" s="45"/>
      <c r="OWN437" s="45"/>
      <c r="OWO437" s="45"/>
      <c r="OWP437" s="45"/>
      <c r="OWQ437" s="45"/>
      <c r="OWR437" s="45"/>
      <c r="OWS437" s="45"/>
      <c r="OWT437" s="45"/>
      <c r="OWU437" s="45"/>
      <c r="OWV437" s="45"/>
      <c r="OWW437" s="45"/>
      <c r="OWX437" s="45"/>
      <c r="OWY437" s="45"/>
      <c r="OWZ437" s="45"/>
      <c r="OXA437" s="45"/>
      <c r="OXB437" s="45"/>
      <c r="OXC437" s="45"/>
      <c r="OXD437" s="45"/>
      <c r="OXE437" s="45"/>
      <c r="OXF437" s="45"/>
      <c r="OXG437" s="45"/>
      <c r="OXH437" s="45"/>
      <c r="OXI437" s="45"/>
      <c r="OXJ437" s="45"/>
      <c r="OXK437" s="45"/>
      <c r="OXL437" s="45"/>
      <c r="OXM437" s="45"/>
      <c r="OXN437" s="45"/>
      <c r="OXO437" s="45"/>
      <c r="OXP437" s="45"/>
      <c r="OXQ437" s="45"/>
      <c r="OXR437" s="45"/>
      <c r="OXS437" s="45"/>
      <c r="OXT437" s="45"/>
      <c r="OXU437" s="45"/>
      <c r="OXV437" s="45"/>
      <c r="OXW437" s="45"/>
      <c r="OXX437" s="45"/>
      <c r="OXY437" s="45"/>
      <c r="OXZ437" s="45"/>
      <c r="OYA437" s="45"/>
      <c r="OYB437" s="45"/>
      <c r="OYC437" s="45"/>
      <c r="OYD437" s="45"/>
      <c r="OYE437" s="45"/>
      <c r="OYF437" s="45"/>
      <c r="OYG437" s="45"/>
      <c r="OYH437" s="45"/>
      <c r="OYI437" s="45"/>
      <c r="OYJ437" s="45"/>
      <c r="OYK437" s="45"/>
      <c r="OYL437" s="45"/>
      <c r="OYM437" s="45"/>
      <c r="OYN437" s="45"/>
      <c r="OYO437" s="45"/>
      <c r="OYP437" s="45"/>
      <c r="OYQ437" s="45"/>
      <c r="OYR437" s="45"/>
      <c r="OYS437" s="45"/>
      <c r="OYT437" s="45"/>
      <c r="OYU437" s="45"/>
      <c r="OYV437" s="45"/>
      <c r="OYW437" s="45"/>
      <c r="OYX437" s="45"/>
      <c r="OYY437" s="45"/>
      <c r="OYZ437" s="45"/>
      <c r="OZA437" s="45"/>
      <c r="OZB437" s="45"/>
      <c r="OZC437" s="45"/>
      <c r="OZD437" s="45"/>
      <c r="OZE437" s="45"/>
      <c r="OZF437" s="45"/>
      <c r="OZG437" s="45"/>
      <c r="OZH437" s="45"/>
      <c r="OZI437" s="45"/>
      <c r="OZJ437" s="45"/>
      <c r="OZK437" s="45"/>
      <c r="OZL437" s="45"/>
      <c r="OZM437" s="45"/>
      <c r="OZN437" s="45"/>
      <c r="OZO437" s="45"/>
      <c r="OZP437" s="45"/>
      <c r="OZQ437" s="45"/>
      <c r="OZR437" s="45"/>
      <c r="OZS437" s="45"/>
      <c r="OZT437" s="45"/>
      <c r="OZU437" s="45"/>
      <c r="OZV437" s="45"/>
      <c r="OZW437" s="45"/>
      <c r="OZX437" s="45"/>
      <c r="OZY437" s="45"/>
      <c r="OZZ437" s="45"/>
      <c r="PAA437" s="45"/>
      <c r="PAB437" s="45"/>
      <c r="PAC437" s="45"/>
      <c r="PAD437" s="45"/>
      <c r="PAE437" s="45"/>
      <c r="PAF437" s="45"/>
      <c r="PAG437" s="45"/>
      <c r="PAH437" s="45"/>
      <c r="PAI437" s="45"/>
      <c r="PAJ437" s="45"/>
      <c r="PAK437" s="45"/>
      <c r="PAL437" s="45"/>
      <c r="PAM437" s="45"/>
      <c r="PAN437" s="45"/>
      <c r="PAO437" s="45"/>
      <c r="PAP437" s="45"/>
      <c r="PAQ437" s="45"/>
      <c r="PAR437" s="45"/>
      <c r="PAS437" s="45"/>
      <c r="PAT437" s="45"/>
      <c r="PAU437" s="45"/>
      <c r="PAV437" s="45"/>
      <c r="PAW437" s="45"/>
      <c r="PAX437" s="45"/>
      <c r="PAY437" s="45"/>
      <c r="PAZ437" s="45"/>
      <c r="PBA437" s="45"/>
      <c r="PBB437" s="45"/>
      <c r="PBC437" s="45"/>
      <c r="PBD437" s="45"/>
      <c r="PBE437" s="45"/>
      <c r="PBF437" s="45"/>
      <c r="PBG437" s="45"/>
      <c r="PBH437" s="45"/>
      <c r="PBI437" s="45"/>
      <c r="PBJ437" s="45"/>
      <c r="PBK437" s="45"/>
      <c r="PBL437" s="45"/>
      <c r="PBM437" s="45"/>
      <c r="PBN437" s="45"/>
      <c r="PBO437" s="45"/>
      <c r="PBP437" s="45"/>
      <c r="PBQ437" s="45"/>
      <c r="PBR437" s="45"/>
      <c r="PBS437" s="45"/>
      <c r="PBT437" s="45"/>
      <c r="PBU437" s="45"/>
      <c r="PBV437" s="45"/>
      <c r="PBW437" s="45"/>
      <c r="PBX437" s="45"/>
      <c r="PBY437" s="45"/>
      <c r="PBZ437" s="45"/>
      <c r="PCA437" s="45"/>
      <c r="PCB437" s="45"/>
      <c r="PCC437" s="45"/>
      <c r="PCD437" s="45"/>
      <c r="PCE437" s="45"/>
      <c r="PCF437" s="45"/>
      <c r="PCG437" s="45"/>
      <c r="PCH437" s="45"/>
      <c r="PCI437" s="45"/>
      <c r="PCJ437" s="45"/>
      <c r="PCK437" s="45"/>
      <c r="PCL437" s="45"/>
      <c r="PCM437" s="45"/>
      <c r="PCN437" s="45"/>
      <c r="PCO437" s="45"/>
      <c r="PCP437" s="45"/>
      <c r="PCQ437" s="45"/>
      <c r="PCR437" s="45"/>
      <c r="PCS437" s="45"/>
      <c r="PCT437" s="45"/>
      <c r="PCU437" s="45"/>
      <c r="PCV437" s="45"/>
      <c r="PCW437" s="45"/>
      <c r="PCX437" s="45"/>
      <c r="PCY437" s="45"/>
      <c r="PCZ437" s="45"/>
      <c r="PDA437" s="45"/>
      <c r="PDB437" s="45"/>
      <c r="PDC437" s="45"/>
      <c r="PDD437" s="45"/>
      <c r="PDE437" s="45"/>
      <c r="PDF437" s="45"/>
      <c r="PDG437" s="45"/>
      <c r="PDH437" s="45"/>
      <c r="PDI437" s="45"/>
      <c r="PDJ437" s="45"/>
      <c r="PDK437" s="45"/>
      <c r="PDL437" s="45"/>
      <c r="PDM437" s="45"/>
      <c r="PDN437" s="45"/>
      <c r="PDO437" s="45"/>
      <c r="PDP437" s="45"/>
      <c r="PDQ437" s="45"/>
      <c r="PDR437" s="45"/>
      <c r="PDS437" s="45"/>
      <c r="PDT437" s="45"/>
      <c r="PDU437" s="45"/>
      <c r="PDV437" s="45"/>
      <c r="PDW437" s="45"/>
      <c r="PDX437" s="45"/>
      <c r="PDY437" s="45"/>
      <c r="PDZ437" s="45"/>
      <c r="PEA437" s="45"/>
      <c r="PEB437" s="45"/>
      <c r="PEC437" s="45"/>
      <c r="PED437" s="45"/>
      <c r="PEE437" s="45"/>
      <c r="PEF437" s="45"/>
      <c r="PEG437" s="45"/>
      <c r="PEH437" s="45"/>
      <c r="PEI437" s="45"/>
      <c r="PEJ437" s="45"/>
      <c r="PEK437" s="45"/>
      <c r="PEL437" s="45"/>
      <c r="PEM437" s="45"/>
      <c r="PEN437" s="45"/>
      <c r="PEO437" s="45"/>
      <c r="PEP437" s="45"/>
      <c r="PEQ437" s="45"/>
      <c r="PER437" s="45"/>
      <c r="PES437" s="45"/>
      <c r="PET437" s="45"/>
      <c r="PEU437" s="45"/>
      <c r="PEV437" s="45"/>
      <c r="PEW437" s="45"/>
      <c r="PEX437" s="45"/>
      <c r="PEY437" s="45"/>
      <c r="PEZ437" s="45"/>
      <c r="PFA437" s="45"/>
      <c r="PFB437" s="45"/>
      <c r="PFC437" s="45"/>
      <c r="PFD437" s="45"/>
      <c r="PFE437" s="45"/>
      <c r="PFF437" s="45"/>
      <c r="PFG437" s="45"/>
      <c r="PFH437" s="45"/>
      <c r="PFI437" s="45"/>
      <c r="PFJ437" s="45"/>
      <c r="PFK437" s="45"/>
      <c r="PFL437" s="45"/>
      <c r="PFM437" s="45"/>
      <c r="PFN437" s="45"/>
      <c r="PFO437" s="45"/>
      <c r="PFP437" s="45"/>
      <c r="PFQ437" s="45"/>
      <c r="PFR437" s="45"/>
      <c r="PFS437" s="45"/>
      <c r="PFT437" s="45"/>
      <c r="PFU437" s="45"/>
      <c r="PFV437" s="45"/>
      <c r="PFW437" s="45"/>
      <c r="PFX437" s="45"/>
      <c r="PFY437" s="45"/>
      <c r="PFZ437" s="45"/>
      <c r="PGA437" s="45"/>
      <c r="PGB437" s="45"/>
      <c r="PGC437" s="45"/>
      <c r="PGD437" s="45"/>
      <c r="PGE437" s="45"/>
      <c r="PGF437" s="45"/>
      <c r="PGG437" s="45"/>
      <c r="PGH437" s="45"/>
      <c r="PGI437" s="45"/>
      <c r="PGJ437" s="45"/>
      <c r="PGK437" s="45"/>
      <c r="PGL437" s="45"/>
      <c r="PGM437" s="45"/>
      <c r="PGN437" s="45"/>
      <c r="PGO437" s="45"/>
      <c r="PGP437" s="45"/>
      <c r="PGQ437" s="45"/>
      <c r="PGR437" s="45"/>
      <c r="PGS437" s="45"/>
      <c r="PGT437" s="45"/>
      <c r="PGU437" s="45"/>
      <c r="PGV437" s="45"/>
      <c r="PGW437" s="45"/>
      <c r="PGX437" s="45"/>
      <c r="PGY437" s="45"/>
      <c r="PGZ437" s="45"/>
      <c r="PHA437" s="45"/>
      <c r="PHB437" s="45"/>
      <c r="PHC437" s="45"/>
      <c r="PHD437" s="45"/>
      <c r="PHE437" s="45"/>
      <c r="PHF437" s="45"/>
      <c r="PHG437" s="45"/>
      <c r="PHH437" s="45"/>
      <c r="PHI437" s="45"/>
      <c r="PHJ437" s="45"/>
      <c r="PHK437" s="45"/>
      <c r="PHL437" s="45"/>
      <c r="PHM437" s="45"/>
      <c r="PHN437" s="45"/>
      <c r="PHO437" s="45"/>
      <c r="PHP437" s="45"/>
      <c r="PHQ437" s="45"/>
      <c r="PHR437" s="45"/>
      <c r="PHS437" s="45"/>
      <c r="PHT437" s="45"/>
      <c r="PHU437" s="45"/>
      <c r="PHV437" s="45"/>
      <c r="PHW437" s="45"/>
      <c r="PHX437" s="45"/>
      <c r="PHY437" s="45"/>
      <c r="PHZ437" s="45"/>
      <c r="PIA437" s="45"/>
      <c r="PIB437" s="45"/>
      <c r="PIC437" s="45"/>
      <c r="PID437" s="45"/>
      <c r="PIE437" s="45"/>
      <c r="PIF437" s="45"/>
      <c r="PIG437" s="45"/>
      <c r="PIH437" s="45"/>
      <c r="PII437" s="45"/>
      <c r="PIJ437" s="45"/>
      <c r="PIK437" s="45"/>
      <c r="PIL437" s="45"/>
      <c r="PIM437" s="45"/>
      <c r="PIN437" s="45"/>
      <c r="PIO437" s="45"/>
      <c r="PIP437" s="45"/>
      <c r="PIQ437" s="45"/>
      <c r="PIR437" s="45"/>
      <c r="PIS437" s="45"/>
      <c r="PIT437" s="45"/>
      <c r="PIU437" s="45"/>
      <c r="PIV437" s="45"/>
      <c r="PIW437" s="45"/>
      <c r="PIX437" s="45"/>
      <c r="PIY437" s="45"/>
      <c r="PIZ437" s="45"/>
      <c r="PJA437" s="45"/>
      <c r="PJB437" s="45"/>
      <c r="PJC437" s="45"/>
      <c r="PJD437" s="45"/>
      <c r="PJE437" s="45"/>
      <c r="PJF437" s="45"/>
      <c r="PJG437" s="45"/>
      <c r="PJH437" s="45"/>
      <c r="PJI437" s="45"/>
      <c r="PJJ437" s="45"/>
      <c r="PJK437" s="45"/>
      <c r="PJL437" s="45"/>
      <c r="PJM437" s="45"/>
      <c r="PJN437" s="45"/>
      <c r="PJO437" s="45"/>
      <c r="PJP437" s="45"/>
      <c r="PJQ437" s="45"/>
      <c r="PJR437" s="45"/>
      <c r="PJS437" s="45"/>
      <c r="PJT437" s="45"/>
      <c r="PJU437" s="45"/>
      <c r="PJV437" s="45"/>
      <c r="PJW437" s="45"/>
      <c r="PJX437" s="45"/>
      <c r="PJY437" s="45"/>
      <c r="PJZ437" s="45"/>
      <c r="PKA437" s="45"/>
      <c r="PKB437" s="45"/>
      <c r="PKC437" s="45"/>
      <c r="PKD437" s="45"/>
      <c r="PKE437" s="45"/>
      <c r="PKF437" s="45"/>
      <c r="PKG437" s="45"/>
      <c r="PKH437" s="45"/>
      <c r="PKI437" s="45"/>
      <c r="PKJ437" s="45"/>
      <c r="PKK437" s="45"/>
      <c r="PKL437" s="45"/>
      <c r="PKM437" s="45"/>
      <c r="PKN437" s="45"/>
      <c r="PKO437" s="45"/>
      <c r="PKP437" s="45"/>
      <c r="PKQ437" s="45"/>
      <c r="PKR437" s="45"/>
      <c r="PKS437" s="45"/>
      <c r="PKT437" s="45"/>
      <c r="PKU437" s="45"/>
      <c r="PKV437" s="45"/>
      <c r="PKW437" s="45"/>
      <c r="PKX437" s="45"/>
      <c r="PKY437" s="45"/>
      <c r="PKZ437" s="45"/>
      <c r="PLA437" s="45"/>
      <c r="PLB437" s="45"/>
      <c r="PLC437" s="45"/>
      <c r="PLD437" s="45"/>
      <c r="PLE437" s="45"/>
      <c r="PLF437" s="45"/>
      <c r="PLG437" s="45"/>
      <c r="PLH437" s="45"/>
      <c r="PLI437" s="45"/>
      <c r="PLJ437" s="45"/>
      <c r="PLK437" s="45"/>
      <c r="PLL437" s="45"/>
      <c r="PLM437" s="45"/>
      <c r="PLN437" s="45"/>
      <c r="PLO437" s="45"/>
      <c r="PLP437" s="45"/>
      <c r="PLQ437" s="45"/>
      <c r="PLR437" s="45"/>
      <c r="PLS437" s="45"/>
      <c r="PLT437" s="45"/>
      <c r="PLU437" s="45"/>
      <c r="PLV437" s="45"/>
      <c r="PLW437" s="45"/>
      <c r="PLX437" s="45"/>
      <c r="PLY437" s="45"/>
      <c r="PLZ437" s="45"/>
      <c r="PMA437" s="45"/>
      <c r="PMB437" s="45"/>
      <c r="PMC437" s="45"/>
      <c r="PMD437" s="45"/>
      <c r="PME437" s="45"/>
      <c r="PMF437" s="45"/>
      <c r="PMG437" s="45"/>
      <c r="PMH437" s="45"/>
      <c r="PMI437" s="45"/>
      <c r="PMJ437" s="45"/>
      <c r="PMK437" s="45"/>
      <c r="PML437" s="45"/>
      <c r="PMM437" s="45"/>
      <c r="PMN437" s="45"/>
      <c r="PMO437" s="45"/>
      <c r="PMP437" s="45"/>
      <c r="PMQ437" s="45"/>
      <c r="PMR437" s="45"/>
      <c r="PMS437" s="45"/>
      <c r="PMT437" s="45"/>
      <c r="PMU437" s="45"/>
      <c r="PMV437" s="45"/>
      <c r="PMW437" s="45"/>
      <c r="PMX437" s="45"/>
      <c r="PMY437" s="45"/>
      <c r="PMZ437" s="45"/>
      <c r="PNA437" s="45"/>
      <c r="PNB437" s="45"/>
      <c r="PNC437" s="45"/>
      <c r="PND437" s="45"/>
      <c r="PNE437" s="45"/>
      <c r="PNF437" s="45"/>
      <c r="PNG437" s="45"/>
      <c r="PNH437" s="45"/>
      <c r="PNI437" s="45"/>
      <c r="PNJ437" s="45"/>
      <c r="PNK437" s="45"/>
      <c r="PNL437" s="45"/>
      <c r="PNM437" s="45"/>
      <c r="PNN437" s="45"/>
      <c r="PNO437" s="45"/>
      <c r="PNP437" s="45"/>
      <c r="PNQ437" s="45"/>
      <c r="PNR437" s="45"/>
      <c r="PNS437" s="45"/>
      <c r="PNT437" s="45"/>
      <c r="PNU437" s="45"/>
      <c r="PNV437" s="45"/>
      <c r="PNW437" s="45"/>
      <c r="PNX437" s="45"/>
      <c r="PNY437" s="45"/>
      <c r="PNZ437" s="45"/>
      <c r="POA437" s="45"/>
      <c r="POB437" s="45"/>
      <c r="POC437" s="45"/>
      <c r="POD437" s="45"/>
      <c r="POE437" s="45"/>
      <c r="POF437" s="45"/>
      <c r="POG437" s="45"/>
      <c r="POH437" s="45"/>
      <c r="POI437" s="45"/>
      <c r="POJ437" s="45"/>
      <c r="POK437" s="45"/>
      <c r="POL437" s="45"/>
      <c r="POM437" s="45"/>
      <c r="PON437" s="45"/>
      <c r="POO437" s="45"/>
      <c r="POP437" s="45"/>
      <c r="POQ437" s="45"/>
      <c r="POR437" s="45"/>
      <c r="POS437" s="45"/>
      <c r="POT437" s="45"/>
      <c r="POU437" s="45"/>
      <c r="POV437" s="45"/>
      <c r="POW437" s="45"/>
      <c r="POX437" s="45"/>
      <c r="POY437" s="45"/>
      <c r="POZ437" s="45"/>
      <c r="PPA437" s="45"/>
      <c r="PPB437" s="45"/>
      <c r="PPC437" s="45"/>
      <c r="PPD437" s="45"/>
      <c r="PPE437" s="45"/>
      <c r="PPF437" s="45"/>
      <c r="PPG437" s="45"/>
      <c r="PPH437" s="45"/>
      <c r="PPI437" s="45"/>
      <c r="PPJ437" s="45"/>
      <c r="PPK437" s="45"/>
      <c r="PPL437" s="45"/>
      <c r="PPM437" s="45"/>
      <c r="PPN437" s="45"/>
      <c r="PPO437" s="45"/>
      <c r="PPP437" s="45"/>
      <c r="PPQ437" s="45"/>
      <c r="PPR437" s="45"/>
      <c r="PPS437" s="45"/>
      <c r="PPT437" s="45"/>
      <c r="PPU437" s="45"/>
      <c r="PPV437" s="45"/>
      <c r="PPW437" s="45"/>
      <c r="PPX437" s="45"/>
      <c r="PPY437" s="45"/>
      <c r="PPZ437" s="45"/>
      <c r="PQA437" s="45"/>
      <c r="PQB437" s="45"/>
      <c r="PQC437" s="45"/>
      <c r="PQD437" s="45"/>
      <c r="PQE437" s="45"/>
      <c r="PQF437" s="45"/>
      <c r="PQG437" s="45"/>
      <c r="PQH437" s="45"/>
      <c r="PQI437" s="45"/>
      <c r="PQJ437" s="45"/>
      <c r="PQK437" s="45"/>
      <c r="PQL437" s="45"/>
      <c r="PQM437" s="45"/>
      <c r="PQN437" s="45"/>
      <c r="PQO437" s="45"/>
      <c r="PQP437" s="45"/>
      <c r="PQQ437" s="45"/>
      <c r="PQR437" s="45"/>
      <c r="PQS437" s="45"/>
      <c r="PQT437" s="45"/>
      <c r="PQU437" s="45"/>
      <c r="PQV437" s="45"/>
      <c r="PQW437" s="45"/>
      <c r="PQX437" s="45"/>
      <c r="PQY437" s="45"/>
      <c r="PQZ437" s="45"/>
      <c r="PRA437" s="45"/>
      <c r="PRB437" s="45"/>
      <c r="PRC437" s="45"/>
      <c r="PRD437" s="45"/>
      <c r="PRE437" s="45"/>
      <c r="PRF437" s="45"/>
      <c r="PRG437" s="45"/>
      <c r="PRH437" s="45"/>
      <c r="PRI437" s="45"/>
      <c r="PRJ437" s="45"/>
      <c r="PRK437" s="45"/>
      <c r="PRL437" s="45"/>
      <c r="PRM437" s="45"/>
      <c r="PRN437" s="45"/>
      <c r="PRO437" s="45"/>
      <c r="PRP437" s="45"/>
      <c r="PRQ437" s="45"/>
      <c r="PRR437" s="45"/>
      <c r="PRS437" s="45"/>
      <c r="PRT437" s="45"/>
      <c r="PRU437" s="45"/>
      <c r="PRV437" s="45"/>
      <c r="PRW437" s="45"/>
      <c r="PRX437" s="45"/>
      <c r="PRY437" s="45"/>
      <c r="PRZ437" s="45"/>
      <c r="PSA437" s="45"/>
      <c r="PSB437" s="45"/>
      <c r="PSC437" s="45"/>
      <c r="PSD437" s="45"/>
      <c r="PSE437" s="45"/>
      <c r="PSF437" s="45"/>
      <c r="PSG437" s="45"/>
      <c r="PSH437" s="45"/>
      <c r="PSI437" s="45"/>
      <c r="PSJ437" s="45"/>
      <c r="PSK437" s="45"/>
      <c r="PSL437" s="45"/>
      <c r="PSM437" s="45"/>
      <c r="PSN437" s="45"/>
      <c r="PSO437" s="45"/>
      <c r="PSP437" s="45"/>
      <c r="PSQ437" s="45"/>
      <c r="PSR437" s="45"/>
      <c r="PSS437" s="45"/>
      <c r="PST437" s="45"/>
      <c r="PSU437" s="45"/>
      <c r="PSV437" s="45"/>
      <c r="PSW437" s="45"/>
      <c r="PSX437" s="45"/>
      <c r="PSY437" s="45"/>
      <c r="PSZ437" s="45"/>
      <c r="PTA437" s="45"/>
      <c r="PTB437" s="45"/>
      <c r="PTC437" s="45"/>
      <c r="PTD437" s="45"/>
      <c r="PTE437" s="45"/>
      <c r="PTF437" s="45"/>
      <c r="PTG437" s="45"/>
      <c r="PTH437" s="45"/>
      <c r="PTI437" s="45"/>
      <c r="PTJ437" s="45"/>
      <c r="PTK437" s="45"/>
      <c r="PTL437" s="45"/>
      <c r="PTM437" s="45"/>
      <c r="PTN437" s="45"/>
      <c r="PTO437" s="45"/>
      <c r="PTP437" s="45"/>
      <c r="PTQ437" s="45"/>
      <c r="PTR437" s="45"/>
      <c r="PTS437" s="45"/>
      <c r="PTT437" s="45"/>
      <c r="PTU437" s="45"/>
      <c r="PTV437" s="45"/>
      <c r="PTW437" s="45"/>
      <c r="PTX437" s="45"/>
      <c r="PTY437" s="45"/>
      <c r="PTZ437" s="45"/>
      <c r="PUA437" s="45"/>
      <c r="PUB437" s="45"/>
      <c r="PUC437" s="45"/>
      <c r="PUD437" s="45"/>
      <c r="PUE437" s="45"/>
      <c r="PUF437" s="45"/>
      <c r="PUG437" s="45"/>
      <c r="PUH437" s="45"/>
      <c r="PUI437" s="45"/>
      <c r="PUJ437" s="45"/>
      <c r="PUK437" s="45"/>
      <c r="PUL437" s="45"/>
      <c r="PUM437" s="45"/>
      <c r="PUN437" s="45"/>
      <c r="PUO437" s="45"/>
      <c r="PUP437" s="45"/>
      <c r="PUQ437" s="45"/>
      <c r="PUR437" s="45"/>
      <c r="PUS437" s="45"/>
      <c r="PUT437" s="45"/>
      <c r="PUU437" s="45"/>
      <c r="PUV437" s="45"/>
      <c r="PUW437" s="45"/>
      <c r="PUX437" s="45"/>
      <c r="PUY437" s="45"/>
      <c r="PUZ437" s="45"/>
      <c r="PVA437" s="45"/>
      <c r="PVB437" s="45"/>
      <c r="PVC437" s="45"/>
      <c r="PVD437" s="45"/>
      <c r="PVE437" s="45"/>
      <c r="PVF437" s="45"/>
      <c r="PVG437" s="45"/>
      <c r="PVH437" s="45"/>
      <c r="PVI437" s="45"/>
      <c r="PVJ437" s="45"/>
      <c r="PVK437" s="45"/>
      <c r="PVL437" s="45"/>
      <c r="PVM437" s="45"/>
      <c r="PVN437" s="45"/>
      <c r="PVO437" s="45"/>
      <c r="PVP437" s="45"/>
      <c r="PVQ437" s="45"/>
      <c r="PVR437" s="45"/>
      <c r="PVS437" s="45"/>
      <c r="PVT437" s="45"/>
      <c r="PVU437" s="45"/>
      <c r="PVV437" s="45"/>
      <c r="PVW437" s="45"/>
      <c r="PVX437" s="45"/>
      <c r="PVY437" s="45"/>
      <c r="PVZ437" s="45"/>
      <c r="PWA437" s="45"/>
      <c r="PWB437" s="45"/>
      <c r="PWC437" s="45"/>
      <c r="PWD437" s="45"/>
      <c r="PWE437" s="45"/>
      <c r="PWF437" s="45"/>
      <c r="PWG437" s="45"/>
      <c r="PWH437" s="45"/>
      <c r="PWI437" s="45"/>
      <c r="PWJ437" s="45"/>
      <c r="PWK437" s="45"/>
      <c r="PWL437" s="45"/>
      <c r="PWM437" s="45"/>
      <c r="PWN437" s="45"/>
      <c r="PWO437" s="45"/>
      <c r="PWP437" s="45"/>
      <c r="PWQ437" s="45"/>
      <c r="PWR437" s="45"/>
      <c r="PWS437" s="45"/>
      <c r="PWT437" s="45"/>
      <c r="PWU437" s="45"/>
      <c r="PWV437" s="45"/>
      <c r="PWW437" s="45"/>
      <c r="PWX437" s="45"/>
      <c r="PWY437" s="45"/>
      <c r="PWZ437" s="45"/>
      <c r="PXA437" s="45"/>
      <c r="PXB437" s="45"/>
      <c r="PXC437" s="45"/>
      <c r="PXD437" s="45"/>
      <c r="PXE437" s="45"/>
      <c r="PXF437" s="45"/>
      <c r="PXG437" s="45"/>
      <c r="PXH437" s="45"/>
      <c r="PXI437" s="45"/>
      <c r="PXJ437" s="45"/>
      <c r="PXK437" s="45"/>
      <c r="PXL437" s="45"/>
      <c r="PXM437" s="45"/>
      <c r="PXN437" s="45"/>
      <c r="PXO437" s="45"/>
      <c r="PXP437" s="45"/>
      <c r="PXQ437" s="45"/>
      <c r="PXR437" s="45"/>
      <c r="PXS437" s="45"/>
      <c r="PXT437" s="45"/>
      <c r="PXU437" s="45"/>
      <c r="PXV437" s="45"/>
      <c r="PXW437" s="45"/>
      <c r="PXX437" s="45"/>
      <c r="PXY437" s="45"/>
      <c r="PXZ437" s="45"/>
      <c r="PYA437" s="45"/>
      <c r="PYB437" s="45"/>
      <c r="PYC437" s="45"/>
      <c r="PYD437" s="45"/>
      <c r="PYE437" s="45"/>
      <c r="PYF437" s="45"/>
      <c r="PYG437" s="45"/>
      <c r="PYH437" s="45"/>
      <c r="PYI437" s="45"/>
      <c r="PYJ437" s="45"/>
      <c r="PYK437" s="45"/>
      <c r="PYL437" s="45"/>
      <c r="PYM437" s="45"/>
      <c r="PYN437" s="45"/>
      <c r="PYO437" s="45"/>
      <c r="PYP437" s="45"/>
      <c r="PYQ437" s="45"/>
      <c r="PYR437" s="45"/>
      <c r="PYS437" s="45"/>
      <c r="PYT437" s="45"/>
      <c r="PYU437" s="45"/>
      <c r="PYV437" s="45"/>
      <c r="PYW437" s="45"/>
      <c r="PYX437" s="45"/>
      <c r="PYY437" s="45"/>
      <c r="PYZ437" s="45"/>
      <c r="PZA437" s="45"/>
      <c r="PZB437" s="45"/>
      <c r="PZC437" s="45"/>
      <c r="PZD437" s="45"/>
      <c r="PZE437" s="45"/>
      <c r="PZF437" s="45"/>
      <c r="PZG437" s="45"/>
      <c r="PZH437" s="45"/>
      <c r="PZI437" s="45"/>
      <c r="PZJ437" s="45"/>
      <c r="PZK437" s="45"/>
      <c r="PZL437" s="45"/>
      <c r="PZM437" s="45"/>
      <c r="PZN437" s="45"/>
      <c r="PZO437" s="45"/>
      <c r="PZP437" s="45"/>
      <c r="PZQ437" s="45"/>
      <c r="PZR437" s="45"/>
      <c r="PZS437" s="45"/>
      <c r="PZT437" s="45"/>
      <c r="PZU437" s="45"/>
      <c r="PZV437" s="45"/>
      <c r="PZW437" s="45"/>
      <c r="PZX437" s="45"/>
      <c r="PZY437" s="45"/>
      <c r="PZZ437" s="45"/>
      <c r="QAA437" s="45"/>
      <c r="QAB437" s="45"/>
      <c r="QAC437" s="45"/>
      <c r="QAD437" s="45"/>
      <c r="QAE437" s="45"/>
      <c r="QAF437" s="45"/>
      <c r="QAG437" s="45"/>
      <c r="QAH437" s="45"/>
      <c r="QAI437" s="45"/>
      <c r="QAJ437" s="45"/>
      <c r="QAK437" s="45"/>
      <c r="QAL437" s="45"/>
      <c r="QAM437" s="45"/>
      <c r="QAN437" s="45"/>
      <c r="QAO437" s="45"/>
      <c r="QAP437" s="45"/>
      <c r="QAQ437" s="45"/>
      <c r="QAR437" s="45"/>
      <c r="QAS437" s="45"/>
      <c r="QAT437" s="45"/>
      <c r="QAU437" s="45"/>
      <c r="QAV437" s="45"/>
      <c r="QAW437" s="45"/>
      <c r="QAX437" s="45"/>
      <c r="QAY437" s="45"/>
      <c r="QAZ437" s="45"/>
      <c r="QBA437" s="45"/>
      <c r="QBB437" s="45"/>
      <c r="QBC437" s="45"/>
      <c r="QBD437" s="45"/>
      <c r="QBE437" s="45"/>
      <c r="QBF437" s="45"/>
      <c r="QBG437" s="45"/>
      <c r="QBH437" s="45"/>
      <c r="QBI437" s="45"/>
      <c r="QBJ437" s="45"/>
      <c r="QBK437" s="45"/>
      <c r="QBL437" s="45"/>
      <c r="QBM437" s="45"/>
      <c r="QBN437" s="45"/>
      <c r="QBO437" s="45"/>
      <c r="QBP437" s="45"/>
      <c r="QBQ437" s="45"/>
      <c r="QBR437" s="45"/>
      <c r="QBS437" s="45"/>
      <c r="QBT437" s="45"/>
      <c r="QBU437" s="45"/>
      <c r="QBV437" s="45"/>
      <c r="QBW437" s="45"/>
      <c r="QBX437" s="45"/>
      <c r="QBY437" s="45"/>
      <c r="QBZ437" s="45"/>
      <c r="QCA437" s="45"/>
      <c r="QCB437" s="45"/>
      <c r="QCC437" s="45"/>
      <c r="QCD437" s="45"/>
      <c r="QCE437" s="45"/>
      <c r="QCF437" s="45"/>
      <c r="QCG437" s="45"/>
      <c r="QCH437" s="45"/>
      <c r="QCI437" s="45"/>
      <c r="QCJ437" s="45"/>
      <c r="QCK437" s="45"/>
      <c r="QCL437" s="45"/>
      <c r="QCM437" s="45"/>
      <c r="QCN437" s="45"/>
      <c r="QCO437" s="45"/>
      <c r="QCP437" s="45"/>
      <c r="QCQ437" s="45"/>
      <c r="QCR437" s="45"/>
      <c r="QCS437" s="45"/>
      <c r="QCT437" s="45"/>
      <c r="QCU437" s="45"/>
      <c r="QCV437" s="45"/>
      <c r="QCW437" s="45"/>
      <c r="QCX437" s="45"/>
      <c r="QCY437" s="45"/>
      <c r="QCZ437" s="45"/>
      <c r="QDA437" s="45"/>
      <c r="QDB437" s="45"/>
      <c r="QDC437" s="45"/>
      <c r="QDD437" s="45"/>
      <c r="QDE437" s="45"/>
      <c r="QDF437" s="45"/>
      <c r="QDG437" s="45"/>
      <c r="QDH437" s="45"/>
      <c r="QDI437" s="45"/>
      <c r="QDJ437" s="45"/>
      <c r="QDK437" s="45"/>
      <c r="QDL437" s="45"/>
      <c r="QDM437" s="45"/>
      <c r="QDN437" s="45"/>
      <c r="QDO437" s="45"/>
      <c r="QDP437" s="45"/>
      <c r="QDQ437" s="45"/>
      <c r="QDR437" s="45"/>
      <c r="QDS437" s="45"/>
      <c r="QDT437" s="45"/>
      <c r="QDU437" s="45"/>
      <c r="QDV437" s="45"/>
      <c r="QDW437" s="45"/>
      <c r="QDX437" s="45"/>
      <c r="QDY437" s="45"/>
      <c r="QDZ437" s="45"/>
      <c r="QEA437" s="45"/>
      <c r="QEB437" s="45"/>
      <c r="QEC437" s="45"/>
      <c r="QED437" s="45"/>
      <c r="QEE437" s="45"/>
      <c r="QEF437" s="45"/>
      <c r="QEG437" s="45"/>
      <c r="QEH437" s="45"/>
      <c r="QEI437" s="45"/>
      <c r="QEJ437" s="45"/>
      <c r="QEK437" s="45"/>
      <c r="QEL437" s="45"/>
      <c r="QEM437" s="45"/>
      <c r="QEN437" s="45"/>
      <c r="QEO437" s="45"/>
      <c r="QEP437" s="45"/>
      <c r="QEQ437" s="45"/>
      <c r="QER437" s="45"/>
      <c r="QES437" s="45"/>
      <c r="QET437" s="45"/>
      <c r="QEU437" s="45"/>
      <c r="QEV437" s="45"/>
      <c r="QEW437" s="45"/>
      <c r="QEX437" s="45"/>
      <c r="QEY437" s="45"/>
      <c r="QEZ437" s="45"/>
      <c r="QFA437" s="45"/>
      <c r="QFB437" s="45"/>
      <c r="QFC437" s="45"/>
      <c r="QFD437" s="45"/>
      <c r="QFE437" s="45"/>
      <c r="QFF437" s="45"/>
      <c r="QFG437" s="45"/>
      <c r="QFH437" s="45"/>
      <c r="QFI437" s="45"/>
      <c r="QFJ437" s="45"/>
      <c r="QFK437" s="45"/>
      <c r="QFL437" s="45"/>
      <c r="QFM437" s="45"/>
      <c r="QFN437" s="45"/>
      <c r="QFO437" s="45"/>
      <c r="QFP437" s="45"/>
      <c r="QFQ437" s="45"/>
      <c r="QFR437" s="45"/>
      <c r="QFS437" s="45"/>
      <c r="QFT437" s="45"/>
      <c r="QFU437" s="45"/>
      <c r="QFV437" s="45"/>
      <c r="QFW437" s="45"/>
      <c r="QFX437" s="45"/>
      <c r="QFY437" s="45"/>
      <c r="QFZ437" s="45"/>
      <c r="QGA437" s="45"/>
      <c r="QGB437" s="45"/>
      <c r="QGC437" s="45"/>
      <c r="QGD437" s="45"/>
      <c r="QGE437" s="45"/>
      <c r="QGF437" s="45"/>
      <c r="QGG437" s="45"/>
      <c r="QGH437" s="45"/>
      <c r="QGI437" s="45"/>
      <c r="QGJ437" s="45"/>
      <c r="QGK437" s="45"/>
      <c r="QGL437" s="45"/>
      <c r="QGM437" s="45"/>
      <c r="QGN437" s="45"/>
      <c r="QGO437" s="45"/>
      <c r="QGP437" s="45"/>
      <c r="QGQ437" s="45"/>
      <c r="QGR437" s="45"/>
      <c r="QGS437" s="45"/>
      <c r="QGT437" s="45"/>
      <c r="QGU437" s="45"/>
      <c r="QGV437" s="45"/>
      <c r="QGW437" s="45"/>
      <c r="QGX437" s="45"/>
      <c r="QGY437" s="45"/>
      <c r="QGZ437" s="45"/>
      <c r="QHA437" s="45"/>
      <c r="QHB437" s="45"/>
      <c r="QHC437" s="45"/>
      <c r="QHD437" s="45"/>
      <c r="QHE437" s="45"/>
      <c r="QHF437" s="45"/>
      <c r="QHG437" s="45"/>
      <c r="QHH437" s="45"/>
      <c r="QHI437" s="45"/>
      <c r="QHJ437" s="45"/>
      <c r="QHK437" s="45"/>
      <c r="QHL437" s="45"/>
      <c r="QHM437" s="45"/>
      <c r="QHN437" s="45"/>
      <c r="QHO437" s="45"/>
      <c r="QHP437" s="45"/>
      <c r="QHQ437" s="45"/>
      <c r="QHR437" s="45"/>
      <c r="QHS437" s="45"/>
      <c r="QHT437" s="45"/>
      <c r="QHU437" s="45"/>
      <c r="QHV437" s="45"/>
      <c r="QHW437" s="45"/>
      <c r="QHX437" s="45"/>
      <c r="QHY437" s="45"/>
      <c r="QHZ437" s="45"/>
      <c r="QIA437" s="45"/>
      <c r="QIB437" s="45"/>
      <c r="QIC437" s="45"/>
      <c r="QID437" s="45"/>
      <c r="QIE437" s="45"/>
      <c r="QIF437" s="45"/>
      <c r="QIG437" s="45"/>
      <c r="QIH437" s="45"/>
      <c r="QII437" s="45"/>
      <c r="QIJ437" s="45"/>
      <c r="QIK437" s="45"/>
      <c r="QIL437" s="45"/>
      <c r="QIM437" s="45"/>
      <c r="QIN437" s="45"/>
      <c r="QIO437" s="45"/>
      <c r="QIP437" s="45"/>
      <c r="QIQ437" s="45"/>
      <c r="QIR437" s="45"/>
      <c r="QIS437" s="45"/>
      <c r="QIT437" s="45"/>
      <c r="QIU437" s="45"/>
      <c r="QIV437" s="45"/>
      <c r="QIW437" s="45"/>
      <c r="QIX437" s="45"/>
      <c r="QIY437" s="45"/>
      <c r="QIZ437" s="45"/>
      <c r="QJA437" s="45"/>
      <c r="QJB437" s="45"/>
      <c r="QJC437" s="45"/>
      <c r="QJD437" s="45"/>
      <c r="QJE437" s="45"/>
      <c r="QJF437" s="45"/>
      <c r="QJG437" s="45"/>
      <c r="QJH437" s="45"/>
      <c r="QJI437" s="45"/>
      <c r="QJJ437" s="45"/>
      <c r="QJK437" s="45"/>
      <c r="QJL437" s="45"/>
      <c r="QJM437" s="45"/>
      <c r="QJN437" s="45"/>
      <c r="QJO437" s="45"/>
      <c r="QJP437" s="45"/>
      <c r="QJQ437" s="45"/>
      <c r="QJR437" s="45"/>
      <c r="QJS437" s="45"/>
      <c r="QJT437" s="45"/>
      <c r="QJU437" s="45"/>
      <c r="QJV437" s="45"/>
      <c r="QJW437" s="45"/>
      <c r="QJX437" s="45"/>
      <c r="QJY437" s="45"/>
      <c r="QJZ437" s="45"/>
      <c r="QKA437" s="45"/>
      <c r="QKB437" s="45"/>
      <c r="QKC437" s="45"/>
      <c r="QKD437" s="45"/>
      <c r="QKE437" s="45"/>
      <c r="QKF437" s="45"/>
      <c r="QKG437" s="45"/>
      <c r="QKH437" s="45"/>
      <c r="QKI437" s="45"/>
      <c r="QKJ437" s="45"/>
      <c r="QKK437" s="45"/>
      <c r="QKL437" s="45"/>
      <c r="QKM437" s="45"/>
      <c r="QKN437" s="45"/>
      <c r="QKO437" s="45"/>
      <c r="QKP437" s="45"/>
      <c r="QKQ437" s="45"/>
      <c r="QKR437" s="45"/>
      <c r="QKS437" s="45"/>
      <c r="QKT437" s="45"/>
      <c r="QKU437" s="45"/>
      <c r="QKV437" s="45"/>
      <c r="QKW437" s="45"/>
      <c r="QKX437" s="45"/>
      <c r="QKY437" s="45"/>
      <c r="QKZ437" s="45"/>
      <c r="QLA437" s="45"/>
      <c r="QLB437" s="45"/>
      <c r="QLC437" s="45"/>
      <c r="QLD437" s="45"/>
      <c r="QLE437" s="45"/>
      <c r="QLF437" s="45"/>
      <c r="QLG437" s="45"/>
      <c r="QLH437" s="45"/>
      <c r="QLI437" s="45"/>
      <c r="QLJ437" s="45"/>
      <c r="QLK437" s="45"/>
      <c r="QLL437" s="45"/>
      <c r="QLM437" s="45"/>
      <c r="QLN437" s="45"/>
      <c r="QLO437" s="45"/>
      <c r="QLP437" s="45"/>
      <c r="QLQ437" s="45"/>
      <c r="QLR437" s="45"/>
      <c r="QLS437" s="45"/>
      <c r="QLT437" s="45"/>
      <c r="QLU437" s="45"/>
      <c r="QLV437" s="45"/>
      <c r="QLW437" s="45"/>
      <c r="QLX437" s="45"/>
      <c r="QLY437" s="45"/>
      <c r="QLZ437" s="45"/>
      <c r="QMA437" s="45"/>
      <c r="QMB437" s="45"/>
      <c r="QMC437" s="45"/>
      <c r="QMD437" s="45"/>
      <c r="QME437" s="45"/>
      <c r="QMF437" s="45"/>
      <c r="QMG437" s="45"/>
      <c r="QMH437" s="45"/>
      <c r="QMI437" s="45"/>
      <c r="QMJ437" s="45"/>
      <c r="QMK437" s="45"/>
      <c r="QML437" s="45"/>
      <c r="QMM437" s="45"/>
      <c r="QMN437" s="45"/>
      <c r="QMO437" s="45"/>
      <c r="QMP437" s="45"/>
      <c r="QMQ437" s="45"/>
      <c r="QMR437" s="45"/>
      <c r="QMS437" s="45"/>
      <c r="QMT437" s="45"/>
      <c r="QMU437" s="45"/>
      <c r="QMV437" s="45"/>
      <c r="QMW437" s="45"/>
      <c r="QMX437" s="45"/>
      <c r="QMY437" s="45"/>
      <c r="QMZ437" s="45"/>
      <c r="QNA437" s="45"/>
      <c r="QNB437" s="45"/>
      <c r="QNC437" s="45"/>
      <c r="QND437" s="45"/>
      <c r="QNE437" s="45"/>
      <c r="QNF437" s="45"/>
      <c r="QNG437" s="45"/>
      <c r="QNH437" s="45"/>
      <c r="QNI437" s="45"/>
      <c r="QNJ437" s="45"/>
      <c r="QNK437" s="45"/>
      <c r="QNL437" s="45"/>
      <c r="QNM437" s="45"/>
      <c r="QNN437" s="45"/>
      <c r="QNO437" s="45"/>
      <c r="QNP437" s="45"/>
      <c r="QNQ437" s="45"/>
      <c r="QNR437" s="45"/>
      <c r="QNS437" s="45"/>
      <c r="QNT437" s="45"/>
      <c r="QNU437" s="45"/>
      <c r="QNV437" s="45"/>
      <c r="QNW437" s="45"/>
      <c r="QNX437" s="45"/>
      <c r="QNY437" s="45"/>
      <c r="QNZ437" s="45"/>
      <c r="QOA437" s="45"/>
      <c r="QOB437" s="45"/>
      <c r="QOC437" s="45"/>
      <c r="QOD437" s="45"/>
      <c r="QOE437" s="45"/>
      <c r="QOF437" s="45"/>
      <c r="QOG437" s="45"/>
      <c r="QOH437" s="45"/>
      <c r="QOI437" s="45"/>
      <c r="QOJ437" s="45"/>
      <c r="QOK437" s="45"/>
      <c r="QOL437" s="45"/>
      <c r="QOM437" s="45"/>
      <c r="QON437" s="45"/>
      <c r="QOO437" s="45"/>
      <c r="QOP437" s="45"/>
      <c r="QOQ437" s="45"/>
      <c r="QOR437" s="45"/>
      <c r="QOS437" s="45"/>
      <c r="QOT437" s="45"/>
      <c r="QOU437" s="45"/>
      <c r="QOV437" s="45"/>
      <c r="QOW437" s="45"/>
      <c r="QOX437" s="45"/>
      <c r="QOY437" s="45"/>
      <c r="QOZ437" s="45"/>
      <c r="QPA437" s="45"/>
      <c r="QPB437" s="45"/>
      <c r="QPC437" s="45"/>
      <c r="QPD437" s="45"/>
      <c r="QPE437" s="45"/>
      <c r="QPF437" s="45"/>
      <c r="QPG437" s="45"/>
      <c r="QPH437" s="45"/>
      <c r="QPI437" s="45"/>
      <c r="QPJ437" s="45"/>
      <c r="QPK437" s="45"/>
      <c r="QPL437" s="45"/>
      <c r="QPM437" s="45"/>
      <c r="QPN437" s="45"/>
      <c r="QPO437" s="45"/>
      <c r="QPP437" s="45"/>
      <c r="QPQ437" s="45"/>
      <c r="QPR437" s="45"/>
      <c r="QPS437" s="45"/>
      <c r="QPT437" s="45"/>
      <c r="QPU437" s="45"/>
      <c r="QPV437" s="45"/>
      <c r="QPW437" s="45"/>
      <c r="QPX437" s="45"/>
      <c r="QPY437" s="45"/>
      <c r="QPZ437" s="45"/>
      <c r="QQA437" s="45"/>
      <c r="QQB437" s="45"/>
      <c r="QQC437" s="45"/>
      <c r="QQD437" s="45"/>
      <c r="QQE437" s="45"/>
      <c r="QQF437" s="45"/>
      <c r="QQG437" s="45"/>
      <c r="QQH437" s="45"/>
      <c r="QQI437" s="45"/>
      <c r="QQJ437" s="45"/>
      <c r="QQK437" s="45"/>
      <c r="QQL437" s="45"/>
      <c r="QQM437" s="45"/>
      <c r="QQN437" s="45"/>
      <c r="QQO437" s="45"/>
      <c r="QQP437" s="45"/>
      <c r="QQQ437" s="45"/>
      <c r="QQR437" s="45"/>
      <c r="QQS437" s="45"/>
      <c r="QQT437" s="45"/>
      <c r="QQU437" s="45"/>
      <c r="QQV437" s="45"/>
      <c r="QQW437" s="45"/>
      <c r="QQX437" s="45"/>
      <c r="QQY437" s="45"/>
      <c r="QQZ437" s="45"/>
      <c r="QRA437" s="45"/>
      <c r="QRB437" s="45"/>
      <c r="QRC437" s="45"/>
      <c r="QRD437" s="45"/>
      <c r="QRE437" s="45"/>
      <c r="QRF437" s="45"/>
      <c r="QRG437" s="45"/>
      <c r="QRH437" s="45"/>
      <c r="QRI437" s="45"/>
      <c r="QRJ437" s="45"/>
      <c r="QRK437" s="45"/>
      <c r="QRL437" s="45"/>
      <c r="QRM437" s="45"/>
      <c r="QRN437" s="45"/>
      <c r="QRO437" s="45"/>
      <c r="QRP437" s="45"/>
      <c r="QRQ437" s="45"/>
      <c r="QRR437" s="45"/>
      <c r="QRS437" s="45"/>
      <c r="QRT437" s="45"/>
      <c r="QRU437" s="45"/>
      <c r="QRV437" s="45"/>
      <c r="QRW437" s="45"/>
      <c r="QRX437" s="45"/>
      <c r="QRY437" s="45"/>
      <c r="QRZ437" s="45"/>
      <c r="QSA437" s="45"/>
      <c r="QSB437" s="45"/>
      <c r="QSC437" s="45"/>
      <c r="QSD437" s="45"/>
      <c r="QSE437" s="45"/>
      <c r="QSF437" s="45"/>
      <c r="QSG437" s="45"/>
      <c r="QSH437" s="45"/>
      <c r="QSI437" s="45"/>
      <c r="QSJ437" s="45"/>
      <c r="QSK437" s="45"/>
      <c r="QSL437" s="45"/>
      <c r="QSM437" s="45"/>
      <c r="QSN437" s="45"/>
      <c r="QSO437" s="45"/>
      <c r="QSP437" s="45"/>
      <c r="QSQ437" s="45"/>
      <c r="QSR437" s="45"/>
      <c r="QSS437" s="45"/>
      <c r="QST437" s="45"/>
      <c r="QSU437" s="45"/>
      <c r="QSV437" s="45"/>
      <c r="QSW437" s="45"/>
      <c r="QSX437" s="45"/>
      <c r="QSY437" s="45"/>
      <c r="QSZ437" s="45"/>
      <c r="QTA437" s="45"/>
      <c r="QTB437" s="45"/>
      <c r="QTC437" s="45"/>
      <c r="QTD437" s="45"/>
      <c r="QTE437" s="45"/>
      <c r="QTF437" s="45"/>
      <c r="QTG437" s="45"/>
      <c r="QTH437" s="45"/>
      <c r="QTI437" s="45"/>
      <c r="QTJ437" s="45"/>
      <c r="QTK437" s="45"/>
      <c r="QTL437" s="45"/>
      <c r="QTM437" s="45"/>
      <c r="QTN437" s="45"/>
      <c r="QTO437" s="45"/>
      <c r="QTP437" s="45"/>
      <c r="QTQ437" s="45"/>
      <c r="QTR437" s="45"/>
      <c r="QTS437" s="45"/>
      <c r="QTT437" s="45"/>
      <c r="QTU437" s="45"/>
      <c r="QTV437" s="45"/>
      <c r="QTW437" s="45"/>
      <c r="QTX437" s="45"/>
      <c r="QTY437" s="45"/>
      <c r="QTZ437" s="45"/>
      <c r="QUA437" s="45"/>
      <c r="QUB437" s="45"/>
      <c r="QUC437" s="45"/>
      <c r="QUD437" s="45"/>
      <c r="QUE437" s="45"/>
      <c r="QUF437" s="45"/>
      <c r="QUG437" s="45"/>
      <c r="QUH437" s="45"/>
      <c r="QUI437" s="45"/>
      <c r="QUJ437" s="45"/>
      <c r="QUK437" s="45"/>
      <c r="QUL437" s="45"/>
      <c r="QUM437" s="45"/>
      <c r="QUN437" s="45"/>
      <c r="QUO437" s="45"/>
      <c r="QUP437" s="45"/>
      <c r="QUQ437" s="45"/>
      <c r="QUR437" s="45"/>
      <c r="QUS437" s="45"/>
      <c r="QUT437" s="45"/>
      <c r="QUU437" s="45"/>
      <c r="QUV437" s="45"/>
      <c r="QUW437" s="45"/>
      <c r="QUX437" s="45"/>
      <c r="QUY437" s="45"/>
      <c r="QUZ437" s="45"/>
      <c r="QVA437" s="45"/>
      <c r="QVB437" s="45"/>
      <c r="QVC437" s="45"/>
      <c r="QVD437" s="45"/>
      <c r="QVE437" s="45"/>
      <c r="QVF437" s="45"/>
      <c r="QVG437" s="45"/>
      <c r="QVH437" s="45"/>
      <c r="QVI437" s="45"/>
      <c r="QVJ437" s="45"/>
      <c r="QVK437" s="45"/>
      <c r="QVL437" s="45"/>
      <c r="QVM437" s="45"/>
      <c r="QVN437" s="45"/>
      <c r="QVO437" s="45"/>
      <c r="QVP437" s="45"/>
      <c r="QVQ437" s="45"/>
      <c r="QVR437" s="45"/>
      <c r="QVS437" s="45"/>
      <c r="QVT437" s="45"/>
      <c r="QVU437" s="45"/>
      <c r="QVV437" s="45"/>
      <c r="QVW437" s="45"/>
      <c r="QVX437" s="45"/>
      <c r="QVY437" s="45"/>
      <c r="QVZ437" s="45"/>
      <c r="QWA437" s="45"/>
      <c r="QWB437" s="45"/>
      <c r="QWC437" s="45"/>
      <c r="QWD437" s="45"/>
      <c r="QWE437" s="45"/>
      <c r="QWF437" s="45"/>
      <c r="QWG437" s="45"/>
      <c r="QWH437" s="45"/>
      <c r="QWI437" s="45"/>
      <c r="QWJ437" s="45"/>
      <c r="QWK437" s="45"/>
      <c r="QWL437" s="45"/>
      <c r="QWM437" s="45"/>
      <c r="QWN437" s="45"/>
      <c r="QWO437" s="45"/>
      <c r="QWP437" s="45"/>
      <c r="QWQ437" s="45"/>
      <c r="QWR437" s="45"/>
      <c r="QWS437" s="45"/>
      <c r="QWT437" s="45"/>
      <c r="QWU437" s="45"/>
      <c r="QWV437" s="45"/>
      <c r="QWW437" s="45"/>
      <c r="QWX437" s="45"/>
      <c r="QWY437" s="45"/>
      <c r="QWZ437" s="45"/>
      <c r="QXA437" s="45"/>
      <c r="QXB437" s="45"/>
      <c r="QXC437" s="45"/>
      <c r="QXD437" s="45"/>
      <c r="QXE437" s="45"/>
      <c r="QXF437" s="45"/>
      <c r="QXG437" s="45"/>
      <c r="QXH437" s="45"/>
      <c r="QXI437" s="45"/>
      <c r="QXJ437" s="45"/>
      <c r="QXK437" s="45"/>
      <c r="QXL437" s="45"/>
      <c r="QXM437" s="45"/>
      <c r="QXN437" s="45"/>
      <c r="QXO437" s="45"/>
      <c r="QXP437" s="45"/>
      <c r="QXQ437" s="45"/>
      <c r="QXR437" s="45"/>
      <c r="QXS437" s="45"/>
      <c r="QXT437" s="45"/>
      <c r="QXU437" s="45"/>
      <c r="QXV437" s="45"/>
      <c r="QXW437" s="45"/>
      <c r="QXX437" s="45"/>
      <c r="QXY437" s="45"/>
      <c r="QXZ437" s="45"/>
      <c r="QYA437" s="45"/>
      <c r="QYB437" s="45"/>
      <c r="QYC437" s="45"/>
      <c r="QYD437" s="45"/>
      <c r="QYE437" s="45"/>
      <c r="QYF437" s="45"/>
      <c r="QYG437" s="45"/>
      <c r="QYH437" s="45"/>
      <c r="QYI437" s="45"/>
      <c r="QYJ437" s="45"/>
      <c r="QYK437" s="45"/>
      <c r="QYL437" s="45"/>
      <c r="QYM437" s="45"/>
      <c r="QYN437" s="45"/>
      <c r="QYO437" s="45"/>
      <c r="QYP437" s="45"/>
      <c r="QYQ437" s="45"/>
      <c r="QYR437" s="45"/>
      <c r="QYS437" s="45"/>
      <c r="QYT437" s="45"/>
      <c r="QYU437" s="45"/>
      <c r="QYV437" s="45"/>
      <c r="QYW437" s="45"/>
      <c r="QYX437" s="45"/>
      <c r="QYY437" s="45"/>
      <c r="QYZ437" s="45"/>
      <c r="QZA437" s="45"/>
      <c r="QZB437" s="45"/>
      <c r="QZC437" s="45"/>
      <c r="QZD437" s="45"/>
      <c r="QZE437" s="45"/>
      <c r="QZF437" s="45"/>
      <c r="QZG437" s="45"/>
      <c r="QZH437" s="45"/>
      <c r="QZI437" s="45"/>
      <c r="QZJ437" s="45"/>
      <c r="QZK437" s="45"/>
      <c r="QZL437" s="45"/>
      <c r="QZM437" s="45"/>
      <c r="QZN437" s="45"/>
      <c r="QZO437" s="45"/>
      <c r="QZP437" s="45"/>
      <c r="QZQ437" s="45"/>
      <c r="QZR437" s="45"/>
      <c r="QZS437" s="45"/>
      <c r="QZT437" s="45"/>
      <c r="QZU437" s="45"/>
      <c r="QZV437" s="45"/>
      <c r="QZW437" s="45"/>
      <c r="QZX437" s="45"/>
      <c r="QZY437" s="45"/>
      <c r="QZZ437" s="45"/>
      <c r="RAA437" s="45"/>
      <c r="RAB437" s="45"/>
      <c r="RAC437" s="45"/>
      <c r="RAD437" s="45"/>
      <c r="RAE437" s="45"/>
      <c r="RAF437" s="45"/>
      <c r="RAG437" s="45"/>
      <c r="RAH437" s="45"/>
      <c r="RAI437" s="45"/>
      <c r="RAJ437" s="45"/>
      <c r="RAK437" s="45"/>
      <c r="RAL437" s="45"/>
      <c r="RAM437" s="45"/>
      <c r="RAN437" s="45"/>
      <c r="RAO437" s="45"/>
      <c r="RAP437" s="45"/>
      <c r="RAQ437" s="45"/>
      <c r="RAR437" s="45"/>
      <c r="RAS437" s="45"/>
      <c r="RAT437" s="45"/>
      <c r="RAU437" s="45"/>
      <c r="RAV437" s="45"/>
      <c r="RAW437" s="45"/>
      <c r="RAX437" s="45"/>
      <c r="RAY437" s="45"/>
      <c r="RAZ437" s="45"/>
      <c r="RBA437" s="45"/>
      <c r="RBB437" s="45"/>
      <c r="RBC437" s="45"/>
      <c r="RBD437" s="45"/>
      <c r="RBE437" s="45"/>
      <c r="RBF437" s="45"/>
      <c r="RBG437" s="45"/>
      <c r="RBH437" s="45"/>
      <c r="RBI437" s="45"/>
      <c r="RBJ437" s="45"/>
      <c r="RBK437" s="45"/>
      <c r="RBL437" s="45"/>
      <c r="RBM437" s="45"/>
      <c r="RBN437" s="45"/>
      <c r="RBO437" s="45"/>
      <c r="RBP437" s="45"/>
      <c r="RBQ437" s="45"/>
      <c r="RBR437" s="45"/>
      <c r="RBS437" s="45"/>
      <c r="RBT437" s="45"/>
      <c r="RBU437" s="45"/>
      <c r="RBV437" s="45"/>
      <c r="RBW437" s="45"/>
      <c r="RBX437" s="45"/>
      <c r="RBY437" s="45"/>
      <c r="RBZ437" s="45"/>
      <c r="RCA437" s="45"/>
      <c r="RCB437" s="45"/>
      <c r="RCC437" s="45"/>
      <c r="RCD437" s="45"/>
      <c r="RCE437" s="45"/>
      <c r="RCF437" s="45"/>
      <c r="RCG437" s="45"/>
      <c r="RCH437" s="45"/>
      <c r="RCI437" s="45"/>
      <c r="RCJ437" s="45"/>
      <c r="RCK437" s="45"/>
      <c r="RCL437" s="45"/>
      <c r="RCM437" s="45"/>
      <c r="RCN437" s="45"/>
      <c r="RCO437" s="45"/>
      <c r="RCP437" s="45"/>
      <c r="RCQ437" s="45"/>
      <c r="RCR437" s="45"/>
      <c r="RCS437" s="45"/>
      <c r="RCT437" s="45"/>
      <c r="RCU437" s="45"/>
      <c r="RCV437" s="45"/>
      <c r="RCW437" s="45"/>
      <c r="RCX437" s="45"/>
      <c r="RCY437" s="45"/>
      <c r="RCZ437" s="45"/>
      <c r="RDA437" s="45"/>
      <c r="RDB437" s="45"/>
      <c r="RDC437" s="45"/>
      <c r="RDD437" s="45"/>
      <c r="RDE437" s="45"/>
      <c r="RDF437" s="45"/>
      <c r="RDG437" s="45"/>
      <c r="RDH437" s="45"/>
      <c r="RDI437" s="45"/>
      <c r="RDJ437" s="45"/>
      <c r="RDK437" s="45"/>
      <c r="RDL437" s="45"/>
      <c r="RDM437" s="45"/>
      <c r="RDN437" s="45"/>
      <c r="RDO437" s="45"/>
      <c r="RDP437" s="45"/>
      <c r="RDQ437" s="45"/>
      <c r="RDR437" s="45"/>
      <c r="RDS437" s="45"/>
      <c r="RDT437" s="45"/>
      <c r="RDU437" s="45"/>
      <c r="RDV437" s="45"/>
      <c r="RDW437" s="45"/>
      <c r="RDX437" s="45"/>
      <c r="RDY437" s="45"/>
      <c r="RDZ437" s="45"/>
      <c r="REA437" s="45"/>
      <c r="REB437" s="45"/>
      <c r="REC437" s="45"/>
      <c r="RED437" s="45"/>
      <c r="REE437" s="45"/>
      <c r="REF437" s="45"/>
      <c r="REG437" s="45"/>
      <c r="REH437" s="45"/>
      <c r="REI437" s="45"/>
      <c r="REJ437" s="45"/>
      <c r="REK437" s="45"/>
      <c r="REL437" s="45"/>
      <c r="REM437" s="45"/>
      <c r="REN437" s="45"/>
      <c r="REO437" s="45"/>
      <c r="REP437" s="45"/>
      <c r="REQ437" s="45"/>
      <c r="RER437" s="45"/>
      <c r="RES437" s="45"/>
      <c r="RET437" s="45"/>
      <c r="REU437" s="45"/>
      <c r="REV437" s="45"/>
      <c r="REW437" s="45"/>
      <c r="REX437" s="45"/>
      <c r="REY437" s="45"/>
      <c r="REZ437" s="45"/>
      <c r="RFA437" s="45"/>
      <c r="RFB437" s="45"/>
      <c r="RFC437" s="45"/>
      <c r="RFD437" s="45"/>
      <c r="RFE437" s="45"/>
      <c r="RFF437" s="45"/>
      <c r="RFG437" s="45"/>
      <c r="RFH437" s="45"/>
      <c r="RFI437" s="45"/>
      <c r="RFJ437" s="45"/>
      <c r="RFK437" s="45"/>
      <c r="RFL437" s="45"/>
      <c r="RFM437" s="45"/>
      <c r="RFN437" s="45"/>
      <c r="RFO437" s="45"/>
      <c r="RFP437" s="45"/>
      <c r="RFQ437" s="45"/>
      <c r="RFR437" s="45"/>
      <c r="RFS437" s="45"/>
      <c r="RFT437" s="45"/>
      <c r="RFU437" s="45"/>
      <c r="RFV437" s="45"/>
      <c r="RFW437" s="45"/>
      <c r="RFX437" s="45"/>
      <c r="RFY437" s="45"/>
      <c r="RFZ437" s="45"/>
      <c r="RGA437" s="45"/>
      <c r="RGB437" s="45"/>
      <c r="RGC437" s="45"/>
      <c r="RGD437" s="45"/>
      <c r="RGE437" s="45"/>
      <c r="RGF437" s="45"/>
      <c r="RGG437" s="45"/>
      <c r="RGH437" s="45"/>
      <c r="RGI437" s="45"/>
      <c r="RGJ437" s="45"/>
      <c r="RGK437" s="45"/>
      <c r="RGL437" s="45"/>
      <c r="RGM437" s="45"/>
      <c r="RGN437" s="45"/>
      <c r="RGO437" s="45"/>
      <c r="RGP437" s="45"/>
      <c r="RGQ437" s="45"/>
      <c r="RGR437" s="45"/>
      <c r="RGS437" s="45"/>
      <c r="RGT437" s="45"/>
      <c r="RGU437" s="45"/>
      <c r="RGV437" s="45"/>
      <c r="RGW437" s="45"/>
      <c r="RGX437" s="45"/>
      <c r="RGY437" s="45"/>
      <c r="RGZ437" s="45"/>
      <c r="RHA437" s="45"/>
      <c r="RHB437" s="45"/>
      <c r="RHC437" s="45"/>
      <c r="RHD437" s="45"/>
      <c r="RHE437" s="45"/>
      <c r="RHF437" s="45"/>
      <c r="RHG437" s="45"/>
      <c r="RHH437" s="45"/>
      <c r="RHI437" s="45"/>
      <c r="RHJ437" s="45"/>
      <c r="RHK437" s="45"/>
      <c r="RHL437" s="45"/>
      <c r="RHM437" s="45"/>
      <c r="RHN437" s="45"/>
      <c r="RHO437" s="45"/>
      <c r="RHP437" s="45"/>
      <c r="RHQ437" s="45"/>
      <c r="RHR437" s="45"/>
      <c r="RHS437" s="45"/>
      <c r="RHT437" s="45"/>
      <c r="RHU437" s="45"/>
      <c r="RHV437" s="45"/>
      <c r="RHW437" s="45"/>
      <c r="RHX437" s="45"/>
      <c r="RHY437" s="45"/>
      <c r="RHZ437" s="45"/>
      <c r="RIA437" s="45"/>
      <c r="RIB437" s="45"/>
      <c r="RIC437" s="45"/>
      <c r="RID437" s="45"/>
      <c r="RIE437" s="45"/>
      <c r="RIF437" s="45"/>
      <c r="RIG437" s="45"/>
      <c r="RIH437" s="45"/>
      <c r="RII437" s="45"/>
      <c r="RIJ437" s="45"/>
      <c r="RIK437" s="45"/>
      <c r="RIL437" s="45"/>
      <c r="RIM437" s="45"/>
      <c r="RIN437" s="45"/>
      <c r="RIO437" s="45"/>
      <c r="RIP437" s="45"/>
      <c r="RIQ437" s="45"/>
      <c r="RIR437" s="45"/>
      <c r="RIS437" s="45"/>
      <c r="RIT437" s="45"/>
      <c r="RIU437" s="45"/>
      <c r="RIV437" s="45"/>
      <c r="RIW437" s="45"/>
      <c r="RIX437" s="45"/>
      <c r="RIY437" s="45"/>
      <c r="RIZ437" s="45"/>
      <c r="RJA437" s="45"/>
      <c r="RJB437" s="45"/>
      <c r="RJC437" s="45"/>
      <c r="RJD437" s="45"/>
      <c r="RJE437" s="45"/>
      <c r="RJF437" s="45"/>
      <c r="RJG437" s="45"/>
      <c r="RJH437" s="45"/>
      <c r="RJI437" s="45"/>
      <c r="RJJ437" s="45"/>
      <c r="RJK437" s="45"/>
      <c r="RJL437" s="45"/>
      <c r="RJM437" s="45"/>
      <c r="RJN437" s="45"/>
      <c r="RJO437" s="45"/>
      <c r="RJP437" s="45"/>
      <c r="RJQ437" s="45"/>
      <c r="RJR437" s="45"/>
      <c r="RJS437" s="45"/>
      <c r="RJT437" s="45"/>
      <c r="RJU437" s="45"/>
      <c r="RJV437" s="45"/>
      <c r="RJW437" s="45"/>
      <c r="RJX437" s="45"/>
      <c r="RJY437" s="45"/>
      <c r="RJZ437" s="45"/>
      <c r="RKA437" s="45"/>
      <c r="RKB437" s="45"/>
      <c r="RKC437" s="45"/>
      <c r="RKD437" s="45"/>
      <c r="RKE437" s="45"/>
      <c r="RKF437" s="45"/>
      <c r="RKG437" s="45"/>
      <c r="RKH437" s="45"/>
      <c r="RKI437" s="45"/>
      <c r="RKJ437" s="45"/>
      <c r="RKK437" s="45"/>
      <c r="RKL437" s="45"/>
      <c r="RKM437" s="45"/>
      <c r="RKN437" s="45"/>
      <c r="RKO437" s="45"/>
      <c r="RKP437" s="45"/>
      <c r="RKQ437" s="45"/>
      <c r="RKR437" s="45"/>
      <c r="RKS437" s="45"/>
      <c r="RKT437" s="45"/>
      <c r="RKU437" s="45"/>
      <c r="RKV437" s="45"/>
      <c r="RKW437" s="45"/>
      <c r="RKX437" s="45"/>
      <c r="RKY437" s="45"/>
      <c r="RKZ437" s="45"/>
      <c r="RLA437" s="45"/>
      <c r="RLB437" s="45"/>
      <c r="RLC437" s="45"/>
      <c r="RLD437" s="45"/>
      <c r="RLE437" s="45"/>
      <c r="RLF437" s="45"/>
      <c r="RLG437" s="45"/>
      <c r="RLH437" s="45"/>
      <c r="RLI437" s="45"/>
      <c r="RLJ437" s="45"/>
      <c r="RLK437" s="45"/>
      <c r="RLL437" s="45"/>
      <c r="RLM437" s="45"/>
      <c r="RLN437" s="45"/>
      <c r="RLO437" s="45"/>
      <c r="RLP437" s="45"/>
      <c r="RLQ437" s="45"/>
      <c r="RLR437" s="45"/>
      <c r="RLS437" s="45"/>
      <c r="RLT437" s="45"/>
      <c r="RLU437" s="45"/>
      <c r="RLV437" s="45"/>
      <c r="RLW437" s="45"/>
      <c r="RLX437" s="45"/>
      <c r="RLY437" s="45"/>
      <c r="RLZ437" s="45"/>
      <c r="RMA437" s="45"/>
      <c r="RMB437" s="45"/>
      <c r="RMC437" s="45"/>
      <c r="RMD437" s="45"/>
      <c r="RME437" s="45"/>
      <c r="RMF437" s="45"/>
      <c r="RMG437" s="45"/>
      <c r="RMH437" s="45"/>
      <c r="RMI437" s="45"/>
      <c r="RMJ437" s="45"/>
      <c r="RMK437" s="45"/>
      <c r="RML437" s="45"/>
      <c r="RMM437" s="45"/>
      <c r="RMN437" s="45"/>
      <c r="RMO437" s="45"/>
      <c r="RMP437" s="45"/>
      <c r="RMQ437" s="45"/>
      <c r="RMR437" s="45"/>
      <c r="RMS437" s="45"/>
      <c r="RMT437" s="45"/>
      <c r="RMU437" s="45"/>
      <c r="RMV437" s="45"/>
      <c r="RMW437" s="45"/>
      <c r="RMX437" s="45"/>
      <c r="RMY437" s="45"/>
      <c r="RMZ437" s="45"/>
      <c r="RNA437" s="45"/>
      <c r="RNB437" s="45"/>
      <c r="RNC437" s="45"/>
      <c r="RND437" s="45"/>
      <c r="RNE437" s="45"/>
      <c r="RNF437" s="45"/>
      <c r="RNG437" s="45"/>
      <c r="RNH437" s="45"/>
      <c r="RNI437" s="45"/>
      <c r="RNJ437" s="45"/>
      <c r="RNK437" s="45"/>
      <c r="RNL437" s="45"/>
      <c r="RNM437" s="45"/>
      <c r="RNN437" s="45"/>
      <c r="RNO437" s="45"/>
      <c r="RNP437" s="45"/>
      <c r="RNQ437" s="45"/>
      <c r="RNR437" s="45"/>
      <c r="RNS437" s="45"/>
      <c r="RNT437" s="45"/>
      <c r="RNU437" s="45"/>
      <c r="RNV437" s="45"/>
      <c r="RNW437" s="45"/>
      <c r="RNX437" s="45"/>
      <c r="RNY437" s="45"/>
      <c r="RNZ437" s="45"/>
      <c r="ROA437" s="45"/>
      <c r="ROB437" s="45"/>
      <c r="ROC437" s="45"/>
      <c r="ROD437" s="45"/>
      <c r="ROE437" s="45"/>
      <c r="ROF437" s="45"/>
      <c r="ROG437" s="45"/>
      <c r="ROH437" s="45"/>
      <c r="ROI437" s="45"/>
      <c r="ROJ437" s="45"/>
      <c r="ROK437" s="45"/>
      <c r="ROL437" s="45"/>
      <c r="ROM437" s="45"/>
      <c r="RON437" s="45"/>
      <c r="ROO437" s="45"/>
      <c r="ROP437" s="45"/>
      <c r="ROQ437" s="45"/>
      <c r="ROR437" s="45"/>
      <c r="ROS437" s="45"/>
      <c r="ROT437" s="45"/>
      <c r="ROU437" s="45"/>
      <c r="ROV437" s="45"/>
      <c r="ROW437" s="45"/>
      <c r="ROX437" s="45"/>
      <c r="ROY437" s="45"/>
      <c r="ROZ437" s="45"/>
      <c r="RPA437" s="45"/>
      <c r="RPB437" s="45"/>
      <c r="RPC437" s="45"/>
      <c r="RPD437" s="45"/>
      <c r="RPE437" s="45"/>
      <c r="RPF437" s="45"/>
      <c r="RPG437" s="45"/>
      <c r="RPH437" s="45"/>
      <c r="RPI437" s="45"/>
      <c r="RPJ437" s="45"/>
      <c r="RPK437" s="45"/>
      <c r="RPL437" s="45"/>
      <c r="RPM437" s="45"/>
      <c r="RPN437" s="45"/>
      <c r="RPO437" s="45"/>
      <c r="RPP437" s="45"/>
      <c r="RPQ437" s="45"/>
      <c r="RPR437" s="45"/>
      <c r="RPS437" s="45"/>
      <c r="RPT437" s="45"/>
      <c r="RPU437" s="45"/>
      <c r="RPV437" s="45"/>
      <c r="RPW437" s="45"/>
      <c r="RPX437" s="45"/>
      <c r="RPY437" s="45"/>
      <c r="RPZ437" s="45"/>
      <c r="RQA437" s="45"/>
      <c r="RQB437" s="45"/>
      <c r="RQC437" s="45"/>
      <c r="RQD437" s="45"/>
      <c r="RQE437" s="45"/>
      <c r="RQF437" s="45"/>
      <c r="RQG437" s="45"/>
      <c r="RQH437" s="45"/>
      <c r="RQI437" s="45"/>
      <c r="RQJ437" s="45"/>
      <c r="RQK437" s="45"/>
      <c r="RQL437" s="45"/>
      <c r="RQM437" s="45"/>
      <c r="RQN437" s="45"/>
      <c r="RQO437" s="45"/>
      <c r="RQP437" s="45"/>
      <c r="RQQ437" s="45"/>
      <c r="RQR437" s="45"/>
      <c r="RQS437" s="45"/>
      <c r="RQT437" s="45"/>
      <c r="RQU437" s="45"/>
      <c r="RQV437" s="45"/>
      <c r="RQW437" s="45"/>
      <c r="RQX437" s="45"/>
      <c r="RQY437" s="45"/>
      <c r="RQZ437" s="45"/>
      <c r="RRA437" s="45"/>
      <c r="RRB437" s="45"/>
      <c r="RRC437" s="45"/>
      <c r="RRD437" s="45"/>
      <c r="RRE437" s="45"/>
      <c r="RRF437" s="45"/>
      <c r="RRG437" s="45"/>
      <c r="RRH437" s="45"/>
      <c r="RRI437" s="45"/>
      <c r="RRJ437" s="45"/>
      <c r="RRK437" s="45"/>
      <c r="RRL437" s="45"/>
      <c r="RRM437" s="45"/>
      <c r="RRN437" s="45"/>
      <c r="RRO437" s="45"/>
      <c r="RRP437" s="45"/>
      <c r="RRQ437" s="45"/>
      <c r="RRR437" s="45"/>
      <c r="RRS437" s="45"/>
      <c r="RRT437" s="45"/>
      <c r="RRU437" s="45"/>
      <c r="RRV437" s="45"/>
      <c r="RRW437" s="45"/>
      <c r="RRX437" s="45"/>
      <c r="RRY437" s="45"/>
      <c r="RRZ437" s="45"/>
      <c r="RSA437" s="45"/>
      <c r="RSB437" s="45"/>
      <c r="RSC437" s="45"/>
      <c r="RSD437" s="45"/>
      <c r="RSE437" s="45"/>
      <c r="RSF437" s="45"/>
      <c r="RSG437" s="45"/>
      <c r="RSH437" s="45"/>
      <c r="RSI437" s="45"/>
      <c r="RSJ437" s="45"/>
      <c r="RSK437" s="45"/>
      <c r="RSL437" s="45"/>
      <c r="RSM437" s="45"/>
      <c r="RSN437" s="45"/>
      <c r="RSO437" s="45"/>
      <c r="RSP437" s="45"/>
      <c r="RSQ437" s="45"/>
      <c r="RSR437" s="45"/>
      <c r="RSS437" s="45"/>
      <c r="RST437" s="45"/>
      <c r="RSU437" s="45"/>
      <c r="RSV437" s="45"/>
      <c r="RSW437" s="45"/>
      <c r="RSX437" s="45"/>
      <c r="RSY437" s="45"/>
      <c r="RSZ437" s="45"/>
      <c r="RTA437" s="45"/>
      <c r="RTB437" s="45"/>
      <c r="RTC437" s="45"/>
      <c r="RTD437" s="45"/>
      <c r="RTE437" s="45"/>
      <c r="RTF437" s="45"/>
      <c r="RTG437" s="45"/>
      <c r="RTH437" s="45"/>
      <c r="RTI437" s="45"/>
      <c r="RTJ437" s="45"/>
      <c r="RTK437" s="45"/>
      <c r="RTL437" s="45"/>
      <c r="RTM437" s="45"/>
      <c r="RTN437" s="45"/>
      <c r="RTO437" s="45"/>
      <c r="RTP437" s="45"/>
      <c r="RTQ437" s="45"/>
      <c r="RTR437" s="45"/>
      <c r="RTS437" s="45"/>
      <c r="RTT437" s="45"/>
      <c r="RTU437" s="45"/>
      <c r="RTV437" s="45"/>
      <c r="RTW437" s="45"/>
      <c r="RTX437" s="45"/>
      <c r="RTY437" s="45"/>
      <c r="RTZ437" s="45"/>
      <c r="RUA437" s="45"/>
      <c r="RUB437" s="45"/>
      <c r="RUC437" s="45"/>
      <c r="RUD437" s="45"/>
      <c r="RUE437" s="45"/>
      <c r="RUF437" s="45"/>
      <c r="RUG437" s="45"/>
      <c r="RUH437" s="45"/>
      <c r="RUI437" s="45"/>
      <c r="RUJ437" s="45"/>
      <c r="RUK437" s="45"/>
      <c r="RUL437" s="45"/>
      <c r="RUM437" s="45"/>
      <c r="RUN437" s="45"/>
      <c r="RUO437" s="45"/>
      <c r="RUP437" s="45"/>
      <c r="RUQ437" s="45"/>
      <c r="RUR437" s="45"/>
      <c r="RUS437" s="45"/>
      <c r="RUT437" s="45"/>
      <c r="RUU437" s="45"/>
      <c r="RUV437" s="45"/>
      <c r="RUW437" s="45"/>
      <c r="RUX437" s="45"/>
      <c r="RUY437" s="45"/>
      <c r="RUZ437" s="45"/>
      <c r="RVA437" s="45"/>
      <c r="RVB437" s="45"/>
      <c r="RVC437" s="45"/>
      <c r="RVD437" s="45"/>
      <c r="RVE437" s="45"/>
      <c r="RVF437" s="45"/>
      <c r="RVG437" s="45"/>
      <c r="RVH437" s="45"/>
      <c r="RVI437" s="45"/>
      <c r="RVJ437" s="45"/>
      <c r="RVK437" s="45"/>
      <c r="RVL437" s="45"/>
      <c r="RVM437" s="45"/>
      <c r="RVN437" s="45"/>
      <c r="RVO437" s="45"/>
      <c r="RVP437" s="45"/>
      <c r="RVQ437" s="45"/>
      <c r="RVR437" s="45"/>
      <c r="RVS437" s="45"/>
      <c r="RVT437" s="45"/>
      <c r="RVU437" s="45"/>
      <c r="RVV437" s="45"/>
      <c r="RVW437" s="45"/>
      <c r="RVX437" s="45"/>
      <c r="RVY437" s="45"/>
      <c r="RVZ437" s="45"/>
      <c r="RWA437" s="45"/>
      <c r="RWB437" s="45"/>
      <c r="RWC437" s="45"/>
      <c r="RWD437" s="45"/>
      <c r="RWE437" s="45"/>
      <c r="RWF437" s="45"/>
      <c r="RWG437" s="45"/>
      <c r="RWH437" s="45"/>
      <c r="RWI437" s="45"/>
      <c r="RWJ437" s="45"/>
      <c r="RWK437" s="45"/>
      <c r="RWL437" s="45"/>
      <c r="RWM437" s="45"/>
      <c r="RWN437" s="45"/>
      <c r="RWO437" s="45"/>
      <c r="RWP437" s="45"/>
      <c r="RWQ437" s="45"/>
      <c r="RWR437" s="45"/>
      <c r="RWS437" s="45"/>
      <c r="RWT437" s="45"/>
      <c r="RWU437" s="45"/>
      <c r="RWV437" s="45"/>
      <c r="RWW437" s="45"/>
      <c r="RWX437" s="45"/>
      <c r="RWY437" s="45"/>
      <c r="RWZ437" s="45"/>
      <c r="RXA437" s="45"/>
      <c r="RXB437" s="45"/>
      <c r="RXC437" s="45"/>
      <c r="RXD437" s="45"/>
      <c r="RXE437" s="45"/>
      <c r="RXF437" s="45"/>
      <c r="RXG437" s="45"/>
      <c r="RXH437" s="45"/>
      <c r="RXI437" s="45"/>
      <c r="RXJ437" s="45"/>
      <c r="RXK437" s="45"/>
      <c r="RXL437" s="45"/>
      <c r="RXM437" s="45"/>
      <c r="RXN437" s="45"/>
      <c r="RXO437" s="45"/>
      <c r="RXP437" s="45"/>
      <c r="RXQ437" s="45"/>
      <c r="RXR437" s="45"/>
      <c r="RXS437" s="45"/>
      <c r="RXT437" s="45"/>
      <c r="RXU437" s="45"/>
      <c r="RXV437" s="45"/>
      <c r="RXW437" s="45"/>
      <c r="RXX437" s="45"/>
      <c r="RXY437" s="45"/>
      <c r="RXZ437" s="45"/>
      <c r="RYA437" s="45"/>
      <c r="RYB437" s="45"/>
      <c r="RYC437" s="45"/>
      <c r="RYD437" s="45"/>
      <c r="RYE437" s="45"/>
      <c r="RYF437" s="45"/>
      <c r="RYG437" s="45"/>
      <c r="RYH437" s="45"/>
      <c r="RYI437" s="45"/>
      <c r="RYJ437" s="45"/>
      <c r="RYK437" s="45"/>
      <c r="RYL437" s="45"/>
      <c r="RYM437" s="45"/>
      <c r="RYN437" s="45"/>
      <c r="RYO437" s="45"/>
      <c r="RYP437" s="45"/>
      <c r="RYQ437" s="45"/>
      <c r="RYR437" s="45"/>
      <c r="RYS437" s="45"/>
      <c r="RYT437" s="45"/>
      <c r="RYU437" s="45"/>
      <c r="RYV437" s="45"/>
      <c r="RYW437" s="45"/>
      <c r="RYX437" s="45"/>
      <c r="RYY437" s="45"/>
      <c r="RYZ437" s="45"/>
      <c r="RZA437" s="45"/>
      <c r="RZB437" s="45"/>
      <c r="RZC437" s="45"/>
      <c r="RZD437" s="45"/>
      <c r="RZE437" s="45"/>
      <c r="RZF437" s="45"/>
      <c r="RZG437" s="45"/>
      <c r="RZH437" s="45"/>
      <c r="RZI437" s="45"/>
      <c r="RZJ437" s="45"/>
      <c r="RZK437" s="45"/>
      <c r="RZL437" s="45"/>
      <c r="RZM437" s="45"/>
      <c r="RZN437" s="45"/>
      <c r="RZO437" s="45"/>
      <c r="RZP437" s="45"/>
      <c r="RZQ437" s="45"/>
      <c r="RZR437" s="45"/>
      <c r="RZS437" s="45"/>
      <c r="RZT437" s="45"/>
      <c r="RZU437" s="45"/>
      <c r="RZV437" s="45"/>
      <c r="RZW437" s="45"/>
      <c r="RZX437" s="45"/>
      <c r="RZY437" s="45"/>
      <c r="RZZ437" s="45"/>
      <c r="SAA437" s="45"/>
      <c r="SAB437" s="45"/>
      <c r="SAC437" s="45"/>
      <c r="SAD437" s="45"/>
      <c r="SAE437" s="45"/>
      <c r="SAF437" s="45"/>
      <c r="SAG437" s="45"/>
      <c r="SAH437" s="45"/>
      <c r="SAI437" s="45"/>
      <c r="SAJ437" s="45"/>
      <c r="SAK437" s="45"/>
      <c r="SAL437" s="45"/>
      <c r="SAM437" s="45"/>
      <c r="SAN437" s="45"/>
      <c r="SAO437" s="45"/>
      <c r="SAP437" s="45"/>
      <c r="SAQ437" s="45"/>
      <c r="SAR437" s="45"/>
      <c r="SAS437" s="45"/>
      <c r="SAT437" s="45"/>
      <c r="SAU437" s="45"/>
      <c r="SAV437" s="45"/>
      <c r="SAW437" s="45"/>
      <c r="SAX437" s="45"/>
      <c r="SAY437" s="45"/>
      <c r="SAZ437" s="45"/>
      <c r="SBA437" s="45"/>
      <c r="SBB437" s="45"/>
      <c r="SBC437" s="45"/>
      <c r="SBD437" s="45"/>
      <c r="SBE437" s="45"/>
      <c r="SBF437" s="45"/>
      <c r="SBG437" s="45"/>
      <c r="SBH437" s="45"/>
      <c r="SBI437" s="45"/>
      <c r="SBJ437" s="45"/>
      <c r="SBK437" s="45"/>
      <c r="SBL437" s="45"/>
      <c r="SBM437" s="45"/>
      <c r="SBN437" s="45"/>
      <c r="SBO437" s="45"/>
      <c r="SBP437" s="45"/>
      <c r="SBQ437" s="45"/>
      <c r="SBR437" s="45"/>
      <c r="SBS437" s="45"/>
      <c r="SBT437" s="45"/>
      <c r="SBU437" s="45"/>
      <c r="SBV437" s="45"/>
      <c r="SBW437" s="45"/>
      <c r="SBX437" s="45"/>
      <c r="SBY437" s="45"/>
      <c r="SBZ437" s="45"/>
      <c r="SCA437" s="45"/>
      <c r="SCB437" s="45"/>
      <c r="SCC437" s="45"/>
      <c r="SCD437" s="45"/>
      <c r="SCE437" s="45"/>
      <c r="SCF437" s="45"/>
      <c r="SCG437" s="45"/>
      <c r="SCH437" s="45"/>
      <c r="SCI437" s="45"/>
      <c r="SCJ437" s="45"/>
      <c r="SCK437" s="45"/>
      <c r="SCL437" s="45"/>
      <c r="SCM437" s="45"/>
      <c r="SCN437" s="45"/>
      <c r="SCO437" s="45"/>
      <c r="SCP437" s="45"/>
      <c r="SCQ437" s="45"/>
      <c r="SCR437" s="45"/>
      <c r="SCS437" s="45"/>
      <c r="SCT437" s="45"/>
      <c r="SCU437" s="45"/>
      <c r="SCV437" s="45"/>
      <c r="SCW437" s="45"/>
      <c r="SCX437" s="45"/>
      <c r="SCY437" s="45"/>
      <c r="SCZ437" s="45"/>
      <c r="SDA437" s="45"/>
      <c r="SDB437" s="45"/>
      <c r="SDC437" s="45"/>
      <c r="SDD437" s="45"/>
      <c r="SDE437" s="45"/>
      <c r="SDF437" s="45"/>
      <c r="SDG437" s="45"/>
      <c r="SDH437" s="45"/>
      <c r="SDI437" s="45"/>
      <c r="SDJ437" s="45"/>
      <c r="SDK437" s="45"/>
      <c r="SDL437" s="45"/>
      <c r="SDM437" s="45"/>
      <c r="SDN437" s="45"/>
      <c r="SDO437" s="45"/>
      <c r="SDP437" s="45"/>
      <c r="SDQ437" s="45"/>
      <c r="SDR437" s="45"/>
      <c r="SDS437" s="45"/>
      <c r="SDT437" s="45"/>
      <c r="SDU437" s="45"/>
      <c r="SDV437" s="45"/>
      <c r="SDW437" s="45"/>
      <c r="SDX437" s="45"/>
      <c r="SDY437" s="45"/>
      <c r="SDZ437" s="45"/>
      <c r="SEA437" s="45"/>
      <c r="SEB437" s="45"/>
      <c r="SEC437" s="45"/>
      <c r="SED437" s="45"/>
      <c r="SEE437" s="45"/>
      <c r="SEF437" s="45"/>
      <c r="SEG437" s="45"/>
      <c r="SEH437" s="45"/>
      <c r="SEI437" s="45"/>
      <c r="SEJ437" s="45"/>
      <c r="SEK437" s="45"/>
      <c r="SEL437" s="45"/>
      <c r="SEM437" s="45"/>
      <c r="SEN437" s="45"/>
      <c r="SEO437" s="45"/>
      <c r="SEP437" s="45"/>
      <c r="SEQ437" s="45"/>
      <c r="SER437" s="45"/>
      <c r="SES437" s="45"/>
      <c r="SET437" s="45"/>
      <c r="SEU437" s="45"/>
      <c r="SEV437" s="45"/>
      <c r="SEW437" s="45"/>
      <c r="SEX437" s="45"/>
      <c r="SEY437" s="45"/>
      <c r="SEZ437" s="45"/>
      <c r="SFA437" s="45"/>
      <c r="SFB437" s="45"/>
      <c r="SFC437" s="45"/>
      <c r="SFD437" s="45"/>
      <c r="SFE437" s="45"/>
      <c r="SFF437" s="45"/>
      <c r="SFG437" s="45"/>
      <c r="SFH437" s="45"/>
      <c r="SFI437" s="45"/>
      <c r="SFJ437" s="45"/>
      <c r="SFK437" s="45"/>
      <c r="SFL437" s="45"/>
      <c r="SFM437" s="45"/>
      <c r="SFN437" s="45"/>
      <c r="SFO437" s="45"/>
      <c r="SFP437" s="45"/>
      <c r="SFQ437" s="45"/>
      <c r="SFR437" s="45"/>
      <c r="SFS437" s="45"/>
      <c r="SFT437" s="45"/>
      <c r="SFU437" s="45"/>
      <c r="SFV437" s="45"/>
      <c r="SFW437" s="45"/>
      <c r="SFX437" s="45"/>
      <c r="SFY437" s="45"/>
      <c r="SFZ437" s="45"/>
      <c r="SGA437" s="45"/>
      <c r="SGB437" s="45"/>
      <c r="SGC437" s="45"/>
      <c r="SGD437" s="45"/>
      <c r="SGE437" s="45"/>
      <c r="SGF437" s="45"/>
      <c r="SGG437" s="45"/>
      <c r="SGH437" s="45"/>
      <c r="SGI437" s="45"/>
      <c r="SGJ437" s="45"/>
      <c r="SGK437" s="45"/>
      <c r="SGL437" s="45"/>
      <c r="SGM437" s="45"/>
      <c r="SGN437" s="45"/>
      <c r="SGO437" s="45"/>
      <c r="SGP437" s="45"/>
      <c r="SGQ437" s="45"/>
      <c r="SGR437" s="45"/>
      <c r="SGS437" s="45"/>
      <c r="SGT437" s="45"/>
      <c r="SGU437" s="45"/>
      <c r="SGV437" s="45"/>
      <c r="SGW437" s="45"/>
      <c r="SGX437" s="45"/>
      <c r="SGY437" s="45"/>
      <c r="SGZ437" s="45"/>
      <c r="SHA437" s="45"/>
      <c r="SHB437" s="45"/>
      <c r="SHC437" s="45"/>
      <c r="SHD437" s="45"/>
      <c r="SHE437" s="45"/>
      <c r="SHF437" s="45"/>
      <c r="SHG437" s="45"/>
      <c r="SHH437" s="45"/>
      <c r="SHI437" s="45"/>
      <c r="SHJ437" s="45"/>
      <c r="SHK437" s="45"/>
      <c r="SHL437" s="45"/>
      <c r="SHM437" s="45"/>
      <c r="SHN437" s="45"/>
      <c r="SHO437" s="45"/>
      <c r="SHP437" s="45"/>
      <c r="SHQ437" s="45"/>
      <c r="SHR437" s="45"/>
      <c r="SHS437" s="45"/>
      <c r="SHT437" s="45"/>
      <c r="SHU437" s="45"/>
      <c r="SHV437" s="45"/>
      <c r="SHW437" s="45"/>
      <c r="SHX437" s="45"/>
      <c r="SHY437" s="45"/>
      <c r="SHZ437" s="45"/>
      <c r="SIA437" s="45"/>
      <c r="SIB437" s="45"/>
      <c r="SIC437" s="45"/>
      <c r="SID437" s="45"/>
      <c r="SIE437" s="45"/>
      <c r="SIF437" s="45"/>
      <c r="SIG437" s="45"/>
      <c r="SIH437" s="45"/>
      <c r="SII437" s="45"/>
      <c r="SIJ437" s="45"/>
      <c r="SIK437" s="45"/>
      <c r="SIL437" s="45"/>
      <c r="SIM437" s="45"/>
      <c r="SIN437" s="45"/>
      <c r="SIO437" s="45"/>
      <c r="SIP437" s="45"/>
      <c r="SIQ437" s="45"/>
      <c r="SIR437" s="45"/>
      <c r="SIS437" s="45"/>
      <c r="SIT437" s="45"/>
      <c r="SIU437" s="45"/>
      <c r="SIV437" s="45"/>
      <c r="SIW437" s="45"/>
      <c r="SIX437" s="45"/>
      <c r="SIY437" s="45"/>
      <c r="SIZ437" s="45"/>
      <c r="SJA437" s="45"/>
      <c r="SJB437" s="45"/>
      <c r="SJC437" s="45"/>
      <c r="SJD437" s="45"/>
      <c r="SJE437" s="45"/>
      <c r="SJF437" s="45"/>
      <c r="SJG437" s="45"/>
      <c r="SJH437" s="45"/>
      <c r="SJI437" s="45"/>
      <c r="SJJ437" s="45"/>
      <c r="SJK437" s="45"/>
      <c r="SJL437" s="45"/>
      <c r="SJM437" s="45"/>
      <c r="SJN437" s="45"/>
      <c r="SJO437" s="45"/>
      <c r="SJP437" s="45"/>
      <c r="SJQ437" s="45"/>
      <c r="SJR437" s="45"/>
      <c r="SJS437" s="45"/>
      <c r="SJT437" s="45"/>
      <c r="SJU437" s="45"/>
      <c r="SJV437" s="45"/>
      <c r="SJW437" s="45"/>
      <c r="SJX437" s="45"/>
      <c r="SJY437" s="45"/>
      <c r="SJZ437" s="45"/>
      <c r="SKA437" s="45"/>
      <c r="SKB437" s="45"/>
      <c r="SKC437" s="45"/>
      <c r="SKD437" s="45"/>
      <c r="SKE437" s="45"/>
      <c r="SKF437" s="45"/>
      <c r="SKG437" s="45"/>
      <c r="SKH437" s="45"/>
      <c r="SKI437" s="45"/>
      <c r="SKJ437" s="45"/>
      <c r="SKK437" s="45"/>
      <c r="SKL437" s="45"/>
      <c r="SKM437" s="45"/>
      <c r="SKN437" s="45"/>
      <c r="SKO437" s="45"/>
      <c r="SKP437" s="45"/>
      <c r="SKQ437" s="45"/>
      <c r="SKR437" s="45"/>
      <c r="SKS437" s="45"/>
      <c r="SKT437" s="45"/>
      <c r="SKU437" s="45"/>
      <c r="SKV437" s="45"/>
      <c r="SKW437" s="45"/>
      <c r="SKX437" s="45"/>
      <c r="SKY437" s="45"/>
      <c r="SKZ437" s="45"/>
      <c r="SLA437" s="45"/>
      <c r="SLB437" s="45"/>
      <c r="SLC437" s="45"/>
      <c r="SLD437" s="45"/>
      <c r="SLE437" s="45"/>
      <c r="SLF437" s="45"/>
      <c r="SLG437" s="45"/>
      <c r="SLH437" s="45"/>
      <c r="SLI437" s="45"/>
      <c r="SLJ437" s="45"/>
      <c r="SLK437" s="45"/>
      <c r="SLL437" s="45"/>
      <c r="SLM437" s="45"/>
      <c r="SLN437" s="45"/>
      <c r="SLO437" s="45"/>
      <c r="SLP437" s="45"/>
      <c r="SLQ437" s="45"/>
      <c r="SLR437" s="45"/>
      <c r="SLS437" s="45"/>
      <c r="SLT437" s="45"/>
      <c r="SLU437" s="45"/>
      <c r="SLV437" s="45"/>
      <c r="SLW437" s="45"/>
      <c r="SLX437" s="45"/>
      <c r="SLY437" s="45"/>
      <c r="SLZ437" s="45"/>
      <c r="SMA437" s="45"/>
      <c r="SMB437" s="45"/>
      <c r="SMC437" s="45"/>
      <c r="SMD437" s="45"/>
      <c r="SME437" s="45"/>
      <c r="SMF437" s="45"/>
      <c r="SMG437" s="45"/>
      <c r="SMH437" s="45"/>
      <c r="SMI437" s="45"/>
      <c r="SMJ437" s="45"/>
      <c r="SMK437" s="45"/>
      <c r="SML437" s="45"/>
      <c r="SMM437" s="45"/>
      <c r="SMN437" s="45"/>
      <c r="SMO437" s="45"/>
      <c r="SMP437" s="45"/>
      <c r="SMQ437" s="45"/>
      <c r="SMR437" s="45"/>
      <c r="SMS437" s="45"/>
      <c r="SMT437" s="45"/>
      <c r="SMU437" s="45"/>
      <c r="SMV437" s="45"/>
      <c r="SMW437" s="45"/>
      <c r="SMX437" s="45"/>
      <c r="SMY437" s="45"/>
      <c r="SMZ437" s="45"/>
      <c r="SNA437" s="45"/>
      <c r="SNB437" s="45"/>
      <c r="SNC437" s="45"/>
      <c r="SND437" s="45"/>
      <c r="SNE437" s="45"/>
      <c r="SNF437" s="45"/>
      <c r="SNG437" s="45"/>
      <c r="SNH437" s="45"/>
      <c r="SNI437" s="45"/>
      <c r="SNJ437" s="45"/>
      <c r="SNK437" s="45"/>
      <c r="SNL437" s="45"/>
      <c r="SNM437" s="45"/>
      <c r="SNN437" s="45"/>
      <c r="SNO437" s="45"/>
      <c r="SNP437" s="45"/>
      <c r="SNQ437" s="45"/>
      <c r="SNR437" s="45"/>
      <c r="SNS437" s="45"/>
      <c r="SNT437" s="45"/>
      <c r="SNU437" s="45"/>
      <c r="SNV437" s="45"/>
      <c r="SNW437" s="45"/>
      <c r="SNX437" s="45"/>
      <c r="SNY437" s="45"/>
      <c r="SNZ437" s="45"/>
      <c r="SOA437" s="45"/>
      <c r="SOB437" s="45"/>
      <c r="SOC437" s="45"/>
      <c r="SOD437" s="45"/>
      <c r="SOE437" s="45"/>
      <c r="SOF437" s="45"/>
      <c r="SOG437" s="45"/>
      <c r="SOH437" s="45"/>
      <c r="SOI437" s="45"/>
      <c r="SOJ437" s="45"/>
      <c r="SOK437" s="45"/>
      <c r="SOL437" s="45"/>
      <c r="SOM437" s="45"/>
      <c r="SON437" s="45"/>
      <c r="SOO437" s="45"/>
      <c r="SOP437" s="45"/>
      <c r="SOQ437" s="45"/>
      <c r="SOR437" s="45"/>
      <c r="SOS437" s="45"/>
      <c r="SOT437" s="45"/>
      <c r="SOU437" s="45"/>
      <c r="SOV437" s="45"/>
      <c r="SOW437" s="45"/>
      <c r="SOX437" s="45"/>
      <c r="SOY437" s="45"/>
      <c r="SOZ437" s="45"/>
      <c r="SPA437" s="45"/>
      <c r="SPB437" s="45"/>
      <c r="SPC437" s="45"/>
      <c r="SPD437" s="45"/>
      <c r="SPE437" s="45"/>
      <c r="SPF437" s="45"/>
      <c r="SPG437" s="45"/>
      <c r="SPH437" s="45"/>
      <c r="SPI437" s="45"/>
      <c r="SPJ437" s="45"/>
      <c r="SPK437" s="45"/>
      <c r="SPL437" s="45"/>
      <c r="SPM437" s="45"/>
      <c r="SPN437" s="45"/>
      <c r="SPO437" s="45"/>
      <c r="SPP437" s="45"/>
      <c r="SPQ437" s="45"/>
      <c r="SPR437" s="45"/>
      <c r="SPS437" s="45"/>
      <c r="SPT437" s="45"/>
      <c r="SPU437" s="45"/>
      <c r="SPV437" s="45"/>
      <c r="SPW437" s="45"/>
      <c r="SPX437" s="45"/>
      <c r="SPY437" s="45"/>
      <c r="SPZ437" s="45"/>
      <c r="SQA437" s="45"/>
      <c r="SQB437" s="45"/>
      <c r="SQC437" s="45"/>
      <c r="SQD437" s="45"/>
      <c r="SQE437" s="45"/>
      <c r="SQF437" s="45"/>
      <c r="SQG437" s="45"/>
      <c r="SQH437" s="45"/>
      <c r="SQI437" s="45"/>
      <c r="SQJ437" s="45"/>
      <c r="SQK437" s="45"/>
      <c r="SQL437" s="45"/>
      <c r="SQM437" s="45"/>
      <c r="SQN437" s="45"/>
      <c r="SQO437" s="45"/>
      <c r="SQP437" s="45"/>
      <c r="SQQ437" s="45"/>
      <c r="SQR437" s="45"/>
      <c r="SQS437" s="45"/>
      <c r="SQT437" s="45"/>
      <c r="SQU437" s="45"/>
      <c r="SQV437" s="45"/>
      <c r="SQW437" s="45"/>
      <c r="SQX437" s="45"/>
      <c r="SQY437" s="45"/>
      <c r="SQZ437" s="45"/>
      <c r="SRA437" s="45"/>
      <c r="SRB437" s="45"/>
      <c r="SRC437" s="45"/>
      <c r="SRD437" s="45"/>
      <c r="SRE437" s="45"/>
      <c r="SRF437" s="45"/>
      <c r="SRG437" s="45"/>
      <c r="SRH437" s="45"/>
      <c r="SRI437" s="45"/>
      <c r="SRJ437" s="45"/>
      <c r="SRK437" s="45"/>
      <c r="SRL437" s="45"/>
      <c r="SRM437" s="45"/>
      <c r="SRN437" s="45"/>
      <c r="SRO437" s="45"/>
      <c r="SRP437" s="45"/>
      <c r="SRQ437" s="45"/>
      <c r="SRR437" s="45"/>
      <c r="SRS437" s="45"/>
      <c r="SRT437" s="45"/>
      <c r="SRU437" s="45"/>
      <c r="SRV437" s="45"/>
      <c r="SRW437" s="45"/>
      <c r="SRX437" s="45"/>
      <c r="SRY437" s="45"/>
      <c r="SRZ437" s="45"/>
      <c r="SSA437" s="45"/>
      <c r="SSB437" s="45"/>
      <c r="SSC437" s="45"/>
      <c r="SSD437" s="45"/>
      <c r="SSE437" s="45"/>
      <c r="SSF437" s="45"/>
      <c r="SSG437" s="45"/>
      <c r="SSH437" s="45"/>
      <c r="SSI437" s="45"/>
      <c r="SSJ437" s="45"/>
      <c r="SSK437" s="45"/>
      <c r="SSL437" s="45"/>
      <c r="SSM437" s="45"/>
      <c r="SSN437" s="45"/>
      <c r="SSO437" s="45"/>
      <c r="SSP437" s="45"/>
      <c r="SSQ437" s="45"/>
      <c r="SSR437" s="45"/>
      <c r="SSS437" s="45"/>
      <c r="SST437" s="45"/>
      <c r="SSU437" s="45"/>
      <c r="SSV437" s="45"/>
      <c r="SSW437" s="45"/>
      <c r="SSX437" s="45"/>
      <c r="SSY437" s="45"/>
      <c r="SSZ437" s="45"/>
      <c r="STA437" s="45"/>
      <c r="STB437" s="45"/>
      <c r="STC437" s="45"/>
      <c r="STD437" s="45"/>
      <c r="STE437" s="45"/>
      <c r="STF437" s="45"/>
      <c r="STG437" s="45"/>
      <c r="STH437" s="45"/>
      <c r="STI437" s="45"/>
      <c r="STJ437" s="45"/>
      <c r="STK437" s="45"/>
      <c r="STL437" s="45"/>
      <c r="STM437" s="45"/>
      <c r="STN437" s="45"/>
      <c r="STO437" s="45"/>
      <c r="STP437" s="45"/>
      <c r="STQ437" s="45"/>
      <c r="STR437" s="45"/>
      <c r="STS437" s="45"/>
      <c r="STT437" s="45"/>
      <c r="STU437" s="45"/>
      <c r="STV437" s="45"/>
      <c r="STW437" s="45"/>
      <c r="STX437" s="45"/>
      <c r="STY437" s="45"/>
      <c r="STZ437" s="45"/>
      <c r="SUA437" s="45"/>
      <c r="SUB437" s="45"/>
      <c r="SUC437" s="45"/>
      <c r="SUD437" s="45"/>
      <c r="SUE437" s="45"/>
      <c r="SUF437" s="45"/>
      <c r="SUG437" s="45"/>
      <c r="SUH437" s="45"/>
      <c r="SUI437" s="45"/>
      <c r="SUJ437" s="45"/>
      <c r="SUK437" s="45"/>
      <c r="SUL437" s="45"/>
      <c r="SUM437" s="45"/>
      <c r="SUN437" s="45"/>
      <c r="SUO437" s="45"/>
      <c r="SUP437" s="45"/>
      <c r="SUQ437" s="45"/>
      <c r="SUR437" s="45"/>
      <c r="SUS437" s="45"/>
      <c r="SUT437" s="45"/>
      <c r="SUU437" s="45"/>
      <c r="SUV437" s="45"/>
      <c r="SUW437" s="45"/>
      <c r="SUX437" s="45"/>
      <c r="SUY437" s="45"/>
      <c r="SUZ437" s="45"/>
      <c r="SVA437" s="45"/>
      <c r="SVB437" s="45"/>
      <c r="SVC437" s="45"/>
      <c r="SVD437" s="45"/>
      <c r="SVE437" s="45"/>
      <c r="SVF437" s="45"/>
      <c r="SVG437" s="45"/>
      <c r="SVH437" s="45"/>
      <c r="SVI437" s="45"/>
      <c r="SVJ437" s="45"/>
      <c r="SVK437" s="45"/>
      <c r="SVL437" s="45"/>
      <c r="SVM437" s="45"/>
      <c r="SVN437" s="45"/>
      <c r="SVO437" s="45"/>
      <c r="SVP437" s="45"/>
      <c r="SVQ437" s="45"/>
      <c r="SVR437" s="45"/>
      <c r="SVS437" s="45"/>
      <c r="SVT437" s="45"/>
      <c r="SVU437" s="45"/>
      <c r="SVV437" s="45"/>
      <c r="SVW437" s="45"/>
      <c r="SVX437" s="45"/>
      <c r="SVY437" s="45"/>
      <c r="SVZ437" s="45"/>
      <c r="SWA437" s="45"/>
      <c r="SWB437" s="45"/>
      <c r="SWC437" s="45"/>
      <c r="SWD437" s="45"/>
      <c r="SWE437" s="45"/>
      <c r="SWF437" s="45"/>
      <c r="SWG437" s="45"/>
      <c r="SWH437" s="45"/>
      <c r="SWI437" s="45"/>
      <c r="SWJ437" s="45"/>
      <c r="SWK437" s="45"/>
      <c r="SWL437" s="45"/>
      <c r="SWM437" s="45"/>
      <c r="SWN437" s="45"/>
      <c r="SWO437" s="45"/>
      <c r="SWP437" s="45"/>
      <c r="SWQ437" s="45"/>
      <c r="SWR437" s="45"/>
      <c r="SWS437" s="45"/>
      <c r="SWT437" s="45"/>
      <c r="SWU437" s="45"/>
      <c r="SWV437" s="45"/>
      <c r="SWW437" s="45"/>
      <c r="SWX437" s="45"/>
      <c r="SWY437" s="45"/>
      <c r="SWZ437" s="45"/>
      <c r="SXA437" s="45"/>
      <c r="SXB437" s="45"/>
      <c r="SXC437" s="45"/>
      <c r="SXD437" s="45"/>
      <c r="SXE437" s="45"/>
      <c r="SXF437" s="45"/>
      <c r="SXG437" s="45"/>
      <c r="SXH437" s="45"/>
      <c r="SXI437" s="45"/>
      <c r="SXJ437" s="45"/>
      <c r="SXK437" s="45"/>
      <c r="SXL437" s="45"/>
      <c r="SXM437" s="45"/>
      <c r="SXN437" s="45"/>
      <c r="SXO437" s="45"/>
      <c r="SXP437" s="45"/>
      <c r="SXQ437" s="45"/>
      <c r="SXR437" s="45"/>
      <c r="SXS437" s="45"/>
      <c r="SXT437" s="45"/>
      <c r="SXU437" s="45"/>
      <c r="SXV437" s="45"/>
      <c r="SXW437" s="45"/>
      <c r="SXX437" s="45"/>
      <c r="SXY437" s="45"/>
      <c r="SXZ437" s="45"/>
      <c r="SYA437" s="45"/>
      <c r="SYB437" s="45"/>
      <c r="SYC437" s="45"/>
      <c r="SYD437" s="45"/>
      <c r="SYE437" s="45"/>
      <c r="SYF437" s="45"/>
      <c r="SYG437" s="45"/>
      <c r="SYH437" s="45"/>
      <c r="SYI437" s="45"/>
      <c r="SYJ437" s="45"/>
      <c r="SYK437" s="45"/>
      <c r="SYL437" s="45"/>
      <c r="SYM437" s="45"/>
      <c r="SYN437" s="45"/>
      <c r="SYO437" s="45"/>
      <c r="SYP437" s="45"/>
      <c r="SYQ437" s="45"/>
      <c r="SYR437" s="45"/>
      <c r="SYS437" s="45"/>
      <c r="SYT437" s="45"/>
      <c r="SYU437" s="45"/>
      <c r="SYV437" s="45"/>
      <c r="SYW437" s="45"/>
      <c r="SYX437" s="45"/>
      <c r="SYY437" s="45"/>
      <c r="SYZ437" s="45"/>
      <c r="SZA437" s="45"/>
      <c r="SZB437" s="45"/>
      <c r="SZC437" s="45"/>
      <c r="SZD437" s="45"/>
      <c r="SZE437" s="45"/>
      <c r="SZF437" s="45"/>
      <c r="SZG437" s="45"/>
      <c r="SZH437" s="45"/>
      <c r="SZI437" s="45"/>
      <c r="SZJ437" s="45"/>
      <c r="SZK437" s="45"/>
      <c r="SZL437" s="45"/>
      <c r="SZM437" s="45"/>
      <c r="SZN437" s="45"/>
      <c r="SZO437" s="45"/>
      <c r="SZP437" s="45"/>
      <c r="SZQ437" s="45"/>
      <c r="SZR437" s="45"/>
      <c r="SZS437" s="45"/>
      <c r="SZT437" s="45"/>
      <c r="SZU437" s="45"/>
      <c r="SZV437" s="45"/>
      <c r="SZW437" s="45"/>
      <c r="SZX437" s="45"/>
      <c r="SZY437" s="45"/>
      <c r="SZZ437" s="45"/>
      <c r="TAA437" s="45"/>
      <c r="TAB437" s="45"/>
      <c r="TAC437" s="45"/>
      <c r="TAD437" s="45"/>
      <c r="TAE437" s="45"/>
      <c r="TAF437" s="45"/>
      <c r="TAG437" s="45"/>
      <c r="TAH437" s="45"/>
      <c r="TAI437" s="45"/>
      <c r="TAJ437" s="45"/>
      <c r="TAK437" s="45"/>
      <c r="TAL437" s="45"/>
      <c r="TAM437" s="45"/>
      <c r="TAN437" s="45"/>
      <c r="TAO437" s="45"/>
      <c r="TAP437" s="45"/>
      <c r="TAQ437" s="45"/>
      <c r="TAR437" s="45"/>
      <c r="TAS437" s="45"/>
      <c r="TAT437" s="45"/>
      <c r="TAU437" s="45"/>
      <c r="TAV437" s="45"/>
      <c r="TAW437" s="45"/>
      <c r="TAX437" s="45"/>
      <c r="TAY437" s="45"/>
      <c r="TAZ437" s="45"/>
      <c r="TBA437" s="45"/>
      <c r="TBB437" s="45"/>
      <c r="TBC437" s="45"/>
      <c r="TBD437" s="45"/>
      <c r="TBE437" s="45"/>
      <c r="TBF437" s="45"/>
      <c r="TBG437" s="45"/>
      <c r="TBH437" s="45"/>
      <c r="TBI437" s="45"/>
      <c r="TBJ437" s="45"/>
      <c r="TBK437" s="45"/>
      <c r="TBL437" s="45"/>
      <c r="TBM437" s="45"/>
      <c r="TBN437" s="45"/>
      <c r="TBO437" s="45"/>
      <c r="TBP437" s="45"/>
      <c r="TBQ437" s="45"/>
      <c r="TBR437" s="45"/>
      <c r="TBS437" s="45"/>
      <c r="TBT437" s="45"/>
      <c r="TBU437" s="45"/>
      <c r="TBV437" s="45"/>
      <c r="TBW437" s="45"/>
      <c r="TBX437" s="45"/>
      <c r="TBY437" s="45"/>
      <c r="TBZ437" s="45"/>
      <c r="TCA437" s="45"/>
      <c r="TCB437" s="45"/>
      <c r="TCC437" s="45"/>
      <c r="TCD437" s="45"/>
      <c r="TCE437" s="45"/>
      <c r="TCF437" s="45"/>
      <c r="TCG437" s="45"/>
      <c r="TCH437" s="45"/>
      <c r="TCI437" s="45"/>
      <c r="TCJ437" s="45"/>
      <c r="TCK437" s="45"/>
      <c r="TCL437" s="45"/>
      <c r="TCM437" s="45"/>
      <c r="TCN437" s="45"/>
      <c r="TCO437" s="45"/>
      <c r="TCP437" s="45"/>
      <c r="TCQ437" s="45"/>
      <c r="TCR437" s="45"/>
      <c r="TCS437" s="45"/>
      <c r="TCT437" s="45"/>
      <c r="TCU437" s="45"/>
      <c r="TCV437" s="45"/>
      <c r="TCW437" s="45"/>
      <c r="TCX437" s="45"/>
      <c r="TCY437" s="45"/>
      <c r="TCZ437" s="45"/>
      <c r="TDA437" s="45"/>
      <c r="TDB437" s="45"/>
      <c r="TDC437" s="45"/>
      <c r="TDD437" s="45"/>
      <c r="TDE437" s="45"/>
      <c r="TDF437" s="45"/>
      <c r="TDG437" s="45"/>
      <c r="TDH437" s="45"/>
      <c r="TDI437" s="45"/>
      <c r="TDJ437" s="45"/>
      <c r="TDK437" s="45"/>
      <c r="TDL437" s="45"/>
      <c r="TDM437" s="45"/>
      <c r="TDN437" s="45"/>
      <c r="TDO437" s="45"/>
      <c r="TDP437" s="45"/>
      <c r="TDQ437" s="45"/>
      <c r="TDR437" s="45"/>
      <c r="TDS437" s="45"/>
      <c r="TDT437" s="45"/>
      <c r="TDU437" s="45"/>
      <c r="TDV437" s="45"/>
      <c r="TDW437" s="45"/>
      <c r="TDX437" s="45"/>
      <c r="TDY437" s="45"/>
      <c r="TDZ437" s="45"/>
      <c r="TEA437" s="45"/>
      <c r="TEB437" s="45"/>
      <c r="TEC437" s="45"/>
      <c r="TED437" s="45"/>
      <c r="TEE437" s="45"/>
      <c r="TEF437" s="45"/>
      <c r="TEG437" s="45"/>
      <c r="TEH437" s="45"/>
      <c r="TEI437" s="45"/>
      <c r="TEJ437" s="45"/>
      <c r="TEK437" s="45"/>
      <c r="TEL437" s="45"/>
      <c r="TEM437" s="45"/>
      <c r="TEN437" s="45"/>
      <c r="TEO437" s="45"/>
      <c r="TEP437" s="45"/>
      <c r="TEQ437" s="45"/>
      <c r="TER437" s="45"/>
      <c r="TES437" s="45"/>
      <c r="TET437" s="45"/>
      <c r="TEU437" s="45"/>
      <c r="TEV437" s="45"/>
      <c r="TEW437" s="45"/>
      <c r="TEX437" s="45"/>
      <c r="TEY437" s="45"/>
      <c r="TEZ437" s="45"/>
      <c r="TFA437" s="45"/>
      <c r="TFB437" s="45"/>
      <c r="TFC437" s="45"/>
      <c r="TFD437" s="45"/>
      <c r="TFE437" s="45"/>
      <c r="TFF437" s="45"/>
      <c r="TFG437" s="45"/>
      <c r="TFH437" s="45"/>
      <c r="TFI437" s="45"/>
      <c r="TFJ437" s="45"/>
      <c r="TFK437" s="45"/>
      <c r="TFL437" s="45"/>
      <c r="TFM437" s="45"/>
      <c r="TFN437" s="45"/>
      <c r="TFO437" s="45"/>
      <c r="TFP437" s="45"/>
      <c r="TFQ437" s="45"/>
      <c r="TFR437" s="45"/>
      <c r="TFS437" s="45"/>
      <c r="TFT437" s="45"/>
      <c r="TFU437" s="45"/>
      <c r="TFV437" s="45"/>
      <c r="TFW437" s="45"/>
      <c r="TFX437" s="45"/>
      <c r="TFY437" s="45"/>
      <c r="TFZ437" s="45"/>
      <c r="TGA437" s="45"/>
      <c r="TGB437" s="45"/>
      <c r="TGC437" s="45"/>
      <c r="TGD437" s="45"/>
      <c r="TGE437" s="45"/>
      <c r="TGF437" s="45"/>
      <c r="TGG437" s="45"/>
      <c r="TGH437" s="45"/>
      <c r="TGI437" s="45"/>
      <c r="TGJ437" s="45"/>
      <c r="TGK437" s="45"/>
      <c r="TGL437" s="45"/>
      <c r="TGM437" s="45"/>
      <c r="TGN437" s="45"/>
      <c r="TGO437" s="45"/>
      <c r="TGP437" s="45"/>
      <c r="TGQ437" s="45"/>
      <c r="TGR437" s="45"/>
      <c r="TGS437" s="45"/>
      <c r="TGT437" s="45"/>
      <c r="TGU437" s="45"/>
      <c r="TGV437" s="45"/>
      <c r="TGW437" s="45"/>
      <c r="TGX437" s="45"/>
      <c r="TGY437" s="45"/>
      <c r="TGZ437" s="45"/>
      <c r="THA437" s="45"/>
      <c r="THB437" s="45"/>
      <c r="THC437" s="45"/>
      <c r="THD437" s="45"/>
      <c r="THE437" s="45"/>
      <c r="THF437" s="45"/>
      <c r="THG437" s="45"/>
      <c r="THH437" s="45"/>
      <c r="THI437" s="45"/>
      <c r="THJ437" s="45"/>
      <c r="THK437" s="45"/>
      <c r="THL437" s="45"/>
      <c r="THM437" s="45"/>
      <c r="THN437" s="45"/>
      <c r="THO437" s="45"/>
      <c r="THP437" s="45"/>
      <c r="THQ437" s="45"/>
      <c r="THR437" s="45"/>
      <c r="THS437" s="45"/>
      <c r="THT437" s="45"/>
      <c r="THU437" s="45"/>
      <c r="THV437" s="45"/>
      <c r="THW437" s="45"/>
      <c r="THX437" s="45"/>
      <c r="THY437" s="45"/>
      <c r="THZ437" s="45"/>
      <c r="TIA437" s="45"/>
      <c r="TIB437" s="45"/>
      <c r="TIC437" s="45"/>
      <c r="TID437" s="45"/>
      <c r="TIE437" s="45"/>
      <c r="TIF437" s="45"/>
      <c r="TIG437" s="45"/>
      <c r="TIH437" s="45"/>
      <c r="TII437" s="45"/>
      <c r="TIJ437" s="45"/>
      <c r="TIK437" s="45"/>
      <c r="TIL437" s="45"/>
      <c r="TIM437" s="45"/>
      <c r="TIN437" s="45"/>
      <c r="TIO437" s="45"/>
      <c r="TIP437" s="45"/>
      <c r="TIQ437" s="45"/>
      <c r="TIR437" s="45"/>
      <c r="TIS437" s="45"/>
      <c r="TIT437" s="45"/>
      <c r="TIU437" s="45"/>
      <c r="TIV437" s="45"/>
      <c r="TIW437" s="45"/>
      <c r="TIX437" s="45"/>
      <c r="TIY437" s="45"/>
      <c r="TIZ437" s="45"/>
      <c r="TJA437" s="45"/>
      <c r="TJB437" s="45"/>
      <c r="TJC437" s="45"/>
      <c r="TJD437" s="45"/>
      <c r="TJE437" s="45"/>
      <c r="TJF437" s="45"/>
      <c r="TJG437" s="45"/>
      <c r="TJH437" s="45"/>
      <c r="TJI437" s="45"/>
      <c r="TJJ437" s="45"/>
      <c r="TJK437" s="45"/>
      <c r="TJL437" s="45"/>
      <c r="TJM437" s="45"/>
      <c r="TJN437" s="45"/>
      <c r="TJO437" s="45"/>
      <c r="TJP437" s="45"/>
      <c r="TJQ437" s="45"/>
      <c r="TJR437" s="45"/>
      <c r="TJS437" s="45"/>
      <c r="TJT437" s="45"/>
      <c r="TJU437" s="45"/>
      <c r="TJV437" s="45"/>
      <c r="TJW437" s="45"/>
      <c r="TJX437" s="45"/>
      <c r="TJY437" s="45"/>
      <c r="TJZ437" s="45"/>
      <c r="TKA437" s="45"/>
      <c r="TKB437" s="45"/>
      <c r="TKC437" s="45"/>
      <c r="TKD437" s="45"/>
      <c r="TKE437" s="45"/>
      <c r="TKF437" s="45"/>
      <c r="TKG437" s="45"/>
      <c r="TKH437" s="45"/>
      <c r="TKI437" s="45"/>
      <c r="TKJ437" s="45"/>
      <c r="TKK437" s="45"/>
      <c r="TKL437" s="45"/>
      <c r="TKM437" s="45"/>
      <c r="TKN437" s="45"/>
      <c r="TKO437" s="45"/>
      <c r="TKP437" s="45"/>
      <c r="TKQ437" s="45"/>
      <c r="TKR437" s="45"/>
      <c r="TKS437" s="45"/>
      <c r="TKT437" s="45"/>
      <c r="TKU437" s="45"/>
      <c r="TKV437" s="45"/>
      <c r="TKW437" s="45"/>
      <c r="TKX437" s="45"/>
      <c r="TKY437" s="45"/>
      <c r="TKZ437" s="45"/>
      <c r="TLA437" s="45"/>
      <c r="TLB437" s="45"/>
      <c r="TLC437" s="45"/>
      <c r="TLD437" s="45"/>
      <c r="TLE437" s="45"/>
      <c r="TLF437" s="45"/>
      <c r="TLG437" s="45"/>
      <c r="TLH437" s="45"/>
      <c r="TLI437" s="45"/>
      <c r="TLJ437" s="45"/>
      <c r="TLK437" s="45"/>
      <c r="TLL437" s="45"/>
      <c r="TLM437" s="45"/>
      <c r="TLN437" s="45"/>
      <c r="TLO437" s="45"/>
      <c r="TLP437" s="45"/>
      <c r="TLQ437" s="45"/>
      <c r="TLR437" s="45"/>
      <c r="TLS437" s="45"/>
      <c r="TLT437" s="45"/>
      <c r="TLU437" s="45"/>
      <c r="TLV437" s="45"/>
      <c r="TLW437" s="45"/>
      <c r="TLX437" s="45"/>
      <c r="TLY437" s="45"/>
      <c r="TLZ437" s="45"/>
      <c r="TMA437" s="45"/>
      <c r="TMB437" s="45"/>
      <c r="TMC437" s="45"/>
      <c r="TMD437" s="45"/>
      <c r="TME437" s="45"/>
      <c r="TMF437" s="45"/>
      <c r="TMG437" s="45"/>
      <c r="TMH437" s="45"/>
      <c r="TMI437" s="45"/>
      <c r="TMJ437" s="45"/>
      <c r="TMK437" s="45"/>
      <c r="TML437" s="45"/>
      <c r="TMM437" s="45"/>
      <c r="TMN437" s="45"/>
      <c r="TMO437" s="45"/>
      <c r="TMP437" s="45"/>
      <c r="TMQ437" s="45"/>
      <c r="TMR437" s="45"/>
      <c r="TMS437" s="45"/>
      <c r="TMT437" s="45"/>
      <c r="TMU437" s="45"/>
      <c r="TMV437" s="45"/>
      <c r="TMW437" s="45"/>
      <c r="TMX437" s="45"/>
      <c r="TMY437" s="45"/>
      <c r="TMZ437" s="45"/>
      <c r="TNA437" s="45"/>
      <c r="TNB437" s="45"/>
      <c r="TNC437" s="45"/>
      <c r="TND437" s="45"/>
      <c r="TNE437" s="45"/>
      <c r="TNF437" s="45"/>
      <c r="TNG437" s="45"/>
      <c r="TNH437" s="45"/>
      <c r="TNI437" s="45"/>
      <c r="TNJ437" s="45"/>
      <c r="TNK437" s="45"/>
      <c r="TNL437" s="45"/>
      <c r="TNM437" s="45"/>
      <c r="TNN437" s="45"/>
      <c r="TNO437" s="45"/>
      <c r="TNP437" s="45"/>
      <c r="TNQ437" s="45"/>
      <c r="TNR437" s="45"/>
      <c r="TNS437" s="45"/>
      <c r="TNT437" s="45"/>
      <c r="TNU437" s="45"/>
      <c r="TNV437" s="45"/>
      <c r="TNW437" s="45"/>
      <c r="TNX437" s="45"/>
      <c r="TNY437" s="45"/>
      <c r="TNZ437" s="45"/>
      <c r="TOA437" s="45"/>
      <c r="TOB437" s="45"/>
      <c r="TOC437" s="45"/>
      <c r="TOD437" s="45"/>
      <c r="TOE437" s="45"/>
      <c r="TOF437" s="45"/>
      <c r="TOG437" s="45"/>
      <c r="TOH437" s="45"/>
      <c r="TOI437" s="45"/>
      <c r="TOJ437" s="45"/>
      <c r="TOK437" s="45"/>
      <c r="TOL437" s="45"/>
      <c r="TOM437" s="45"/>
      <c r="TON437" s="45"/>
      <c r="TOO437" s="45"/>
      <c r="TOP437" s="45"/>
      <c r="TOQ437" s="45"/>
      <c r="TOR437" s="45"/>
      <c r="TOS437" s="45"/>
      <c r="TOT437" s="45"/>
      <c r="TOU437" s="45"/>
      <c r="TOV437" s="45"/>
      <c r="TOW437" s="45"/>
      <c r="TOX437" s="45"/>
      <c r="TOY437" s="45"/>
      <c r="TOZ437" s="45"/>
      <c r="TPA437" s="45"/>
      <c r="TPB437" s="45"/>
      <c r="TPC437" s="45"/>
      <c r="TPD437" s="45"/>
      <c r="TPE437" s="45"/>
      <c r="TPF437" s="45"/>
      <c r="TPG437" s="45"/>
      <c r="TPH437" s="45"/>
      <c r="TPI437" s="45"/>
      <c r="TPJ437" s="45"/>
      <c r="TPK437" s="45"/>
      <c r="TPL437" s="45"/>
      <c r="TPM437" s="45"/>
      <c r="TPN437" s="45"/>
      <c r="TPO437" s="45"/>
      <c r="TPP437" s="45"/>
      <c r="TPQ437" s="45"/>
      <c r="TPR437" s="45"/>
      <c r="TPS437" s="45"/>
      <c r="TPT437" s="45"/>
      <c r="TPU437" s="45"/>
      <c r="TPV437" s="45"/>
      <c r="TPW437" s="45"/>
      <c r="TPX437" s="45"/>
      <c r="TPY437" s="45"/>
      <c r="TPZ437" s="45"/>
      <c r="TQA437" s="45"/>
      <c r="TQB437" s="45"/>
      <c r="TQC437" s="45"/>
      <c r="TQD437" s="45"/>
      <c r="TQE437" s="45"/>
      <c r="TQF437" s="45"/>
      <c r="TQG437" s="45"/>
      <c r="TQH437" s="45"/>
      <c r="TQI437" s="45"/>
      <c r="TQJ437" s="45"/>
      <c r="TQK437" s="45"/>
      <c r="TQL437" s="45"/>
      <c r="TQM437" s="45"/>
      <c r="TQN437" s="45"/>
      <c r="TQO437" s="45"/>
      <c r="TQP437" s="45"/>
      <c r="TQQ437" s="45"/>
      <c r="TQR437" s="45"/>
      <c r="TQS437" s="45"/>
      <c r="TQT437" s="45"/>
      <c r="TQU437" s="45"/>
      <c r="TQV437" s="45"/>
      <c r="TQW437" s="45"/>
      <c r="TQX437" s="45"/>
      <c r="TQY437" s="45"/>
      <c r="TQZ437" s="45"/>
      <c r="TRA437" s="45"/>
      <c r="TRB437" s="45"/>
      <c r="TRC437" s="45"/>
      <c r="TRD437" s="45"/>
      <c r="TRE437" s="45"/>
      <c r="TRF437" s="45"/>
      <c r="TRG437" s="45"/>
      <c r="TRH437" s="45"/>
      <c r="TRI437" s="45"/>
      <c r="TRJ437" s="45"/>
      <c r="TRK437" s="45"/>
      <c r="TRL437" s="45"/>
      <c r="TRM437" s="45"/>
      <c r="TRN437" s="45"/>
      <c r="TRO437" s="45"/>
      <c r="TRP437" s="45"/>
      <c r="TRQ437" s="45"/>
      <c r="TRR437" s="45"/>
      <c r="TRS437" s="45"/>
      <c r="TRT437" s="45"/>
      <c r="TRU437" s="45"/>
      <c r="TRV437" s="45"/>
      <c r="TRW437" s="45"/>
      <c r="TRX437" s="45"/>
      <c r="TRY437" s="45"/>
      <c r="TRZ437" s="45"/>
      <c r="TSA437" s="45"/>
      <c r="TSB437" s="45"/>
      <c r="TSC437" s="45"/>
      <c r="TSD437" s="45"/>
      <c r="TSE437" s="45"/>
      <c r="TSF437" s="45"/>
      <c r="TSG437" s="45"/>
      <c r="TSH437" s="45"/>
      <c r="TSI437" s="45"/>
      <c r="TSJ437" s="45"/>
      <c r="TSK437" s="45"/>
      <c r="TSL437" s="45"/>
      <c r="TSM437" s="45"/>
      <c r="TSN437" s="45"/>
      <c r="TSO437" s="45"/>
      <c r="TSP437" s="45"/>
      <c r="TSQ437" s="45"/>
      <c r="TSR437" s="45"/>
      <c r="TSS437" s="45"/>
      <c r="TST437" s="45"/>
      <c r="TSU437" s="45"/>
      <c r="TSV437" s="45"/>
      <c r="TSW437" s="45"/>
      <c r="TSX437" s="45"/>
      <c r="TSY437" s="45"/>
      <c r="TSZ437" s="45"/>
      <c r="TTA437" s="45"/>
      <c r="TTB437" s="45"/>
      <c r="TTC437" s="45"/>
      <c r="TTD437" s="45"/>
      <c r="TTE437" s="45"/>
      <c r="TTF437" s="45"/>
      <c r="TTG437" s="45"/>
      <c r="TTH437" s="45"/>
      <c r="TTI437" s="45"/>
      <c r="TTJ437" s="45"/>
      <c r="TTK437" s="45"/>
      <c r="TTL437" s="45"/>
      <c r="TTM437" s="45"/>
      <c r="TTN437" s="45"/>
      <c r="TTO437" s="45"/>
      <c r="TTP437" s="45"/>
      <c r="TTQ437" s="45"/>
      <c r="TTR437" s="45"/>
      <c r="TTS437" s="45"/>
      <c r="TTT437" s="45"/>
      <c r="TTU437" s="45"/>
      <c r="TTV437" s="45"/>
      <c r="TTW437" s="45"/>
      <c r="TTX437" s="45"/>
      <c r="TTY437" s="45"/>
      <c r="TTZ437" s="45"/>
      <c r="TUA437" s="45"/>
      <c r="TUB437" s="45"/>
      <c r="TUC437" s="45"/>
      <c r="TUD437" s="45"/>
      <c r="TUE437" s="45"/>
      <c r="TUF437" s="45"/>
      <c r="TUG437" s="45"/>
      <c r="TUH437" s="45"/>
      <c r="TUI437" s="45"/>
      <c r="TUJ437" s="45"/>
      <c r="TUK437" s="45"/>
      <c r="TUL437" s="45"/>
      <c r="TUM437" s="45"/>
      <c r="TUN437" s="45"/>
      <c r="TUO437" s="45"/>
      <c r="TUP437" s="45"/>
      <c r="TUQ437" s="45"/>
      <c r="TUR437" s="45"/>
      <c r="TUS437" s="45"/>
      <c r="TUT437" s="45"/>
      <c r="TUU437" s="45"/>
      <c r="TUV437" s="45"/>
      <c r="TUW437" s="45"/>
      <c r="TUX437" s="45"/>
      <c r="TUY437" s="45"/>
      <c r="TUZ437" s="45"/>
      <c r="TVA437" s="45"/>
      <c r="TVB437" s="45"/>
      <c r="TVC437" s="45"/>
      <c r="TVD437" s="45"/>
      <c r="TVE437" s="45"/>
      <c r="TVF437" s="45"/>
      <c r="TVG437" s="45"/>
      <c r="TVH437" s="45"/>
      <c r="TVI437" s="45"/>
      <c r="TVJ437" s="45"/>
      <c r="TVK437" s="45"/>
      <c r="TVL437" s="45"/>
      <c r="TVM437" s="45"/>
      <c r="TVN437" s="45"/>
      <c r="TVO437" s="45"/>
      <c r="TVP437" s="45"/>
      <c r="TVQ437" s="45"/>
      <c r="TVR437" s="45"/>
      <c r="TVS437" s="45"/>
      <c r="TVT437" s="45"/>
      <c r="TVU437" s="45"/>
      <c r="TVV437" s="45"/>
      <c r="TVW437" s="45"/>
      <c r="TVX437" s="45"/>
      <c r="TVY437" s="45"/>
      <c r="TVZ437" s="45"/>
      <c r="TWA437" s="45"/>
      <c r="TWB437" s="45"/>
      <c r="TWC437" s="45"/>
      <c r="TWD437" s="45"/>
      <c r="TWE437" s="45"/>
      <c r="TWF437" s="45"/>
      <c r="TWG437" s="45"/>
      <c r="TWH437" s="45"/>
      <c r="TWI437" s="45"/>
      <c r="TWJ437" s="45"/>
      <c r="TWK437" s="45"/>
      <c r="TWL437" s="45"/>
      <c r="TWM437" s="45"/>
      <c r="TWN437" s="45"/>
      <c r="TWO437" s="45"/>
      <c r="TWP437" s="45"/>
      <c r="TWQ437" s="45"/>
      <c r="TWR437" s="45"/>
      <c r="TWS437" s="45"/>
      <c r="TWT437" s="45"/>
      <c r="TWU437" s="45"/>
      <c r="TWV437" s="45"/>
      <c r="TWW437" s="45"/>
      <c r="TWX437" s="45"/>
      <c r="TWY437" s="45"/>
      <c r="TWZ437" s="45"/>
      <c r="TXA437" s="45"/>
      <c r="TXB437" s="45"/>
      <c r="TXC437" s="45"/>
      <c r="TXD437" s="45"/>
      <c r="TXE437" s="45"/>
      <c r="TXF437" s="45"/>
      <c r="TXG437" s="45"/>
      <c r="TXH437" s="45"/>
      <c r="TXI437" s="45"/>
      <c r="TXJ437" s="45"/>
      <c r="TXK437" s="45"/>
      <c r="TXL437" s="45"/>
      <c r="TXM437" s="45"/>
      <c r="TXN437" s="45"/>
      <c r="TXO437" s="45"/>
      <c r="TXP437" s="45"/>
      <c r="TXQ437" s="45"/>
      <c r="TXR437" s="45"/>
      <c r="TXS437" s="45"/>
      <c r="TXT437" s="45"/>
      <c r="TXU437" s="45"/>
      <c r="TXV437" s="45"/>
      <c r="TXW437" s="45"/>
      <c r="TXX437" s="45"/>
      <c r="TXY437" s="45"/>
      <c r="TXZ437" s="45"/>
      <c r="TYA437" s="45"/>
      <c r="TYB437" s="45"/>
      <c r="TYC437" s="45"/>
      <c r="TYD437" s="45"/>
      <c r="TYE437" s="45"/>
      <c r="TYF437" s="45"/>
      <c r="TYG437" s="45"/>
      <c r="TYH437" s="45"/>
      <c r="TYI437" s="45"/>
      <c r="TYJ437" s="45"/>
      <c r="TYK437" s="45"/>
      <c r="TYL437" s="45"/>
      <c r="TYM437" s="45"/>
      <c r="TYN437" s="45"/>
      <c r="TYO437" s="45"/>
      <c r="TYP437" s="45"/>
      <c r="TYQ437" s="45"/>
      <c r="TYR437" s="45"/>
      <c r="TYS437" s="45"/>
      <c r="TYT437" s="45"/>
      <c r="TYU437" s="45"/>
      <c r="TYV437" s="45"/>
      <c r="TYW437" s="45"/>
      <c r="TYX437" s="45"/>
      <c r="TYY437" s="45"/>
      <c r="TYZ437" s="45"/>
      <c r="TZA437" s="45"/>
      <c r="TZB437" s="45"/>
      <c r="TZC437" s="45"/>
      <c r="TZD437" s="45"/>
      <c r="TZE437" s="45"/>
      <c r="TZF437" s="45"/>
      <c r="TZG437" s="45"/>
      <c r="TZH437" s="45"/>
      <c r="TZI437" s="45"/>
      <c r="TZJ437" s="45"/>
      <c r="TZK437" s="45"/>
      <c r="TZL437" s="45"/>
      <c r="TZM437" s="45"/>
      <c r="TZN437" s="45"/>
      <c r="TZO437" s="45"/>
      <c r="TZP437" s="45"/>
      <c r="TZQ437" s="45"/>
      <c r="TZR437" s="45"/>
      <c r="TZS437" s="45"/>
      <c r="TZT437" s="45"/>
      <c r="TZU437" s="45"/>
      <c r="TZV437" s="45"/>
      <c r="TZW437" s="45"/>
      <c r="TZX437" s="45"/>
      <c r="TZY437" s="45"/>
      <c r="TZZ437" s="45"/>
      <c r="UAA437" s="45"/>
      <c r="UAB437" s="45"/>
      <c r="UAC437" s="45"/>
      <c r="UAD437" s="45"/>
      <c r="UAE437" s="45"/>
      <c r="UAF437" s="45"/>
      <c r="UAG437" s="45"/>
      <c r="UAH437" s="45"/>
      <c r="UAI437" s="45"/>
      <c r="UAJ437" s="45"/>
      <c r="UAK437" s="45"/>
      <c r="UAL437" s="45"/>
      <c r="UAM437" s="45"/>
      <c r="UAN437" s="45"/>
      <c r="UAO437" s="45"/>
      <c r="UAP437" s="45"/>
      <c r="UAQ437" s="45"/>
      <c r="UAR437" s="45"/>
      <c r="UAS437" s="45"/>
      <c r="UAT437" s="45"/>
      <c r="UAU437" s="45"/>
      <c r="UAV437" s="45"/>
      <c r="UAW437" s="45"/>
      <c r="UAX437" s="45"/>
      <c r="UAY437" s="45"/>
      <c r="UAZ437" s="45"/>
      <c r="UBA437" s="45"/>
      <c r="UBB437" s="45"/>
      <c r="UBC437" s="45"/>
      <c r="UBD437" s="45"/>
      <c r="UBE437" s="45"/>
      <c r="UBF437" s="45"/>
      <c r="UBG437" s="45"/>
      <c r="UBH437" s="45"/>
      <c r="UBI437" s="45"/>
      <c r="UBJ437" s="45"/>
      <c r="UBK437" s="45"/>
      <c r="UBL437" s="45"/>
      <c r="UBM437" s="45"/>
      <c r="UBN437" s="45"/>
      <c r="UBO437" s="45"/>
      <c r="UBP437" s="45"/>
      <c r="UBQ437" s="45"/>
      <c r="UBR437" s="45"/>
      <c r="UBS437" s="45"/>
      <c r="UBT437" s="45"/>
      <c r="UBU437" s="45"/>
      <c r="UBV437" s="45"/>
      <c r="UBW437" s="45"/>
      <c r="UBX437" s="45"/>
      <c r="UBY437" s="45"/>
      <c r="UBZ437" s="45"/>
      <c r="UCA437" s="45"/>
      <c r="UCB437" s="45"/>
      <c r="UCC437" s="45"/>
      <c r="UCD437" s="45"/>
      <c r="UCE437" s="45"/>
      <c r="UCF437" s="45"/>
      <c r="UCG437" s="45"/>
      <c r="UCH437" s="45"/>
      <c r="UCI437" s="45"/>
      <c r="UCJ437" s="45"/>
      <c r="UCK437" s="45"/>
      <c r="UCL437" s="45"/>
      <c r="UCM437" s="45"/>
      <c r="UCN437" s="45"/>
      <c r="UCO437" s="45"/>
      <c r="UCP437" s="45"/>
      <c r="UCQ437" s="45"/>
      <c r="UCR437" s="45"/>
      <c r="UCS437" s="45"/>
      <c r="UCT437" s="45"/>
      <c r="UCU437" s="45"/>
      <c r="UCV437" s="45"/>
      <c r="UCW437" s="45"/>
      <c r="UCX437" s="45"/>
      <c r="UCY437" s="45"/>
      <c r="UCZ437" s="45"/>
      <c r="UDA437" s="45"/>
      <c r="UDB437" s="45"/>
      <c r="UDC437" s="45"/>
      <c r="UDD437" s="45"/>
      <c r="UDE437" s="45"/>
      <c r="UDF437" s="45"/>
      <c r="UDG437" s="45"/>
      <c r="UDH437" s="45"/>
      <c r="UDI437" s="45"/>
      <c r="UDJ437" s="45"/>
      <c r="UDK437" s="45"/>
      <c r="UDL437" s="45"/>
      <c r="UDM437" s="45"/>
      <c r="UDN437" s="45"/>
      <c r="UDO437" s="45"/>
      <c r="UDP437" s="45"/>
      <c r="UDQ437" s="45"/>
      <c r="UDR437" s="45"/>
      <c r="UDS437" s="45"/>
      <c r="UDT437" s="45"/>
      <c r="UDU437" s="45"/>
      <c r="UDV437" s="45"/>
      <c r="UDW437" s="45"/>
      <c r="UDX437" s="45"/>
      <c r="UDY437" s="45"/>
      <c r="UDZ437" s="45"/>
      <c r="UEA437" s="45"/>
      <c r="UEB437" s="45"/>
      <c r="UEC437" s="45"/>
      <c r="UED437" s="45"/>
      <c r="UEE437" s="45"/>
      <c r="UEF437" s="45"/>
      <c r="UEG437" s="45"/>
      <c r="UEH437" s="45"/>
      <c r="UEI437" s="45"/>
      <c r="UEJ437" s="45"/>
      <c r="UEK437" s="45"/>
      <c r="UEL437" s="45"/>
      <c r="UEM437" s="45"/>
      <c r="UEN437" s="45"/>
      <c r="UEO437" s="45"/>
      <c r="UEP437" s="45"/>
      <c r="UEQ437" s="45"/>
      <c r="UER437" s="45"/>
      <c r="UES437" s="45"/>
      <c r="UET437" s="45"/>
      <c r="UEU437" s="45"/>
      <c r="UEV437" s="45"/>
      <c r="UEW437" s="45"/>
      <c r="UEX437" s="45"/>
      <c r="UEY437" s="45"/>
      <c r="UEZ437" s="45"/>
      <c r="UFA437" s="45"/>
      <c r="UFB437" s="45"/>
      <c r="UFC437" s="45"/>
      <c r="UFD437" s="45"/>
      <c r="UFE437" s="45"/>
      <c r="UFF437" s="45"/>
      <c r="UFG437" s="45"/>
      <c r="UFH437" s="45"/>
      <c r="UFI437" s="45"/>
      <c r="UFJ437" s="45"/>
      <c r="UFK437" s="45"/>
      <c r="UFL437" s="45"/>
      <c r="UFM437" s="45"/>
      <c r="UFN437" s="45"/>
      <c r="UFO437" s="45"/>
      <c r="UFP437" s="45"/>
      <c r="UFQ437" s="45"/>
      <c r="UFR437" s="45"/>
      <c r="UFS437" s="45"/>
      <c r="UFT437" s="45"/>
      <c r="UFU437" s="45"/>
      <c r="UFV437" s="45"/>
      <c r="UFW437" s="45"/>
      <c r="UFX437" s="45"/>
      <c r="UFY437" s="45"/>
      <c r="UFZ437" s="45"/>
      <c r="UGA437" s="45"/>
      <c r="UGB437" s="45"/>
      <c r="UGC437" s="45"/>
      <c r="UGD437" s="45"/>
      <c r="UGE437" s="45"/>
      <c r="UGF437" s="45"/>
      <c r="UGG437" s="45"/>
      <c r="UGH437" s="45"/>
      <c r="UGI437" s="45"/>
      <c r="UGJ437" s="45"/>
      <c r="UGK437" s="45"/>
      <c r="UGL437" s="45"/>
      <c r="UGM437" s="45"/>
      <c r="UGN437" s="45"/>
      <c r="UGO437" s="45"/>
      <c r="UGP437" s="45"/>
      <c r="UGQ437" s="45"/>
      <c r="UGR437" s="45"/>
      <c r="UGS437" s="45"/>
      <c r="UGT437" s="45"/>
      <c r="UGU437" s="45"/>
      <c r="UGV437" s="45"/>
      <c r="UGW437" s="45"/>
      <c r="UGX437" s="45"/>
      <c r="UGY437" s="45"/>
      <c r="UGZ437" s="45"/>
      <c r="UHA437" s="45"/>
      <c r="UHB437" s="45"/>
      <c r="UHC437" s="45"/>
      <c r="UHD437" s="45"/>
      <c r="UHE437" s="45"/>
      <c r="UHF437" s="45"/>
      <c r="UHG437" s="45"/>
      <c r="UHH437" s="45"/>
      <c r="UHI437" s="45"/>
      <c r="UHJ437" s="45"/>
      <c r="UHK437" s="45"/>
      <c r="UHL437" s="45"/>
      <c r="UHM437" s="45"/>
      <c r="UHN437" s="45"/>
      <c r="UHO437" s="45"/>
      <c r="UHP437" s="45"/>
      <c r="UHQ437" s="45"/>
      <c r="UHR437" s="45"/>
      <c r="UHS437" s="45"/>
      <c r="UHT437" s="45"/>
      <c r="UHU437" s="45"/>
      <c r="UHV437" s="45"/>
      <c r="UHW437" s="45"/>
      <c r="UHX437" s="45"/>
      <c r="UHY437" s="45"/>
      <c r="UHZ437" s="45"/>
      <c r="UIA437" s="45"/>
      <c r="UIB437" s="45"/>
      <c r="UIC437" s="45"/>
      <c r="UID437" s="45"/>
      <c r="UIE437" s="45"/>
      <c r="UIF437" s="45"/>
      <c r="UIG437" s="45"/>
      <c r="UIH437" s="45"/>
      <c r="UII437" s="45"/>
      <c r="UIJ437" s="45"/>
      <c r="UIK437" s="45"/>
      <c r="UIL437" s="45"/>
      <c r="UIM437" s="45"/>
      <c r="UIN437" s="45"/>
      <c r="UIO437" s="45"/>
      <c r="UIP437" s="45"/>
      <c r="UIQ437" s="45"/>
      <c r="UIR437" s="45"/>
      <c r="UIS437" s="45"/>
      <c r="UIT437" s="45"/>
      <c r="UIU437" s="45"/>
      <c r="UIV437" s="45"/>
      <c r="UIW437" s="45"/>
      <c r="UIX437" s="45"/>
      <c r="UIY437" s="45"/>
      <c r="UIZ437" s="45"/>
      <c r="UJA437" s="45"/>
      <c r="UJB437" s="45"/>
      <c r="UJC437" s="45"/>
      <c r="UJD437" s="45"/>
      <c r="UJE437" s="45"/>
      <c r="UJF437" s="45"/>
      <c r="UJG437" s="45"/>
      <c r="UJH437" s="45"/>
      <c r="UJI437" s="45"/>
      <c r="UJJ437" s="45"/>
      <c r="UJK437" s="45"/>
      <c r="UJL437" s="45"/>
      <c r="UJM437" s="45"/>
      <c r="UJN437" s="45"/>
      <c r="UJO437" s="45"/>
      <c r="UJP437" s="45"/>
      <c r="UJQ437" s="45"/>
      <c r="UJR437" s="45"/>
      <c r="UJS437" s="45"/>
      <c r="UJT437" s="45"/>
      <c r="UJU437" s="45"/>
      <c r="UJV437" s="45"/>
      <c r="UJW437" s="45"/>
      <c r="UJX437" s="45"/>
      <c r="UJY437" s="45"/>
      <c r="UJZ437" s="45"/>
      <c r="UKA437" s="45"/>
      <c r="UKB437" s="45"/>
      <c r="UKC437" s="45"/>
      <c r="UKD437" s="45"/>
      <c r="UKE437" s="45"/>
      <c r="UKF437" s="45"/>
      <c r="UKG437" s="45"/>
      <c r="UKH437" s="45"/>
      <c r="UKI437" s="45"/>
      <c r="UKJ437" s="45"/>
      <c r="UKK437" s="45"/>
      <c r="UKL437" s="45"/>
      <c r="UKM437" s="45"/>
      <c r="UKN437" s="45"/>
      <c r="UKO437" s="45"/>
      <c r="UKP437" s="45"/>
      <c r="UKQ437" s="45"/>
      <c r="UKR437" s="45"/>
      <c r="UKS437" s="45"/>
      <c r="UKT437" s="45"/>
      <c r="UKU437" s="45"/>
      <c r="UKV437" s="45"/>
      <c r="UKW437" s="45"/>
      <c r="UKX437" s="45"/>
      <c r="UKY437" s="45"/>
      <c r="UKZ437" s="45"/>
      <c r="ULA437" s="45"/>
      <c r="ULB437" s="45"/>
      <c r="ULC437" s="45"/>
      <c r="ULD437" s="45"/>
      <c r="ULE437" s="45"/>
      <c r="ULF437" s="45"/>
      <c r="ULG437" s="45"/>
      <c r="ULH437" s="45"/>
      <c r="ULI437" s="45"/>
      <c r="ULJ437" s="45"/>
      <c r="ULK437" s="45"/>
      <c r="ULL437" s="45"/>
      <c r="ULM437" s="45"/>
      <c r="ULN437" s="45"/>
      <c r="ULO437" s="45"/>
      <c r="ULP437" s="45"/>
      <c r="ULQ437" s="45"/>
      <c r="ULR437" s="45"/>
      <c r="ULS437" s="45"/>
      <c r="ULT437" s="45"/>
      <c r="ULU437" s="45"/>
      <c r="ULV437" s="45"/>
      <c r="ULW437" s="45"/>
      <c r="ULX437" s="45"/>
      <c r="ULY437" s="45"/>
      <c r="ULZ437" s="45"/>
      <c r="UMA437" s="45"/>
      <c r="UMB437" s="45"/>
      <c r="UMC437" s="45"/>
      <c r="UMD437" s="45"/>
      <c r="UME437" s="45"/>
      <c r="UMF437" s="45"/>
      <c r="UMG437" s="45"/>
      <c r="UMH437" s="45"/>
      <c r="UMI437" s="45"/>
      <c r="UMJ437" s="45"/>
      <c r="UMK437" s="45"/>
      <c r="UML437" s="45"/>
      <c r="UMM437" s="45"/>
      <c r="UMN437" s="45"/>
      <c r="UMO437" s="45"/>
      <c r="UMP437" s="45"/>
      <c r="UMQ437" s="45"/>
      <c r="UMR437" s="45"/>
      <c r="UMS437" s="45"/>
      <c r="UMT437" s="45"/>
      <c r="UMU437" s="45"/>
      <c r="UMV437" s="45"/>
      <c r="UMW437" s="45"/>
      <c r="UMX437" s="45"/>
      <c r="UMY437" s="45"/>
      <c r="UMZ437" s="45"/>
      <c r="UNA437" s="45"/>
      <c r="UNB437" s="45"/>
      <c r="UNC437" s="45"/>
      <c r="UND437" s="45"/>
      <c r="UNE437" s="45"/>
      <c r="UNF437" s="45"/>
      <c r="UNG437" s="45"/>
      <c r="UNH437" s="45"/>
      <c r="UNI437" s="45"/>
      <c r="UNJ437" s="45"/>
      <c r="UNK437" s="45"/>
      <c r="UNL437" s="45"/>
      <c r="UNM437" s="45"/>
      <c r="UNN437" s="45"/>
      <c r="UNO437" s="45"/>
      <c r="UNP437" s="45"/>
      <c r="UNQ437" s="45"/>
      <c r="UNR437" s="45"/>
      <c r="UNS437" s="45"/>
      <c r="UNT437" s="45"/>
      <c r="UNU437" s="45"/>
      <c r="UNV437" s="45"/>
      <c r="UNW437" s="45"/>
      <c r="UNX437" s="45"/>
      <c r="UNY437" s="45"/>
      <c r="UNZ437" s="45"/>
      <c r="UOA437" s="45"/>
      <c r="UOB437" s="45"/>
      <c r="UOC437" s="45"/>
      <c r="UOD437" s="45"/>
      <c r="UOE437" s="45"/>
      <c r="UOF437" s="45"/>
      <c r="UOG437" s="45"/>
      <c r="UOH437" s="45"/>
      <c r="UOI437" s="45"/>
      <c r="UOJ437" s="45"/>
      <c r="UOK437" s="45"/>
      <c r="UOL437" s="45"/>
      <c r="UOM437" s="45"/>
      <c r="UON437" s="45"/>
      <c r="UOO437" s="45"/>
      <c r="UOP437" s="45"/>
      <c r="UOQ437" s="45"/>
      <c r="UOR437" s="45"/>
      <c r="UOS437" s="45"/>
      <c r="UOT437" s="45"/>
      <c r="UOU437" s="45"/>
      <c r="UOV437" s="45"/>
      <c r="UOW437" s="45"/>
      <c r="UOX437" s="45"/>
      <c r="UOY437" s="45"/>
      <c r="UOZ437" s="45"/>
      <c r="UPA437" s="45"/>
      <c r="UPB437" s="45"/>
      <c r="UPC437" s="45"/>
      <c r="UPD437" s="45"/>
      <c r="UPE437" s="45"/>
      <c r="UPF437" s="45"/>
      <c r="UPG437" s="45"/>
      <c r="UPH437" s="45"/>
      <c r="UPI437" s="45"/>
      <c r="UPJ437" s="45"/>
      <c r="UPK437" s="45"/>
      <c r="UPL437" s="45"/>
      <c r="UPM437" s="45"/>
      <c r="UPN437" s="45"/>
      <c r="UPO437" s="45"/>
      <c r="UPP437" s="45"/>
      <c r="UPQ437" s="45"/>
      <c r="UPR437" s="45"/>
      <c r="UPS437" s="45"/>
      <c r="UPT437" s="45"/>
      <c r="UPU437" s="45"/>
      <c r="UPV437" s="45"/>
      <c r="UPW437" s="45"/>
      <c r="UPX437" s="45"/>
      <c r="UPY437" s="45"/>
      <c r="UPZ437" s="45"/>
      <c r="UQA437" s="45"/>
      <c r="UQB437" s="45"/>
      <c r="UQC437" s="45"/>
      <c r="UQD437" s="45"/>
      <c r="UQE437" s="45"/>
      <c r="UQF437" s="45"/>
      <c r="UQG437" s="45"/>
      <c r="UQH437" s="45"/>
      <c r="UQI437" s="45"/>
      <c r="UQJ437" s="45"/>
      <c r="UQK437" s="45"/>
      <c r="UQL437" s="45"/>
      <c r="UQM437" s="45"/>
      <c r="UQN437" s="45"/>
      <c r="UQO437" s="45"/>
      <c r="UQP437" s="45"/>
      <c r="UQQ437" s="45"/>
      <c r="UQR437" s="45"/>
      <c r="UQS437" s="45"/>
      <c r="UQT437" s="45"/>
      <c r="UQU437" s="45"/>
      <c r="UQV437" s="45"/>
      <c r="UQW437" s="45"/>
      <c r="UQX437" s="45"/>
      <c r="UQY437" s="45"/>
      <c r="UQZ437" s="45"/>
      <c r="URA437" s="45"/>
      <c r="URB437" s="45"/>
      <c r="URC437" s="45"/>
      <c r="URD437" s="45"/>
      <c r="URE437" s="45"/>
      <c r="URF437" s="45"/>
      <c r="URG437" s="45"/>
      <c r="URH437" s="45"/>
      <c r="URI437" s="45"/>
      <c r="URJ437" s="45"/>
      <c r="URK437" s="45"/>
      <c r="URL437" s="45"/>
      <c r="URM437" s="45"/>
      <c r="URN437" s="45"/>
      <c r="URO437" s="45"/>
      <c r="URP437" s="45"/>
      <c r="URQ437" s="45"/>
      <c r="URR437" s="45"/>
      <c r="URS437" s="45"/>
      <c r="URT437" s="45"/>
      <c r="URU437" s="45"/>
      <c r="URV437" s="45"/>
      <c r="URW437" s="45"/>
      <c r="URX437" s="45"/>
      <c r="URY437" s="45"/>
      <c r="URZ437" s="45"/>
      <c r="USA437" s="45"/>
      <c r="USB437" s="45"/>
      <c r="USC437" s="45"/>
      <c r="USD437" s="45"/>
      <c r="USE437" s="45"/>
      <c r="USF437" s="45"/>
      <c r="USG437" s="45"/>
      <c r="USH437" s="45"/>
      <c r="USI437" s="45"/>
      <c r="USJ437" s="45"/>
      <c r="USK437" s="45"/>
      <c r="USL437" s="45"/>
      <c r="USM437" s="45"/>
      <c r="USN437" s="45"/>
      <c r="USO437" s="45"/>
      <c r="USP437" s="45"/>
      <c r="USQ437" s="45"/>
      <c r="USR437" s="45"/>
      <c r="USS437" s="45"/>
      <c r="UST437" s="45"/>
      <c r="USU437" s="45"/>
      <c r="USV437" s="45"/>
      <c r="USW437" s="45"/>
      <c r="USX437" s="45"/>
      <c r="USY437" s="45"/>
      <c r="USZ437" s="45"/>
      <c r="UTA437" s="45"/>
      <c r="UTB437" s="45"/>
      <c r="UTC437" s="45"/>
      <c r="UTD437" s="45"/>
      <c r="UTE437" s="45"/>
      <c r="UTF437" s="45"/>
      <c r="UTG437" s="45"/>
      <c r="UTH437" s="45"/>
      <c r="UTI437" s="45"/>
      <c r="UTJ437" s="45"/>
      <c r="UTK437" s="45"/>
      <c r="UTL437" s="45"/>
      <c r="UTM437" s="45"/>
      <c r="UTN437" s="45"/>
      <c r="UTO437" s="45"/>
      <c r="UTP437" s="45"/>
      <c r="UTQ437" s="45"/>
      <c r="UTR437" s="45"/>
      <c r="UTS437" s="45"/>
      <c r="UTT437" s="45"/>
      <c r="UTU437" s="45"/>
      <c r="UTV437" s="45"/>
      <c r="UTW437" s="45"/>
      <c r="UTX437" s="45"/>
      <c r="UTY437" s="45"/>
      <c r="UTZ437" s="45"/>
      <c r="UUA437" s="45"/>
      <c r="UUB437" s="45"/>
      <c r="UUC437" s="45"/>
      <c r="UUD437" s="45"/>
      <c r="UUE437" s="45"/>
      <c r="UUF437" s="45"/>
      <c r="UUG437" s="45"/>
      <c r="UUH437" s="45"/>
      <c r="UUI437" s="45"/>
      <c r="UUJ437" s="45"/>
      <c r="UUK437" s="45"/>
      <c r="UUL437" s="45"/>
      <c r="UUM437" s="45"/>
      <c r="UUN437" s="45"/>
      <c r="UUO437" s="45"/>
      <c r="UUP437" s="45"/>
      <c r="UUQ437" s="45"/>
      <c r="UUR437" s="45"/>
      <c r="UUS437" s="45"/>
      <c r="UUT437" s="45"/>
      <c r="UUU437" s="45"/>
      <c r="UUV437" s="45"/>
      <c r="UUW437" s="45"/>
      <c r="UUX437" s="45"/>
      <c r="UUY437" s="45"/>
      <c r="UUZ437" s="45"/>
      <c r="UVA437" s="45"/>
      <c r="UVB437" s="45"/>
      <c r="UVC437" s="45"/>
      <c r="UVD437" s="45"/>
      <c r="UVE437" s="45"/>
      <c r="UVF437" s="45"/>
      <c r="UVG437" s="45"/>
      <c r="UVH437" s="45"/>
      <c r="UVI437" s="45"/>
      <c r="UVJ437" s="45"/>
      <c r="UVK437" s="45"/>
      <c r="UVL437" s="45"/>
      <c r="UVM437" s="45"/>
      <c r="UVN437" s="45"/>
      <c r="UVO437" s="45"/>
      <c r="UVP437" s="45"/>
      <c r="UVQ437" s="45"/>
      <c r="UVR437" s="45"/>
      <c r="UVS437" s="45"/>
      <c r="UVT437" s="45"/>
      <c r="UVU437" s="45"/>
      <c r="UVV437" s="45"/>
      <c r="UVW437" s="45"/>
      <c r="UVX437" s="45"/>
      <c r="UVY437" s="45"/>
      <c r="UVZ437" s="45"/>
      <c r="UWA437" s="45"/>
      <c r="UWB437" s="45"/>
      <c r="UWC437" s="45"/>
      <c r="UWD437" s="45"/>
      <c r="UWE437" s="45"/>
      <c r="UWF437" s="45"/>
      <c r="UWG437" s="45"/>
      <c r="UWH437" s="45"/>
      <c r="UWI437" s="45"/>
      <c r="UWJ437" s="45"/>
      <c r="UWK437" s="45"/>
      <c r="UWL437" s="45"/>
      <c r="UWM437" s="45"/>
      <c r="UWN437" s="45"/>
      <c r="UWO437" s="45"/>
      <c r="UWP437" s="45"/>
      <c r="UWQ437" s="45"/>
      <c r="UWR437" s="45"/>
      <c r="UWS437" s="45"/>
      <c r="UWT437" s="45"/>
      <c r="UWU437" s="45"/>
      <c r="UWV437" s="45"/>
      <c r="UWW437" s="45"/>
      <c r="UWX437" s="45"/>
      <c r="UWY437" s="45"/>
      <c r="UWZ437" s="45"/>
      <c r="UXA437" s="45"/>
      <c r="UXB437" s="45"/>
      <c r="UXC437" s="45"/>
      <c r="UXD437" s="45"/>
      <c r="UXE437" s="45"/>
      <c r="UXF437" s="45"/>
      <c r="UXG437" s="45"/>
      <c r="UXH437" s="45"/>
      <c r="UXI437" s="45"/>
      <c r="UXJ437" s="45"/>
      <c r="UXK437" s="45"/>
      <c r="UXL437" s="45"/>
      <c r="UXM437" s="45"/>
      <c r="UXN437" s="45"/>
      <c r="UXO437" s="45"/>
      <c r="UXP437" s="45"/>
      <c r="UXQ437" s="45"/>
      <c r="UXR437" s="45"/>
      <c r="UXS437" s="45"/>
      <c r="UXT437" s="45"/>
      <c r="UXU437" s="45"/>
      <c r="UXV437" s="45"/>
      <c r="UXW437" s="45"/>
      <c r="UXX437" s="45"/>
      <c r="UXY437" s="45"/>
      <c r="UXZ437" s="45"/>
      <c r="UYA437" s="45"/>
      <c r="UYB437" s="45"/>
      <c r="UYC437" s="45"/>
      <c r="UYD437" s="45"/>
      <c r="UYE437" s="45"/>
      <c r="UYF437" s="45"/>
      <c r="UYG437" s="45"/>
      <c r="UYH437" s="45"/>
      <c r="UYI437" s="45"/>
      <c r="UYJ437" s="45"/>
      <c r="UYK437" s="45"/>
      <c r="UYL437" s="45"/>
      <c r="UYM437" s="45"/>
      <c r="UYN437" s="45"/>
      <c r="UYO437" s="45"/>
      <c r="UYP437" s="45"/>
      <c r="UYQ437" s="45"/>
      <c r="UYR437" s="45"/>
      <c r="UYS437" s="45"/>
      <c r="UYT437" s="45"/>
      <c r="UYU437" s="45"/>
      <c r="UYV437" s="45"/>
      <c r="UYW437" s="45"/>
      <c r="UYX437" s="45"/>
      <c r="UYY437" s="45"/>
      <c r="UYZ437" s="45"/>
      <c r="UZA437" s="45"/>
      <c r="UZB437" s="45"/>
      <c r="UZC437" s="45"/>
      <c r="UZD437" s="45"/>
      <c r="UZE437" s="45"/>
      <c r="UZF437" s="45"/>
      <c r="UZG437" s="45"/>
      <c r="UZH437" s="45"/>
      <c r="UZI437" s="45"/>
      <c r="UZJ437" s="45"/>
      <c r="UZK437" s="45"/>
      <c r="UZL437" s="45"/>
      <c r="UZM437" s="45"/>
      <c r="UZN437" s="45"/>
      <c r="UZO437" s="45"/>
      <c r="UZP437" s="45"/>
      <c r="UZQ437" s="45"/>
      <c r="UZR437" s="45"/>
      <c r="UZS437" s="45"/>
      <c r="UZT437" s="45"/>
      <c r="UZU437" s="45"/>
      <c r="UZV437" s="45"/>
      <c r="UZW437" s="45"/>
      <c r="UZX437" s="45"/>
      <c r="UZY437" s="45"/>
      <c r="UZZ437" s="45"/>
      <c r="VAA437" s="45"/>
      <c r="VAB437" s="45"/>
      <c r="VAC437" s="45"/>
      <c r="VAD437" s="45"/>
      <c r="VAE437" s="45"/>
      <c r="VAF437" s="45"/>
      <c r="VAG437" s="45"/>
      <c r="VAH437" s="45"/>
      <c r="VAI437" s="45"/>
      <c r="VAJ437" s="45"/>
      <c r="VAK437" s="45"/>
      <c r="VAL437" s="45"/>
      <c r="VAM437" s="45"/>
      <c r="VAN437" s="45"/>
      <c r="VAO437" s="45"/>
      <c r="VAP437" s="45"/>
      <c r="VAQ437" s="45"/>
      <c r="VAR437" s="45"/>
      <c r="VAS437" s="45"/>
      <c r="VAT437" s="45"/>
      <c r="VAU437" s="45"/>
      <c r="VAV437" s="45"/>
      <c r="VAW437" s="45"/>
      <c r="VAX437" s="45"/>
      <c r="VAY437" s="45"/>
      <c r="VAZ437" s="45"/>
      <c r="VBA437" s="45"/>
      <c r="VBB437" s="45"/>
      <c r="VBC437" s="45"/>
      <c r="VBD437" s="45"/>
      <c r="VBE437" s="45"/>
      <c r="VBF437" s="45"/>
      <c r="VBG437" s="45"/>
      <c r="VBH437" s="45"/>
      <c r="VBI437" s="45"/>
      <c r="VBJ437" s="45"/>
      <c r="VBK437" s="45"/>
      <c r="VBL437" s="45"/>
      <c r="VBM437" s="45"/>
      <c r="VBN437" s="45"/>
      <c r="VBO437" s="45"/>
      <c r="VBP437" s="45"/>
      <c r="VBQ437" s="45"/>
      <c r="VBR437" s="45"/>
      <c r="VBS437" s="45"/>
      <c r="VBT437" s="45"/>
      <c r="VBU437" s="45"/>
      <c r="VBV437" s="45"/>
      <c r="VBW437" s="45"/>
      <c r="VBX437" s="45"/>
      <c r="VBY437" s="45"/>
      <c r="VBZ437" s="45"/>
      <c r="VCA437" s="45"/>
      <c r="VCB437" s="45"/>
      <c r="VCC437" s="45"/>
      <c r="VCD437" s="45"/>
      <c r="VCE437" s="45"/>
      <c r="VCF437" s="45"/>
      <c r="VCG437" s="45"/>
      <c r="VCH437" s="45"/>
      <c r="VCI437" s="45"/>
      <c r="VCJ437" s="45"/>
      <c r="VCK437" s="45"/>
      <c r="VCL437" s="45"/>
      <c r="VCM437" s="45"/>
      <c r="VCN437" s="45"/>
      <c r="VCO437" s="45"/>
      <c r="VCP437" s="45"/>
      <c r="VCQ437" s="45"/>
      <c r="VCR437" s="45"/>
      <c r="VCS437" s="45"/>
      <c r="VCT437" s="45"/>
      <c r="VCU437" s="45"/>
      <c r="VCV437" s="45"/>
      <c r="VCW437" s="45"/>
      <c r="VCX437" s="45"/>
      <c r="VCY437" s="45"/>
      <c r="VCZ437" s="45"/>
      <c r="VDA437" s="45"/>
      <c r="VDB437" s="45"/>
      <c r="VDC437" s="45"/>
      <c r="VDD437" s="45"/>
      <c r="VDE437" s="45"/>
      <c r="VDF437" s="45"/>
      <c r="VDG437" s="45"/>
      <c r="VDH437" s="45"/>
      <c r="VDI437" s="45"/>
      <c r="VDJ437" s="45"/>
      <c r="VDK437" s="45"/>
      <c r="VDL437" s="45"/>
      <c r="VDM437" s="45"/>
      <c r="VDN437" s="45"/>
      <c r="VDO437" s="45"/>
      <c r="VDP437" s="45"/>
      <c r="VDQ437" s="45"/>
      <c r="VDR437" s="45"/>
      <c r="VDS437" s="45"/>
      <c r="VDT437" s="45"/>
      <c r="VDU437" s="45"/>
      <c r="VDV437" s="45"/>
      <c r="VDW437" s="45"/>
      <c r="VDX437" s="45"/>
      <c r="VDY437" s="45"/>
      <c r="VDZ437" s="45"/>
      <c r="VEA437" s="45"/>
      <c r="VEB437" s="45"/>
      <c r="VEC437" s="45"/>
      <c r="VED437" s="45"/>
      <c r="VEE437" s="45"/>
      <c r="VEF437" s="45"/>
      <c r="VEG437" s="45"/>
      <c r="VEH437" s="45"/>
      <c r="VEI437" s="45"/>
      <c r="VEJ437" s="45"/>
      <c r="VEK437" s="45"/>
      <c r="VEL437" s="45"/>
      <c r="VEM437" s="45"/>
      <c r="VEN437" s="45"/>
      <c r="VEO437" s="45"/>
      <c r="VEP437" s="45"/>
      <c r="VEQ437" s="45"/>
      <c r="VER437" s="45"/>
      <c r="VES437" s="45"/>
      <c r="VET437" s="45"/>
      <c r="VEU437" s="45"/>
      <c r="VEV437" s="45"/>
      <c r="VEW437" s="45"/>
      <c r="VEX437" s="45"/>
      <c r="VEY437" s="45"/>
      <c r="VEZ437" s="45"/>
      <c r="VFA437" s="45"/>
      <c r="VFB437" s="45"/>
      <c r="VFC437" s="45"/>
      <c r="VFD437" s="45"/>
      <c r="VFE437" s="45"/>
      <c r="VFF437" s="45"/>
      <c r="VFG437" s="45"/>
      <c r="VFH437" s="45"/>
      <c r="VFI437" s="45"/>
      <c r="VFJ437" s="45"/>
      <c r="VFK437" s="45"/>
      <c r="VFL437" s="45"/>
      <c r="VFM437" s="45"/>
      <c r="VFN437" s="45"/>
      <c r="VFO437" s="45"/>
      <c r="VFP437" s="45"/>
      <c r="VFQ437" s="45"/>
      <c r="VFR437" s="45"/>
      <c r="VFS437" s="45"/>
      <c r="VFT437" s="45"/>
      <c r="VFU437" s="45"/>
      <c r="VFV437" s="45"/>
      <c r="VFW437" s="45"/>
      <c r="VFX437" s="45"/>
      <c r="VFY437" s="45"/>
      <c r="VFZ437" s="45"/>
      <c r="VGA437" s="45"/>
      <c r="VGB437" s="45"/>
      <c r="VGC437" s="45"/>
      <c r="VGD437" s="45"/>
      <c r="VGE437" s="45"/>
      <c r="VGF437" s="45"/>
      <c r="VGG437" s="45"/>
      <c r="VGH437" s="45"/>
      <c r="VGI437" s="45"/>
      <c r="VGJ437" s="45"/>
      <c r="VGK437" s="45"/>
      <c r="VGL437" s="45"/>
      <c r="VGM437" s="45"/>
      <c r="VGN437" s="45"/>
      <c r="VGO437" s="45"/>
      <c r="VGP437" s="45"/>
      <c r="VGQ437" s="45"/>
      <c r="VGR437" s="45"/>
      <c r="VGS437" s="45"/>
      <c r="VGT437" s="45"/>
      <c r="VGU437" s="45"/>
      <c r="VGV437" s="45"/>
      <c r="VGW437" s="45"/>
      <c r="VGX437" s="45"/>
      <c r="VGY437" s="45"/>
      <c r="VGZ437" s="45"/>
      <c r="VHA437" s="45"/>
      <c r="VHB437" s="45"/>
      <c r="VHC437" s="45"/>
      <c r="VHD437" s="45"/>
      <c r="VHE437" s="45"/>
      <c r="VHF437" s="45"/>
      <c r="VHG437" s="45"/>
      <c r="VHH437" s="45"/>
      <c r="VHI437" s="45"/>
      <c r="VHJ437" s="45"/>
      <c r="VHK437" s="45"/>
      <c r="VHL437" s="45"/>
      <c r="VHM437" s="45"/>
      <c r="VHN437" s="45"/>
      <c r="VHO437" s="45"/>
      <c r="VHP437" s="45"/>
      <c r="VHQ437" s="45"/>
      <c r="VHR437" s="45"/>
      <c r="VHS437" s="45"/>
      <c r="VHT437" s="45"/>
      <c r="VHU437" s="45"/>
      <c r="VHV437" s="45"/>
      <c r="VHW437" s="45"/>
      <c r="VHX437" s="45"/>
      <c r="VHY437" s="45"/>
      <c r="VHZ437" s="45"/>
      <c r="VIA437" s="45"/>
      <c r="VIB437" s="45"/>
      <c r="VIC437" s="45"/>
      <c r="VID437" s="45"/>
      <c r="VIE437" s="45"/>
      <c r="VIF437" s="45"/>
      <c r="VIG437" s="45"/>
      <c r="VIH437" s="45"/>
      <c r="VII437" s="45"/>
      <c r="VIJ437" s="45"/>
      <c r="VIK437" s="45"/>
      <c r="VIL437" s="45"/>
      <c r="VIM437" s="45"/>
      <c r="VIN437" s="45"/>
      <c r="VIO437" s="45"/>
      <c r="VIP437" s="45"/>
      <c r="VIQ437" s="45"/>
      <c r="VIR437" s="45"/>
      <c r="VIS437" s="45"/>
      <c r="VIT437" s="45"/>
      <c r="VIU437" s="45"/>
      <c r="VIV437" s="45"/>
      <c r="VIW437" s="45"/>
      <c r="VIX437" s="45"/>
      <c r="VIY437" s="45"/>
      <c r="VIZ437" s="45"/>
      <c r="VJA437" s="45"/>
      <c r="VJB437" s="45"/>
      <c r="VJC437" s="45"/>
      <c r="VJD437" s="45"/>
      <c r="VJE437" s="45"/>
      <c r="VJF437" s="45"/>
      <c r="VJG437" s="45"/>
      <c r="VJH437" s="45"/>
      <c r="VJI437" s="45"/>
      <c r="VJJ437" s="45"/>
      <c r="VJK437" s="45"/>
      <c r="VJL437" s="45"/>
      <c r="VJM437" s="45"/>
      <c r="VJN437" s="45"/>
      <c r="VJO437" s="45"/>
      <c r="VJP437" s="45"/>
      <c r="VJQ437" s="45"/>
      <c r="VJR437" s="45"/>
      <c r="VJS437" s="45"/>
      <c r="VJT437" s="45"/>
      <c r="VJU437" s="45"/>
      <c r="VJV437" s="45"/>
      <c r="VJW437" s="45"/>
      <c r="VJX437" s="45"/>
      <c r="VJY437" s="45"/>
      <c r="VJZ437" s="45"/>
      <c r="VKA437" s="45"/>
      <c r="VKB437" s="45"/>
      <c r="VKC437" s="45"/>
      <c r="VKD437" s="45"/>
      <c r="VKE437" s="45"/>
      <c r="VKF437" s="45"/>
      <c r="VKG437" s="45"/>
      <c r="VKH437" s="45"/>
      <c r="VKI437" s="45"/>
      <c r="VKJ437" s="45"/>
      <c r="VKK437" s="45"/>
      <c r="VKL437" s="45"/>
      <c r="VKM437" s="45"/>
      <c r="VKN437" s="45"/>
      <c r="VKO437" s="45"/>
      <c r="VKP437" s="45"/>
      <c r="VKQ437" s="45"/>
      <c r="VKR437" s="45"/>
      <c r="VKS437" s="45"/>
      <c r="VKT437" s="45"/>
      <c r="VKU437" s="45"/>
      <c r="VKV437" s="45"/>
      <c r="VKW437" s="45"/>
      <c r="VKX437" s="45"/>
      <c r="VKY437" s="45"/>
      <c r="VKZ437" s="45"/>
      <c r="VLA437" s="45"/>
      <c r="VLB437" s="45"/>
      <c r="VLC437" s="45"/>
      <c r="VLD437" s="45"/>
      <c r="VLE437" s="45"/>
      <c r="VLF437" s="45"/>
      <c r="VLG437" s="45"/>
      <c r="VLH437" s="45"/>
      <c r="VLI437" s="45"/>
      <c r="VLJ437" s="45"/>
      <c r="VLK437" s="45"/>
      <c r="VLL437" s="45"/>
      <c r="VLM437" s="45"/>
      <c r="VLN437" s="45"/>
      <c r="VLO437" s="45"/>
      <c r="VLP437" s="45"/>
      <c r="VLQ437" s="45"/>
      <c r="VLR437" s="45"/>
      <c r="VLS437" s="45"/>
      <c r="VLT437" s="45"/>
      <c r="VLU437" s="45"/>
      <c r="VLV437" s="45"/>
      <c r="VLW437" s="45"/>
      <c r="VLX437" s="45"/>
      <c r="VLY437" s="45"/>
      <c r="VLZ437" s="45"/>
      <c r="VMA437" s="45"/>
      <c r="VMB437" s="45"/>
      <c r="VMC437" s="45"/>
      <c r="VMD437" s="45"/>
      <c r="VME437" s="45"/>
      <c r="VMF437" s="45"/>
      <c r="VMG437" s="45"/>
      <c r="VMH437" s="45"/>
      <c r="VMI437" s="45"/>
      <c r="VMJ437" s="45"/>
      <c r="VMK437" s="45"/>
      <c r="VML437" s="45"/>
      <c r="VMM437" s="45"/>
      <c r="VMN437" s="45"/>
      <c r="VMO437" s="45"/>
      <c r="VMP437" s="45"/>
      <c r="VMQ437" s="45"/>
      <c r="VMR437" s="45"/>
      <c r="VMS437" s="45"/>
      <c r="VMT437" s="45"/>
      <c r="VMU437" s="45"/>
      <c r="VMV437" s="45"/>
      <c r="VMW437" s="45"/>
      <c r="VMX437" s="45"/>
      <c r="VMY437" s="45"/>
      <c r="VMZ437" s="45"/>
      <c r="VNA437" s="45"/>
      <c r="VNB437" s="45"/>
      <c r="VNC437" s="45"/>
      <c r="VND437" s="45"/>
      <c r="VNE437" s="45"/>
      <c r="VNF437" s="45"/>
      <c r="VNG437" s="45"/>
      <c r="VNH437" s="45"/>
      <c r="VNI437" s="45"/>
      <c r="VNJ437" s="45"/>
      <c r="VNK437" s="45"/>
      <c r="VNL437" s="45"/>
      <c r="VNM437" s="45"/>
      <c r="VNN437" s="45"/>
      <c r="VNO437" s="45"/>
      <c r="VNP437" s="45"/>
      <c r="VNQ437" s="45"/>
      <c r="VNR437" s="45"/>
      <c r="VNS437" s="45"/>
      <c r="VNT437" s="45"/>
      <c r="VNU437" s="45"/>
      <c r="VNV437" s="45"/>
      <c r="VNW437" s="45"/>
      <c r="VNX437" s="45"/>
      <c r="VNY437" s="45"/>
      <c r="VNZ437" s="45"/>
      <c r="VOA437" s="45"/>
      <c r="VOB437" s="45"/>
      <c r="VOC437" s="45"/>
      <c r="VOD437" s="45"/>
      <c r="VOE437" s="45"/>
      <c r="VOF437" s="45"/>
      <c r="VOG437" s="45"/>
      <c r="VOH437" s="45"/>
      <c r="VOI437" s="45"/>
      <c r="VOJ437" s="45"/>
      <c r="VOK437" s="45"/>
      <c r="VOL437" s="45"/>
      <c r="VOM437" s="45"/>
      <c r="VON437" s="45"/>
      <c r="VOO437" s="45"/>
      <c r="VOP437" s="45"/>
      <c r="VOQ437" s="45"/>
      <c r="VOR437" s="45"/>
      <c r="VOS437" s="45"/>
      <c r="VOT437" s="45"/>
      <c r="VOU437" s="45"/>
      <c r="VOV437" s="45"/>
      <c r="VOW437" s="45"/>
      <c r="VOX437" s="45"/>
      <c r="VOY437" s="45"/>
      <c r="VOZ437" s="45"/>
      <c r="VPA437" s="45"/>
      <c r="VPB437" s="45"/>
      <c r="VPC437" s="45"/>
      <c r="VPD437" s="45"/>
      <c r="VPE437" s="45"/>
      <c r="VPF437" s="45"/>
      <c r="VPG437" s="45"/>
      <c r="VPH437" s="45"/>
      <c r="VPI437" s="45"/>
      <c r="VPJ437" s="45"/>
      <c r="VPK437" s="45"/>
      <c r="VPL437" s="45"/>
      <c r="VPM437" s="45"/>
      <c r="VPN437" s="45"/>
      <c r="VPO437" s="45"/>
      <c r="VPP437" s="45"/>
      <c r="VPQ437" s="45"/>
      <c r="VPR437" s="45"/>
      <c r="VPS437" s="45"/>
      <c r="VPT437" s="45"/>
      <c r="VPU437" s="45"/>
      <c r="VPV437" s="45"/>
      <c r="VPW437" s="45"/>
      <c r="VPX437" s="45"/>
      <c r="VPY437" s="45"/>
      <c r="VPZ437" s="45"/>
      <c r="VQA437" s="45"/>
      <c r="VQB437" s="45"/>
      <c r="VQC437" s="45"/>
      <c r="VQD437" s="45"/>
      <c r="VQE437" s="45"/>
      <c r="VQF437" s="45"/>
      <c r="VQG437" s="45"/>
      <c r="VQH437" s="45"/>
      <c r="VQI437" s="45"/>
      <c r="VQJ437" s="45"/>
      <c r="VQK437" s="45"/>
      <c r="VQL437" s="45"/>
      <c r="VQM437" s="45"/>
      <c r="VQN437" s="45"/>
      <c r="VQO437" s="45"/>
      <c r="VQP437" s="45"/>
      <c r="VQQ437" s="45"/>
      <c r="VQR437" s="45"/>
      <c r="VQS437" s="45"/>
      <c r="VQT437" s="45"/>
      <c r="VQU437" s="45"/>
      <c r="VQV437" s="45"/>
      <c r="VQW437" s="45"/>
      <c r="VQX437" s="45"/>
      <c r="VQY437" s="45"/>
      <c r="VQZ437" s="45"/>
      <c r="VRA437" s="45"/>
      <c r="VRB437" s="45"/>
      <c r="VRC437" s="45"/>
      <c r="VRD437" s="45"/>
      <c r="VRE437" s="45"/>
      <c r="VRF437" s="45"/>
      <c r="VRG437" s="45"/>
      <c r="VRH437" s="45"/>
      <c r="VRI437" s="45"/>
      <c r="VRJ437" s="45"/>
      <c r="VRK437" s="45"/>
      <c r="VRL437" s="45"/>
      <c r="VRM437" s="45"/>
      <c r="VRN437" s="45"/>
      <c r="VRO437" s="45"/>
      <c r="VRP437" s="45"/>
      <c r="VRQ437" s="45"/>
      <c r="VRR437" s="45"/>
      <c r="VRS437" s="45"/>
      <c r="VRT437" s="45"/>
      <c r="VRU437" s="45"/>
      <c r="VRV437" s="45"/>
      <c r="VRW437" s="45"/>
      <c r="VRX437" s="45"/>
      <c r="VRY437" s="45"/>
      <c r="VRZ437" s="45"/>
      <c r="VSA437" s="45"/>
      <c r="VSB437" s="45"/>
      <c r="VSC437" s="45"/>
      <c r="VSD437" s="45"/>
      <c r="VSE437" s="45"/>
      <c r="VSF437" s="45"/>
      <c r="VSG437" s="45"/>
      <c r="VSH437" s="45"/>
      <c r="VSI437" s="45"/>
      <c r="VSJ437" s="45"/>
      <c r="VSK437" s="45"/>
      <c r="VSL437" s="45"/>
      <c r="VSM437" s="45"/>
      <c r="VSN437" s="45"/>
      <c r="VSO437" s="45"/>
      <c r="VSP437" s="45"/>
      <c r="VSQ437" s="45"/>
      <c r="VSR437" s="45"/>
      <c r="VSS437" s="45"/>
      <c r="VST437" s="45"/>
      <c r="VSU437" s="45"/>
      <c r="VSV437" s="45"/>
      <c r="VSW437" s="45"/>
      <c r="VSX437" s="45"/>
      <c r="VSY437" s="45"/>
      <c r="VSZ437" s="45"/>
      <c r="VTA437" s="45"/>
      <c r="VTB437" s="45"/>
      <c r="VTC437" s="45"/>
      <c r="VTD437" s="45"/>
      <c r="VTE437" s="45"/>
      <c r="VTF437" s="45"/>
      <c r="VTG437" s="45"/>
      <c r="VTH437" s="45"/>
      <c r="VTI437" s="45"/>
      <c r="VTJ437" s="45"/>
      <c r="VTK437" s="45"/>
      <c r="VTL437" s="45"/>
      <c r="VTM437" s="45"/>
      <c r="VTN437" s="45"/>
      <c r="VTO437" s="45"/>
      <c r="VTP437" s="45"/>
      <c r="VTQ437" s="45"/>
      <c r="VTR437" s="45"/>
      <c r="VTS437" s="45"/>
      <c r="VTT437" s="45"/>
      <c r="VTU437" s="45"/>
      <c r="VTV437" s="45"/>
      <c r="VTW437" s="45"/>
      <c r="VTX437" s="45"/>
      <c r="VTY437" s="45"/>
      <c r="VTZ437" s="45"/>
      <c r="VUA437" s="45"/>
      <c r="VUB437" s="45"/>
      <c r="VUC437" s="45"/>
      <c r="VUD437" s="45"/>
      <c r="VUE437" s="45"/>
      <c r="VUF437" s="45"/>
      <c r="VUG437" s="45"/>
      <c r="VUH437" s="45"/>
      <c r="VUI437" s="45"/>
      <c r="VUJ437" s="45"/>
      <c r="VUK437" s="45"/>
      <c r="VUL437" s="45"/>
      <c r="VUM437" s="45"/>
      <c r="VUN437" s="45"/>
      <c r="VUO437" s="45"/>
      <c r="VUP437" s="45"/>
      <c r="VUQ437" s="45"/>
      <c r="VUR437" s="45"/>
      <c r="VUS437" s="45"/>
      <c r="VUT437" s="45"/>
      <c r="VUU437" s="45"/>
      <c r="VUV437" s="45"/>
      <c r="VUW437" s="45"/>
      <c r="VUX437" s="45"/>
      <c r="VUY437" s="45"/>
      <c r="VUZ437" s="45"/>
      <c r="VVA437" s="45"/>
      <c r="VVB437" s="45"/>
      <c r="VVC437" s="45"/>
      <c r="VVD437" s="45"/>
      <c r="VVE437" s="45"/>
      <c r="VVF437" s="45"/>
      <c r="VVG437" s="45"/>
      <c r="VVH437" s="45"/>
      <c r="VVI437" s="45"/>
      <c r="VVJ437" s="45"/>
      <c r="VVK437" s="45"/>
      <c r="VVL437" s="45"/>
      <c r="VVM437" s="45"/>
      <c r="VVN437" s="45"/>
      <c r="VVO437" s="45"/>
      <c r="VVP437" s="45"/>
      <c r="VVQ437" s="45"/>
      <c r="VVR437" s="45"/>
      <c r="VVS437" s="45"/>
      <c r="VVT437" s="45"/>
      <c r="VVU437" s="45"/>
      <c r="VVV437" s="45"/>
      <c r="VVW437" s="45"/>
      <c r="VVX437" s="45"/>
      <c r="VVY437" s="45"/>
      <c r="VVZ437" s="45"/>
      <c r="VWA437" s="45"/>
      <c r="VWB437" s="45"/>
      <c r="VWC437" s="45"/>
      <c r="VWD437" s="45"/>
      <c r="VWE437" s="45"/>
      <c r="VWF437" s="45"/>
      <c r="VWG437" s="45"/>
      <c r="VWH437" s="45"/>
      <c r="VWI437" s="45"/>
      <c r="VWJ437" s="45"/>
      <c r="VWK437" s="45"/>
      <c r="VWL437" s="45"/>
      <c r="VWM437" s="45"/>
      <c r="VWN437" s="45"/>
      <c r="VWO437" s="45"/>
      <c r="VWP437" s="45"/>
      <c r="VWQ437" s="45"/>
      <c r="VWR437" s="45"/>
      <c r="VWS437" s="45"/>
      <c r="VWT437" s="45"/>
      <c r="VWU437" s="45"/>
      <c r="VWV437" s="45"/>
      <c r="VWW437" s="45"/>
      <c r="VWX437" s="45"/>
      <c r="VWY437" s="45"/>
      <c r="VWZ437" s="45"/>
      <c r="VXA437" s="45"/>
      <c r="VXB437" s="45"/>
      <c r="VXC437" s="45"/>
      <c r="VXD437" s="45"/>
      <c r="VXE437" s="45"/>
      <c r="VXF437" s="45"/>
      <c r="VXG437" s="45"/>
      <c r="VXH437" s="45"/>
      <c r="VXI437" s="45"/>
      <c r="VXJ437" s="45"/>
      <c r="VXK437" s="45"/>
      <c r="VXL437" s="45"/>
      <c r="VXM437" s="45"/>
      <c r="VXN437" s="45"/>
      <c r="VXO437" s="45"/>
      <c r="VXP437" s="45"/>
      <c r="VXQ437" s="45"/>
      <c r="VXR437" s="45"/>
      <c r="VXS437" s="45"/>
      <c r="VXT437" s="45"/>
      <c r="VXU437" s="45"/>
      <c r="VXV437" s="45"/>
      <c r="VXW437" s="45"/>
      <c r="VXX437" s="45"/>
      <c r="VXY437" s="45"/>
      <c r="VXZ437" s="45"/>
      <c r="VYA437" s="45"/>
      <c r="VYB437" s="45"/>
      <c r="VYC437" s="45"/>
      <c r="VYD437" s="45"/>
      <c r="VYE437" s="45"/>
      <c r="VYF437" s="45"/>
      <c r="VYG437" s="45"/>
      <c r="VYH437" s="45"/>
      <c r="VYI437" s="45"/>
      <c r="VYJ437" s="45"/>
      <c r="VYK437" s="45"/>
      <c r="VYL437" s="45"/>
      <c r="VYM437" s="45"/>
      <c r="VYN437" s="45"/>
      <c r="VYO437" s="45"/>
      <c r="VYP437" s="45"/>
      <c r="VYQ437" s="45"/>
      <c r="VYR437" s="45"/>
      <c r="VYS437" s="45"/>
      <c r="VYT437" s="45"/>
      <c r="VYU437" s="45"/>
      <c r="VYV437" s="45"/>
      <c r="VYW437" s="45"/>
      <c r="VYX437" s="45"/>
      <c r="VYY437" s="45"/>
      <c r="VYZ437" s="45"/>
      <c r="VZA437" s="45"/>
      <c r="VZB437" s="45"/>
      <c r="VZC437" s="45"/>
      <c r="VZD437" s="45"/>
      <c r="VZE437" s="45"/>
      <c r="VZF437" s="45"/>
      <c r="VZG437" s="45"/>
      <c r="VZH437" s="45"/>
      <c r="VZI437" s="45"/>
      <c r="VZJ437" s="45"/>
      <c r="VZK437" s="45"/>
      <c r="VZL437" s="45"/>
      <c r="VZM437" s="45"/>
      <c r="VZN437" s="45"/>
      <c r="VZO437" s="45"/>
      <c r="VZP437" s="45"/>
      <c r="VZQ437" s="45"/>
      <c r="VZR437" s="45"/>
      <c r="VZS437" s="45"/>
      <c r="VZT437" s="45"/>
      <c r="VZU437" s="45"/>
      <c r="VZV437" s="45"/>
      <c r="VZW437" s="45"/>
      <c r="VZX437" s="45"/>
      <c r="VZY437" s="45"/>
      <c r="VZZ437" s="45"/>
      <c r="WAA437" s="45"/>
      <c r="WAB437" s="45"/>
      <c r="WAC437" s="45"/>
      <c r="WAD437" s="45"/>
      <c r="WAE437" s="45"/>
      <c r="WAF437" s="45"/>
      <c r="WAG437" s="45"/>
      <c r="WAH437" s="45"/>
      <c r="WAI437" s="45"/>
      <c r="WAJ437" s="45"/>
      <c r="WAK437" s="45"/>
      <c r="WAL437" s="45"/>
      <c r="WAM437" s="45"/>
      <c r="WAN437" s="45"/>
      <c r="WAO437" s="45"/>
      <c r="WAP437" s="45"/>
      <c r="WAQ437" s="45"/>
      <c r="WAR437" s="45"/>
      <c r="WAS437" s="45"/>
      <c r="WAT437" s="45"/>
      <c r="WAU437" s="45"/>
      <c r="WAV437" s="45"/>
      <c r="WAW437" s="45"/>
      <c r="WAX437" s="45"/>
      <c r="WAY437" s="45"/>
      <c r="WAZ437" s="45"/>
      <c r="WBA437" s="45"/>
      <c r="WBB437" s="45"/>
      <c r="WBC437" s="45"/>
      <c r="WBD437" s="45"/>
      <c r="WBE437" s="45"/>
      <c r="WBF437" s="45"/>
      <c r="WBG437" s="45"/>
      <c r="WBH437" s="45"/>
      <c r="WBI437" s="45"/>
      <c r="WBJ437" s="45"/>
      <c r="WBK437" s="45"/>
      <c r="WBL437" s="45"/>
      <c r="WBM437" s="45"/>
      <c r="WBN437" s="45"/>
      <c r="WBO437" s="45"/>
      <c r="WBP437" s="45"/>
      <c r="WBQ437" s="45"/>
      <c r="WBR437" s="45"/>
      <c r="WBS437" s="45"/>
      <c r="WBT437" s="45"/>
      <c r="WBU437" s="45"/>
      <c r="WBV437" s="45"/>
      <c r="WBW437" s="45"/>
      <c r="WBX437" s="45"/>
      <c r="WBY437" s="45"/>
      <c r="WBZ437" s="45"/>
      <c r="WCA437" s="45"/>
      <c r="WCB437" s="45"/>
      <c r="WCC437" s="45"/>
      <c r="WCD437" s="45"/>
      <c r="WCE437" s="45"/>
      <c r="WCF437" s="45"/>
      <c r="WCG437" s="45"/>
      <c r="WCH437" s="45"/>
      <c r="WCI437" s="45"/>
      <c r="WCJ437" s="45"/>
      <c r="WCK437" s="45"/>
      <c r="WCL437" s="45"/>
      <c r="WCM437" s="45"/>
      <c r="WCN437" s="45"/>
      <c r="WCO437" s="45"/>
      <c r="WCP437" s="45"/>
      <c r="WCQ437" s="45"/>
      <c r="WCR437" s="45"/>
      <c r="WCS437" s="45"/>
      <c r="WCT437" s="45"/>
      <c r="WCU437" s="45"/>
      <c r="WCV437" s="45"/>
      <c r="WCW437" s="45"/>
      <c r="WCX437" s="45"/>
      <c r="WCY437" s="45"/>
      <c r="WCZ437" s="45"/>
      <c r="WDA437" s="45"/>
      <c r="WDB437" s="45"/>
      <c r="WDC437" s="45"/>
      <c r="WDD437" s="45"/>
      <c r="WDE437" s="45"/>
      <c r="WDF437" s="45"/>
      <c r="WDG437" s="45"/>
      <c r="WDH437" s="45"/>
      <c r="WDI437" s="45"/>
      <c r="WDJ437" s="45"/>
      <c r="WDK437" s="45"/>
      <c r="WDL437" s="45"/>
      <c r="WDM437" s="45"/>
      <c r="WDN437" s="45"/>
      <c r="WDO437" s="45"/>
      <c r="WDP437" s="45"/>
      <c r="WDQ437" s="45"/>
      <c r="WDR437" s="45"/>
      <c r="WDS437" s="45"/>
      <c r="WDT437" s="45"/>
      <c r="WDU437" s="45"/>
      <c r="WDV437" s="45"/>
      <c r="WDW437" s="45"/>
      <c r="WDX437" s="45"/>
      <c r="WDY437" s="45"/>
      <c r="WDZ437" s="45"/>
      <c r="WEA437" s="45"/>
      <c r="WEB437" s="45"/>
      <c r="WEC437" s="45"/>
      <c r="WED437" s="45"/>
      <c r="WEE437" s="45"/>
      <c r="WEF437" s="45"/>
      <c r="WEG437" s="45"/>
      <c r="WEH437" s="45"/>
      <c r="WEI437" s="45"/>
      <c r="WEJ437" s="45"/>
      <c r="WEK437" s="45"/>
      <c r="WEL437" s="45"/>
      <c r="WEM437" s="45"/>
      <c r="WEN437" s="45"/>
      <c r="WEO437" s="45"/>
      <c r="WEP437" s="45"/>
      <c r="WEQ437" s="45"/>
      <c r="WER437" s="45"/>
      <c r="WES437" s="45"/>
      <c r="WET437" s="45"/>
      <c r="WEU437" s="45"/>
      <c r="WEV437" s="45"/>
      <c r="WEW437" s="45"/>
      <c r="WEX437" s="45"/>
      <c r="WEY437" s="45"/>
      <c r="WEZ437" s="45"/>
      <c r="WFA437" s="45"/>
      <c r="WFB437" s="45"/>
      <c r="WFC437" s="45"/>
      <c r="WFD437" s="45"/>
      <c r="WFE437" s="45"/>
      <c r="WFF437" s="45"/>
      <c r="WFG437" s="45"/>
      <c r="WFH437" s="45"/>
      <c r="WFI437" s="45"/>
      <c r="WFJ437" s="45"/>
      <c r="WFK437" s="45"/>
      <c r="WFL437" s="45"/>
      <c r="WFM437" s="45"/>
      <c r="WFN437" s="45"/>
      <c r="WFO437" s="45"/>
      <c r="WFP437" s="45"/>
      <c r="WFQ437" s="45"/>
      <c r="WFR437" s="45"/>
      <c r="WFS437" s="45"/>
      <c r="WFT437" s="45"/>
      <c r="WFU437" s="45"/>
      <c r="WFV437" s="45"/>
      <c r="WFW437" s="45"/>
      <c r="WFX437" s="45"/>
      <c r="WFY437" s="45"/>
      <c r="WFZ437" s="45"/>
      <c r="WGA437" s="45"/>
      <c r="WGB437" s="45"/>
      <c r="WGC437" s="45"/>
      <c r="WGD437" s="45"/>
      <c r="WGE437" s="45"/>
      <c r="WGF437" s="45"/>
      <c r="WGG437" s="45"/>
      <c r="WGH437" s="45"/>
      <c r="WGI437" s="45"/>
      <c r="WGJ437" s="45"/>
      <c r="WGK437" s="45"/>
      <c r="WGL437" s="45"/>
      <c r="WGM437" s="45"/>
      <c r="WGN437" s="45"/>
      <c r="WGO437" s="45"/>
      <c r="WGP437" s="45"/>
      <c r="WGQ437" s="45"/>
      <c r="WGR437" s="45"/>
      <c r="WGS437" s="45"/>
      <c r="WGT437" s="45"/>
      <c r="WGU437" s="45"/>
      <c r="WGV437" s="45"/>
      <c r="WGW437" s="45"/>
      <c r="WGX437" s="45"/>
      <c r="WGY437" s="45"/>
      <c r="WGZ437" s="45"/>
      <c r="WHA437" s="45"/>
      <c r="WHB437" s="45"/>
      <c r="WHC437" s="45"/>
      <c r="WHD437" s="45"/>
      <c r="WHE437" s="45"/>
      <c r="WHF437" s="45"/>
      <c r="WHG437" s="45"/>
      <c r="WHH437" s="45"/>
      <c r="WHI437" s="45"/>
      <c r="WHJ437" s="45"/>
      <c r="WHK437" s="45"/>
      <c r="WHL437" s="45"/>
      <c r="WHM437" s="45"/>
      <c r="WHN437" s="45"/>
      <c r="WHO437" s="45"/>
      <c r="WHP437" s="45"/>
      <c r="WHQ437" s="45"/>
      <c r="WHR437" s="45"/>
      <c r="WHS437" s="45"/>
      <c r="WHT437" s="45"/>
      <c r="WHU437" s="45"/>
      <c r="WHV437" s="45"/>
      <c r="WHW437" s="45"/>
      <c r="WHX437" s="45"/>
      <c r="WHY437" s="45"/>
      <c r="WHZ437" s="45"/>
      <c r="WIA437" s="45"/>
      <c r="WIB437" s="45"/>
      <c r="WIC437" s="45"/>
      <c r="WID437" s="45"/>
      <c r="WIE437" s="45"/>
      <c r="WIF437" s="45"/>
      <c r="WIG437" s="45"/>
      <c r="WIH437" s="45"/>
      <c r="WII437" s="45"/>
      <c r="WIJ437" s="45"/>
      <c r="WIK437" s="45"/>
      <c r="WIL437" s="45"/>
      <c r="WIM437" s="45"/>
      <c r="WIN437" s="45"/>
      <c r="WIO437" s="45"/>
      <c r="WIP437" s="45"/>
      <c r="WIQ437" s="45"/>
      <c r="WIR437" s="45"/>
      <c r="WIS437" s="45"/>
      <c r="WIT437" s="45"/>
      <c r="WIU437" s="45"/>
      <c r="WIV437" s="45"/>
      <c r="WIW437" s="45"/>
      <c r="WIX437" s="45"/>
      <c r="WIY437" s="45"/>
      <c r="WIZ437" s="45"/>
      <c r="WJA437" s="45"/>
      <c r="WJB437" s="45"/>
      <c r="WJC437" s="45"/>
      <c r="WJD437" s="45"/>
      <c r="WJE437" s="45"/>
      <c r="WJF437" s="45"/>
      <c r="WJG437" s="45"/>
      <c r="WJH437" s="45"/>
      <c r="WJI437" s="45"/>
      <c r="WJJ437" s="45"/>
      <c r="WJK437" s="45"/>
      <c r="WJL437" s="45"/>
      <c r="WJM437" s="45"/>
      <c r="WJN437" s="45"/>
      <c r="WJO437" s="45"/>
      <c r="WJP437" s="45"/>
      <c r="WJQ437" s="45"/>
      <c r="WJR437" s="45"/>
      <c r="WJS437" s="45"/>
      <c r="WJT437" s="45"/>
      <c r="WJU437" s="45"/>
      <c r="WJV437" s="45"/>
      <c r="WJW437" s="45"/>
      <c r="WJX437" s="45"/>
      <c r="WJY437" s="45"/>
      <c r="WJZ437" s="45"/>
      <c r="WKA437" s="45"/>
      <c r="WKB437" s="45"/>
      <c r="WKC437" s="45"/>
      <c r="WKD437" s="45"/>
      <c r="WKE437" s="45"/>
      <c r="WKF437" s="45"/>
      <c r="WKG437" s="45"/>
      <c r="WKH437" s="45"/>
      <c r="WKI437" s="45"/>
      <c r="WKJ437" s="45"/>
      <c r="WKK437" s="45"/>
      <c r="WKL437" s="45"/>
      <c r="WKM437" s="45"/>
      <c r="WKN437" s="45"/>
      <c r="WKO437" s="45"/>
      <c r="WKP437" s="45"/>
      <c r="WKQ437" s="45"/>
      <c r="WKR437" s="45"/>
      <c r="WKS437" s="45"/>
      <c r="WKT437" s="45"/>
      <c r="WKU437" s="45"/>
      <c r="WKV437" s="45"/>
      <c r="WKW437" s="45"/>
      <c r="WKX437" s="45"/>
      <c r="WKY437" s="45"/>
      <c r="WKZ437" s="45"/>
      <c r="WLA437" s="45"/>
      <c r="WLB437" s="45"/>
      <c r="WLC437" s="45"/>
      <c r="WLD437" s="45"/>
      <c r="WLE437" s="45"/>
      <c r="WLF437" s="45"/>
      <c r="WLG437" s="45"/>
      <c r="WLH437" s="45"/>
      <c r="WLI437" s="45"/>
      <c r="WLJ437" s="45"/>
      <c r="WLK437" s="45"/>
      <c r="WLL437" s="45"/>
      <c r="WLM437" s="45"/>
      <c r="WLN437" s="45"/>
      <c r="WLO437" s="45"/>
      <c r="WLP437" s="45"/>
      <c r="WLQ437" s="45"/>
      <c r="WLR437" s="45"/>
      <c r="WLS437" s="45"/>
      <c r="WLT437" s="45"/>
      <c r="WLU437" s="45"/>
      <c r="WLV437" s="45"/>
      <c r="WLW437" s="45"/>
      <c r="WLX437" s="45"/>
      <c r="WLY437" s="45"/>
      <c r="WLZ437" s="45"/>
      <c r="WMA437" s="45"/>
      <c r="WMB437" s="45"/>
      <c r="WMC437" s="45"/>
      <c r="WMD437" s="45"/>
      <c r="WME437" s="45"/>
      <c r="WMF437" s="45"/>
      <c r="WMG437" s="45"/>
      <c r="WMH437" s="45"/>
      <c r="WMI437" s="45"/>
      <c r="WMJ437" s="45"/>
      <c r="WMK437" s="45"/>
      <c r="WML437" s="45"/>
      <c r="WMM437" s="45"/>
      <c r="WMN437" s="45"/>
      <c r="WMO437" s="45"/>
      <c r="WMP437" s="45"/>
      <c r="WMQ437" s="45"/>
      <c r="WMR437" s="45"/>
      <c r="WMS437" s="45"/>
      <c r="WMT437" s="45"/>
      <c r="WMU437" s="45"/>
      <c r="WMV437" s="45"/>
      <c r="WMW437" s="45"/>
      <c r="WMX437" s="45"/>
      <c r="WMY437" s="45"/>
      <c r="WMZ437" s="45"/>
      <c r="WNA437" s="45"/>
      <c r="WNB437" s="45"/>
      <c r="WNC437" s="45"/>
      <c r="WND437" s="45"/>
      <c r="WNE437" s="45"/>
      <c r="WNF437" s="45"/>
      <c r="WNG437" s="45"/>
      <c r="WNH437" s="45"/>
      <c r="WNI437" s="45"/>
      <c r="WNJ437" s="45"/>
      <c r="WNK437" s="45"/>
      <c r="WNL437" s="45"/>
      <c r="WNM437" s="45"/>
      <c r="WNN437" s="45"/>
      <c r="WNO437" s="45"/>
      <c r="WNP437" s="45"/>
      <c r="WNQ437" s="45"/>
      <c r="WNR437" s="45"/>
      <c r="WNS437" s="45"/>
      <c r="WNT437" s="45"/>
      <c r="WNU437" s="45"/>
      <c r="WNV437" s="45"/>
      <c r="WNW437" s="45"/>
      <c r="WNX437" s="45"/>
      <c r="WNY437" s="45"/>
      <c r="WNZ437" s="45"/>
      <c r="WOA437" s="45"/>
      <c r="WOB437" s="45"/>
      <c r="WOC437" s="45"/>
      <c r="WOD437" s="45"/>
      <c r="WOE437" s="45"/>
      <c r="WOF437" s="45"/>
      <c r="WOG437" s="45"/>
      <c r="WOH437" s="45"/>
      <c r="WOI437" s="45"/>
      <c r="WOJ437" s="45"/>
      <c r="WOK437" s="45"/>
      <c r="WOL437" s="45"/>
      <c r="WOM437" s="45"/>
      <c r="WON437" s="45"/>
      <c r="WOO437" s="45"/>
      <c r="WOP437" s="45"/>
      <c r="WOQ437" s="45"/>
      <c r="WOR437" s="45"/>
      <c r="WOS437" s="45"/>
      <c r="WOT437" s="45"/>
      <c r="WOU437" s="45"/>
      <c r="WOV437" s="45"/>
      <c r="WOW437" s="45"/>
      <c r="WOX437" s="45"/>
      <c r="WOY437" s="45"/>
      <c r="WOZ437" s="45"/>
      <c r="WPA437" s="45"/>
      <c r="WPB437" s="45"/>
      <c r="WPC437" s="45"/>
      <c r="WPD437" s="45"/>
      <c r="WPE437" s="45"/>
      <c r="WPF437" s="45"/>
      <c r="WPG437" s="45"/>
      <c r="WPH437" s="45"/>
      <c r="WPI437" s="45"/>
      <c r="WPJ437" s="45"/>
      <c r="WPK437" s="45"/>
      <c r="WPL437" s="45"/>
      <c r="WPM437" s="45"/>
      <c r="WPN437" s="45"/>
      <c r="WPO437" s="45"/>
      <c r="WPP437" s="45"/>
      <c r="WPQ437" s="45"/>
      <c r="WPR437" s="45"/>
      <c r="WPS437" s="45"/>
      <c r="WPT437" s="45"/>
      <c r="WPU437" s="45"/>
      <c r="WPV437" s="45"/>
      <c r="WPW437" s="45"/>
      <c r="WPX437" s="45"/>
      <c r="WPY437" s="45"/>
      <c r="WPZ437" s="45"/>
      <c r="WQA437" s="45"/>
      <c r="WQB437" s="45"/>
      <c r="WQC437" s="45"/>
      <c r="WQD437" s="45"/>
      <c r="WQE437" s="45"/>
      <c r="WQF437" s="45"/>
      <c r="WQG437" s="45"/>
      <c r="WQH437" s="45"/>
      <c r="WQI437" s="45"/>
      <c r="WQJ437" s="45"/>
      <c r="WQK437" s="45"/>
      <c r="WQL437" s="45"/>
      <c r="WQM437" s="45"/>
      <c r="WQN437" s="45"/>
      <c r="WQO437" s="45"/>
      <c r="WQP437" s="45"/>
      <c r="WQQ437" s="45"/>
      <c r="WQR437" s="45"/>
      <c r="WQS437" s="45"/>
      <c r="WQT437" s="45"/>
      <c r="WQU437" s="45"/>
      <c r="WQV437" s="45"/>
      <c r="WQW437" s="45"/>
      <c r="WQX437" s="45"/>
      <c r="WQY437" s="45"/>
      <c r="WQZ437" s="45"/>
      <c r="WRA437" s="45"/>
      <c r="WRB437" s="45"/>
      <c r="WRC437" s="45"/>
      <c r="WRD437" s="45"/>
      <c r="WRE437" s="45"/>
      <c r="WRF437" s="45"/>
      <c r="WRG437" s="45"/>
      <c r="WRH437" s="45"/>
      <c r="WRI437" s="45"/>
      <c r="WRJ437" s="45"/>
      <c r="WRK437" s="45"/>
      <c r="WRL437" s="45"/>
      <c r="WRM437" s="45"/>
      <c r="WRN437" s="45"/>
      <c r="WRO437" s="45"/>
      <c r="WRP437" s="45"/>
      <c r="WRQ437" s="45"/>
      <c r="WRR437" s="45"/>
      <c r="WRS437" s="45"/>
      <c r="WRT437" s="45"/>
      <c r="WRU437" s="45"/>
      <c r="WRV437" s="45"/>
      <c r="WRW437" s="45"/>
      <c r="WRX437" s="45"/>
      <c r="WRY437" s="45"/>
      <c r="WRZ437" s="45"/>
      <c r="WSA437" s="45"/>
      <c r="WSB437" s="45"/>
      <c r="WSC437" s="45"/>
      <c r="WSD437" s="45"/>
      <c r="WSE437" s="45"/>
      <c r="WSF437" s="45"/>
      <c r="WSG437" s="45"/>
      <c r="WSH437" s="45"/>
      <c r="WSI437" s="45"/>
      <c r="WSJ437" s="45"/>
      <c r="WSK437" s="45"/>
      <c r="WSL437" s="45"/>
      <c r="WSM437" s="45"/>
      <c r="WSN437" s="45"/>
      <c r="WSO437" s="45"/>
      <c r="WSP437" s="45"/>
      <c r="WSQ437" s="45"/>
      <c r="WSR437" s="45"/>
      <c r="WSS437" s="45"/>
      <c r="WST437" s="45"/>
      <c r="WSU437" s="45"/>
      <c r="WSV437" s="45"/>
      <c r="WSW437" s="45"/>
      <c r="WSX437" s="45"/>
      <c r="WSY437" s="45"/>
      <c r="WSZ437" s="45"/>
      <c r="WTA437" s="45"/>
      <c r="WTB437" s="45"/>
      <c r="WTC437" s="45"/>
      <c r="WTD437" s="45"/>
      <c r="WTE437" s="45"/>
      <c r="WTF437" s="45"/>
      <c r="WTG437" s="45"/>
      <c r="WTH437" s="45"/>
      <c r="WTI437" s="45"/>
      <c r="WTJ437" s="45"/>
      <c r="WTK437" s="45"/>
      <c r="WTL437" s="45"/>
      <c r="WTM437" s="45"/>
      <c r="WTN437" s="45"/>
      <c r="WTO437" s="45"/>
      <c r="WTP437" s="45"/>
      <c r="WTQ437" s="45"/>
      <c r="WTR437" s="45"/>
      <c r="WTS437" s="45"/>
      <c r="WTT437" s="45"/>
      <c r="WTU437" s="45"/>
      <c r="WTV437" s="45"/>
      <c r="WTW437" s="45"/>
      <c r="WTX437" s="45"/>
      <c r="WTY437" s="45"/>
      <c r="WTZ437" s="45"/>
      <c r="WUA437" s="45"/>
      <c r="WUB437" s="45"/>
      <c r="WUC437" s="45"/>
      <c r="WUD437" s="45"/>
      <c r="WUE437" s="45"/>
      <c r="WUF437" s="45"/>
      <c r="WUG437" s="45"/>
      <c r="WUH437" s="45"/>
      <c r="WUI437" s="45"/>
      <c r="WUJ437" s="45"/>
      <c r="WUK437" s="45"/>
      <c r="WUL437" s="45"/>
      <c r="WUM437" s="45"/>
      <c r="WUN437" s="45"/>
      <c r="WUO437" s="45"/>
      <c r="WUP437" s="45"/>
      <c r="WUQ437" s="45"/>
      <c r="WUR437" s="45"/>
      <c r="WUS437" s="45"/>
      <c r="WUT437" s="45"/>
      <c r="WUU437" s="45"/>
      <c r="WUV437" s="45"/>
      <c r="WUW437" s="45"/>
      <c r="WUX437" s="45"/>
      <c r="WUY437" s="45"/>
      <c r="WUZ437" s="45"/>
      <c r="WVA437" s="45"/>
      <c r="WVB437" s="45"/>
      <c r="WVC437" s="45"/>
      <c r="WVD437" s="45"/>
      <c r="WVE437" s="45"/>
      <c r="WVF437" s="45"/>
      <c r="WVG437" s="45"/>
      <c r="WVH437" s="45"/>
      <c r="WVI437" s="45"/>
      <c r="WVJ437" s="45"/>
      <c r="WVK437" s="45"/>
      <c r="WVL437" s="45"/>
      <c r="WVM437" s="45"/>
      <c r="WVN437" s="45"/>
      <c r="WVO437" s="45"/>
      <c r="WVP437" s="45"/>
      <c r="WVQ437" s="45"/>
      <c r="WVR437" s="45"/>
      <c r="WVS437" s="45"/>
      <c r="WVT437" s="45"/>
      <c r="WVU437" s="45"/>
      <c r="WVV437" s="45"/>
      <c r="WVW437" s="45"/>
      <c r="WVX437" s="45"/>
      <c r="WVY437" s="45"/>
      <c r="WVZ437" s="45"/>
      <c r="WWA437" s="45"/>
      <c r="WWB437" s="45"/>
      <c r="WWC437" s="45"/>
      <c r="WWD437" s="45"/>
      <c r="WWE437" s="45"/>
      <c r="WWF437" s="45"/>
      <c r="WWG437" s="45"/>
      <c r="WWH437" s="45"/>
      <c r="WWI437" s="45"/>
      <c r="WWJ437" s="45"/>
      <c r="WWK437" s="45"/>
      <c r="WWL437" s="45"/>
      <c r="WWM437" s="45"/>
      <c r="WWN437" s="45"/>
      <c r="WWO437" s="45"/>
      <c r="WWP437" s="45"/>
      <c r="WWQ437" s="45"/>
      <c r="WWR437" s="45"/>
      <c r="WWS437" s="45"/>
      <c r="WWT437" s="45"/>
      <c r="WWU437" s="45"/>
      <c r="WWV437" s="45"/>
      <c r="WWW437" s="45"/>
      <c r="WWX437" s="45"/>
      <c r="WWY437" s="45"/>
      <c r="WWZ437" s="45"/>
      <c r="WXA437" s="45"/>
      <c r="WXB437" s="45"/>
      <c r="WXC437" s="45"/>
      <c r="WXD437" s="45"/>
      <c r="WXE437" s="45"/>
      <c r="WXF437" s="45"/>
      <c r="WXG437" s="45"/>
      <c r="WXH437" s="45"/>
      <c r="WXI437" s="45"/>
      <c r="WXJ437" s="45"/>
      <c r="WXK437" s="45"/>
      <c r="WXL437" s="45"/>
      <c r="WXM437" s="45"/>
      <c r="WXN437" s="45"/>
      <c r="WXO437" s="45"/>
      <c r="WXP437" s="45"/>
      <c r="WXQ437" s="45"/>
      <c r="WXR437" s="45"/>
      <c r="WXS437" s="45"/>
      <c r="WXT437" s="45"/>
      <c r="WXU437" s="45"/>
      <c r="WXV437" s="45"/>
      <c r="WXW437" s="45"/>
      <c r="WXX437" s="45"/>
      <c r="WXY437" s="45"/>
      <c r="WXZ437" s="45"/>
      <c r="WYA437" s="45"/>
      <c r="WYB437" s="45"/>
      <c r="WYC437" s="45"/>
      <c r="WYD437" s="45"/>
      <c r="WYE437" s="45"/>
      <c r="WYF437" s="45"/>
      <c r="WYG437" s="45"/>
      <c r="WYH437" s="45"/>
      <c r="WYI437" s="45"/>
      <c r="WYJ437" s="45"/>
      <c r="WYK437" s="45"/>
      <c r="WYL437" s="45"/>
      <c r="WYM437" s="45"/>
      <c r="WYN437" s="45"/>
      <c r="WYO437" s="45"/>
      <c r="WYP437" s="45"/>
      <c r="WYQ437" s="45"/>
      <c r="WYR437" s="45"/>
      <c r="WYS437" s="45"/>
      <c r="WYT437" s="45"/>
      <c r="WYU437" s="45"/>
      <c r="WYV437" s="45"/>
      <c r="WYW437" s="45"/>
      <c r="WYX437" s="45"/>
      <c r="WYY437" s="45"/>
      <c r="WYZ437" s="45"/>
      <c r="WZA437" s="45"/>
      <c r="WZB437" s="45"/>
      <c r="WZC437" s="45"/>
      <c r="WZD437" s="45"/>
      <c r="WZE437" s="45"/>
      <c r="WZF437" s="45"/>
      <c r="WZG437" s="45"/>
      <c r="WZH437" s="45"/>
      <c r="WZI437" s="45"/>
      <c r="WZJ437" s="45"/>
      <c r="WZK437" s="45"/>
      <c r="WZL437" s="45"/>
      <c r="WZM437" s="45"/>
      <c r="WZN437" s="45"/>
      <c r="WZO437" s="45"/>
      <c r="WZP437" s="45"/>
      <c r="WZQ437" s="45"/>
      <c r="WZR437" s="45"/>
      <c r="WZS437" s="45"/>
      <c r="WZT437" s="45"/>
      <c r="WZU437" s="45"/>
      <c r="WZV437" s="45"/>
      <c r="WZW437" s="45"/>
      <c r="WZX437" s="45"/>
      <c r="WZY437" s="45"/>
      <c r="WZZ437" s="45"/>
      <c r="XAA437" s="45"/>
      <c r="XAB437" s="45"/>
      <c r="XAC437" s="45"/>
      <c r="XAD437" s="45"/>
      <c r="XAE437" s="45"/>
      <c r="XAF437" s="45"/>
      <c r="XAG437" s="45"/>
      <c r="XAH437" s="45"/>
      <c r="XAI437" s="45"/>
      <c r="XAJ437" s="45"/>
      <c r="XAK437" s="45"/>
      <c r="XAL437" s="45"/>
      <c r="XAM437" s="45"/>
      <c r="XAN437" s="45"/>
      <c r="XAO437" s="45"/>
      <c r="XAP437" s="45"/>
      <c r="XAQ437" s="45"/>
      <c r="XAR437" s="45"/>
      <c r="XAS437" s="45"/>
      <c r="XAT437" s="45"/>
      <c r="XAU437" s="45"/>
      <c r="XAV437" s="45"/>
      <c r="XAW437" s="45"/>
      <c r="XAX437" s="45"/>
      <c r="XAY437" s="45"/>
      <c r="XAZ437" s="45"/>
      <c r="XBA437" s="45"/>
      <c r="XBB437" s="45"/>
      <c r="XBC437" s="45"/>
      <c r="XBD437" s="45"/>
      <c r="XBE437" s="45"/>
      <c r="XBF437" s="45"/>
      <c r="XBG437" s="45"/>
      <c r="XBH437" s="45"/>
      <c r="XBI437" s="45"/>
      <c r="XBJ437" s="45"/>
      <c r="XBK437" s="45"/>
      <c r="XBL437" s="45"/>
      <c r="XBM437" s="45"/>
      <c r="XBN437" s="45"/>
      <c r="XBO437" s="45"/>
      <c r="XBP437" s="45"/>
      <c r="XBQ437" s="45"/>
      <c r="XBR437" s="45"/>
      <c r="XBS437" s="45"/>
      <c r="XBT437" s="45"/>
      <c r="XBU437" s="45"/>
      <c r="XBV437" s="45"/>
      <c r="XBW437" s="45"/>
      <c r="XBX437" s="45"/>
      <c r="XBY437" s="45"/>
      <c r="XBZ437" s="45"/>
      <c r="XCA437" s="45"/>
      <c r="XCB437" s="45"/>
      <c r="XCC437" s="45"/>
      <c r="XCD437" s="45"/>
      <c r="XCE437" s="45"/>
      <c r="XCF437" s="45"/>
      <c r="XCG437" s="45"/>
      <c r="XCH437" s="45"/>
      <c r="XCI437" s="45"/>
      <c r="XCJ437" s="45"/>
      <c r="XCK437" s="45"/>
      <c r="XCL437" s="45"/>
      <c r="XCM437" s="45"/>
      <c r="XCN437" s="45"/>
      <c r="XCO437" s="45"/>
      <c r="XCP437" s="45"/>
      <c r="XCQ437" s="45"/>
      <c r="XCR437" s="45"/>
      <c r="XCS437" s="45"/>
      <c r="XCT437" s="45"/>
      <c r="XCU437" s="45"/>
      <c r="XCV437" s="45"/>
      <c r="XCW437" s="45"/>
      <c r="XCX437" s="45"/>
      <c r="XCY437" s="45"/>
      <c r="XCZ437" s="45"/>
      <c r="XDA437" s="45"/>
      <c r="XDB437" s="45"/>
      <c r="XDC437" s="45"/>
      <c r="XDD437" s="45"/>
      <c r="XDE437" s="45"/>
      <c r="XDF437" s="45"/>
      <c r="XDG437" s="45"/>
      <c r="XDH437" s="45"/>
      <c r="XDI437" s="45"/>
      <c r="XDJ437" s="45"/>
      <c r="XDK437" s="45"/>
      <c r="XDL437" s="45"/>
      <c r="XDM437" s="45"/>
      <c r="XDN437" s="45"/>
      <c r="XDO437" s="45"/>
      <c r="XDP437" s="45"/>
      <c r="XDQ437" s="45"/>
      <c r="XDR437" s="45"/>
      <c r="XDS437" s="45"/>
      <c r="XDT437" s="45"/>
      <c r="XDU437" s="45"/>
      <c r="XDV437" s="45"/>
      <c r="XDW437" s="45"/>
      <c r="XDX437" s="45"/>
      <c r="XDY437" s="45"/>
      <c r="XDZ437" s="45"/>
      <c r="XEA437" s="45"/>
      <c r="XEB437" s="45"/>
      <c r="XEC437" s="45"/>
      <c r="XED437" s="45"/>
      <c r="XEE437" s="45"/>
      <c r="XEF437" s="45"/>
      <c r="XEG437" s="45"/>
      <c r="XEH437" s="45"/>
      <c r="XEI437" s="45"/>
      <c r="XEJ437" s="45"/>
      <c r="XEK437" s="45"/>
      <c r="XEL437" s="45"/>
      <c r="XEM437" s="45"/>
      <c r="XEN437" s="45"/>
      <c r="XEO437" s="45"/>
      <c r="XEP437" s="45"/>
      <c r="XEQ437" s="45"/>
      <c r="XER437" s="45"/>
      <c r="XES437" s="45"/>
      <c r="XET437" s="45"/>
      <c r="XEU437" s="45"/>
      <c r="XEV437" s="45"/>
      <c r="XEW437" s="45"/>
      <c r="XEX437" s="45"/>
    </row>
    <row r="438" spans="1:16381" s="225" customFormat="1" ht="33.75" customHeight="1" x14ac:dyDescent="0.25">
      <c r="A438" s="21"/>
      <c r="B438" s="226" t="s">
        <v>41</v>
      </c>
      <c r="C438" s="227" t="s">
        <v>381</v>
      </c>
      <c r="D438" s="227" t="s">
        <v>377</v>
      </c>
      <c r="E438" s="227" t="s">
        <v>96</v>
      </c>
      <c r="F438" s="227" t="s">
        <v>97</v>
      </c>
      <c r="G438" s="227" t="s">
        <v>953</v>
      </c>
      <c r="H438" s="219">
        <v>32642800</v>
      </c>
      <c r="I438" s="95" t="s">
        <v>57</v>
      </c>
      <c r="J438" s="91" t="s">
        <v>46</v>
      </c>
      <c r="K438" s="62" t="s">
        <v>954</v>
      </c>
      <c r="L438" s="228" t="s">
        <v>384</v>
      </c>
      <c r="M438" s="228" t="str">
        <f t="shared" ref="M438:M443" si="69">G438</f>
        <v>Prestar el servicio de transporte diario de insumos y alimentos entre las instalaciones de la Universidad Pedagógica Nacional, requerido para la finalización del segundo semestre del 2025.</v>
      </c>
      <c r="N438" s="33">
        <v>10</v>
      </c>
      <c r="O438" s="33">
        <v>10</v>
      </c>
      <c r="P438" s="34">
        <v>3</v>
      </c>
      <c r="Q438" s="229" t="s">
        <v>49</v>
      </c>
      <c r="R438" s="230" t="s">
        <v>601</v>
      </c>
      <c r="S438" s="231" t="s">
        <v>50</v>
      </c>
      <c r="T438" s="232">
        <f>H438</f>
        <v>32642800</v>
      </c>
      <c r="U438" s="233">
        <f>T438</f>
        <v>32642800</v>
      </c>
      <c r="V438" s="234" t="s">
        <v>51</v>
      </c>
      <c r="W438" s="235" t="s">
        <v>52</v>
      </c>
      <c r="X438" s="236" t="s">
        <v>53</v>
      </c>
      <c r="Y438" s="237" t="s">
        <v>54</v>
      </c>
      <c r="Z438" s="238" t="s">
        <v>41</v>
      </c>
      <c r="AA438" s="239" t="s">
        <v>55</v>
      </c>
      <c r="AB438" s="240" t="s">
        <v>56</v>
      </c>
      <c r="AC438" s="235" t="s">
        <v>51</v>
      </c>
      <c r="AD438" s="235" t="s">
        <v>57</v>
      </c>
      <c r="AE438" s="241" t="s">
        <v>58</v>
      </c>
      <c r="AF438" s="241" t="s">
        <v>59</v>
      </c>
      <c r="AG438" s="241" t="s">
        <v>60</v>
      </c>
      <c r="AH438" s="241" t="s">
        <v>61</v>
      </c>
      <c r="AI438" s="241" t="s">
        <v>61</v>
      </c>
      <c r="AJ438" s="241" t="s">
        <v>61</v>
      </c>
    </row>
    <row r="439" spans="1:16381" s="225" customFormat="1" ht="33.75" customHeight="1" x14ac:dyDescent="0.25">
      <c r="A439" s="21"/>
      <c r="B439" s="226" t="s">
        <v>41</v>
      </c>
      <c r="C439" s="95" t="s">
        <v>112</v>
      </c>
      <c r="D439" s="95" t="s">
        <v>42</v>
      </c>
      <c r="E439" s="242" t="s">
        <v>102</v>
      </c>
      <c r="F439" s="95" t="s">
        <v>103</v>
      </c>
      <c r="G439" s="227" t="s">
        <v>956</v>
      </c>
      <c r="H439" s="219">
        <v>68100000</v>
      </c>
      <c r="I439" s="95" t="s">
        <v>57</v>
      </c>
      <c r="J439" s="91" t="s">
        <v>46</v>
      </c>
      <c r="K439" s="62" t="s">
        <v>955</v>
      </c>
      <c r="L439" s="228">
        <v>76111600</v>
      </c>
      <c r="M439" s="228" t="str">
        <f t="shared" si="69"/>
        <v>Realizar el mantenimiento preventivo y correctivo de las canales y bajantes de los edificios de las instalaciones de Calle 72 y Parque Nacional de la Universidad Pedagógica Nacional</v>
      </c>
      <c r="N439" s="33">
        <v>10</v>
      </c>
      <c r="O439" s="33">
        <v>10</v>
      </c>
      <c r="P439" s="34">
        <v>3</v>
      </c>
      <c r="Q439" s="229" t="s">
        <v>49</v>
      </c>
      <c r="R439" s="230" t="s">
        <v>601</v>
      </c>
      <c r="S439" s="231" t="s">
        <v>50</v>
      </c>
      <c r="T439" s="232">
        <f>H439</f>
        <v>68100000</v>
      </c>
      <c r="U439" s="233">
        <f>T439</f>
        <v>68100000</v>
      </c>
      <c r="V439" s="234" t="s">
        <v>51</v>
      </c>
      <c r="W439" s="235" t="s">
        <v>52</v>
      </c>
      <c r="X439" s="236" t="s">
        <v>53</v>
      </c>
      <c r="Y439" s="237" t="s">
        <v>54</v>
      </c>
      <c r="Z439" s="238" t="s">
        <v>41</v>
      </c>
      <c r="AA439" s="239" t="s">
        <v>55</v>
      </c>
      <c r="AB439" s="240" t="s">
        <v>56</v>
      </c>
      <c r="AC439" s="235" t="s">
        <v>51</v>
      </c>
      <c r="AD439" s="235" t="s">
        <v>57</v>
      </c>
      <c r="AE439" s="241" t="s">
        <v>58</v>
      </c>
      <c r="AF439" s="241" t="s">
        <v>59</v>
      </c>
      <c r="AG439" s="241" t="s">
        <v>60</v>
      </c>
      <c r="AH439" s="241" t="s">
        <v>61</v>
      </c>
      <c r="AI439" s="241" t="s">
        <v>61</v>
      </c>
      <c r="AJ439" s="241" t="s">
        <v>61</v>
      </c>
    </row>
    <row r="440" spans="1:16381" s="225" customFormat="1" ht="51" customHeight="1" x14ac:dyDescent="0.25">
      <c r="A440" s="21"/>
      <c r="B440" s="226" t="s">
        <v>41</v>
      </c>
      <c r="C440" s="95" t="s">
        <v>112</v>
      </c>
      <c r="D440" s="95" t="s">
        <v>42</v>
      </c>
      <c r="E440" s="246" t="s">
        <v>98</v>
      </c>
      <c r="F440" s="95" t="s">
        <v>99</v>
      </c>
      <c r="G440" s="227" t="s">
        <v>960</v>
      </c>
      <c r="H440" s="219">
        <v>6013253.04</v>
      </c>
      <c r="I440" s="95" t="s">
        <v>46</v>
      </c>
      <c r="J440" s="91" t="s">
        <v>323</v>
      </c>
      <c r="K440" s="62" t="s">
        <v>293</v>
      </c>
      <c r="L440" s="228" t="s">
        <v>48</v>
      </c>
      <c r="M440" s="228" t="str">
        <f t="shared" si="69"/>
        <v>Amparar el canon de arrendamiento del Contrato de Arrendamiento No 898 del 2003, ubicado en la Carrera 22 # 73-31 de la ciudad de Bogotá D.C del 1 de enero de 2026 al 31 de enero de 2026. </v>
      </c>
      <c r="N440" s="33">
        <v>10</v>
      </c>
      <c r="O440" s="33">
        <v>10</v>
      </c>
      <c r="P440" s="34">
        <v>3</v>
      </c>
      <c r="Q440" s="229" t="s">
        <v>49</v>
      </c>
      <c r="R440" s="230" t="s">
        <v>601</v>
      </c>
      <c r="S440" s="143" t="s">
        <v>154</v>
      </c>
      <c r="T440" s="232">
        <v>68592236</v>
      </c>
      <c r="U440" s="233">
        <v>68592236</v>
      </c>
      <c r="V440" s="234" t="s">
        <v>51</v>
      </c>
      <c r="W440" s="235" t="s">
        <v>52</v>
      </c>
      <c r="X440" s="236" t="s">
        <v>53</v>
      </c>
      <c r="Y440" s="237" t="s">
        <v>54</v>
      </c>
      <c r="Z440" s="238" t="s">
        <v>41</v>
      </c>
      <c r="AA440" s="239" t="s">
        <v>55</v>
      </c>
      <c r="AB440" s="240" t="s">
        <v>56</v>
      </c>
      <c r="AC440" s="235" t="s">
        <v>51</v>
      </c>
      <c r="AD440" s="235" t="s">
        <v>57</v>
      </c>
      <c r="AE440" s="241" t="s">
        <v>58</v>
      </c>
      <c r="AF440" s="241" t="s">
        <v>59</v>
      </c>
      <c r="AG440" s="241" t="s">
        <v>60</v>
      </c>
      <c r="AH440" s="241" t="s">
        <v>61</v>
      </c>
      <c r="AI440" s="241" t="s">
        <v>61</v>
      </c>
      <c r="AJ440" s="241" t="s">
        <v>61</v>
      </c>
    </row>
    <row r="441" spans="1:16381" s="225" customFormat="1" ht="64.5" customHeight="1" x14ac:dyDescent="0.25">
      <c r="A441" s="21"/>
      <c r="B441" s="226" t="s">
        <v>41</v>
      </c>
      <c r="C441" s="95" t="s">
        <v>112</v>
      </c>
      <c r="D441" s="95" t="s">
        <v>42</v>
      </c>
      <c r="E441" s="246" t="s">
        <v>98</v>
      </c>
      <c r="F441" s="95" t="s">
        <v>99</v>
      </c>
      <c r="G441" s="227" t="s">
        <v>961</v>
      </c>
      <c r="H441" s="219">
        <v>6013253.04</v>
      </c>
      <c r="I441" s="95" t="s">
        <v>46</v>
      </c>
      <c r="J441" s="91" t="s">
        <v>323</v>
      </c>
      <c r="K441" s="62" t="s">
        <v>293</v>
      </c>
      <c r="L441" s="228" t="s">
        <v>48</v>
      </c>
      <c r="M441" s="228" t="str">
        <f t="shared" si="69"/>
        <v>Amparar el canon de arrendamiento del Contrato de Arrendamiento No 899 del 2003, ubicado en la 22 # 73-45 de la ciudad de Bogotá D.C, del 1 de enero de 2026 al 31 de enero de 2026. </v>
      </c>
      <c r="N441" s="33">
        <v>10</v>
      </c>
      <c r="O441" s="33">
        <v>10</v>
      </c>
      <c r="P441" s="34">
        <v>3</v>
      </c>
      <c r="Q441" s="229" t="s">
        <v>49</v>
      </c>
      <c r="R441" s="230" t="s">
        <v>601</v>
      </c>
      <c r="S441" s="143" t="s">
        <v>154</v>
      </c>
      <c r="T441" s="232">
        <v>68592236</v>
      </c>
      <c r="U441" s="233">
        <v>68592236</v>
      </c>
      <c r="V441" s="234" t="s">
        <v>51</v>
      </c>
      <c r="W441" s="235" t="s">
        <v>52</v>
      </c>
      <c r="X441" s="236" t="s">
        <v>53</v>
      </c>
      <c r="Y441" s="237" t="s">
        <v>54</v>
      </c>
      <c r="Z441" s="238" t="s">
        <v>41</v>
      </c>
      <c r="AA441" s="239" t="s">
        <v>55</v>
      </c>
      <c r="AB441" s="240" t="s">
        <v>56</v>
      </c>
      <c r="AC441" s="235" t="s">
        <v>51</v>
      </c>
      <c r="AD441" s="235" t="s">
        <v>57</v>
      </c>
      <c r="AE441" s="241" t="s">
        <v>58</v>
      </c>
      <c r="AF441" s="241" t="s">
        <v>59</v>
      </c>
      <c r="AG441" s="241" t="s">
        <v>60</v>
      </c>
      <c r="AH441" s="241" t="s">
        <v>61</v>
      </c>
      <c r="AI441" s="241" t="s">
        <v>61</v>
      </c>
      <c r="AJ441" s="241" t="s">
        <v>61</v>
      </c>
    </row>
    <row r="442" spans="1:16381" s="225" customFormat="1" ht="56.25" customHeight="1" x14ac:dyDescent="0.25">
      <c r="A442" s="21"/>
      <c r="B442" s="53" t="s">
        <v>41</v>
      </c>
      <c r="C442" s="95" t="s">
        <v>398</v>
      </c>
      <c r="D442" s="95" t="s">
        <v>377</v>
      </c>
      <c r="E442" s="248" t="s">
        <v>102</v>
      </c>
      <c r="F442" s="95" t="s">
        <v>103</v>
      </c>
      <c r="G442" s="227" t="s">
        <v>962</v>
      </c>
      <c r="H442" s="219">
        <v>44000000</v>
      </c>
      <c r="I442" s="95" t="s">
        <v>46</v>
      </c>
      <c r="J442" s="91" t="s">
        <v>46</v>
      </c>
      <c r="K442" s="62" t="s">
        <v>963</v>
      </c>
      <c r="L442" s="31">
        <v>90141500</v>
      </c>
      <c r="M442" s="228" t="str">
        <f t="shared" si="69"/>
        <v>Prestar los servicios para atender todas las actividades relacionadas con la participación de la delegación deportiva de la Universidad Pedagógica Nacional, en la final de los juegos Universitarios Cerros 2025</v>
      </c>
      <c r="N442" s="33">
        <v>10</v>
      </c>
      <c r="O442" s="33">
        <v>10</v>
      </c>
      <c r="P442" s="34">
        <v>3</v>
      </c>
      <c r="Q442" s="35" t="s">
        <v>49</v>
      </c>
      <c r="R442" s="247" t="s">
        <v>601</v>
      </c>
      <c r="S442" s="143" t="s">
        <v>50</v>
      </c>
      <c r="T442" s="201">
        <f t="shared" ref="T442" si="70">H442</f>
        <v>44000000</v>
      </c>
      <c r="U442" s="202">
        <f t="shared" ref="U442" si="71">T442</f>
        <v>44000000</v>
      </c>
      <c r="V442" s="145" t="s">
        <v>51</v>
      </c>
      <c r="W442" s="37" t="s">
        <v>52</v>
      </c>
      <c r="X442" s="38" t="s">
        <v>53</v>
      </c>
      <c r="Y442" s="39" t="s">
        <v>54</v>
      </c>
      <c r="Z442" s="40" t="s">
        <v>41</v>
      </c>
      <c r="AA442" s="36" t="s">
        <v>55</v>
      </c>
      <c r="AB442" s="41" t="s">
        <v>56</v>
      </c>
      <c r="AC442" s="37" t="s">
        <v>51</v>
      </c>
      <c r="AD442" s="37" t="s">
        <v>57</v>
      </c>
      <c r="AE442" s="42" t="s">
        <v>58</v>
      </c>
      <c r="AF442" s="42" t="s">
        <v>59</v>
      </c>
      <c r="AG442" s="42" t="s">
        <v>60</v>
      </c>
      <c r="AH442" s="42" t="s">
        <v>61</v>
      </c>
      <c r="AI442" s="42" t="s">
        <v>61</v>
      </c>
      <c r="AJ442" s="42" t="s">
        <v>61</v>
      </c>
    </row>
    <row r="443" spans="1:16381" s="23" customFormat="1" ht="55.5" customHeight="1" x14ac:dyDescent="0.15">
      <c r="A443" s="50"/>
      <c r="B443" s="53" t="s">
        <v>41</v>
      </c>
      <c r="C443" s="95" t="s">
        <v>108</v>
      </c>
      <c r="D443" s="95" t="s">
        <v>109</v>
      </c>
      <c r="E443" s="95" t="s">
        <v>642</v>
      </c>
      <c r="F443" s="95" t="s">
        <v>643</v>
      </c>
      <c r="G443" s="95" t="s">
        <v>965</v>
      </c>
      <c r="H443" s="219">
        <v>9321784</v>
      </c>
      <c r="I443" s="95" t="s">
        <v>623</v>
      </c>
      <c r="J443" s="91" t="s">
        <v>46</v>
      </c>
      <c r="K443" s="62" t="s">
        <v>964</v>
      </c>
      <c r="L443" s="31" t="s">
        <v>319</v>
      </c>
      <c r="M443" s="32" t="str">
        <f t="shared" si="69"/>
        <v>Amparar la adición al contrato No. 590 de 2025, cuyo objeto es Prestar los servicios de soporte, administración y almacenamiento en nube de los backups de información de la Universidad Pedagógica Nacional</v>
      </c>
      <c r="N443" s="33">
        <v>10</v>
      </c>
      <c r="O443" s="33">
        <v>10</v>
      </c>
      <c r="P443" s="34">
        <v>3</v>
      </c>
      <c r="Q443" s="82" t="s">
        <v>49</v>
      </c>
      <c r="R443" s="82" t="s">
        <v>601</v>
      </c>
      <c r="S443" s="143" t="s">
        <v>50</v>
      </c>
      <c r="T443" s="250">
        <f>H443</f>
        <v>9321784</v>
      </c>
      <c r="U443" s="249">
        <f>T443</f>
        <v>9321784</v>
      </c>
      <c r="V443" s="145" t="s">
        <v>51</v>
      </c>
      <c r="W443" s="37" t="s">
        <v>52</v>
      </c>
      <c r="X443" s="38" t="s">
        <v>53</v>
      </c>
      <c r="Y443" s="39" t="s">
        <v>54</v>
      </c>
      <c r="Z443" s="40" t="s">
        <v>41</v>
      </c>
      <c r="AA443" s="36" t="s">
        <v>55</v>
      </c>
      <c r="AB443" s="41" t="s">
        <v>56</v>
      </c>
      <c r="AC443" s="37" t="s">
        <v>51</v>
      </c>
      <c r="AD443" s="37" t="s">
        <v>57</v>
      </c>
      <c r="AE443" s="42" t="s">
        <v>58</v>
      </c>
      <c r="AF443" s="42" t="s">
        <v>59</v>
      </c>
      <c r="AG443" s="42" t="s">
        <v>60</v>
      </c>
      <c r="AH443" s="42" t="s">
        <v>61</v>
      </c>
      <c r="AI443" s="42" t="s">
        <v>61</v>
      </c>
      <c r="AJ443" s="42" t="s">
        <v>61</v>
      </c>
      <c r="AK443" s="9"/>
      <c r="AL443" s="9"/>
      <c r="AM443" s="9"/>
      <c r="AN443" s="9"/>
      <c r="AO443" s="9"/>
      <c r="AP443" s="9"/>
      <c r="AQ443" s="9"/>
      <c r="AR443" s="9"/>
      <c r="AS443" s="9"/>
      <c r="AT443" s="9"/>
      <c r="AU443" s="9"/>
      <c r="AV443" s="9"/>
      <c r="AW443" s="9"/>
      <c r="AX443" s="9"/>
      <c r="AY443" s="9"/>
      <c r="AZ443" s="9"/>
      <c r="BA443" s="9"/>
      <c r="BB443" s="9"/>
      <c r="BC443" s="9"/>
      <c r="BD443" s="9"/>
      <c r="BE443" s="9"/>
      <c r="BF443" s="9"/>
      <c r="BG443" s="9"/>
      <c r="BH443" s="9"/>
      <c r="BI443" s="9"/>
      <c r="BJ443" s="9"/>
      <c r="BK443" s="9"/>
      <c r="BL443" s="9"/>
      <c r="BM443" s="9"/>
      <c r="BN443" s="9"/>
      <c r="BO443" s="9"/>
      <c r="BP443" s="9"/>
      <c r="BQ443" s="9"/>
      <c r="BR443" s="9"/>
      <c r="BS443" s="9"/>
      <c r="BT443" s="9"/>
      <c r="BU443" s="9"/>
      <c r="BV443" s="9"/>
      <c r="BW443" s="9"/>
      <c r="BX443" s="9"/>
      <c r="BY443" s="9"/>
      <c r="BZ443" s="9"/>
      <c r="CA443" s="9"/>
      <c r="CB443" s="9"/>
      <c r="CC443" s="9"/>
      <c r="CD443" s="9"/>
      <c r="CE443" s="9"/>
      <c r="CF443" s="9"/>
      <c r="CG443" s="9"/>
      <c r="CH443" s="9"/>
      <c r="CI443" s="9"/>
      <c r="CJ443" s="9"/>
      <c r="CK443" s="9"/>
      <c r="CL443" s="9"/>
      <c r="CM443" s="9"/>
      <c r="CN443" s="9"/>
      <c r="CO443" s="9"/>
      <c r="CP443" s="9"/>
      <c r="CQ443" s="9"/>
      <c r="CR443" s="9"/>
      <c r="CS443" s="9"/>
      <c r="CT443" s="9"/>
      <c r="CU443" s="9"/>
      <c r="CV443" s="9"/>
      <c r="CW443" s="9"/>
      <c r="CX443" s="9"/>
      <c r="CY443" s="9"/>
      <c r="CZ443" s="9"/>
      <c r="DA443" s="9"/>
      <c r="DB443" s="9"/>
      <c r="DC443" s="9"/>
      <c r="DD443" s="9"/>
      <c r="DE443" s="9"/>
      <c r="DF443" s="9"/>
      <c r="DG443" s="9"/>
      <c r="DH443" s="9"/>
      <c r="DI443" s="9"/>
      <c r="DJ443" s="9"/>
      <c r="DK443" s="9"/>
      <c r="DL443" s="9"/>
      <c r="DM443" s="9"/>
      <c r="DN443" s="9"/>
      <c r="DO443" s="9"/>
      <c r="DP443" s="9"/>
      <c r="DQ443" s="9"/>
      <c r="DR443" s="9"/>
      <c r="DS443" s="9"/>
      <c r="DT443" s="9"/>
      <c r="DU443" s="9"/>
      <c r="DV443" s="9"/>
      <c r="DW443" s="9"/>
      <c r="DX443" s="9"/>
      <c r="DY443" s="9"/>
      <c r="DZ443" s="9"/>
      <c r="EA443" s="9"/>
      <c r="EB443" s="9"/>
      <c r="EC443" s="9"/>
      <c r="ED443" s="9"/>
      <c r="EE443" s="9"/>
      <c r="EF443" s="9"/>
      <c r="EG443" s="9"/>
      <c r="EH443" s="9"/>
      <c r="EI443" s="9"/>
      <c r="EJ443" s="9"/>
      <c r="EK443" s="9"/>
      <c r="EL443" s="9"/>
      <c r="EM443" s="9"/>
      <c r="EN443" s="9"/>
      <c r="EO443" s="9"/>
      <c r="EP443" s="9"/>
      <c r="EQ443" s="9"/>
      <c r="ER443" s="9"/>
      <c r="ES443" s="9"/>
      <c r="ET443" s="9"/>
      <c r="EU443" s="9"/>
      <c r="EV443" s="9"/>
      <c r="EW443" s="9"/>
      <c r="EX443" s="9"/>
      <c r="EY443" s="9"/>
      <c r="EZ443" s="9"/>
      <c r="FA443" s="9"/>
      <c r="FB443" s="9"/>
      <c r="FC443" s="9"/>
      <c r="FD443" s="9"/>
      <c r="FE443" s="9"/>
      <c r="FF443" s="9"/>
      <c r="FG443" s="9"/>
      <c r="FH443" s="9"/>
      <c r="FI443" s="9"/>
      <c r="FJ443" s="9"/>
      <c r="FK443" s="9"/>
      <c r="FL443" s="9"/>
      <c r="FM443" s="9"/>
      <c r="FN443" s="9"/>
      <c r="FO443" s="9"/>
      <c r="FP443" s="9"/>
      <c r="FQ443" s="9"/>
      <c r="FR443" s="9"/>
      <c r="FS443" s="9"/>
      <c r="FT443" s="9"/>
      <c r="FU443" s="9"/>
      <c r="FV443" s="9"/>
      <c r="FW443" s="9"/>
      <c r="FX443" s="9"/>
      <c r="FY443" s="9"/>
      <c r="FZ443" s="9"/>
      <c r="GA443" s="9"/>
      <c r="GB443" s="9"/>
      <c r="GC443" s="9"/>
      <c r="GD443" s="9"/>
      <c r="GE443" s="9"/>
      <c r="GF443" s="9"/>
      <c r="GG443" s="9"/>
      <c r="GH443" s="9"/>
      <c r="GI443" s="9"/>
      <c r="GJ443" s="9"/>
      <c r="GK443" s="9"/>
      <c r="GL443" s="9"/>
      <c r="GM443" s="9"/>
      <c r="GN443" s="9"/>
      <c r="GO443" s="9"/>
      <c r="GP443" s="9"/>
      <c r="GQ443" s="9"/>
      <c r="GR443" s="9"/>
      <c r="GS443" s="9"/>
      <c r="GT443" s="9"/>
      <c r="GU443" s="9"/>
      <c r="GV443" s="9"/>
      <c r="GW443" s="9"/>
      <c r="GX443" s="9"/>
      <c r="GY443" s="9"/>
      <c r="GZ443" s="9"/>
      <c r="HA443" s="9"/>
      <c r="HB443" s="9"/>
      <c r="HC443" s="9"/>
      <c r="HD443" s="9"/>
      <c r="HE443" s="9"/>
      <c r="HF443" s="9"/>
      <c r="HG443" s="9"/>
      <c r="HH443" s="9"/>
      <c r="HI443" s="9"/>
      <c r="HJ443" s="9"/>
      <c r="HK443" s="9"/>
      <c r="HL443" s="9"/>
      <c r="HM443" s="9"/>
      <c r="HN443" s="9"/>
      <c r="HO443" s="9"/>
      <c r="HP443" s="9"/>
      <c r="HQ443" s="9"/>
      <c r="HR443" s="9"/>
      <c r="HS443" s="9"/>
      <c r="HT443" s="9"/>
      <c r="HU443" s="9"/>
      <c r="HV443" s="9"/>
      <c r="HW443" s="9"/>
      <c r="HX443" s="9"/>
      <c r="HY443" s="9"/>
      <c r="HZ443" s="9"/>
      <c r="IA443" s="9"/>
      <c r="IB443" s="9"/>
      <c r="IC443" s="9"/>
      <c r="ID443" s="9"/>
      <c r="IE443" s="9"/>
      <c r="IF443" s="9"/>
      <c r="IG443" s="9"/>
      <c r="IH443" s="9"/>
      <c r="II443" s="9"/>
      <c r="IJ443" s="9"/>
      <c r="IK443" s="9"/>
      <c r="IL443" s="9"/>
      <c r="IM443" s="9"/>
      <c r="IN443" s="9"/>
      <c r="IO443" s="9"/>
      <c r="IP443" s="9"/>
      <c r="IQ443" s="9"/>
      <c r="IR443" s="9"/>
      <c r="IS443" s="9"/>
      <c r="IT443" s="9"/>
      <c r="IU443" s="9"/>
      <c r="IV443" s="9"/>
      <c r="IW443" s="9"/>
      <c r="IX443" s="9"/>
      <c r="IY443" s="9"/>
      <c r="IZ443" s="9"/>
      <c r="JA443" s="9"/>
      <c r="JB443" s="9"/>
      <c r="JC443" s="9"/>
      <c r="JD443" s="9"/>
      <c r="JE443" s="9"/>
      <c r="JF443" s="9"/>
      <c r="JG443" s="9"/>
      <c r="JH443" s="9"/>
      <c r="JI443" s="9"/>
      <c r="JJ443" s="9"/>
      <c r="JK443" s="9"/>
      <c r="JL443" s="9"/>
      <c r="JM443" s="9"/>
      <c r="JN443" s="9"/>
      <c r="JO443" s="9"/>
      <c r="JP443" s="9"/>
      <c r="JQ443" s="9"/>
      <c r="JR443" s="9"/>
      <c r="JS443" s="9"/>
      <c r="JT443" s="9"/>
      <c r="JU443" s="9"/>
      <c r="JV443" s="9"/>
      <c r="JW443" s="9"/>
      <c r="JX443" s="9"/>
      <c r="JY443" s="9"/>
      <c r="JZ443" s="9"/>
      <c r="KA443" s="9"/>
      <c r="KB443" s="9"/>
      <c r="KC443" s="9"/>
      <c r="KD443" s="9"/>
      <c r="KE443" s="9"/>
      <c r="KF443" s="9"/>
      <c r="KG443" s="9"/>
      <c r="KH443" s="9"/>
      <c r="KI443" s="9"/>
      <c r="KJ443" s="9"/>
      <c r="KK443" s="9"/>
      <c r="KL443" s="9"/>
      <c r="KM443" s="9"/>
      <c r="KN443" s="9"/>
      <c r="KO443" s="9"/>
      <c r="KP443" s="9"/>
      <c r="KQ443" s="9"/>
      <c r="KR443" s="9"/>
      <c r="KS443" s="9"/>
      <c r="KT443" s="9"/>
      <c r="KU443" s="9"/>
      <c r="KV443" s="9"/>
      <c r="KW443" s="9"/>
      <c r="KX443" s="9"/>
      <c r="KY443" s="9"/>
      <c r="KZ443" s="9"/>
      <c r="LA443" s="9"/>
      <c r="LB443" s="9"/>
      <c r="LC443" s="9"/>
      <c r="LD443" s="9"/>
      <c r="LE443" s="9"/>
      <c r="LF443" s="9"/>
      <c r="LG443" s="9"/>
      <c r="LH443" s="9"/>
      <c r="LI443" s="9"/>
      <c r="LJ443" s="9"/>
      <c r="LK443" s="9"/>
      <c r="LL443" s="9"/>
      <c r="LM443" s="9"/>
      <c r="LN443" s="9"/>
      <c r="LO443" s="9"/>
      <c r="LP443" s="9"/>
      <c r="LQ443" s="9"/>
      <c r="LR443" s="9"/>
      <c r="LS443" s="9"/>
      <c r="LT443" s="9"/>
      <c r="LU443" s="9"/>
      <c r="LV443" s="9"/>
      <c r="LW443" s="9"/>
      <c r="LX443" s="9"/>
      <c r="LY443" s="9"/>
      <c r="LZ443" s="9"/>
      <c r="MA443" s="9"/>
      <c r="MB443" s="9"/>
      <c r="MC443" s="9"/>
      <c r="MD443" s="9"/>
      <c r="ME443" s="9"/>
      <c r="MF443" s="9"/>
      <c r="MG443" s="9"/>
      <c r="MH443" s="9"/>
      <c r="MI443" s="9"/>
      <c r="MJ443" s="9"/>
      <c r="MK443" s="9"/>
      <c r="ML443" s="9"/>
      <c r="MM443" s="9"/>
      <c r="MN443" s="9"/>
      <c r="MO443" s="9"/>
      <c r="MP443" s="9"/>
      <c r="MQ443" s="9"/>
      <c r="MR443" s="9"/>
      <c r="MS443" s="9"/>
      <c r="MT443" s="9"/>
      <c r="MU443" s="9"/>
      <c r="MV443" s="9"/>
      <c r="MW443" s="9"/>
      <c r="MX443" s="9"/>
      <c r="MY443" s="9"/>
      <c r="MZ443" s="9"/>
      <c r="NA443" s="9"/>
      <c r="NB443" s="9"/>
      <c r="NC443" s="9"/>
      <c r="ND443" s="9"/>
      <c r="NE443" s="9"/>
      <c r="NF443" s="9"/>
      <c r="NG443" s="9"/>
      <c r="NH443" s="9"/>
      <c r="NI443" s="9"/>
      <c r="NJ443" s="9"/>
      <c r="NK443" s="9"/>
      <c r="NL443" s="9"/>
      <c r="NM443" s="9"/>
      <c r="NN443" s="9"/>
      <c r="NO443" s="9"/>
      <c r="NP443" s="9"/>
      <c r="NQ443" s="9"/>
      <c r="NR443" s="9"/>
      <c r="NS443" s="9"/>
      <c r="NT443" s="9"/>
      <c r="NU443" s="9"/>
      <c r="NV443" s="9"/>
      <c r="NW443" s="9"/>
      <c r="NX443" s="9"/>
      <c r="NY443" s="9"/>
      <c r="NZ443" s="9"/>
      <c r="OA443" s="9"/>
      <c r="OB443" s="9"/>
      <c r="OC443" s="9"/>
      <c r="OD443" s="9"/>
      <c r="OE443" s="9"/>
      <c r="OF443" s="9"/>
      <c r="OG443" s="9"/>
      <c r="OH443" s="9"/>
      <c r="OI443" s="9"/>
      <c r="OJ443" s="9"/>
      <c r="OK443" s="9"/>
      <c r="OL443" s="9"/>
      <c r="OM443" s="9"/>
      <c r="ON443" s="9"/>
      <c r="OO443" s="9"/>
      <c r="OP443" s="9"/>
      <c r="OQ443" s="9"/>
      <c r="OR443" s="9"/>
      <c r="OS443" s="9"/>
      <c r="OT443" s="9"/>
      <c r="OU443" s="9"/>
      <c r="OV443" s="9"/>
      <c r="OW443" s="9"/>
      <c r="OX443" s="9"/>
      <c r="OY443" s="9"/>
      <c r="OZ443" s="9"/>
      <c r="PA443" s="9"/>
      <c r="PB443" s="9"/>
      <c r="PC443" s="9"/>
      <c r="PD443" s="9"/>
      <c r="PE443" s="9"/>
      <c r="PF443" s="9"/>
      <c r="PG443" s="9"/>
      <c r="PH443" s="9"/>
      <c r="PI443" s="9"/>
      <c r="PJ443" s="9"/>
      <c r="PK443" s="9"/>
      <c r="PL443" s="9"/>
      <c r="PM443" s="9"/>
      <c r="PN443" s="9"/>
      <c r="PO443" s="9"/>
      <c r="PP443" s="9"/>
      <c r="PQ443" s="9"/>
      <c r="PR443" s="9"/>
      <c r="PS443" s="9"/>
      <c r="PT443" s="9"/>
      <c r="PU443" s="9"/>
      <c r="PV443" s="9"/>
      <c r="PW443" s="9"/>
      <c r="PX443" s="9"/>
      <c r="PY443" s="9"/>
      <c r="PZ443" s="9"/>
      <c r="QA443" s="9"/>
      <c r="QB443" s="9"/>
      <c r="QC443" s="9"/>
      <c r="QD443" s="9"/>
      <c r="QE443" s="9"/>
      <c r="QF443" s="9"/>
      <c r="QG443" s="9"/>
      <c r="QH443" s="9"/>
      <c r="QI443" s="9"/>
      <c r="QJ443" s="9"/>
      <c r="QK443" s="9"/>
      <c r="QL443" s="9"/>
      <c r="QM443" s="9"/>
      <c r="QN443" s="9"/>
      <c r="QO443" s="9"/>
      <c r="QP443" s="9"/>
      <c r="QQ443" s="9"/>
      <c r="QR443" s="9"/>
      <c r="QS443" s="9"/>
      <c r="QT443" s="9"/>
      <c r="QU443" s="9"/>
      <c r="QV443" s="9"/>
      <c r="QW443" s="9"/>
      <c r="QX443" s="9"/>
      <c r="QY443" s="9"/>
      <c r="QZ443" s="9"/>
      <c r="RA443" s="9"/>
      <c r="RB443" s="9"/>
      <c r="RC443" s="9"/>
      <c r="RD443" s="9"/>
      <c r="RE443" s="9"/>
      <c r="RF443" s="9"/>
      <c r="RG443" s="9"/>
      <c r="RH443" s="9"/>
      <c r="RI443" s="9"/>
      <c r="RJ443" s="9"/>
      <c r="RK443" s="9"/>
      <c r="RL443" s="9"/>
      <c r="RM443" s="9"/>
      <c r="RN443" s="9"/>
      <c r="RO443" s="9"/>
      <c r="RP443" s="9"/>
      <c r="RQ443" s="9"/>
      <c r="RR443" s="9"/>
      <c r="RS443" s="9"/>
      <c r="RT443" s="9"/>
      <c r="RU443" s="9"/>
      <c r="RV443" s="9"/>
      <c r="RW443" s="9"/>
      <c r="RX443" s="9"/>
      <c r="RY443" s="9"/>
      <c r="RZ443" s="9"/>
      <c r="SA443" s="9"/>
      <c r="SB443" s="9"/>
      <c r="SC443" s="9"/>
      <c r="SD443" s="9"/>
      <c r="SE443" s="9"/>
      <c r="SF443" s="9"/>
      <c r="SG443" s="9"/>
      <c r="SH443" s="9"/>
      <c r="SI443" s="9"/>
      <c r="SJ443" s="9"/>
      <c r="SK443" s="9"/>
      <c r="SL443" s="9"/>
      <c r="SM443" s="9"/>
      <c r="SN443" s="9"/>
      <c r="SO443" s="9"/>
      <c r="SP443" s="9"/>
      <c r="SQ443" s="9"/>
      <c r="SR443" s="9"/>
      <c r="SS443" s="9"/>
      <c r="ST443" s="9"/>
      <c r="SU443" s="9"/>
      <c r="SV443" s="9"/>
      <c r="SW443" s="9"/>
      <c r="SX443" s="9"/>
      <c r="SY443" s="9"/>
      <c r="SZ443" s="9"/>
      <c r="TA443" s="9"/>
      <c r="TB443" s="9"/>
      <c r="TC443" s="9"/>
      <c r="TD443" s="9"/>
      <c r="TE443" s="9"/>
      <c r="TF443" s="9"/>
      <c r="TG443" s="9"/>
      <c r="TH443" s="9"/>
      <c r="TI443" s="9"/>
      <c r="TJ443" s="9"/>
      <c r="TK443" s="9"/>
      <c r="TL443" s="9"/>
      <c r="TM443" s="9"/>
      <c r="TN443" s="9"/>
      <c r="TO443" s="9"/>
      <c r="TP443" s="9"/>
      <c r="TQ443" s="9"/>
      <c r="TR443" s="9"/>
      <c r="TS443" s="9"/>
      <c r="TT443" s="9"/>
      <c r="TU443" s="9"/>
      <c r="TV443" s="9"/>
      <c r="TW443" s="9"/>
      <c r="TX443" s="9"/>
      <c r="TY443" s="9"/>
      <c r="TZ443" s="9"/>
      <c r="UA443" s="9"/>
      <c r="UB443" s="9"/>
      <c r="UC443" s="9"/>
      <c r="UD443" s="9"/>
      <c r="UE443" s="9"/>
      <c r="UF443" s="9"/>
      <c r="UG443" s="9"/>
      <c r="UH443" s="9"/>
      <c r="UI443" s="9"/>
      <c r="UJ443" s="9"/>
      <c r="UK443" s="9"/>
      <c r="UL443" s="9"/>
      <c r="UM443" s="9"/>
      <c r="UN443" s="9"/>
      <c r="UO443" s="9"/>
      <c r="UP443" s="9"/>
      <c r="UQ443" s="9"/>
      <c r="UR443" s="9"/>
      <c r="US443" s="9"/>
      <c r="UT443" s="9"/>
      <c r="UU443" s="9"/>
      <c r="UV443" s="9"/>
      <c r="UW443" s="9"/>
      <c r="UX443" s="9"/>
      <c r="UY443" s="9"/>
      <c r="UZ443" s="9"/>
      <c r="VA443" s="9"/>
      <c r="VB443" s="9"/>
      <c r="VC443" s="9"/>
      <c r="VD443" s="9"/>
      <c r="VE443" s="9"/>
      <c r="VF443" s="9"/>
      <c r="VG443" s="9"/>
      <c r="VH443" s="9"/>
      <c r="VI443" s="9"/>
      <c r="VJ443" s="9"/>
      <c r="VK443" s="9"/>
      <c r="VL443" s="9"/>
      <c r="VM443" s="9"/>
      <c r="VN443" s="9"/>
      <c r="VO443" s="9"/>
      <c r="VP443" s="9"/>
      <c r="VQ443" s="9"/>
      <c r="VR443" s="9"/>
      <c r="VS443" s="9"/>
      <c r="VT443" s="9"/>
      <c r="VU443" s="9"/>
      <c r="VV443" s="9"/>
      <c r="VW443" s="9"/>
      <c r="VX443" s="9"/>
      <c r="VY443" s="9"/>
      <c r="VZ443" s="9"/>
      <c r="WA443" s="9"/>
      <c r="WB443" s="9"/>
      <c r="WC443" s="9"/>
      <c r="WD443" s="9"/>
      <c r="WE443" s="9"/>
      <c r="WF443" s="9"/>
      <c r="WG443" s="9"/>
      <c r="WH443" s="9"/>
      <c r="WI443" s="9"/>
      <c r="WJ443" s="9"/>
      <c r="WK443" s="9"/>
      <c r="WL443" s="9"/>
      <c r="WM443" s="9"/>
      <c r="WN443" s="9"/>
      <c r="WO443" s="9"/>
      <c r="WP443" s="9"/>
      <c r="WQ443" s="9"/>
      <c r="WR443" s="9"/>
      <c r="WS443" s="9"/>
      <c r="WT443" s="9"/>
      <c r="WU443" s="9"/>
      <c r="WV443" s="9"/>
      <c r="WW443" s="9"/>
      <c r="WX443" s="9"/>
      <c r="WY443" s="9"/>
      <c r="WZ443" s="9"/>
      <c r="XA443" s="9"/>
      <c r="XB443" s="9"/>
      <c r="XC443" s="9"/>
      <c r="XD443" s="9"/>
      <c r="XE443" s="9"/>
      <c r="XF443" s="9"/>
      <c r="XG443" s="9"/>
      <c r="XH443" s="9"/>
      <c r="XI443" s="9"/>
      <c r="XJ443" s="9"/>
      <c r="XK443" s="9"/>
      <c r="XL443" s="9"/>
      <c r="XM443" s="9"/>
      <c r="XN443" s="9"/>
      <c r="XO443" s="9"/>
      <c r="XP443" s="9"/>
      <c r="XQ443" s="9"/>
      <c r="XR443" s="9"/>
      <c r="XS443" s="9"/>
      <c r="XT443" s="9"/>
      <c r="XU443" s="9"/>
      <c r="XV443" s="9"/>
      <c r="XW443" s="9"/>
      <c r="XX443" s="9"/>
      <c r="XY443" s="9"/>
      <c r="XZ443" s="9"/>
      <c r="YA443" s="9"/>
      <c r="YB443" s="9"/>
      <c r="YC443" s="9"/>
      <c r="YD443" s="9"/>
      <c r="YE443" s="9"/>
      <c r="YF443" s="9"/>
      <c r="YG443" s="9"/>
      <c r="YH443" s="9"/>
      <c r="YI443" s="9"/>
      <c r="YJ443" s="9"/>
      <c r="YK443" s="9"/>
      <c r="YL443" s="9"/>
      <c r="YM443" s="9"/>
      <c r="YN443" s="9"/>
      <c r="YO443" s="9"/>
      <c r="YP443" s="9"/>
      <c r="YQ443" s="9"/>
      <c r="YR443" s="9"/>
      <c r="YS443" s="9"/>
      <c r="YT443" s="9"/>
      <c r="YU443" s="9"/>
      <c r="YV443" s="9"/>
      <c r="YW443" s="9"/>
      <c r="YX443" s="9"/>
      <c r="YY443" s="9"/>
      <c r="YZ443" s="9"/>
      <c r="ZA443" s="9"/>
      <c r="ZB443" s="9"/>
      <c r="ZC443" s="9"/>
      <c r="ZD443" s="9"/>
      <c r="ZE443" s="9"/>
      <c r="ZF443" s="9"/>
      <c r="ZG443" s="9"/>
      <c r="ZH443" s="9"/>
      <c r="ZI443" s="9"/>
      <c r="ZJ443" s="9"/>
      <c r="ZK443" s="9"/>
      <c r="ZL443" s="9"/>
      <c r="ZM443" s="9"/>
      <c r="ZN443" s="9"/>
      <c r="ZO443" s="9"/>
      <c r="ZP443" s="9"/>
      <c r="ZQ443" s="9"/>
      <c r="ZR443" s="9"/>
      <c r="ZS443" s="9"/>
      <c r="ZT443" s="9"/>
      <c r="ZU443" s="9"/>
      <c r="ZV443" s="9"/>
      <c r="ZW443" s="9"/>
      <c r="ZX443" s="9"/>
      <c r="ZY443" s="9"/>
      <c r="ZZ443" s="9"/>
      <c r="AAA443" s="9"/>
      <c r="AAB443" s="9"/>
      <c r="AAC443" s="9"/>
      <c r="AAD443" s="9"/>
      <c r="AAE443" s="9"/>
      <c r="AAF443" s="9"/>
      <c r="AAG443" s="9"/>
      <c r="AAH443" s="9"/>
      <c r="AAI443" s="9"/>
      <c r="AAJ443" s="9"/>
      <c r="AAK443" s="9"/>
      <c r="AAL443" s="9"/>
      <c r="AAM443" s="9"/>
      <c r="AAN443" s="9"/>
      <c r="AAO443" s="9"/>
      <c r="AAP443" s="9"/>
      <c r="AAQ443" s="9"/>
      <c r="AAR443" s="9"/>
      <c r="AAS443" s="9"/>
      <c r="AAT443" s="9"/>
      <c r="AAU443" s="9"/>
      <c r="AAV443" s="9"/>
      <c r="AAW443" s="9"/>
      <c r="AAX443" s="9"/>
      <c r="AAY443" s="9"/>
      <c r="AAZ443" s="9"/>
      <c r="ABA443" s="9"/>
      <c r="ABB443" s="9"/>
      <c r="ABC443" s="9"/>
      <c r="ABD443" s="9"/>
      <c r="ABE443" s="9"/>
      <c r="ABF443" s="9"/>
      <c r="ABG443" s="9"/>
      <c r="ABH443" s="9"/>
      <c r="ABI443" s="9"/>
      <c r="ABJ443" s="9"/>
      <c r="ABK443" s="9"/>
      <c r="ABL443" s="9"/>
      <c r="ABM443" s="9"/>
      <c r="ABN443" s="9"/>
      <c r="ABO443" s="9"/>
      <c r="ABP443" s="9"/>
      <c r="ABQ443" s="9"/>
      <c r="ABR443" s="9"/>
      <c r="ABS443" s="9"/>
      <c r="ABT443" s="9"/>
      <c r="ABU443" s="9"/>
      <c r="ABV443" s="9"/>
      <c r="ABW443" s="9"/>
      <c r="ABX443" s="9"/>
      <c r="ABY443" s="9"/>
      <c r="ABZ443" s="9"/>
      <c r="ACA443" s="9"/>
      <c r="ACB443" s="9"/>
      <c r="ACC443" s="9"/>
      <c r="ACD443" s="9"/>
      <c r="ACE443" s="9"/>
      <c r="ACF443" s="9"/>
      <c r="ACG443" s="9"/>
      <c r="ACH443" s="9"/>
      <c r="ACI443" s="9"/>
      <c r="ACJ443" s="9"/>
      <c r="ACK443" s="9"/>
      <c r="ACL443" s="9"/>
      <c r="ACM443" s="9"/>
      <c r="ACN443" s="9"/>
      <c r="ACO443" s="9"/>
      <c r="ACP443" s="9"/>
      <c r="ACQ443" s="9"/>
      <c r="ACR443" s="9"/>
      <c r="ACS443" s="9"/>
      <c r="ACT443" s="9"/>
      <c r="ACU443" s="9"/>
      <c r="ACV443" s="9"/>
      <c r="ACW443" s="9"/>
      <c r="ACX443" s="9"/>
      <c r="ACY443" s="9"/>
      <c r="ACZ443" s="9"/>
      <c r="ADA443" s="9"/>
      <c r="ADB443" s="9"/>
      <c r="ADC443" s="9"/>
      <c r="ADD443" s="9"/>
      <c r="ADE443" s="9"/>
      <c r="ADF443" s="9"/>
      <c r="ADG443" s="9"/>
      <c r="ADH443" s="9"/>
      <c r="ADI443" s="9"/>
      <c r="ADJ443" s="9"/>
      <c r="ADK443" s="9"/>
      <c r="ADL443" s="9"/>
      <c r="ADM443" s="9"/>
      <c r="ADN443" s="9"/>
      <c r="ADO443" s="9"/>
      <c r="ADP443" s="9"/>
      <c r="ADQ443" s="9"/>
      <c r="ADR443" s="9"/>
      <c r="ADS443" s="9"/>
      <c r="ADT443" s="9"/>
      <c r="ADU443" s="9"/>
      <c r="ADV443" s="9"/>
      <c r="ADW443" s="9"/>
      <c r="ADX443" s="9"/>
      <c r="ADY443" s="9"/>
      <c r="ADZ443" s="9"/>
      <c r="AEA443" s="9"/>
      <c r="AEB443" s="9"/>
      <c r="AEC443" s="9"/>
      <c r="AED443" s="9"/>
      <c r="AEE443" s="9"/>
      <c r="AEF443" s="9"/>
      <c r="AEG443" s="9"/>
      <c r="AEH443" s="9"/>
      <c r="AEI443" s="9"/>
      <c r="AEJ443" s="9"/>
      <c r="AEK443" s="9"/>
      <c r="AEL443" s="9"/>
      <c r="AEM443" s="9"/>
      <c r="AEN443" s="9"/>
      <c r="AEO443" s="9"/>
      <c r="AEP443" s="9"/>
      <c r="AEQ443" s="9"/>
      <c r="AER443" s="9"/>
      <c r="AES443" s="9"/>
      <c r="AET443" s="9"/>
      <c r="AEU443" s="9"/>
      <c r="AEV443" s="9"/>
      <c r="AEW443" s="9"/>
      <c r="AEX443" s="9"/>
      <c r="AEY443" s="9"/>
      <c r="AEZ443" s="9"/>
      <c r="AFA443" s="9"/>
      <c r="AFB443" s="9"/>
      <c r="AFC443" s="9"/>
      <c r="AFD443" s="9"/>
      <c r="AFE443" s="9"/>
      <c r="AFF443" s="9"/>
      <c r="AFG443" s="9"/>
      <c r="AFH443" s="9"/>
      <c r="AFI443" s="9"/>
      <c r="AFJ443" s="9"/>
      <c r="AFK443" s="9"/>
      <c r="AFL443" s="9"/>
      <c r="AFM443" s="9"/>
      <c r="AFN443" s="9"/>
      <c r="AFO443" s="9"/>
      <c r="AFP443" s="9"/>
      <c r="AFQ443" s="9"/>
      <c r="AFR443" s="9"/>
      <c r="AFS443" s="9"/>
      <c r="AFT443" s="9"/>
      <c r="AFU443" s="9"/>
      <c r="AFV443" s="9"/>
      <c r="AFW443" s="9"/>
      <c r="AFX443" s="9"/>
      <c r="AFY443" s="9"/>
      <c r="AFZ443" s="9"/>
      <c r="AGA443" s="9"/>
      <c r="AGB443" s="9"/>
      <c r="AGC443" s="9"/>
      <c r="AGD443" s="9"/>
      <c r="AGE443" s="9"/>
      <c r="AGF443" s="9"/>
      <c r="AGG443" s="9"/>
      <c r="AGH443" s="9"/>
      <c r="AGI443" s="9"/>
      <c r="AGJ443" s="9"/>
      <c r="AGK443" s="9"/>
      <c r="AGL443" s="9"/>
      <c r="AGM443" s="9"/>
      <c r="AGN443" s="9"/>
      <c r="AGO443" s="9"/>
      <c r="AGP443" s="9"/>
      <c r="AGQ443" s="9"/>
      <c r="AGR443" s="9"/>
      <c r="AGS443" s="9"/>
      <c r="AGT443" s="9"/>
      <c r="AGU443" s="9"/>
      <c r="AGV443" s="9"/>
      <c r="AGW443" s="9"/>
      <c r="AGX443" s="9"/>
      <c r="AGY443" s="9"/>
      <c r="AGZ443" s="9"/>
      <c r="AHA443" s="9"/>
      <c r="AHB443" s="9"/>
      <c r="AHC443" s="9"/>
      <c r="AHD443" s="9"/>
      <c r="AHE443" s="9"/>
      <c r="AHF443" s="9"/>
      <c r="AHG443" s="9"/>
      <c r="AHH443" s="9"/>
      <c r="AHI443" s="9"/>
      <c r="AHJ443" s="9"/>
      <c r="AHK443" s="9"/>
      <c r="AHL443" s="9"/>
      <c r="AHM443" s="9"/>
      <c r="AHN443" s="9"/>
      <c r="AHO443" s="9"/>
      <c r="AHP443" s="9"/>
      <c r="AHQ443" s="9"/>
      <c r="AHR443" s="9"/>
      <c r="AHS443" s="9"/>
      <c r="AHT443" s="9"/>
      <c r="AHU443" s="9"/>
      <c r="AHV443" s="9"/>
      <c r="AHW443" s="9"/>
      <c r="AHX443" s="9"/>
      <c r="AHY443" s="9"/>
      <c r="AHZ443" s="9"/>
      <c r="AIA443" s="9"/>
      <c r="AIB443" s="9"/>
      <c r="AIC443" s="9"/>
      <c r="AID443" s="9"/>
      <c r="AIE443" s="9"/>
      <c r="AIF443" s="9"/>
      <c r="AIG443" s="9"/>
      <c r="AIH443" s="9"/>
      <c r="AII443" s="9"/>
      <c r="AIJ443" s="9"/>
      <c r="AIK443" s="9"/>
      <c r="AIL443" s="9"/>
      <c r="AIM443" s="9"/>
      <c r="AIN443" s="9"/>
      <c r="AIO443" s="9"/>
      <c r="AIP443" s="9"/>
      <c r="AIQ443" s="9"/>
      <c r="AIR443" s="9"/>
      <c r="AIS443" s="9"/>
      <c r="AIT443" s="9"/>
      <c r="AIU443" s="9"/>
      <c r="AIV443" s="9"/>
      <c r="AIW443" s="9"/>
      <c r="AIX443" s="9"/>
      <c r="AIY443" s="9"/>
      <c r="AIZ443" s="9"/>
      <c r="AJA443" s="9"/>
      <c r="AJB443" s="9"/>
      <c r="AJC443" s="9"/>
      <c r="AJD443" s="9"/>
      <c r="AJE443" s="9"/>
      <c r="AJF443" s="9"/>
      <c r="AJG443" s="9"/>
      <c r="AJH443" s="9"/>
      <c r="AJI443" s="9"/>
      <c r="AJJ443" s="9"/>
      <c r="AJK443" s="9"/>
      <c r="AJL443" s="9"/>
      <c r="AJM443" s="9"/>
      <c r="AJN443" s="9"/>
      <c r="AJO443" s="9"/>
      <c r="AJP443" s="9"/>
      <c r="AJQ443" s="9"/>
      <c r="AJR443" s="9"/>
      <c r="AJS443" s="9"/>
      <c r="AJT443" s="9"/>
      <c r="AJU443" s="9"/>
      <c r="AJV443" s="9"/>
      <c r="AJW443" s="9"/>
      <c r="AJX443" s="9"/>
      <c r="AJY443" s="9"/>
      <c r="AJZ443" s="9"/>
      <c r="AKA443" s="9"/>
      <c r="AKB443" s="9"/>
      <c r="AKC443" s="9"/>
      <c r="AKD443" s="9"/>
      <c r="AKE443" s="9"/>
      <c r="AKF443" s="9"/>
      <c r="AKG443" s="9"/>
      <c r="AKH443" s="9"/>
      <c r="AKI443" s="9"/>
      <c r="AKJ443" s="9"/>
      <c r="AKK443" s="9"/>
      <c r="AKL443" s="9"/>
      <c r="AKM443" s="9"/>
      <c r="AKN443" s="9"/>
      <c r="AKO443" s="9"/>
      <c r="AKP443" s="9"/>
      <c r="AKQ443" s="9"/>
      <c r="AKR443" s="9"/>
      <c r="AKS443" s="9"/>
      <c r="AKT443" s="9"/>
      <c r="AKU443" s="9"/>
      <c r="AKV443" s="9"/>
      <c r="AKW443" s="9"/>
      <c r="AKX443" s="9"/>
      <c r="AKY443" s="9"/>
      <c r="AKZ443" s="9"/>
      <c r="ALA443" s="9"/>
      <c r="ALB443" s="9"/>
      <c r="ALC443" s="9"/>
      <c r="ALD443" s="9"/>
      <c r="ALE443" s="9"/>
      <c r="ALF443" s="9"/>
      <c r="ALG443" s="9"/>
      <c r="ALH443" s="9"/>
      <c r="ALI443" s="9"/>
      <c r="ALJ443" s="9"/>
      <c r="ALK443" s="9"/>
      <c r="ALL443" s="9"/>
      <c r="ALM443" s="9"/>
      <c r="ALN443" s="9"/>
      <c r="ALO443" s="9"/>
      <c r="ALP443" s="9"/>
      <c r="ALQ443" s="9"/>
      <c r="ALR443" s="9"/>
      <c r="ALS443" s="9"/>
      <c r="ALT443" s="9"/>
      <c r="ALU443" s="9"/>
      <c r="ALV443" s="9"/>
      <c r="ALW443" s="9"/>
      <c r="ALX443" s="9"/>
      <c r="ALY443" s="9"/>
      <c r="ALZ443" s="9"/>
      <c r="AMA443" s="9"/>
      <c r="AMB443" s="9"/>
      <c r="AMC443" s="9"/>
      <c r="AMD443" s="9"/>
      <c r="AME443" s="9"/>
      <c r="AMF443" s="9"/>
      <c r="AMG443" s="9"/>
      <c r="AMH443" s="9"/>
      <c r="AMI443" s="9"/>
      <c r="AMJ443" s="9"/>
      <c r="AMK443" s="9"/>
      <c r="AML443" s="9"/>
      <c r="AMM443" s="9"/>
      <c r="AMN443" s="9"/>
      <c r="AMO443" s="9"/>
      <c r="AMP443" s="9"/>
      <c r="AMQ443" s="9"/>
      <c r="AMR443" s="9"/>
      <c r="AMS443" s="9"/>
      <c r="AMT443" s="9"/>
      <c r="AMU443" s="9"/>
      <c r="AMV443" s="9"/>
      <c r="AMW443" s="9"/>
      <c r="AMX443" s="9"/>
      <c r="AMY443" s="9"/>
      <c r="AMZ443" s="9"/>
      <c r="ANA443" s="9"/>
      <c r="ANB443" s="9"/>
      <c r="ANC443" s="9"/>
      <c r="AND443" s="9"/>
      <c r="ANE443" s="9"/>
      <c r="ANF443" s="9"/>
      <c r="ANG443" s="9"/>
      <c r="ANH443" s="9"/>
      <c r="ANI443" s="9"/>
      <c r="ANJ443" s="9"/>
      <c r="ANK443" s="9"/>
      <c r="ANL443" s="9"/>
      <c r="ANM443" s="9"/>
      <c r="ANN443" s="9"/>
      <c r="ANO443" s="9"/>
      <c r="ANP443" s="9"/>
      <c r="ANQ443" s="9"/>
      <c r="ANR443" s="9"/>
      <c r="ANS443" s="9"/>
      <c r="ANT443" s="9"/>
      <c r="ANU443" s="9"/>
      <c r="ANV443" s="9"/>
      <c r="ANW443" s="9"/>
      <c r="ANX443" s="9"/>
      <c r="ANY443" s="9"/>
      <c r="ANZ443" s="9"/>
      <c r="AOA443" s="9"/>
      <c r="AOB443" s="9"/>
      <c r="AOC443" s="9"/>
      <c r="AOD443" s="9"/>
      <c r="AOE443" s="9"/>
      <c r="AOF443" s="9"/>
      <c r="AOG443" s="9"/>
      <c r="AOH443" s="9"/>
      <c r="AOI443" s="9"/>
      <c r="AOJ443" s="9"/>
      <c r="AOK443" s="9"/>
      <c r="AOL443" s="9"/>
      <c r="AOM443" s="9"/>
      <c r="AON443" s="9"/>
      <c r="AOO443" s="9"/>
      <c r="AOP443" s="9"/>
      <c r="AOQ443" s="9"/>
      <c r="AOR443" s="9"/>
      <c r="AOS443" s="9"/>
      <c r="AOT443" s="9"/>
      <c r="AOU443" s="9"/>
      <c r="AOV443" s="9"/>
      <c r="AOW443" s="9"/>
      <c r="AOX443" s="9"/>
      <c r="AOY443" s="9"/>
      <c r="AOZ443" s="9"/>
      <c r="APA443" s="9"/>
      <c r="APB443" s="9"/>
      <c r="APC443" s="9"/>
      <c r="APD443" s="9"/>
      <c r="APE443" s="9"/>
      <c r="APF443" s="9"/>
      <c r="APG443" s="9"/>
      <c r="APH443" s="9"/>
      <c r="API443" s="9"/>
      <c r="APJ443" s="9"/>
      <c r="APK443" s="9"/>
      <c r="APL443" s="9"/>
      <c r="APM443" s="9"/>
      <c r="APN443" s="9"/>
      <c r="APO443" s="9"/>
      <c r="APP443" s="9"/>
      <c r="APQ443" s="9"/>
      <c r="APR443" s="9"/>
      <c r="APS443" s="9"/>
      <c r="APT443" s="9"/>
      <c r="APU443" s="9"/>
      <c r="APV443" s="9"/>
      <c r="APW443" s="9"/>
      <c r="APX443" s="9"/>
      <c r="APY443" s="9"/>
      <c r="APZ443" s="9"/>
      <c r="AQA443" s="9"/>
      <c r="AQB443" s="9"/>
      <c r="AQC443" s="9"/>
      <c r="AQD443" s="9"/>
      <c r="AQE443" s="9"/>
      <c r="AQF443" s="9"/>
      <c r="AQG443" s="9"/>
      <c r="AQH443" s="9"/>
      <c r="AQI443" s="9"/>
      <c r="AQJ443" s="9"/>
      <c r="AQK443" s="9"/>
      <c r="AQL443" s="9"/>
      <c r="AQM443" s="9"/>
      <c r="AQN443" s="9"/>
      <c r="AQO443" s="9"/>
      <c r="AQP443" s="9"/>
      <c r="AQQ443" s="9"/>
      <c r="AQR443" s="9"/>
      <c r="AQS443" s="9"/>
      <c r="AQT443" s="9"/>
      <c r="AQU443" s="9"/>
      <c r="AQV443" s="9"/>
      <c r="AQW443" s="9"/>
      <c r="AQX443" s="9"/>
      <c r="AQY443" s="9"/>
      <c r="AQZ443" s="9"/>
      <c r="ARA443" s="9"/>
      <c r="ARB443" s="9"/>
      <c r="ARC443" s="9"/>
      <c r="ARD443" s="9"/>
      <c r="ARE443" s="9"/>
      <c r="ARF443" s="9"/>
      <c r="ARG443" s="9"/>
      <c r="ARH443" s="9"/>
      <c r="ARI443" s="9"/>
      <c r="ARJ443" s="9"/>
      <c r="ARK443" s="9"/>
      <c r="ARL443" s="9"/>
      <c r="ARM443" s="9"/>
      <c r="ARN443" s="9"/>
      <c r="ARO443" s="9"/>
      <c r="ARP443" s="9"/>
      <c r="ARQ443" s="9"/>
      <c r="ARR443" s="9"/>
      <c r="ARS443" s="9"/>
      <c r="ART443" s="9"/>
      <c r="ARU443" s="9"/>
      <c r="ARV443" s="9"/>
      <c r="ARW443" s="9"/>
      <c r="ARX443" s="9"/>
      <c r="ARY443" s="9"/>
      <c r="ARZ443" s="9"/>
      <c r="ASA443" s="9"/>
      <c r="ASB443" s="9"/>
      <c r="ASC443" s="9"/>
      <c r="ASD443" s="9"/>
      <c r="ASE443" s="9"/>
      <c r="ASF443" s="9"/>
      <c r="ASG443" s="9"/>
      <c r="ASH443" s="9"/>
      <c r="ASI443" s="9"/>
      <c r="ASJ443" s="9"/>
      <c r="ASK443" s="9"/>
      <c r="ASL443" s="9"/>
      <c r="ASM443" s="9"/>
      <c r="ASN443" s="9"/>
      <c r="ASO443" s="9"/>
      <c r="ASP443" s="9"/>
      <c r="ASQ443" s="9"/>
      <c r="ASR443" s="9"/>
      <c r="ASS443" s="9"/>
      <c r="AST443" s="9"/>
      <c r="ASU443" s="9"/>
      <c r="ASV443" s="9"/>
      <c r="ASW443" s="9"/>
      <c r="ASX443" s="9"/>
      <c r="ASY443" s="9"/>
      <c r="ASZ443" s="9"/>
      <c r="ATA443" s="9"/>
      <c r="ATB443" s="9"/>
      <c r="ATC443" s="9"/>
      <c r="ATD443" s="9"/>
      <c r="ATE443" s="9"/>
      <c r="ATF443" s="9"/>
      <c r="ATG443" s="9"/>
      <c r="ATH443" s="9"/>
      <c r="ATI443" s="9"/>
      <c r="ATJ443" s="9"/>
      <c r="ATK443" s="9"/>
      <c r="ATL443" s="9"/>
      <c r="ATM443" s="9"/>
      <c r="ATN443" s="9"/>
      <c r="ATO443" s="9"/>
      <c r="ATP443" s="9"/>
      <c r="ATQ443" s="9"/>
      <c r="ATR443" s="9"/>
      <c r="ATS443" s="9"/>
      <c r="ATT443" s="9"/>
      <c r="ATU443" s="9"/>
      <c r="ATV443" s="9"/>
      <c r="ATW443" s="9"/>
      <c r="ATX443" s="9"/>
      <c r="ATY443" s="9"/>
      <c r="ATZ443" s="9"/>
      <c r="AUA443" s="9"/>
      <c r="AUB443" s="9"/>
      <c r="AUC443" s="9"/>
      <c r="AUD443" s="9"/>
      <c r="AUE443" s="9"/>
      <c r="AUF443" s="9"/>
      <c r="AUG443" s="9"/>
      <c r="AUH443" s="9"/>
      <c r="AUI443" s="9"/>
      <c r="AUJ443" s="9"/>
      <c r="AUK443" s="9"/>
      <c r="AUL443" s="9"/>
      <c r="AUM443" s="9"/>
      <c r="AUN443" s="9"/>
      <c r="AUO443" s="9"/>
      <c r="AUP443" s="9"/>
      <c r="AUQ443" s="9"/>
      <c r="AUR443" s="9"/>
      <c r="AUS443" s="9"/>
      <c r="AUT443" s="9"/>
      <c r="AUU443" s="9"/>
      <c r="AUV443" s="9"/>
      <c r="AUW443" s="9"/>
      <c r="AUX443" s="9"/>
      <c r="AUY443" s="9"/>
      <c r="AUZ443" s="9"/>
      <c r="AVA443" s="9"/>
      <c r="AVB443" s="9"/>
      <c r="AVC443" s="9"/>
      <c r="AVD443" s="9"/>
      <c r="AVE443" s="9"/>
      <c r="AVF443" s="9"/>
      <c r="AVG443" s="9"/>
      <c r="AVH443" s="9"/>
      <c r="AVI443" s="9"/>
      <c r="AVJ443" s="9"/>
      <c r="AVK443" s="9"/>
      <c r="AVL443" s="9"/>
      <c r="AVM443" s="9"/>
      <c r="AVN443" s="9"/>
      <c r="AVO443" s="9"/>
      <c r="AVP443" s="9"/>
      <c r="AVQ443" s="9"/>
      <c r="AVR443" s="9"/>
      <c r="AVS443" s="9"/>
      <c r="AVT443" s="9"/>
      <c r="AVU443" s="9"/>
      <c r="AVV443" s="9"/>
      <c r="AVW443" s="9"/>
      <c r="AVX443" s="9"/>
      <c r="AVY443" s="9"/>
      <c r="AVZ443" s="9"/>
      <c r="AWA443" s="9"/>
      <c r="AWB443" s="9"/>
      <c r="AWC443" s="9"/>
      <c r="AWD443" s="9"/>
      <c r="AWE443" s="9"/>
      <c r="AWF443" s="9"/>
      <c r="AWG443" s="9"/>
      <c r="AWH443" s="9"/>
      <c r="AWI443" s="9"/>
      <c r="AWJ443" s="9"/>
      <c r="AWK443" s="9"/>
      <c r="AWL443" s="9"/>
      <c r="AWM443" s="9"/>
      <c r="AWN443" s="9"/>
      <c r="AWO443" s="9"/>
      <c r="AWP443" s="9"/>
      <c r="AWQ443" s="9"/>
      <c r="AWR443" s="9"/>
      <c r="AWS443" s="9"/>
      <c r="AWT443" s="9"/>
      <c r="AWU443" s="9"/>
      <c r="AWV443" s="9"/>
      <c r="AWW443" s="9"/>
      <c r="AWX443" s="9"/>
      <c r="AWY443" s="9"/>
      <c r="AWZ443" s="9"/>
      <c r="AXA443" s="9"/>
      <c r="AXB443" s="9"/>
      <c r="AXC443" s="9"/>
      <c r="AXD443" s="9"/>
      <c r="AXE443" s="9"/>
      <c r="AXF443" s="9"/>
      <c r="AXG443" s="9"/>
      <c r="AXH443" s="9"/>
      <c r="AXI443" s="9"/>
      <c r="AXJ443" s="9"/>
      <c r="AXK443" s="9"/>
      <c r="AXL443" s="9"/>
      <c r="AXM443" s="9"/>
      <c r="AXN443" s="9"/>
      <c r="AXO443" s="9"/>
      <c r="AXP443" s="9"/>
      <c r="AXQ443" s="9"/>
      <c r="AXR443" s="9"/>
      <c r="AXS443" s="9"/>
      <c r="AXT443" s="9"/>
      <c r="AXU443" s="9"/>
      <c r="AXV443" s="9"/>
      <c r="AXW443" s="9"/>
      <c r="AXX443" s="9"/>
      <c r="AXY443" s="9"/>
      <c r="AXZ443" s="9"/>
      <c r="AYA443" s="9"/>
      <c r="AYB443" s="9"/>
      <c r="AYC443" s="9"/>
      <c r="AYD443" s="9"/>
      <c r="AYE443" s="9"/>
      <c r="AYF443" s="9"/>
      <c r="AYG443" s="9"/>
      <c r="AYH443" s="9"/>
      <c r="AYI443" s="9"/>
      <c r="AYJ443" s="9"/>
      <c r="AYK443" s="9"/>
      <c r="AYL443" s="9"/>
      <c r="AYM443" s="9"/>
      <c r="AYN443" s="9"/>
      <c r="AYO443" s="9"/>
      <c r="AYP443" s="9"/>
      <c r="AYQ443" s="9"/>
      <c r="AYR443" s="9"/>
      <c r="AYS443" s="9"/>
      <c r="AYT443" s="9"/>
      <c r="AYU443" s="9"/>
      <c r="AYV443" s="9"/>
      <c r="AYW443" s="9"/>
      <c r="AYX443" s="9"/>
      <c r="AYY443" s="9"/>
      <c r="AYZ443" s="9"/>
      <c r="AZA443" s="9"/>
      <c r="AZB443" s="9"/>
      <c r="AZC443" s="9"/>
      <c r="AZD443" s="9"/>
      <c r="AZE443" s="9"/>
      <c r="AZF443" s="9"/>
      <c r="AZG443" s="9"/>
      <c r="AZH443" s="9"/>
      <c r="AZI443" s="9"/>
      <c r="AZJ443" s="9"/>
      <c r="AZK443" s="9"/>
      <c r="AZL443" s="9"/>
      <c r="AZM443" s="9"/>
      <c r="AZN443" s="9"/>
      <c r="AZO443" s="9"/>
      <c r="AZP443" s="9"/>
      <c r="AZQ443" s="9"/>
      <c r="AZR443" s="9"/>
      <c r="AZS443" s="9"/>
      <c r="AZT443" s="9"/>
      <c r="AZU443" s="9"/>
      <c r="AZV443" s="9"/>
      <c r="AZW443" s="9"/>
      <c r="AZX443" s="9"/>
      <c r="AZY443" s="9"/>
      <c r="AZZ443" s="9"/>
      <c r="BAA443" s="9"/>
      <c r="BAB443" s="9"/>
      <c r="BAC443" s="9"/>
      <c r="BAD443" s="9"/>
      <c r="BAE443" s="9"/>
      <c r="BAF443" s="9"/>
      <c r="BAG443" s="9"/>
      <c r="BAH443" s="9"/>
      <c r="BAI443" s="9"/>
      <c r="BAJ443" s="9"/>
      <c r="BAK443" s="9"/>
      <c r="BAL443" s="9"/>
      <c r="BAM443" s="9"/>
      <c r="BAN443" s="9"/>
      <c r="BAO443" s="9"/>
      <c r="BAP443" s="9"/>
      <c r="BAQ443" s="9"/>
      <c r="BAR443" s="9"/>
      <c r="BAS443" s="9"/>
      <c r="BAT443" s="9"/>
      <c r="BAU443" s="9"/>
      <c r="BAV443" s="9"/>
      <c r="BAW443" s="9"/>
      <c r="BAX443" s="9"/>
      <c r="BAY443" s="9"/>
      <c r="BAZ443" s="9"/>
      <c r="BBA443" s="9"/>
      <c r="BBB443" s="9"/>
      <c r="BBC443" s="9"/>
      <c r="BBD443" s="9"/>
      <c r="BBE443" s="9"/>
      <c r="BBF443" s="9"/>
      <c r="BBG443" s="9"/>
      <c r="BBH443" s="9"/>
      <c r="BBI443" s="9"/>
      <c r="BBJ443" s="9"/>
      <c r="BBK443" s="9"/>
      <c r="BBL443" s="9"/>
      <c r="BBM443" s="9"/>
      <c r="BBN443" s="9"/>
      <c r="BBO443" s="9"/>
      <c r="BBP443" s="9"/>
      <c r="BBQ443" s="9"/>
      <c r="BBR443" s="9"/>
      <c r="BBS443" s="9"/>
      <c r="BBT443" s="9"/>
      <c r="BBU443" s="9"/>
      <c r="BBV443" s="9"/>
      <c r="BBW443" s="9"/>
      <c r="BBX443" s="9"/>
      <c r="BBY443" s="9"/>
      <c r="BBZ443" s="9"/>
      <c r="BCA443" s="9"/>
      <c r="BCB443" s="9"/>
      <c r="BCC443" s="9"/>
      <c r="BCD443" s="9"/>
      <c r="BCE443" s="9"/>
      <c r="BCF443" s="9"/>
      <c r="BCG443" s="9"/>
      <c r="BCH443" s="9"/>
      <c r="BCI443" s="9"/>
      <c r="BCJ443" s="9"/>
      <c r="BCK443" s="9"/>
      <c r="BCL443" s="9"/>
      <c r="BCM443" s="9"/>
      <c r="BCN443" s="9"/>
      <c r="BCO443" s="9"/>
      <c r="BCP443" s="9"/>
      <c r="BCQ443" s="9"/>
      <c r="BCR443" s="9"/>
      <c r="BCS443" s="9"/>
      <c r="BCT443" s="9"/>
      <c r="BCU443" s="9"/>
      <c r="BCV443" s="9"/>
      <c r="BCW443" s="9"/>
      <c r="BCX443" s="9"/>
      <c r="BCY443" s="9"/>
      <c r="BCZ443" s="9"/>
      <c r="BDA443" s="9"/>
      <c r="BDB443" s="9"/>
      <c r="BDC443" s="9"/>
      <c r="BDD443" s="9"/>
      <c r="BDE443" s="9"/>
      <c r="BDF443" s="9"/>
      <c r="BDG443" s="9"/>
      <c r="BDH443" s="9"/>
      <c r="BDI443" s="9"/>
      <c r="BDJ443" s="9"/>
      <c r="BDK443" s="9"/>
      <c r="BDL443" s="9"/>
      <c r="BDM443" s="9"/>
      <c r="BDN443" s="9"/>
      <c r="BDO443" s="9"/>
      <c r="BDP443" s="9"/>
      <c r="BDQ443" s="9"/>
      <c r="BDR443" s="9"/>
      <c r="BDS443" s="9"/>
      <c r="BDT443" s="9"/>
      <c r="BDU443" s="9"/>
      <c r="BDV443" s="9"/>
      <c r="BDW443" s="9"/>
      <c r="BDX443" s="9"/>
      <c r="BDY443" s="9"/>
      <c r="BDZ443" s="9"/>
      <c r="BEA443" s="9"/>
      <c r="BEB443" s="9"/>
      <c r="BEC443" s="9"/>
      <c r="BED443" s="9"/>
      <c r="BEE443" s="9"/>
      <c r="BEF443" s="9"/>
      <c r="BEG443" s="9"/>
      <c r="BEH443" s="9"/>
      <c r="BEI443" s="9"/>
      <c r="BEJ443" s="9"/>
      <c r="BEK443" s="9"/>
      <c r="BEL443" s="9"/>
      <c r="BEM443" s="9"/>
      <c r="BEN443" s="9"/>
      <c r="BEO443" s="9"/>
      <c r="BEP443" s="9"/>
      <c r="BEQ443" s="9"/>
      <c r="BER443" s="9"/>
      <c r="BES443" s="9"/>
      <c r="BET443" s="9"/>
      <c r="BEU443" s="9"/>
      <c r="BEV443" s="9"/>
      <c r="BEW443" s="9"/>
      <c r="BEX443" s="9"/>
      <c r="BEY443" s="9"/>
      <c r="BEZ443" s="9"/>
      <c r="BFA443" s="9"/>
      <c r="BFB443" s="9"/>
      <c r="BFC443" s="9"/>
      <c r="BFD443" s="9"/>
      <c r="BFE443" s="9"/>
      <c r="BFF443" s="9"/>
      <c r="BFG443" s="9"/>
      <c r="BFH443" s="9"/>
      <c r="BFI443" s="9"/>
      <c r="BFJ443" s="9"/>
      <c r="BFK443" s="9"/>
      <c r="BFL443" s="9"/>
      <c r="BFM443" s="9"/>
      <c r="BFN443" s="9"/>
      <c r="BFO443" s="9"/>
      <c r="BFP443" s="9"/>
      <c r="BFQ443" s="9"/>
      <c r="BFR443" s="9"/>
      <c r="BFS443" s="9"/>
      <c r="BFT443" s="9"/>
      <c r="BFU443" s="9"/>
      <c r="BFV443" s="9"/>
      <c r="BFW443" s="9"/>
      <c r="BFX443" s="9"/>
      <c r="BFY443" s="9"/>
      <c r="BFZ443" s="9"/>
      <c r="BGA443" s="9"/>
      <c r="BGB443" s="9"/>
      <c r="BGC443" s="9"/>
      <c r="BGD443" s="9"/>
      <c r="BGE443" s="9"/>
      <c r="BGF443" s="9"/>
      <c r="BGG443" s="9"/>
      <c r="BGH443" s="9"/>
      <c r="BGI443" s="9"/>
      <c r="BGJ443" s="9"/>
      <c r="BGK443" s="9"/>
      <c r="BGL443" s="9"/>
      <c r="BGM443" s="9"/>
      <c r="BGN443" s="9"/>
      <c r="BGO443" s="9"/>
      <c r="BGP443" s="9"/>
      <c r="BGQ443" s="9"/>
      <c r="BGR443" s="9"/>
      <c r="BGS443" s="9"/>
      <c r="BGT443" s="9"/>
      <c r="BGU443" s="9"/>
      <c r="BGV443" s="9"/>
      <c r="BGW443" s="9"/>
      <c r="BGX443" s="9"/>
      <c r="BGY443" s="9"/>
      <c r="BGZ443" s="9"/>
      <c r="BHA443" s="9"/>
      <c r="BHB443" s="9"/>
      <c r="BHC443" s="9"/>
      <c r="BHD443" s="9"/>
      <c r="BHE443" s="9"/>
      <c r="BHF443" s="9"/>
      <c r="BHG443" s="9"/>
      <c r="BHH443" s="9"/>
      <c r="BHI443" s="9"/>
      <c r="BHJ443" s="9"/>
      <c r="BHK443" s="9"/>
      <c r="BHL443" s="9"/>
      <c r="BHM443" s="9"/>
      <c r="BHN443" s="9"/>
      <c r="BHO443" s="9"/>
      <c r="BHP443" s="9"/>
      <c r="BHQ443" s="9"/>
      <c r="BHR443" s="9"/>
      <c r="BHS443" s="9"/>
      <c r="BHT443" s="9"/>
      <c r="BHU443" s="9"/>
      <c r="BHV443" s="9"/>
      <c r="BHW443" s="9"/>
      <c r="BHX443" s="9"/>
      <c r="BHY443" s="9"/>
      <c r="BHZ443" s="9"/>
      <c r="BIA443" s="9"/>
      <c r="BIB443" s="9"/>
      <c r="BIC443" s="9"/>
      <c r="BID443" s="9"/>
      <c r="BIE443" s="9"/>
      <c r="BIF443" s="9"/>
      <c r="BIG443" s="9"/>
      <c r="BIH443" s="9"/>
      <c r="BII443" s="9"/>
      <c r="BIJ443" s="9"/>
      <c r="BIK443" s="9"/>
      <c r="BIL443" s="9"/>
      <c r="BIM443" s="9"/>
      <c r="BIN443" s="9"/>
      <c r="BIO443" s="9"/>
      <c r="BIP443" s="9"/>
      <c r="BIQ443" s="9"/>
      <c r="BIR443" s="9"/>
      <c r="BIS443" s="9"/>
      <c r="BIT443" s="9"/>
      <c r="BIU443" s="9"/>
      <c r="BIV443" s="9"/>
      <c r="BIW443" s="9"/>
      <c r="BIX443" s="9"/>
      <c r="BIY443" s="9"/>
      <c r="BIZ443" s="9"/>
      <c r="BJA443" s="9"/>
      <c r="BJB443" s="9"/>
      <c r="BJC443" s="9"/>
      <c r="BJD443" s="9"/>
      <c r="BJE443" s="9"/>
      <c r="BJF443" s="9"/>
      <c r="BJG443" s="9"/>
      <c r="BJH443" s="9"/>
      <c r="BJI443" s="9"/>
      <c r="BJJ443" s="9"/>
      <c r="BJK443" s="9"/>
      <c r="BJL443" s="9"/>
      <c r="BJM443" s="9"/>
      <c r="BJN443" s="9"/>
      <c r="BJO443" s="9"/>
      <c r="BJP443" s="9"/>
      <c r="BJQ443" s="9"/>
      <c r="BJR443" s="9"/>
      <c r="BJS443" s="9"/>
      <c r="BJT443" s="9"/>
      <c r="BJU443" s="9"/>
      <c r="BJV443" s="9"/>
      <c r="BJW443" s="9"/>
      <c r="BJX443" s="9"/>
      <c r="BJY443" s="9"/>
      <c r="BJZ443" s="9"/>
      <c r="BKA443" s="9"/>
      <c r="BKB443" s="9"/>
      <c r="BKC443" s="9"/>
      <c r="BKD443" s="9"/>
      <c r="BKE443" s="9"/>
      <c r="BKF443" s="9"/>
      <c r="BKG443" s="9"/>
      <c r="BKH443" s="9"/>
      <c r="BKI443" s="9"/>
      <c r="BKJ443" s="9"/>
      <c r="BKK443" s="9"/>
      <c r="BKL443" s="9"/>
      <c r="BKM443" s="9"/>
      <c r="BKN443" s="9"/>
      <c r="BKO443" s="9"/>
      <c r="BKP443" s="9"/>
      <c r="BKQ443" s="9"/>
      <c r="BKR443" s="9"/>
      <c r="BKS443" s="9"/>
      <c r="BKT443" s="9"/>
      <c r="BKU443" s="9"/>
      <c r="BKV443" s="9"/>
      <c r="BKW443" s="9"/>
      <c r="BKX443" s="9"/>
      <c r="BKY443" s="9"/>
      <c r="BKZ443" s="9"/>
      <c r="BLA443" s="9"/>
      <c r="BLB443" s="9"/>
      <c r="BLC443" s="9"/>
      <c r="BLD443" s="9"/>
      <c r="BLE443" s="9"/>
      <c r="BLF443" s="9"/>
      <c r="BLG443" s="9"/>
      <c r="BLH443" s="9"/>
      <c r="BLI443" s="9"/>
      <c r="BLJ443" s="9"/>
      <c r="BLK443" s="9"/>
      <c r="BLL443" s="9"/>
      <c r="BLM443" s="9"/>
      <c r="BLN443" s="9"/>
      <c r="BLO443" s="9"/>
      <c r="BLP443" s="9"/>
      <c r="BLQ443" s="9"/>
      <c r="BLR443" s="9"/>
      <c r="BLS443" s="9"/>
      <c r="BLT443" s="9"/>
      <c r="BLU443" s="9"/>
      <c r="BLV443" s="9"/>
      <c r="BLW443" s="9"/>
      <c r="BLX443" s="9"/>
      <c r="BLY443" s="9"/>
      <c r="BLZ443" s="9"/>
      <c r="BMA443" s="9"/>
      <c r="BMB443" s="9"/>
      <c r="BMC443" s="9"/>
      <c r="BMD443" s="9"/>
      <c r="BME443" s="9"/>
      <c r="BMF443" s="9"/>
      <c r="BMG443" s="9"/>
      <c r="BMH443" s="9"/>
      <c r="BMI443" s="9"/>
      <c r="BMJ443" s="9"/>
      <c r="BMK443" s="9"/>
      <c r="BML443" s="9"/>
      <c r="BMM443" s="9"/>
      <c r="BMN443" s="9"/>
      <c r="BMO443" s="9"/>
      <c r="BMP443" s="9"/>
      <c r="BMQ443" s="9"/>
      <c r="BMR443" s="9"/>
      <c r="BMS443" s="9"/>
      <c r="BMT443" s="9"/>
      <c r="BMU443" s="9"/>
      <c r="BMV443" s="9"/>
      <c r="BMW443" s="9"/>
      <c r="BMX443" s="9"/>
      <c r="BMY443" s="9"/>
      <c r="BMZ443" s="9"/>
      <c r="BNA443" s="9"/>
      <c r="BNB443" s="9"/>
      <c r="BNC443" s="9"/>
      <c r="BND443" s="9"/>
      <c r="BNE443" s="9"/>
      <c r="BNF443" s="9"/>
      <c r="BNG443" s="9"/>
      <c r="BNH443" s="9"/>
      <c r="BNI443" s="9"/>
      <c r="BNJ443" s="9"/>
      <c r="BNK443" s="9"/>
      <c r="BNL443" s="9"/>
      <c r="BNM443" s="9"/>
      <c r="BNN443" s="9"/>
      <c r="BNO443" s="9"/>
      <c r="BNP443" s="9"/>
      <c r="BNQ443" s="9"/>
      <c r="BNR443" s="9"/>
      <c r="BNS443" s="9"/>
      <c r="BNT443" s="9"/>
      <c r="BNU443" s="9"/>
      <c r="BNV443" s="9"/>
      <c r="BNW443" s="9"/>
      <c r="BNX443" s="9"/>
      <c r="BNY443" s="9"/>
      <c r="BNZ443" s="9"/>
      <c r="BOA443" s="9"/>
      <c r="BOB443" s="9"/>
      <c r="BOC443" s="9"/>
      <c r="BOD443" s="9"/>
      <c r="BOE443" s="9"/>
      <c r="BOF443" s="9"/>
      <c r="BOG443" s="9"/>
      <c r="BOH443" s="9"/>
      <c r="BOI443" s="9"/>
      <c r="BOJ443" s="9"/>
      <c r="BOK443" s="9"/>
      <c r="BOL443" s="9"/>
      <c r="BOM443" s="9"/>
      <c r="BON443" s="9"/>
      <c r="BOO443" s="9"/>
      <c r="BOP443" s="9"/>
      <c r="BOQ443" s="9"/>
      <c r="BOR443" s="9"/>
      <c r="BOS443" s="9"/>
      <c r="BOT443" s="9"/>
      <c r="BOU443" s="9"/>
      <c r="BOV443" s="9"/>
      <c r="BOW443" s="9"/>
      <c r="BOX443" s="9"/>
      <c r="BOY443" s="9"/>
      <c r="BOZ443" s="9"/>
      <c r="BPA443" s="9"/>
      <c r="BPB443" s="9"/>
      <c r="BPC443" s="9"/>
      <c r="BPD443" s="9"/>
      <c r="BPE443" s="9"/>
      <c r="BPF443" s="9"/>
      <c r="BPG443" s="9"/>
      <c r="BPH443" s="9"/>
      <c r="BPI443" s="9"/>
      <c r="BPJ443" s="9"/>
      <c r="BPK443" s="9"/>
      <c r="BPL443" s="9"/>
      <c r="BPM443" s="9"/>
      <c r="BPN443" s="9"/>
      <c r="BPO443" s="9"/>
      <c r="BPP443" s="9"/>
      <c r="BPQ443" s="9"/>
      <c r="BPR443" s="9"/>
      <c r="BPS443" s="9"/>
      <c r="BPT443" s="9"/>
      <c r="BPU443" s="9"/>
      <c r="BPV443" s="9"/>
      <c r="BPW443" s="9"/>
      <c r="BPX443" s="9"/>
      <c r="BPY443" s="9"/>
      <c r="BPZ443" s="9"/>
      <c r="BQA443" s="9"/>
      <c r="BQB443" s="9"/>
      <c r="BQC443" s="9"/>
      <c r="BQD443" s="9"/>
      <c r="BQE443" s="9"/>
      <c r="BQF443" s="9"/>
      <c r="BQG443" s="9"/>
      <c r="BQH443" s="9"/>
      <c r="BQI443" s="9"/>
      <c r="BQJ443" s="9"/>
      <c r="BQK443" s="9"/>
      <c r="BQL443" s="9"/>
      <c r="BQM443" s="9"/>
      <c r="BQN443" s="9"/>
      <c r="BQO443" s="9"/>
      <c r="BQP443" s="9"/>
      <c r="BQQ443" s="9"/>
      <c r="BQR443" s="9"/>
      <c r="BQS443" s="9"/>
      <c r="BQT443" s="9"/>
      <c r="BQU443" s="9"/>
      <c r="BQV443" s="9"/>
      <c r="BQW443" s="9"/>
      <c r="BQX443" s="9"/>
      <c r="BQY443" s="9"/>
      <c r="BQZ443" s="9"/>
      <c r="BRA443" s="9"/>
      <c r="BRB443" s="9"/>
      <c r="BRC443" s="9"/>
      <c r="BRD443" s="9"/>
      <c r="BRE443" s="9"/>
      <c r="BRF443" s="9"/>
      <c r="BRG443" s="9"/>
      <c r="BRH443" s="9"/>
      <c r="BRI443" s="9"/>
      <c r="BRJ443" s="9"/>
      <c r="BRK443" s="9"/>
      <c r="BRL443" s="9"/>
      <c r="BRM443" s="9"/>
      <c r="BRN443" s="9"/>
      <c r="BRO443" s="9"/>
      <c r="BRP443" s="9"/>
      <c r="BRQ443" s="9"/>
      <c r="BRR443" s="9"/>
      <c r="BRS443" s="9"/>
      <c r="BRT443" s="9"/>
      <c r="BRU443" s="9"/>
      <c r="BRV443" s="9"/>
      <c r="BRW443" s="9"/>
      <c r="BRX443" s="9"/>
      <c r="BRY443" s="9"/>
      <c r="BRZ443" s="9"/>
      <c r="BSA443" s="9"/>
      <c r="BSB443" s="9"/>
      <c r="BSC443" s="9"/>
      <c r="BSD443" s="9"/>
      <c r="BSE443" s="9"/>
      <c r="BSF443" s="9"/>
      <c r="BSG443" s="9"/>
      <c r="BSH443" s="9"/>
      <c r="BSI443" s="9"/>
      <c r="BSJ443" s="9"/>
      <c r="BSK443" s="9"/>
      <c r="BSL443" s="9"/>
      <c r="BSM443" s="9"/>
      <c r="BSN443" s="9"/>
      <c r="BSO443" s="9"/>
      <c r="BSP443" s="9"/>
      <c r="BSQ443" s="9"/>
      <c r="BSR443" s="9"/>
      <c r="BSS443" s="9"/>
      <c r="BST443" s="9"/>
      <c r="BSU443" s="9"/>
      <c r="BSV443" s="9"/>
      <c r="BSW443" s="9"/>
      <c r="BSX443" s="9"/>
      <c r="BSY443" s="9"/>
      <c r="BSZ443" s="9"/>
      <c r="BTA443" s="9"/>
      <c r="BTB443" s="9"/>
      <c r="BTC443" s="9"/>
      <c r="BTD443" s="9"/>
      <c r="BTE443" s="9"/>
      <c r="BTF443" s="9"/>
      <c r="BTG443" s="9"/>
      <c r="BTH443" s="9"/>
      <c r="BTI443" s="9"/>
      <c r="BTJ443" s="9"/>
      <c r="BTK443" s="9"/>
      <c r="BTL443" s="9"/>
      <c r="BTM443" s="9"/>
      <c r="BTN443" s="9"/>
      <c r="BTO443" s="9"/>
      <c r="BTP443" s="9"/>
      <c r="BTQ443" s="9"/>
      <c r="BTR443" s="9"/>
      <c r="BTS443" s="9"/>
      <c r="BTT443" s="9"/>
      <c r="BTU443" s="9"/>
      <c r="BTV443" s="9"/>
      <c r="BTW443" s="9"/>
      <c r="BTX443" s="9"/>
      <c r="BTY443" s="9"/>
      <c r="BTZ443" s="9"/>
      <c r="BUA443" s="9"/>
      <c r="BUB443" s="9"/>
      <c r="BUC443" s="9"/>
      <c r="BUD443" s="9"/>
      <c r="BUE443" s="9"/>
      <c r="BUF443" s="9"/>
      <c r="BUG443" s="9"/>
      <c r="BUH443" s="9"/>
      <c r="BUI443" s="9"/>
      <c r="BUJ443" s="9"/>
      <c r="BUK443" s="9"/>
      <c r="BUL443" s="9"/>
      <c r="BUM443" s="9"/>
      <c r="BUN443" s="9"/>
      <c r="BUO443" s="9"/>
      <c r="BUP443" s="9"/>
      <c r="BUQ443" s="9"/>
      <c r="BUR443" s="9"/>
      <c r="BUS443" s="9"/>
      <c r="BUT443" s="9"/>
      <c r="BUU443" s="9"/>
      <c r="BUV443" s="9"/>
      <c r="BUW443" s="9"/>
      <c r="BUX443" s="9"/>
      <c r="BUY443" s="9"/>
      <c r="BUZ443" s="9"/>
      <c r="BVA443" s="9"/>
      <c r="BVB443" s="9"/>
      <c r="BVC443" s="9"/>
      <c r="BVD443" s="9"/>
      <c r="BVE443" s="9"/>
      <c r="BVF443" s="9"/>
      <c r="BVG443" s="9"/>
      <c r="BVH443" s="9"/>
      <c r="BVI443" s="9"/>
      <c r="BVJ443" s="9"/>
      <c r="BVK443" s="9"/>
      <c r="BVL443" s="9"/>
      <c r="BVM443" s="9"/>
      <c r="BVN443" s="9"/>
      <c r="BVO443" s="9"/>
      <c r="BVP443" s="9"/>
      <c r="BVQ443" s="9"/>
      <c r="BVR443" s="9"/>
      <c r="BVS443" s="9"/>
      <c r="BVT443" s="9"/>
      <c r="BVU443" s="9"/>
      <c r="BVV443" s="9"/>
      <c r="BVW443" s="9"/>
      <c r="BVX443" s="9"/>
      <c r="BVY443" s="9"/>
      <c r="BVZ443" s="9"/>
      <c r="BWA443" s="9"/>
      <c r="BWB443" s="9"/>
      <c r="BWC443" s="9"/>
      <c r="BWD443" s="9"/>
      <c r="BWE443" s="9"/>
      <c r="BWF443" s="9"/>
      <c r="BWG443" s="9"/>
      <c r="BWH443" s="9"/>
      <c r="BWI443" s="9"/>
      <c r="BWJ443" s="9"/>
      <c r="BWK443" s="9"/>
      <c r="BWL443" s="9"/>
      <c r="BWM443" s="9"/>
      <c r="BWN443" s="9"/>
      <c r="BWO443" s="9"/>
      <c r="BWP443" s="9"/>
      <c r="BWQ443" s="9"/>
      <c r="BWR443" s="9"/>
      <c r="BWS443" s="9"/>
      <c r="BWT443" s="9"/>
      <c r="BWU443" s="9"/>
      <c r="BWV443" s="9"/>
      <c r="BWW443" s="9"/>
      <c r="BWX443" s="9"/>
      <c r="BWY443" s="9"/>
      <c r="BWZ443" s="9"/>
      <c r="BXA443" s="9"/>
      <c r="BXB443" s="9"/>
      <c r="BXC443" s="9"/>
      <c r="BXD443" s="9"/>
      <c r="BXE443" s="9"/>
      <c r="BXF443" s="9"/>
      <c r="BXG443" s="9"/>
      <c r="BXH443" s="9"/>
      <c r="BXI443" s="9"/>
      <c r="BXJ443" s="9"/>
      <c r="BXK443" s="9"/>
      <c r="BXL443" s="9"/>
      <c r="BXM443" s="9"/>
      <c r="BXN443" s="9"/>
      <c r="BXO443" s="9"/>
      <c r="BXP443" s="9"/>
      <c r="BXQ443" s="9"/>
      <c r="BXR443" s="9"/>
      <c r="BXS443" s="9"/>
      <c r="BXT443" s="9"/>
      <c r="BXU443" s="9"/>
      <c r="BXV443" s="9"/>
      <c r="BXW443" s="9"/>
      <c r="BXX443" s="9"/>
      <c r="BXY443" s="9"/>
      <c r="BXZ443" s="9"/>
      <c r="BYA443" s="9"/>
      <c r="BYB443" s="9"/>
      <c r="BYC443" s="9"/>
      <c r="BYD443" s="9"/>
      <c r="BYE443" s="9"/>
      <c r="BYF443" s="9"/>
      <c r="BYG443" s="9"/>
      <c r="BYH443" s="9"/>
      <c r="BYI443" s="9"/>
      <c r="BYJ443" s="9"/>
      <c r="BYK443" s="9"/>
      <c r="BYL443" s="9"/>
      <c r="BYM443" s="9"/>
      <c r="BYN443" s="9"/>
      <c r="BYO443" s="9"/>
      <c r="BYP443" s="9"/>
      <c r="BYQ443" s="9"/>
      <c r="BYR443" s="9"/>
      <c r="BYS443" s="9"/>
      <c r="BYT443" s="9"/>
      <c r="BYU443" s="9"/>
      <c r="BYV443" s="9"/>
      <c r="BYW443" s="9"/>
      <c r="BYX443" s="9"/>
      <c r="BYY443" s="9"/>
      <c r="BYZ443" s="9"/>
      <c r="BZA443" s="9"/>
      <c r="BZB443" s="9"/>
      <c r="BZC443" s="9"/>
      <c r="BZD443" s="9"/>
      <c r="BZE443" s="9"/>
      <c r="BZF443" s="9"/>
      <c r="BZG443" s="9"/>
      <c r="BZH443" s="9"/>
      <c r="BZI443" s="9"/>
      <c r="BZJ443" s="9"/>
      <c r="BZK443" s="9"/>
      <c r="BZL443" s="9"/>
      <c r="BZM443" s="9"/>
      <c r="BZN443" s="9"/>
      <c r="BZO443" s="9"/>
      <c r="BZP443" s="9"/>
      <c r="BZQ443" s="9"/>
      <c r="BZR443" s="9"/>
      <c r="BZS443" s="9"/>
      <c r="BZT443" s="9"/>
      <c r="BZU443" s="9"/>
      <c r="BZV443" s="9"/>
      <c r="BZW443" s="9"/>
      <c r="BZX443" s="9"/>
      <c r="BZY443" s="9"/>
      <c r="BZZ443" s="9"/>
      <c r="CAA443" s="9"/>
      <c r="CAB443" s="9"/>
      <c r="CAC443" s="9"/>
      <c r="CAD443" s="9"/>
      <c r="CAE443" s="9"/>
      <c r="CAF443" s="9"/>
      <c r="CAG443" s="9"/>
      <c r="CAH443" s="9"/>
      <c r="CAI443" s="9"/>
      <c r="CAJ443" s="9"/>
      <c r="CAK443" s="9"/>
      <c r="CAL443" s="9"/>
      <c r="CAM443" s="9"/>
      <c r="CAN443" s="9"/>
      <c r="CAO443" s="9"/>
      <c r="CAP443" s="9"/>
      <c r="CAQ443" s="9"/>
      <c r="CAR443" s="9"/>
      <c r="CAS443" s="9"/>
      <c r="CAT443" s="9"/>
      <c r="CAU443" s="9"/>
      <c r="CAV443" s="9"/>
      <c r="CAW443" s="9"/>
      <c r="CAX443" s="9"/>
      <c r="CAY443" s="9"/>
      <c r="CAZ443" s="9"/>
      <c r="CBA443" s="9"/>
      <c r="CBB443" s="9"/>
      <c r="CBC443" s="9"/>
      <c r="CBD443" s="9"/>
      <c r="CBE443" s="9"/>
      <c r="CBF443" s="9"/>
      <c r="CBG443" s="9"/>
      <c r="CBH443" s="9"/>
      <c r="CBI443" s="9"/>
      <c r="CBJ443" s="9"/>
      <c r="CBK443" s="9"/>
      <c r="CBL443" s="9"/>
      <c r="CBM443" s="9"/>
      <c r="CBN443" s="9"/>
      <c r="CBO443" s="9"/>
      <c r="CBP443" s="9"/>
      <c r="CBQ443" s="9"/>
      <c r="CBR443" s="9"/>
      <c r="CBS443" s="9"/>
      <c r="CBT443" s="9"/>
      <c r="CBU443" s="9"/>
      <c r="CBV443" s="9"/>
      <c r="CBW443" s="9"/>
      <c r="CBX443" s="9"/>
      <c r="CBY443" s="9"/>
      <c r="CBZ443" s="9"/>
      <c r="CCA443" s="9"/>
      <c r="CCB443" s="9"/>
      <c r="CCC443" s="9"/>
      <c r="CCD443" s="9"/>
      <c r="CCE443" s="9"/>
      <c r="CCF443" s="9"/>
      <c r="CCG443" s="9"/>
      <c r="CCH443" s="9"/>
      <c r="CCI443" s="9"/>
      <c r="CCJ443" s="9"/>
      <c r="CCK443" s="9"/>
      <c r="CCL443" s="9"/>
      <c r="CCM443" s="9"/>
      <c r="CCN443" s="9"/>
      <c r="CCO443" s="9"/>
      <c r="CCP443" s="9"/>
      <c r="CCQ443" s="9"/>
      <c r="CCR443" s="9"/>
      <c r="CCS443" s="9"/>
      <c r="CCT443" s="9"/>
      <c r="CCU443" s="9"/>
      <c r="CCV443" s="9"/>
      <c r="CCW443" s="9"/>
      <c r="CCX443" s="9"/>
      <c r="CCY443" s="9"/>
      <c r="CCZ443" s="9"/>
      <c r="CDA443" s="9"/>
      <c r="CDB443" s="9"/>
      <c r="CDC443" s="9"/>
      <c r="CDD443" s="9"/>
      <c r="CDE443" s="9"/>
      <c r="CDF443" s="9"/>
      <c r="CDG443" s="9"/>
      <c r="CDH443" s="9"/>
      <c r="CDI443" s="9"/>
      <c r="CDJ443" s="9"/>
      <c r="CDK443" s="9"/>
      <c r="CDL443" s="9"/>
      <c r="CDM443" s="9"/>
      <c r="CDN443" s="9"/>
      <c r="CDO443" s="9"/>
      <c r="CDP443" s="9"/>
      <c r="CDQ443" s="9"/>
      <c r="CDR443" s="9"/>
      <c r="CDS443" s="9"/>
      <c r="CDT443" s="9"/>
      <c r="CDU443" s="9"/>
      <c r="CDV443" s="9"/>
      <c r="CDW443" s="9"/>
      <c r="CDX443" s="9"/>
      <c r="CDY443" s="9"/>
      <c r="CDZ443" s="9"/>
      <c r="CEA443" s="9"/>
      <c r="CEB443" s="9"/>
      <c r="CEC443" s="9"/>
      <c r="CED443" s="9"/>
      <c r="CEE443" s="9"/>
      <c r="CEF443" s="9"/>
      <c r="CEG443" s="9"/>
      <c r="CEH443" s="9"/>
      <c r="CEI443" s="9"/>
      <c r="CEJ443" s="9"/>
      <c r="CEK443" s="9"/>
      <c r="CEL443" s="9"/>
      <c r="CEM443" s="9"/>
      <c r="CEN443" s="9"/>
      <c r="CEO443" s="9"/>
      <c r="CEP443" s="9"/>
      <c r="CEQ443" s="9"/>
      <c r="CER443" s="9"/>
      <c r="CES443" s="9"/>
      <c r="CET443" s="9"/>
      <c r="CEU443" s="9"/>
      <c r="CEV443" s="9"/>
      <c r="CEW443" s="9"/>
      <c r="CEX443" s="9"/>
      <c r="CEY443" s="9"/>
      <c r="CEZ443" s="9"/>
      <c r="CFA443" s="9"/>
      <c r="CFB443" s="9"/>
      <c r="CFC443" s="9"/>
      <c r="CFD443" s="9"/>
      <c r="CFE443" s="9"/>
      <c r="CFF443" s="9"/>
      <c r="CFG443" s="9"/>
      <c r="CFH443" s="9"/>
      <c r="CFI443" s="9"/>
      <c r="CFJ443" s="9"/>
      <c r="CFK443" s="9"/>
      <c r="CFL443" s="9"/>
      <c r="CFM443" s="9"/>
      <c r="CFN443" s="9"/>
      <c r="CFO443" s="9"/>
      <c r="CFP443" s="9"/>
      <c r="CFQ443" s="9"/>
      <c r="CFR443" s="9"/>
      <c r="CFS443" s="9"/>
      <c r="CFT443" s="9"/>
      <c r="CFU443" s="9"/>
      <c r="CFV443" s="9"/>
      <c r="CFW443" s="9"/>
      <c r="CFX443" s="9"/>
      <c r="CFY443" s="9"/>
      <c r="CFZ443" s="9"/>
      <c r="CGA443" s="9"/>
      <c r="CGB443" s="9"/>
      <c r="CGC443" s="9"/>
      <c r="CGD443" s="9"/>
      <c r="CGE443" s="9"/>
      <c r="CGF443" s="9"/>
      <c r="CGG443" s="9"/>
      <c r="CGH443" s="9"/>
      <c r="CGI443" s="9"/>
      <c r="CGJ443" s="9"/>
      <c r="CGK443" s="9"/>
      <c r="CGL443" s="9"/>
      <c r="CGM443" s="9"/>
      <c r="CGN443" s="9"/>
      <c r="CGO443" s="9"/>
      <c r="CGP443" s="9"/>
      <c r="CGQ443" s="9"/>
      <c r="CGR443" s="9"/>
      <c r="CGS443" s="9"/>
      <c r="CGT443" s="9"/>
      <c r="CGU443" s="9"/>
      <c r="CGV443" s="9"/>
      <c r="CGW443" s="9"/>
      <c r="CGX443" s="9"/>
      <c r="CGY443" s="9"/>
      <c r="CGZ443" s="9"/>
      <c r="CHA443" s="9"/>
      <c r="CHB443" s="9"/>
      <c r="CHC443" s="9"/>
      <c r="CHD443" s="9"/>
      <c r="CHE443" s="9"/>
      <c r="CHF443" s="9"/>
      <c r="CHG443" s="9"/>
      <c r="CHH443" s="9"/>
      <c r="CHI443" s="9"/>
      <c r="CHJ443" s="9"/>
      <c r="CHK443" s="9"/>
      <c r="CHL443" s="9"/>
      <c r="CHM443" s="9"/>
      <c r="CHN443" s="9"/>
      <c r="CHO443" s="9"/>
      <c r="CHP443" s="9"/>
      <c r="CHQ443" s="9"/>
      <c r="CHR443" s="9"/>
      <c r="CHS443" s="9"/>
      <c r="CHT443" s="9"/>
      <c r="CHU443" s="9"/>
      <c r="CHV443" s="9"/>
      <c r="CHW443" s="9"/>
      <c r="CHX443" s="9"/>
      <c r="CHY443" s="9"/>
      <c r="CHZ443" s="9"/>
      <c r="CIA443" s="9"/>
      <c r="CIB443" s="9"/>
      <c r="CIC443" s="9"/>
      <c r="CID443" s="9"/>
      <c r="CIE443" s="9"/>
      <c r="CIF443" s="9"/>
      <c r="CIG443" s="9"/>
      <c r="CIH443" s="9"/>
      <c r="CII443" s="9"/>
      <c r="CIJ443" s="9"/>
      <c r="CIK443" s="9"/>
      <c r="CIL443" s="9"/>
      <c r="CIM443" s="9"/>
      <c r="CIN443" s="9"/>
      <c r="CIO443" s="9"/>
      <c r="CIP443" s="9"/>
      <c r="CIQ443" s="9"/>
      <c r="CIR443" s="9"/>
      <c r="CIS443" s="9"/>
      <c r="CIT443" s="9"/>
      <c r="CIU443" s="9"/>
      <c r="CIV443" s="9"/>
      <c r="CIW443" s="9"/>
      <c r="CIX443" s="9"/>
      <c r="CIY443" s="9"/>
      <c r="CIZ443" s="9"/>
      <c r="CJA443" s="9"/>
      <c r="CJB443" s="9"/>
      <c r="CJC443" s="9"/>
      <c r="CJD443" s="9"/>
      <c r="CJE443" s="9"/>
      <c r="CJF443" s="9"/>
      <c r="CJG443" s="9"/>
      <c r="CJH443" s="9"/>
      <c r="CJI443" s="9"/>
      <c r="CJJ443" s="9"/>
      <c r="CJK443" s="9"/>
      <c r="CJL443" s="9"/>
      <c r="CJM443" s="9"/>
      <c r="CJN443" s="9"/>
      <c r="CJO443" s="9"/>
      <c r="CJP443" s="9"/>
      <c r="CJQ443" s="9"/>
      <c r="CJR443" s="9"/>
      <c r="CJS443" s="9"/>
      <c r="CJT443" s="9"/>
      <c r="CJU443" s="9"/>
      <c r="CJV443" s="9"/>
      <c r="CJW443" s="9"/>
      <c r="CJX443" s="9"/>
      <c r="CJY443" s="9"/>
      <c r="CJZ443" s="9"/>
      <c r="CKA443" s="9"/>
      <c r="CKB443" s="9"/>
      <c r="CKC443" s="9"/>
      <c r="CKD443" s="9"/>
      <c r="CKE443" s="9"/>
      <c r="CKF443" s="9"/>
      <c r="CKG443" s="9"/>
      <c r="CKH443" s="9"/>
      <c r="CKI443" s="9"/>
      <c r="CKJ443" s="9"/>
      <c r="CKK443" s="9"/>
      <c r="CKL443" s="9"/>
      <c r="CKM443" s="9"/>
      <c r="CKN443" s="9"/>
      <c r="CKO443" s="9"/>
      <c r="CKP443" s="9"/>
      <c r="CKQ443" s="9"/>
      <c r="CKR443" s="9"/>
      <c r="CKS443" s="9"/>
      <c r="CKT443" s="9"/>
      <c r="CKU443" s="9"/>
      <c r="CKV443" s="9"/>
      <c r="CKW443" s="9"/>
      <c r="CKX443" s="9"/>
      <c r="CKY443" s="9"/>
      <c r="CKZ443" s="9"/>
      <c r="CLA443" s="9"/>
      <c r="CLB443" s="9"/>
      <c r="CLC443" s="9"/>
      <c r="CLD443" s="9"/>
      <c r="CLE443" s="9"/>
      <c r="CLF443" s="9"/>
      <c r="CLG443" s="9"/>
      <c r="CLH443" s="9"/>
      <c r="CLI443" s="9"/>
      <c r="CLJ443" s="9"/>
      <c r="CLK443" s="9"/>
      <c r="CLL443" s="9"/>
      <c r="CLM443" s="9"/>
      <c r="CLN443" s="9"/>
      <c r="CLO443" s="9"/>
      <c r="CLP443" s="9"/>
      <c r="CLQ443" s="9"/>
      <c r="CLR443" s="9"/>
      <c r="CLS443" s="9"/>
      <c r="CLT443" s="9"/>
      <c r="CLU443" s="9"/>
      <c r="CLV443" s="9"/>
      <c r="CLW443" s="9"/>
      <c r="CLX443" s="9"/>
      <c r="CLY443" s="9"/>
      <c r="CLZ443" s="9"/>
      <c r="CMA443" s="9"/>
      <c r="CMB443" s="9"/>
      <c r="CMC443" s="9"/>
      <c r="CMD443" s="9"/>
      <c r="CME443" s="9"/>
      <c r="CMF443" s="9"/>
      <c r="CMG443" s="9"/>
      <c r="CMH443" s="9"/>
      <c r="CMI443" s="9"/>
      <c r="CMJ443" s="9"/>
      <c r="CMK443" s="9"/>
      <c r="CML443" s="9"/>
      <c r="CMM443" s="9"/>
      <c r="CMN443" s="9"/>
      <c r="CMO443" s="9"/>
      <c r="CMP443" s="9"/>
      <c r="CMQ443" s="9"/>
      <c r="CMR443" s="9"/>
      <c r="CMS443" s="9"/>
      <c r="CMT443" s="9"/>
      <c r="CMU443" s="9"/>
      <c r="CMV443" s="9"/>
      <c r="CMW443" s="9"/>
      <c r="CMX443" s="9"/>
      <c r="CMY443" s="9"/>
      <c r="CMZ443" s="9"/>
      <c r="CNA443" s="9"/>
      <c r="CNB443" s="9"/>
      <c r="CNC443" s="9"/>
      <c r="CND443" s="9"/>
      <c r="CNE443" s="9"/>
      <c r="CNF443" s="9"/>
      <c r="CNG443" s="9"/>
      <c r="CNH443" s="9"/>
      <c r="CNI443" s="9"/>
      <c r="CNJ443" s="9"/>
      <c r="CNK443" s="9"/>
      <c r="CNL443" s="9"/>
      <c r="CNM443" s="9"/>
      <c r="CNN443" s="9"/>
      <c r="CNO443" s="9"/>
      <c r="CNP443" s="9"/>
      <c r="CNQ443" s="9"/>
      <c r="CNR443" s="9"/>
      <c r="CNS443" s="9"/>
      <c r="CNT443" s="9"/>
      <c r="CNU443" s="9"/>
      <c r="CNV443" s="9"/>
      <c r="CNW443" s="9"/>
      <c r="CNX443" s="9"/>
      <c r="CNY443" s="9"/>
      <c r="CNZ443" s="9"/>
      <c r="COA443" s="9"/>
      <c r="COB443" s="9"/>
      <c r="COC443" s="9"/>
      <c r="COD443" s="9"/>
      <c r="COE443" s="9"/>
      <c r="COF443" s="9"/>
      <c r="COG443" s="9"/>
      <c r="COH443" s="9"/>
      <c r="COI443" s="9"/>
      <c r="COJ443" s="9"/>
      <c r="COK443" s="9"/>
      <c r="COL443" s="9"/>
      <c r="COM443" s="9"/>
      <c r="CON443" s="9"/>
      <c r="COO443" s="9"/>
      <c r="COP443" s="9"/>
      <c r="COQ443" s="9"/>
      <c r="COR443" s="9"/>
      <c r="COS443" s="9"/>
      <c r="COT443" s="9"/>
      <c r="COU443" s="9"/>
      <c r="COV443" s="9"/>
      <c r="COW443" s="9"/>
      <c r="COX443" s="9"/>
      <c r="COY443" s="9"/>
      <c r="COZ443" s="9"/>
      <c r="CPA443" s="9"/>
      <c r="CPB443" s="9"/>
      <c r="CPC443" s="9"/>
      <c r="CPD443" s="9"/>
      <c r="CPE443" s="9"/>
      <c r="CPF443" s="9"/>
      <c r="CPG443" s="9"/>
      <c r="CPH443" s="9"/>
      <c r="CPI443" s="9"/>
      <c r="CPJ443" s="9"/>
      <c r="CPK443" s="9"/>
      <c r="CPL443" s="9"/>
      <c r="CPM443" s="9"/>
      <c r="CPN443" s="9"/>
      <c r="CPO443" s="9"/>
      <c r="CPP443" s="9"/>
      <c r="CPQ443" s="9"/>
      <c r="CPR443" s="9"/>
      <c r="CPS443" s="9"/>
      <c r="CPT443" s="9"/>
      <c r="CPU443" s="9"/>
      <c r="CPV443" s="9"/>
      <c r="CPW443" s="9"/>
      <c r="CPX443" s="9"/>
      <c r="CPY443" s="9"/>
      <c r="CPZ443" s="9"/>
      <c r="CQA443" s="9"/>
      <c r="CQB443" s="9"/>
      <c r="CQC443" s="9"/>
      <c r="CQD443" s="9"/>
      <c r="CQE443" s="9"/>
      <c r="CQF443" s="9"/>
      <c r="CQG443" s="9"/>
      <c r="CQH443" s="9"/>
      <c r="CQI443" s="9"/>
      <c r="CQJ443" s="9"/>
      <c r="CQK443" s="9"/>
      <c r="CQL443" s="9"/>
      <c r="CQM443" s="9"/>
      <c r="CQN443" s="9"/>
      <c r="CQO443" s="9"/>
      <c r="CQP443" s="9"/>
      <c r="CQQ443" s="9"/>
      <c r="CQR443" s="9"/>
      <c r="CQS443" s="9"/>
      <c r="CQT443" s="9"/>
      <c r="CQU443" s="9"/>
      <c r="CQV443" s="9"/>
      <c r="CQW443" s="9"/>
      <c r="CQX443" s="9"/>
      <c r="CQY443" s="9"/>
      <c r="CQZ443" s="9"/>
      <c r="CRA443" s="9"/>
      <c r="CRB443" s="9"/>
      <c r="CRC443" s="9"/>
      <c r="CRD443" s="9"/>
      <c r="CRE443" s="9"/>
      <c r="CRF443" s="9"/>
      <c r="CRG443" s="9"/>
      <c r="CRH443" s="9"/>
      <c r="CRI443" s="9"/>
      <c r="CRJ443" s="9"/>
      <c r="CRK443" s="9"/>
      <c r="CRL443" s="9"/>
      <c r="CRM443" s="9"/>
      <c r="CRN443" s="9"/>
      <c r="CRO443" s="9"/>
      <c r="CRP443" s="9"/>
      <c r="CRQ443" s="9"/>
      <c r="CRR443" s="9"/>
      <c r="CRS443" s="9"/>
      <c r="CRT443" s="9"/>
      <c r="CRU443" s="9"/>
      <c r="CRV443" s="9"/>
      <c r="CRW443" s="9"/>
      <c r="CRX443" s="9"/>
      <c r="CRY443" s="9"/>
      <c r="CRZ443" s="9"/>
      <c r="CSA443" s="9"/>
      <c r="CSB443" s="9"/>
      <c r="CSC443" s="9"/>
      <c r="CSD443" s="9"/>
      <c r="CSE443" s="9"/>
      <c r="CSF443" s="9"/>
      <c r="CSG443" s="9"/>
      <c r="CSH443" s="9"/>
      <c r="CSI443" s="9"/>
      <c r="CSJ443" s="9"/>
      <c r="CSK443" s="9"/>
      <c r="CSL443" s="9"/>
      <c r="CSM443" s="9"/>
      <c r="CSN443" s="9"/>
      <c r="CSO443" s="9"/>
      <c r="CSP443" s="9"/>
      <c r="CSQ443" s="9"/>
      <c r="CSR443" s="9"/>
      <c r="CSS443" s="9"/>
      <c r="CST443" s="9"/>
      <c r="CSU443" s="9"/>
      <c r="CSV443" s="9"/>
      <c r="CSW443" s="9"/>
      <c r="CSX443" s="9"/>
      <c r="CSY443" s="9"/>
      <c r="CSZ443" s="9"/>
      <c r="CTA443" s="9"/>
      <c r="CTB443" s="9"/>
      <c r="CTC443" s="9"/>
      <c r="CTD443" s="9"/>
      <c r="CTE443" s="9"/>
      <c r="CTF443" s="9"/>
      <c r="CTG443" s="9"/>
      <c r="CTH443" s="9"/>
      <c r="CTI443" s="9"/>
      <c r="CTJ443" s="9"/>
      <c r="CTK443" s="9"/>
      <c r="CTL443" s="9"/>
      <c r="CTM443" s="9"/>
      <c r="CTN443" s="9"/>
      <c r="CTO443" s="9"/>
      <c r="CTP443" s="9"/>
      <c r="CTQ443" s="9"/>
      <c r="CTR443" s="9"/>
      <c r="CTS443" s="9"/>
      <c r="CTT443" s="9"/>
      <c r="CTU443" s="9"/>
      <c r="CTV443" s="9"/>
      <c r="CTW443" s="9"/>
      <c r="CTX443" s="9"/>
      <c r="CTY443" s="9"/>
      <c r="CTZ443" s="9"/>
      <c r="CUA443" s="9"/>
      <c r="CUB443" s="9"/>
      <c r="CUC443" s="9"/>
      <c r="CUD443" s="9"/>
      <c r="CUE443" s="9"/>
      <c r="CUF443" s="9"/>
      <c r="CUG443" s="9"/>
      <c r="CUH443" s="9"/>
      <c r="CUI443" s="9"/>
      <c r="CUJ443" s="9"/>
      <c r="CUK443" s="9"/>
      <c r="CUL443" s="9"/>
      <c r="CUM443" s="9"/>
      <c r="CUN443" s="9"/>
      <c r="CUO443" s="9"/>
      <c r="CUP443" s="9"/>
      <c r="CUQ443" s="9"/>
      <c r="CUR443" s="9"/>
      <c r="CUS443" s="9"/>
      <c r="CUT443" s="9"/>
      <c r="CUU443" s="9"/>
      <c r="CUV443" s="9"/>
      <c r="CUW443" s="9"/>
      <c r="CUX443" s="9"/>
      <c r="CUY443" s="9"/>
      <c r="CUZ443" s="9"/>
      <c r="CVA443" s="9"/>
      <c r="CVB443" s="9"/>
      <c r="CVC443" s="9"/>
      <c r="CVD443" s="9"/>
      <c r="CVE443" s="9"/>
      <c r="CVF443" s="9"/>
      <c r="CVG443" s="9"/>
      <c r="CVH443" s="9"/>
      <c r="CVI443" s="9"/>
      <c r="CVJ443" s="9"/>
      <c r="CVK443" s="9"/>
      <c r="CVL443" s="9"/>
      <c r="CVM443" s="9"/>
      <c r="CVN443" s="9"/>
      <c r="CVO443" s="9"/>
      <c r="CVP443" s="9"/>
      <c r="CVQ443" s="9"/>
      <c r="CVR443" s="9"/>
      <c r="CVS443" s="9"/>
      <c r="CVT443" s="9"/>
      <c r="CVU443" s="9"/>
      <c r="CVV443" s="9"/>
      <c r="CVW443" s="9"/>
      <c r="CVX443" s="9"/>
      <c r="CVY443" s="9"/>
      <c r="CVZ443" s="9"/>
      <c r="CWA443" s="9"/>
      <c r="CWB443" s="9"/>
      <c r="CWC443" s="9"/>
      <c r="CWD443" s="9"/>
      <c r="CWE443" s="9"/>
      <c r="CWF443" s="9"/>
      <c r="CWG443" s="9"/>
      <c r="CWH443" s="9"/>
      <c r="CWI443" s="9"/>
      <c r="CWJ443" s="9"/>
      <c r="CWK443" s="9"/>
      <c r="CWL443" s="9"/>
      <c r="CWM443" s="9"/>
      <c r="CWN443" s="9"/>
      <c r="CWO443" s="9"/>
      <c r="CWP443" s="9"/>
      <c r="CWQ443" s="9"/>
      <c r="CWR443" s="9"/>
      <c r="CWS443" s="9"/>
      <c r="CWT443" s="9"/>
      <c r="CWU443" s="9"/>
      <c r="CWV443" s="9"/>
      <c r="CWW443" s="9"/>
      <c r="CWX443" s="9"/>
      <c r="CWY443" s="9"/>
      <c r="CWZ443" s="9"/>
      <c r="CXA443" s="9"/>
      <c r="CXB443" s="9"/>
      <c r="CXC443" s="9"/>
      <c r="CXD443" s="9"/>
      <c r="CXE443" s="9"/>
      <c r="CXF443" s="9"/>
      <c r="CXG443" s="9"/>
      <c r="CXH443" s="9"/>
      <c r="CXI443" s="9"/>
      <c r="CXJ443" s="9"/>
      <c r="CXK443" s="9"/>
      <c r="CXL443" s="9"/>
      <c r="CXM443" s="9"/>
      <c r="CXN443" s="9"/>
      <c r="CXO443" s="9"/>
      <c r="CXP443" s="9"/>
      <c r="CXQ443" s="9"/>
      <c r="CXR443" s="9"/>
      <c r="CXS443" s="9"/>
      <c r="CXT443" s="9"/>
      <c r="CXU443" s="9"/>
      <c r="CXV443" s="9"/>
      <c r="CXW443" s="9"/>
      <c r="CXX443" s="9"/>
      <c r="CXY443" s="9"/>
      <c r="CXZ443" s="9"/>
      <c r="CYA443" s="9"/>
      <c r="CYB443" s="9"/>
      <c r="CYC443" s="9"/>
      <c r="CYD443" s="9"/>
      <c r="CYE443" s="9"/>
      <c r="CYF443" s="9"/>
      <c r="CYG443" s="9"/>
      <c r="CYH443" s="9"/>
      <c r="CYI443" s="9"/>
      <c r="CYJ443" s="9"/>
      <c r="CYK443" s="9"/>
      <c r="CYL443" s="9"/>
      <c r="CYM443" s="9"/>
      <c r="CYN443" s="9"/>
      <c r="CYO443" s="9"/>
      <c r="CYP443" s="9"/>
      <c r="CYQ443" s="9"/>
      <c r="CYR443" s="9"/>
      <c r="CYS443" s="9"/>
      <c r="CYT443" s="9"/>
      <c r="CYU443" s="9"/>
      <c r="CYV443" s="9"/>
      <c r="CYW443" s="9"/>
      <c r="CYX443" s="9"/>
      <c r="CYY443" s="9"/>
      <c r="CYZ443" s="9"/>
      <c r="CZA443" s="9"/>
      <c r="CZB443" s="9"/>
      <c r="CZC443" s="9"/>
      <c r="CZD443" s="9"/>
      <c r="CZE443" s="9"/>
      <c r="CZF443" s="9"/>
      <c r="CZG443" s="9"/>
      <c r="CZH443" s="9"/>
      <c r="CZI443" s="9"/>
      <c r="CZJ443" s="9"/>
      <c r="CZK443" s="9"/>
      <c r="CZL443" s="9"/>
      <c r="CZM443" s="9"/>
      <c r="CZN443" s="9"/>
      <c r="CZO443" s="9"/>
      <c r="CZP443" s="9"/>
      <c r="CZQ443" s="9"/>
      <c r="CZR443" s="9"/>
      <c r="CZS443" s="9"/>
      <c r="CZT443" s="9"/>
      <c r="CZU443" s="9"/>
      <c r="CZV443" s="9"/>
      <c r="CZW443" s="9"/>
      <c r="CZX443" s="9"/>
      <c r="CZY443" s="9"/>
      <c r="CZZ443" s="9"/>
      <c r="DAA443" s="9"/>
      <c r="DAB443" s="9"/>
      <c r="DAC443" s="9"/>
      <c r="DAD443" s="9"/>
      <c r="DAE443" s="9"/>
      <c r="DAF443" s="9"/>
      <c r="DAG443" s="9"/>
      <c r="DAH443" s="9"/>
      <c r="DAI443" s="9"/>
      <c r="DAJ443" s="9"/>
      <c r="DAK443" s="9"/>
      <c r="DAL443" s="9"/>
      <c r="DAM443" s="9"/>
      <c r="DAN443" s="9"/>
      <c r="DAO443" s="9"/>
      <c r="DAP443" s="9"/>
      <c r="DAQ443" s="9"/>
      <c r="DAR443" s="9"/>
      <c r="DAS443" s="9"/>
      <c r="DAT443" s="9"/>
      <c r="DAU443" s="9"/>
      <c r="DAV443" s="9"/>
      <c r="DAW443" s="9"/>
      <c r="DAX443" s="9"/>
      <c r="DAY443" s="9"/>
      <c r="DAZ443" s="9"/>
      <c r="DBA443" s="9"/>
      <c r="DBB443" s="9"/>
      <c r="DBC443" s="9"/>
      <c r="DBD443" s="9"/>
      <c r="DBE443" s="9"/>
      <c r="DBF443" s="9"/>
      <c r="DBG443" s="9"/>
      <c r="DBH443" s="9"/>
      <c r="DBI443" s="9"/>
      <c r="DBJ443" s="9"/>
      <c r="DBK443" s="9"/>
      <c r="DBL443" s="9"/>
      <c r="DBM443" s="9"/>
      <c r="DBN443" s="9"/>
      <c r="DBO443" s="9"/>
      <c r="DBP443" s="9"/>
      <c r="DBQ443" s="9"/>
      <c r="DBR443" s="9"/>
      <c r="DBS443" s="9"/>
      <c r="DBT443" s="9"/>
      <c r="DBU443" s="9"/>
      <c r="DBV443" s="9"/>
      <c r="DBW443" s="9"/>
      <c r="DBX443" s="9"/>
      <c r="DBY443" s="9"/>
      <c r="DBZ443" s="9"/>
      <c r="DCA443" s="9"/>
      <c r="DCB443" s="9"/>
      <c r="DCC443" s="9"/>
      <c r="DCD443" s="9"/>
      <c r="DCE443" s="9"/>
      <c r="DCF443" s="9"/>
      <c r="DCG443" s="9"/>
      <c r="DCH443" s="9"/>
      <c r="DCI443" s="9"/>
      <c r="DCJ443" s="9"/>
      <c r="DCK443" s="9"/>
      <c r="DCL443" s="9"/>
      <c r="DCM443" s="9"/>
      <c r="DCN443" s="9"/>
      <c r="DCO443" s="9"/>
      <c r="DCP443" s="9"/>
      <c r="DCQ443" s="9"/>
      <c r="DCR443" s="9"/>
      <c r="DCS443" s="9"/>
      <c r="DCT443" s="9"/>
      <c r="DCU443" s="9"/>
      <c r="DCV443" s="9"/>
      <c r="DCW443" s="9"/>
      <c r="DCX443" s="9"/>
      <c r="DCY443" s="9"/>
      <c r="DCZ443" s="9"/>
      <c r="DDA443" s="9"/>
      <c r="DDB443" s="9"/>
      <c r="DDC443" s="9"/>
      <c r="DDD443" s="9"/>
      <c r="DDE443" s="9"/>
      <c r="DDF443" s="9"/>
      <c r="DDG443" s="9"/>
      <c r="DDH443" s="9"/>
      <c r="DDI443" s="9"/>
      <c r="DDJ443" s="9"/>
      <c r="DDK443" s="9"/>
      <c r="DDL443" s="9"/>
      <c r="DDM443" s="9"/>
      <c r="DDN443" s="9"/>
      <c r="DDO443" s="9"/>
      <c r="DDP443" s="9"/>
      <c r="DDQ443" s="9"/>
      <c r="DDR443" s="9"/>
      <c r="DDS443" s="9"/>
      <c r="DDT443" s="9"/>
      <c r="DDU443" s="9"/>
      <c r="DDV443" s="9"/>
      <c r="DDW443" s="9"/>
      <c r="DDX443" s="9"/>
      <c r="DDY443" s="9"/>
      <c r="DDZ443" s="9"/>
      <c r="DEA443" s="9"/>
      <c r="DEB443" s="9"/>
      <c r="DEC443" s="9"/>
      <c r="DED443" s="9"/>
      <c r="DEE443" s="9"/>
      <c r="DEF443" s="9"/>
      <c r="DEG443" s="9"/>
      <c r="DEH443" s="9"/>
      <c r="DEI443" s="9"/>
      <c r="DEJ443" s="9"/>
      <c r="DEK443" s="9"/>
      <c r="DEL443" s="9"/>
      <c r="DEM443" s="9"/>
      <c r="DEN443" s="9"/>
      <c r="DEO443" s="9"/>
      <c r="DEP443" s="9"/>
      <c r="DEQ443" s="9"/>
      <c r="DER443" s="9"/>
      <c r="DES443" s="9"/>
      <c r="DET443" s="9"/>
      <c r="DEU443" s="9"/>
      <c r="DEV443" s="9"/>
      <c r="DEW443" s="9"/>
      <c r="DEX443" s="9"/>
      <c r="DEY443" s="9"/>
      <c r="DEZ443" s="9"/>
      <c r="DFA443" s="9"/>
      <c r="DFB443" s="9"/>
      <c r="DFC443" s="9"/>
      <c r="DFD443" s="9"/>
      <c r="DFE443" s="9"/>
      <c r="DFF443" s="9"/>
      <c r="DFG443" s="9"/>
      <c r="DFH443" s="9"/>
      <c r="DFI443" s="9"/>
      <c r="DFJ443" s="9"/>
      <c r="DFK443" s="9"/>
      <c r="DFL443" s="9"/>
      <c r="DFM443" s="9"/>
      <c r="DFN443" s="9"/>
      <c r="DFO443" s="9"/>
      <c r="DFP443" s="9"/>
      <c r="DFQ443" s="9"/>
      <c r="DFR443" s="9"/>
      <c r="DFS443" s="9"/>
      <c r="DFT443" s="9"/>
      <c r="DFU443" s="9"/>
      <c r="DFV443" s="9"/>
      <c r="DFW443" s="9"/>
      <c r="DFX443" s="9"/>
      <c r="DFY443" s="9"/>
      <c r="DFZ443" s="9"/>
      <c r="DGA443" s="9"/>
      <c r="DGB443" s="9"/>
      <c r="DGC443" s="9"/>
      <c r="DGD443" s="9"/>
      <c r="DGE443" s="9"/>
      <c r="DGF443" s="9"/>
      <c r="DGG443" s="9"/>
      <c r="DGH443" s="9"/>
      <c r="DGI443" s="9"/>
      <c r="DGJ443" s="9"/>
      <c r="DGK443" s="9"/>
      <c r="DGL443" s="9"/>
      <c r="DGM443" s="9"/>
      <c r="DGN443" s="9"/>
      <c r="DGO443" s="9"/>
      <c r="DGP443" s="9"/>
      <c r="DGQ443" s="9"/>
      <c r="DGR443" s="9"/>
      <c r="DGS443" s="9"/>
      <c r="DGT443" s="9"/>
      <c r="DGU443" s="9"/>
      <c r="DGV443" s="9"/>
      <c r="DGW443" s="9"/>
      <c r="DGX443" s="9"/>
      <c r="DGY443" s="9"/>
      <c r="DGZ443" s="9"/>
      <c r="DHA443" s="9"/>
      <c r="DHB443" s="9"/>
      <c r="DHC443" s="9"/>
      <c r="DHD443" s="9"/>
      <c r="DHE443" s="9"/>
      <c r="DHF443" s="9"/>
      <c r="DHG443" s="9"/>
      <c r="DHH443" s="9"/>
      <c r="DHI443" s="9"/>
      <c r="DHJ443" s="9"/>
      <c r="DHK443" s="9"/>
      <c r="DHL443" s="9"/>
      <c r="DHM443" s="9"/>
      <c r="DHN443" s="9"/>
      <c r="DHO443" s="9"/>
      <c r="DHP443" s="9"/>
      <c r="DHQ443" s="9"/>
      <c r="DHR443" s="9"/>
      <c r="DHS443" s="9"/>
      <c r="DHT443" s="9"/>
      <c r="DHU443" s="9"/>
      <c r="DHV443" s="9"/>
      <c r="DHW443" s="9"/>
      <c r="DHX443" s="9"/>
      <c r="DHY443" s="9"/>
      <c r="DHZ443" s="9"/>
      <c r="DIA443" s="9"/>
      <c r="DIB443" s="9"/>
      <c r="DIC443" s="9"/>
      <c r="DID443" s="9"/>
      <c r="DIE443" s="9"/>
      <c r="DIF443" s="9"/>
      <c r="DIG443" s="9"/>
      <c r="DIH443" s="9"/>
      <c r="DII443" s="9"/>
      <c r="DIJ443" s="9"/>
      <c r="DIK443" s="9"/>
      <c r="DIL443" s="9"/>
      <c r="DIM443" s="9"/>
      <c r="DIN443" s="9"/>
      <c r="DIO443" s="9"/>
      <c r="DIP443" s="9"/>
      <c r="DIQ443" s="9"/>
      <c r="DIR443" s="9"/>
      <c r="DIS443" s="9"/>
      <c r="DIT443" s="9"/>
      <c r="DIU443" s="9"/>
      <c r="DIV443" s="9"/>
      <c r="DIW443" s="9"/>
      <c r="DIX443" s="9"/>
      <c r="DIY443" s="9"/>
      <c r="DIZ443" s="9"/>
      <c r="DJA443" s="9"/>
      <c r="DJB443" s="9"/>
      <c r="DJC443" s="9"/>
      <c r="DJD443" s="9"/>
      <c r="DJE443" s="9"/>
      <c r="DJF443" s="9"/>
      <c r="DJG443" s="9"/>
      <c r="DJH443" s="9"/>
      <c r="DJI443" s="9"/>
      <c r="DJJ443" s="9"/>
      <c r="DJK443" s="9"/>
      <c r="DJL443" s="9"/>
      <c r="DJM443" s="9"/>
      <c r="DJN443" s="9"/>
      <c r="DJO443" s="9"/>
      <c r="DJP443" s="9"/>
      <c r="DJQ443" s="9"/>
      <c r="DJR443" s="9"/>
      <c r="DJS443" s="9"/>
      <c r="DJT443" s="9"/>
      <c r="DJU443" s="9"/>
      <c r="DJV443" s="9"/>
      <c r="DJW443" s="9"/>
      <c r="DJX443" s="9"/>
      <c r="DJY443" s="9"/>
      <c r="DJZ443" s="9"/>
      <c r="DKA443" s="9"/>
      <c r="DKB443" s="9"/>
      <c r="DKC443" s="9"/>
      <c r="DKD443" s="9"/>
      <c r="DKE443" s="9"/>
      <c r="DKF443" s="9"/>
      <c r="DKG443" s="9"/>
      <c r="DKH443" s="9"/>
      <c r="DKI443" s="9"/>
      <c r="DKJ443" s="9"/>
      <c r="DKK443" s="9"/>
      <c r="DKL443" s="9"/>
      <c r="DKM443" s="9"/>
      <c r="DKN443" s="9"/>
      <c r="DKO443" s="9"/>
      <c r="DKP443" s="9"/>
      <c r="DKQ443" s="9"/>
      <c r="DKR443" s="9"/>
      <c r="DKS443" s="9"/>
      <c r="DKT443" s="9"/>
      <c r="DKU443" s="9"/>
      <c r="DKV443" s="9"/>
      <c r="DKW443" s="9"/>
      <c r="DKX443" s="9"/>
      <c r="DKY443" s="9"/>
      <c r="DKZ443" s="9"/>
      <c r="DLA443" s="9"/>
      <c r="DLB443" s="9"/>
      <c r="DLC443" s="9"/>
      <c r="DLD443" s="9"/>
      <c r="DLE443" s="9"/>
      <c r="DLF443" s="9"/>
      <c r="DLG443" s="9"/>
      <c r="DLH443" s="9"/>
      <c r="DLI443" s="9"/>
      <c r="DLJ443" s="9"/>
      <c r="DLK443" s="9"/>
      <c r="DLL443" s="9"/>
      <c r="DLM443" s="9"/>
      <c r="DLN443" s="9"/>
      <c r="DLO443" s="9"/>
      <c r="DLP443" s="9"/>
      <c r="DLQ443" s="9"/>
      <c r="DLR443" s="9"/>
      <c r="DLS443" s="9"/>
      <c r="DLT443" s="9"/>
      <c r="DLU443" s="9"/>
      <c r="DLV443" s="9"/>
      <c r="DLW443" s="9"/>
      <c r="DLX443" s="9"/>
      <c r="DLY443" s="9"/>
      <c r="DLZ443" s="9"/>
      <c r="DMA443" s="9"/>
      <c r="DMB443" s="9"/>
      <c r="DMC443" s="9"/>
      <c r="DMD443" s="9"/>
      <c r="DME443" s="9"/>
      <c r="DMF443" s="9"/>
      <c r="DMG443" s="9"/>
      <c r="DMH443" s="9"/>
      <c r="DMI443" s="9"/>
      <c r="DMJ443" s="9"/>
      <c r="DMK443" s="9"/>
      <c r="DML443" s="9"/>
      <c r="DMM443" s="9"/>
      <c r="DMN443" s="9"/>
      <c r="DMO443" s="9"/>
      <c r="DMP443" s="9"/>
      <c r="DMQ443" s="9"/>
      <c r="DMR443" s="9"/>
      <c r="DMS443" s="9"/>
      <c r="DMT443" s="9"/>
      <c r="DMU443" s="9"/>
      <c r="DMV443" s="9"/>
      <c r="DMW443" s="9"/>
      <c r="DMX443" s="9"/>
      <c r="DMY443" s="9"/>
      <c r="DMZ443" s="9"/>
      <c r="DNA443" s="9"/>
      <c r="DNB443" s="9"/>
      <c r="DNC443" s="9"/>
      <c r="DND443" s="9"/>
      <c r="DNE443" s="9"/>
      <c r="DNF443" s="9"/>
      <c r="DNG443" s="9"/>
      <c r="DNH443" s="9"/>
      <c r="DNI443" s="9"/>
      <c r="DNJ443" s="9"/>
      <c r="DNK443" s="9"/>
      <c r="DNL443" s="9"/>
      <c r="DNM443" s="9"/>
      <c r="DNN443" s="9"/>
      <c r="DNO443" s="9"/>
      <c r="DNP443" s="9"/>
      <c r="DNQ443" s="9"/>
      <c r="DNR443" s="9"/>
      <c r="DNS443" s="9"/>
      <c r="DNT443" s="9"/>
      <c r="DNU443" s="9"/>
      <c r="DNV443" s="9"/>
      <c r="DNW443" s="9"/>
      <c r="DNX443" s="9"/>
      <c r="DNY443" s="9"/>
      <c r="DNZ443" s="9"/>
      <c r="DOA443" s="9"/>
      <c r="DOB443" s="9"/>
      <c r="DOC443" s="9"/>
      <c r="DOD443" s="9"/>
      <c r="DOE443" s="9"/>
      <c r="DOF443" s="9"/>
      <c r="DOG443" s="9"/>
      <c r="DOH443" s="9"/>
      <c r="DOI443" s="9"/>
      <c r="DOJ443" s="9"/>
      <c r="DOK443" s="9"/>
      <c r="DOL443" s="9"/>
      <c r="DOM443" s="9"/>
      <c r="DON443" s="9"/>
      <c r="DOO443" s="9"/>
      <c r="DOP443" s="9"/>
      <c r="DOQ443" s="9"/>
      <c r="DOR443" s="9"/>
      <c r="DOS443" s="9"/>
      <c r="DOT443" s="9"/>
      <c r="DOU443" s="9"/>
      <c r="DOV443" s="9"/>
      <c r="DOW443" s="9"/>
      <c r="DOX443" s="9"/>
      <c r="DOY443" s="9"/>
      <c r="DOZ443" s="9"/>
      <c r="DPA443" s="9"/>
      <c r="DPB443" s="9"/>
      <c r="DPC443" s="9"/>
      <c r="DPD443" s="9"/>
      <c r="DPE443" s="9"/>
      <c r="DPF443" s="9"/>
      <c r="DPG443" s="9"/>
      <c r="DPH443" s="9"/>
      <c r="DPI443" s="9"/>
      <c r="DPJ443" s="9"/>
      <c r="DPK443" s="9"/>
      <c r="DPL443" s="9"/>
      <c r="DPM443" s="9"/>
      <c r="DPN443" s="9"/>
      <c r="DPO443" s="9"/>
      <c r="DPP443" s="9"/>
      <c r="DPQ443" s="9"/>
      <c r="DPR443" s="9"/>
      <c r="DPS443" s="9"/>
      <c r="DPT443" s="9"/>
      <c r="DPU443" s="9"/>
      <c r="DPV443" s="9"/>
      <c r="DPW443" s="9"/>
      <c r="DPX443" s="9"/>
      <c r="DPY443" s="9"/>
      <c r="DPZ443" s="9"/>
      <c r="DQA443" s="9"/>
      <c r="DQB443" s="9"/>
      <c r="DQC443" s="9"/>
      <c r="DQD443" s="9"/>
      <c r="DQE443" s="9"/>
      <c r="DQF443" s="9"/>
      <c r="DQG443" s="9"/>
      <c r="DQH443" s="9"/>
      <c r="DQI443" s="9"/>
      <c r="DQJ443" s="9"/>
      <c r="DQK443" s="9"/>
      <c r="DQL443" s="9"/>
      <c r="DQM443" s="9"/>
      <c r="DQN443" s="9"/>
      <c r="DQO443" s="9"/>
      <c r="DQP443" s="9"/>
      <c r="DQQ443" s="9"/>
      <c r="DQR443" s="9"/>
      <c r="DQS443" s="9"/>
      <c r="DQT443" s="9"/>
      <c r="DQU443" s="9"/>
      <c r="DQV443" s="9"/>
      <c r="DQW443" s="9"/>
      <c r="DQX443" s="9"/>
      <c r="DQY443" s="9"/>
      <c r="DQZ443" s="9"/>
      <c r="DRA443" s="9"/>
      <c r="DRB443" s="9"/>
      <c r="DRC443" s="9"/>
      <c r="DRD443" s="9"/>
      <c r="DRE443" s="9"/>
      <c r="DRF443" s="9"/>
      <c r="DRG443" s="9"/>
      <c r="DRH443" s="9"/>
      <c r="DRI443" s="9"/>
      <c r="DRJ443" s="9"/>
      <c r="DRK443" s="9"/>
      <c r="DRL443" s="9"/>
      <c r="DRM443" s="9"/>
      <c r="DRN443" s="9"/>
      <c r="DRO443" s="9"/>
      <c r="DRP443" s="9"/>
      <c r="DRQ443" s="9"/>
      <c r="DRR443" s="9"/>
      <c r="DRS443" s="9"/>
      <c r="DRT443" s="9"/>
      <c r="DRU443" s="9"/>
      <c r="DRV443" s="9"/>
      <c r="DRW443" s="9"/>
      <c r="DRX443" s="9"/>
      <c r="DRY443" s="9"/>
      <c r="DRZ443" s="9"/>
      <c r="DSA443" s="9"/>
      <c r="DSB443" s="9"/>
      <c r="DSC443" s="9"/>
      <c r="DSD443" s="9"/>
      <c r="DSE443" s="9"/>
      <c r="DSF443" s="9"/>
      <c r="DSG443" s="9"/>
      <c r="DSH443" s="9"/>
      <c r="DSI443" s="9"/>
      <c r="DSJ443" s="9"/>
      <c r="DSK443" s="9"/>
      <c r="DSL443" s="9"/>
      <c r="DSM443" s="9"/>
      <c r="DSN443" s="9"/>
      <c r="DSO443" s="9"/>
      <c r="DSP443" s="9"/>
      <c r="DSQ443" s="9"/>
      <c r="DSR443" s="9"/>
      <c r="DSS443" s="9"/>
      <c r="DST443" s="9"/>
      <c r="DSU443" s="9"/>
      <c r="DSV443" s="9"/>
      <c r="DSW443" s="9"/>
      <c r="DSX443" s="9"/>
      <c r="DSY443" s="9"/>
      <c r="DSZ443" s="9"/>
      <c r="DTA443" s="9"/>
      <c r="DTB443" s="9"/>
      <c r="DTC443" s="9"/>
      <c r="DTD443" s="9"/>
      <c r="DTE443" s="9"/>
      <c r="DTF443" s="9"/>
      <c r="DTG443" s="9"/>
      <c r="DTH443" s="9"/>
      <c r="DTI443" s="9"/>
      <c r="DTJ443" s="9"/>
      <c r="DTK443" s="9"/>
      <c r="DTL443" s="9"/>
      <c r="DTM443" s="9"/>
      <c r="DTN443" s="9"/>
      <c r="DTO443" s="9"/>
      <c r="DTP443" s="9"/>
      <c r="DTQ443" s="9"/>
      <c r="DTR443" s="9"/>
      <c r="DTS443" s="9"/>
      <c r="DTT443" s="9"/>
      <c r="DTU443" s="9"/>
      <c r="DTV443" s="9"/>
      <c r="DTW443" s="9"/>
      <c r="DTX443" s="9"/>
      <c r="DTY443" s="9"/>
      <c r="DTZ443" s="9"/>
      <c r="DUA443" s="9"/>
      <c r="DUB443" s="9"/>
      <c r="DUC443" s="9"/>
      <c r="DUD443" s="9"/>
      <c r="DUE443" s="9"/>
      <c r="DUF443" s="9"/>
      <c r="DUG443" s="9"/>
      <c r="DUH443" s="9"/>
      <c r="DUI443" s="9"/>
      <c r="DUJ443" s="9"/>
      <c r="DUK443" s="9"/>
      <c r="DUL443" s="9"/>
      <c r="DUM443" s="9"/>
      <c r="DUN443" s="9"/>
      <c r="DUO443" s="9"/>
      <c r="DUP443" s="9"/>
      <c r="DUQ443" s="9"/>
      <c r="DUR443" s="9"/>
      <c r="DUS443" s="9"/>
      <c r="DUT443" s="9"/>
      <c r="DUU443" s="9"/>
      <c r="DUV443" s="9"/>
      <c r="DUW443" s="9"/>
      <c r="DUX443" s="9"/>
      <c r="DUY443" s="9"/>
      <c r="DUZ443" s="9"/>
      <c r="DVA443" s="9"/>
      <c r="DVB443" s="9"/>
      <c r="DVC443" s="9"/>
      <c r="DVD443" s="9"/>
      <c r="DVE443" s="9"/>
      <c r="DVF443" s="9"/>
      <c r="DVG443" s="9"/>
      <c r="DVH443" s="9"/>
      <c r="DVI443" s="9"/>
      <c r="DVJ443" s="9"/>
      <c r="DVK443" s="9"/>
      <c r="DVL443" s="9"/>
      <c r="DVM443" s="9"/>
      <c r="DVN443" s="9"/>
      <c r="DVO443" s="9"/>
      <c r="DVP443" s="9"/>
      <c r="DVQ443" s="9"/>
      <c r="DVR443" s="9"/>
      <c r="DVS443" s="9"/>
      <c r="DVT443" s="9"/>
      <c r="DVU443" s="9"/>
      <c r="DVV443" s="9"/>
      <c r="DVW443" s="9"/>
      <c r="DVX443" s="9"/>
      <c r="DVY443" s="9"/>
      <c r="DVZ443" s="9"/>
      <c r="DWA443" s="9"/>
      <c r="DWB443" s="9"/>
      <c r="DWC443" s="9"/>
      <c r="DWD443" s="9"/>
      <c r="DWE443" s="9"/>
      <c r="DWF443" s="9"/>
      <c r="DWG443" s="9"/>
      <c r="DWH443" s="9"/>
      <c r="DWI443" s="9"/>
      <c r="DWJ443" s="9"/>
      <c r="DWK443" s="9"/>
      <c r="DWL443" s="9"/>
      <c r="DWM443" s="9"/>
      <c r="DWN443" s="9"/>
      <c r="DWO443" s="9"/>
      <c r="DWP443" s="9"/>
      <c r="DWQ443" s="9"/>
      <c r="DWR443" s="9"/>
      <c r="DWS443" s="9"/>
      <c r="DWT443" s="9"/>
      <c r="DWU443" s="9"/>
      <c r="DWV443" s="9"/>
      <c r="DWW443" s="9"/>
      <c r="DWX443" s="9"/>
      <c r="DWY443" s="9"/>
      <c r="DWZ443" s="9"/>
      <c r="DXA443" s="9"/>
      <c r="DXB443" s="9"/>
      <c r="DXC443" s="9"/>
      <c r="DXD443" s="9"/>
      <c r="DXE443" s="9"/>
      <c r="DXF443" s="9"/>
      <c r="DXG443" s="9"/>
      <c r="DXH443" s="9"/>
      <c r="DXI443" s="9"/>
      <c r="DXJ443" s="9"/>
      <c r="DXK443" s="9"/>
      <c r="DXL443" s="9"/>
      <c r="DXM443" s="9"/>
      <c r="DXN443" s="9"/>
      <c r="DXO443" s="9"/>
      <c r="DXP443" s="9"/>
      <c r="DXQ443" s="9"/>
      <c r="DXR443" s="9"/>
      <c r="DXS443" s="9"/>
      <c r="DXT443" s="9"/>
      <c r="DXU443" s="9"/>
      <c r="DXV443" s="9"/>
      <c r="DXW443" s="9"/>
      <c r="DXX443" s="9"/>
      <c r="DXY443" s="9"/>
      <c r="DXZ443" s="9"/>
      <c r="DYA443" s="9"/>
      <c r="DYB443" s="9"/>
      <c r="DYC443" s="9"/>
      <c r="DYD443" s="9"/>
      <c r="DYE443" s="9"/>
      <c r="DYF443" s="9"/>
      <c r="DYG443" s="9"/>
      <c r="DYH443" s="9"/>
      <c r="DYI443" s="9"/>
      <c r="DYJ443" s="9"/>
      <c r="DYK443" s="9"/>
      <c r="DYL443" s="9"/>
      <c r="DYM443" s="9"/>
      <c r="DYN443" s="9"/>
      <c r="DYO443" s="9"/>
      <c r="DYP443" s="9"/>
      <c r="DYQ443" s="9"/>
      <c r="DYR443" s="9"/>
      <c r="DYS443" s="9"/>
      <c r="DYT443" s="9"/>
      <c r="DYU443" s="9"/>
      <c r="DYV443" s="9"/>
      <c r="DYW443" s="9"/>
      <c r="DYX443" s="9"/>
      <c r="DYY443" s="9"/>
      <c r="DYZ443" s="9"/>
      <c r="DZA443" s="9"/>
      <c r="DZB443" s="9"/>
      <c r="DZC443" s="9"/>
      <c r="DZD443" s="9"/>
      <c r="DZE443" s="9"/>
      <c r="DZF443" s="9"/>
      <c r="DZG443" s="9"/>
      <c r="DZH443" s="9"/>
      <c r="DZI443" s="9"/>
      <c r="DZJ443" s="9"/>
      <c r="DZK443" s="9"/>
      <c r="DZL443" s="9"/>
      <c r="DZM443" s="9"/>
      <c r="DZN443" s="9"/>
      <c r="DZO443" s="9"/>
      <c r="DZP443" s="9"/>
      <c r="DZQ443" s="9"/>
      <c r="DZR443" s="9"/>
      <c r="DZS443" s="9"/>
      <c r="DZT443" s="9"/>
      <c r="DZU443" s="9"/>
      <c r="DZV443" s="9"/>
      <c r="DZW443" s="9"/>
      <c r="DZX443" s="9"/>
      <c r="DZY443" s="9"/>
      <c r="DZZ443" s="9"/>
      <c r="EAA443" s="9"/>
      <c r="EAB443" s="9"/>
      <c r="EAC443" s="9"/>
      <c r="EAD443" s="9"/>
      <c r="EAE443" s="9"/>
      <c r="EAF443" s="9"/>
      <c r="EAG443" s="9"/>
      <c r="EAH443" s="9"/>
      <c r="EAI443" s="9"/>
      <c r="EAJ443" s="9"/>
      <c r="EAK443" s="9"/>
      <c r="EAL443" s="9"/>
      <c r="EAM443" s="9"/>
      <c r="EAN443" s="9"/>
      <c r="EAO443" s="9"/>
      <c r="EAP443" s="9"/>
      <c r="EAQ443" s="9"/>
      <c r="EAR443" s="9"/>
      <c r="EAS443" s="9"/>
      <c r="EAT443" s="9"/>
      <c r="EAU443" s="9"/>
      <c r="EAV443" s="9"/>
      <c r="EAW443" s="9"/>
      <c r="EAX443" s="9"/>
      <c r="EAY443" s="9"/>
      <c r="EAZ443" s="9"/>
      <c r="EBA443" s="9"/>
      <c r="EBB443" s="9"/>
      <c r="EBC443" s="9"/>
      <c r="EBD443" s="9"/>
      <c r="EBE443" s="9"/>
      <c r="EBF443" s="9"/>
      <c r="EBG443" s="9"/>
      <c r="EBH443" s="9"/>
      <c r="EBI443" s="9"/>
      <c r="EBJ443" s="9"/>
      <c r="EBK443" s="9"/>
      <c r="EBL443" s="9"/>
      <c r="EBM443" s="9"/>
      <c r="EBN443" s="9"/>
      <c r="EBO443" s="9"/>
      <c r="EBP443" s="9"/>
      <c r="EBQ443" s="9"/>
      <c r="EBR443" s="9"/>
      <c r="EBS443" s="9"/>
      <c r="EBT443" s="9"/>
      <c r="EBU443" s="9"/>
      <c r="EBV443" s="9"/>
      <c r="EBW443" s="9"/>
      <c r="EBX443" s="9"/>
      <c r="EBY443" s="9"/>
      <c r="EBZ443" s="9"/>
      <c r="ECA443" s="9"/>
      <c r="ECB443" s="9"/>
      <c r="ECC443" s="9"/>
      <c r="ECD443" s="9"/>
      <c r="ECE443" s="9"/>
      <c r="ECF443" s="9"/>
      <c r="ECG443" s="9"/>
      <c r="ECH443" s="9"/>
      <c r="ECI443" s="9"/>
      <c r="ECJ443" s="9"/>
      <c r="ECK443" s="9"/>
      <c r="ECL443" s="9"/>
      <c r="ECM443" s="9"/>
      <c r="ECN443" s="9"/>
      <c r="ECO443" s="9"/>
      <c r="ECP443" s="9"/>
      <c r="ECQ443" s="9"/>
      <c r="ECR443" s="9"/>
      <c r="ECS443" s="9"/>
      <c r="ECT443" s="9"/>
      <c r="ECU443" s="9"/>
      <c r="ECV443" s="9"/>
      <c r="ECW443" s="9"/>
      <c r="ECX443" s="9"/>
      <c r="ECY443" s="9"/>
      <c r="ECZ443" s="9"/>
      <c r="EDA443" s="9"/>
      <c r="EDB443" s="9"/>
      <c r="EDC443" s="9"/>
      <c r="EDD443" s="9"/>
      <c r="EDE443" s="9"/>
      <c r="EDF443" s="9"/>
      <c r="EDG443" s="9"/>
      <c r="EDH443" s="9"/>
      <c r="EDI443" s="9"/>
      <c r="EDJ443" s="9"/>
      <c r="EDK443" s="9"/>
      <c r="EDL443" s="9"/>
      <c r="EDM443" s="9"/>
      <c r="EDN443" s="9"/>
      <c r="EDO443" s="9"/>
      <c r="EDP443" s="9"/>
      <c r="EDQ443" s="9"/>
      <c r="EDR443" s="9"/>
      <c r="EDS443" s="9"/>
      <c r="EDT443" s="9"/>
      <c r="EDU443" s="9"/>
      <c r="EDV443" s="9"/>
      <c r="EDW443" s="9"/>
      <c r="EDX443" s="9"/>
      <c r="EDY443" s="9"/>
      <c r="EDZ443" s="9"/>
      <c r="EEA443" s="9"/>
      <c r="EEB443" s="9"/>
      <c r="EEC443" s="9"/>
      <c r="EED443" s="9"/>
      <c r="EEE443" s="9"/>
      <c r="EEF443" s="9"/>
      <c r="EEG443" s="9"/>
      <c r="EEH443" s="9"/>
      <c r="EEI443" s="9"/>
      <c r="EEJ443" s="9"/>
      <c r="EEK443" s="9"/>
      <c r="EEL443" s="9"/>
      <c r="EEM443" s="9"/>
      <c r="EEN443" s="9"/>
      <c r="EEO443" s="9"/>
      <c r="EEP443" s="9"/>
      <c r="EEQ443" s="9"/>
      <c r="EER443" s="9"/>
      <c r="EES443" s="9"/>
      <c r="EET443" s="9"/>
      <c r="EEU443" s="9"/>
      <c r="EEV443" s="9"/>
      <c r="EEW443" s="9"/>
      <c r="EEX443" s="9"/>
      <c r="EEY443" s="9"/>
      <c r="EEZ443" s="9"/>
      <c r="EFA443" s="9"/>
      <c r="EFB443" s="9"/>
      <c r="EFC443" s="9"/>
      <c r="EFD443" s="9"/>
      <c r="EFE443" s="9"/>
      <c r="EFF443" s="9"/>
      <c r="EFG443" s="9"/>
      <c r="EFH443" s="9"/>
      <c r="EFI443" s="9"/>
      <c r="EFJ443" s="9"/>
      <c r="EFK443" s="9"/>
      <c r="EFL443" s="9"/>
      <c r="EFM443" s="9"/>
      <c r="EFN443" s="9"/>
      <c r="EFO443" s="9"/>
      <c r="EFP443" s="9"/>
      <c r="EFQ443" s="9"/>
      <c r="EFR443" s="9"/>
      <c r="EFS443" s="9"/>
      <c r="EFT443" s="9"/>
      <c r="EFU443" s="9"/>
      <c r="EFV443" s="9"/>
      <c r="EFW443" s="9"/>
      <c r="EFX443" s="9"/>
      <c r="EFY443" s="9"/>
      <c r="EFZ443" s="9"/>
      <c r="EGA443" s="9"/>
      <c r="EGB443" s="9"/>
      <c r="EGC443" s="9"/>
      <c r="EGD443" s="9"/>
      <c r="EGE443" s="9"/>
      <c r="EGF443" s="9"/>
      <c r="EGG443" s="9"/>
      <c r="EGH443" s="9"/>
      <c r="EGI443" s="9"/>
      <c r="EGJ443" s="9"/>
      <c r="EGK443" s="9"/>
      <c r="EGL443" s="9"/>
      <c r="EGM443" s="9"/>
      <c r="EGN443" s="9"/>
      <c r="EGO443" s="9"/>
      <c r="EGP443" s="9"/>
      <c r="EGQ443" s="9"/>
      <c r="EGR443" s="9"/>
      <c r="EGS443" s="9"/>
      <c r="EGT443" s="9"/>
      <c r="EGU443" s="9"/>
      <c r="EGV443" s="9"/>
      <c r="EGW443" s="9"/>
      <c r="EGX443" s="9"/>
      <c r="EGY443" s="9"/>
      <c r="EGZ443" s="9"/>
      <c r="EHA443" s="9"/>
      <c r="EHB443" s="9"/>
      <c r="EHC443" s="9"/>
      <c r="EHD443" s="9"/>
      <c r="EHE443" s="9"/>
      <c r="EHF443" s="9"/>
      <c r="EHG443" s="9"/>
      <c r="EHH443" s="9"/>
      <c r="EHI443" s="9"/>
      <c r="EHJ443" s="9"/>
      <c r="EHK443" s="9"/>
      <c r="EHL443" s="9"/>
      <c r="EHM443" s="9"/>
      <c r="EHN443" s="9"/>
      <c r="EHO443" s="9"/>
      <c r="EHP443" s="9"/>
      <c r="EHQ443" s="9"/>
      <c r="EHR443" s="9"/>
      <c r="EHS443" s="9"/>
      <c r="EHT443" s="9"/>
      <c r="EHU443" s="9"/>
      <c r="EHV443" s="9"/>
      <c r="EHW443" s="9"/>
      <c r="EHX443" s="9"/>
      <c r="EHY443" s="9"/>
      <c r="EHZ443" s="9"/>
      <c r="EIA443" s="9"/>
      <c r="EIB443" s="9"/>
      <c r="EIC443" s="9"/>
      <c r="EID443" s="9"/>
      <c r="EIE443" s="9"/>
      <c r="EIF443" s="9"/>
      <c r="EIG443" s="9"/>
      <c r="EIH443" s="9"/>
      <c r="EII443" s="9"/>
      <c r="EIJ443" s="9"/>
      <c r="EIK443" s="9"/>
      <c r="EIL443" s="9"/>
      <c r="EIM443" s="9"/>
      <c r="EIN443" s="9"/>
      <c r="EIO443" s="9"/>
      <c r="EIP443" s="9"/>
      <c r="EIQ443" s="9"/>
      <c r="EIR443" s="9"/>
      <c r="EIS443" s="9"/>
      <c r="EIT443" s="9"/>
      <c r="EIU443" s="9"/>
      <c r="EIV443" s="9"/>
      <c r="EIW443" s="9"/>
      <c r="EIX443" s="9"/>
      <c r="EIY443" s="9"/>
      <c r="EIZ443" s="9"/>
      <c r="EJA443" s="9"/>
      <c r="EJB443" s="9"/>
      <c r="EJC443" s="9"/>
      <c r="EJD443" s="9"/>
      <c r="EJE443" s="9"/>
      <c r="EJF443" s="9"/>
      <c r="EJG443" s="9"/>
      <c r="EJH443" s="9"/>
      <c r="EJI443" s="9"/>
      <c r="EJJ443" s="9"/>
      <c r="EJK443" s="9"/>
      <c r="EJL443" s="9"/>
      <c r="EJM443" s="9"/>
      <c r="EJN443" s="9"/>
      <c r="EJO443" s="9"/>
      <c r="EJP443" s="9"/>
      <c r="EJQ443" s="9"/>
      <c r="EJR443" s="9"/>
      <c r="EJS443" s="9"/>
      <c r="EJT443" s="9"/>
      <c r="EJU443" s="9"/>
      <c r="EJV443" s="9"/>
      <c r="EJW443" s="9"/>
      <c r="EJX443" s="9"/>
      <c r="EJY443" s="9"/>
      <c r="EJZ443" s="9"/>
      <c r="EKA443" s="9"/>
      <c r="EKB443" s="9"/>
      <c r="EKC443" s="9"/>
      <c r="EKD443" s="9"/>
      <c r="EKE443" s="9"/>
      <c r="EKF443" s="9"/>
      <c r="EKG443" s="9"/>
      <c r="EKH443" s="9"/>
      <c r="EKI443" s="9"/>
      <c r="EKJ443" s="9"/>
      <c r="EKK443" s="9"/>
      <c r="EKL443" s="9"/>
      <c r="EKM443" s="9"/>
      <c r="EKN443" s="9"/>
      <c r="EKO443" s="9"/>
      <c r="EKP443" s="9"/>
      <c r="EKQ443" s="9"/>
      <c r="EKR443" s="9"/>
      <c r="EKS443" s="9"/>
      <c r="EKT443" s="9"/>
      <c r="EKU443" s="9"/>
      <c r="EKV443" s="9"/>
      <c r="EKW443" s="9"/>
      <c r="EKX443" s="9"/>
      <c r="EKY443" s="9"/>
      <c r="EKZ443" s="9"/>
      <c r="ELA443" s="9"/>
      <c r="ELB443" s="9"/>
      <c r="ELC443" s="9"/>
      <c r="ELD443" s="9"/>
      <c r="ELE443" s="9"/>
      <c r="ELF443" s="9"/>
      <c r="ELG443" s="9"/>
      <c r="ELH443" s="9"/>
      <c r="ELI443" s="9"/>
      <c r="ELJ443" s="9"/>
      <c r="ELK443" s="9"/>
      <c r="ELL443" s="9"/>
      <c r="ELM443" s="9"/>
      <c r="ELN443" s="9"/>
      <c r="ELO443" s="9"/>
      <c r="ELP443" s="9"/>
      <c r="ELQ443" s="9"/>
      <c r="ELR443" s="9"/>
      <c r="ELS443" s="9"/>
      <c r="ELT443" s="9"/>
      <c r="ELU443" s="9"/>
      <c r="ELV443" s="9"/>
      <c r="ELW443" s="9"/>
      <c r="ELX443" s="9"/>
      <c r="ELY443" s="9"/>
      <c r="ELZ443" s="9"/>
      <c r="EMA443" s="9"/>
      <c r="EMB443" s="9"/>
      <c r="EMC443" s="9"/>
      <c r="EMD443" s="9"/>
      <c r="EME443" s="9"/>
      <c r="EMF443" s="9"/>
      <c r="EMG443" s="9"/>
      <c r="EMH443" s="9"/>
      <c r="EMI443" s="9"/>
      <c r="EMJ443" s="9"/>
      <c r="EMK443" s="9"/>
      <c r="EML443" s="9"/>
      <c r="EMM443" s="9"/>
      <c r="EMN443" s="9"/>
      <c r="EMO443" s="9"/>
      <c r="EMP443" s="9"/>
      <c r="EMQ443" s="9"/>
      <c r="EMR443" s="9"/>
      <c r="EMS443" s="9"/>
      <c r="EMT443" s="9"/>
      <c r="EMU443" s="9"/>
      <c r="EMV443" s="9"/>
      <c r="EMW443" s="9"/>
      <c r="EMX443" s="9"/>
      <c r="EMY443" s="9"/>
      <c r="EMZ443" s="9"/>
      <c r="ENA443" s="9"/>
      <c r="ENB443" s="9"/>
      <c r="ENC443" s="9"/>
      <c r="END443" s="9"/>
      <c r="ENE443" s="9"/>
      <c r="ENF443" s="9"/>
      <c r="ENG443" s="9"/>
      <c r="ENH443" s="9"/>
      <c r="ENI443" s="9"/>
      <c r="ENJ443" s="9"/>
      <c r="ENK443" s="9"/>
      <c r="ENL443" s="9"/>
      <c r="ENM443" s="9"/>
      <c r="ENN443" s="9"/>
      <c r="ENO443" s="9"/>
      <c r="ENP443" s="9"/>
      <c r="ENQ443" s="9"/>
      <c r="ENR443" s="9"/>
      <c r="ENS443" s="9"/>
      <c r="ENT443" s="9"/>
      <c r="ENU443" s="9"/>
      <c r="ENV443" s="9"/>
      <c r="ENW443" s="9"/>
      <c r="ENX443" s="9"/>
      <c r="ENY443" s="9"/>
      <c r="ENZ443" s="9"/>
      <c r="EOA443" s="9"/>
      <c r="EOB443" s="9"/>
      <c r="EOC443" s="9"/>
      <c r="EOD443" s="9"/>
      <c r="EOE443" s="9"/>
      <c r="EOF443" s="9"/>
      <c r="EOG443" s="9"/>
      <c r="EOH443" s="9"/>
      <c r="EOI443" s="9"/>
      <c r="EOJ443" s="9"/>
      <c r="EOK443" s="9"/>
      <c r="EOL443" s="9"/>
      <c r="EOM443" s="9"/>
      <c r="EON443" s="9"/>
      <c r="EOO443" s="9"/>
      <c r="EOP443" s="9"/>
      <c r="EOQ443" s="9"/>
      <c r="EOR443" s="9"/>
      <c r="EOS443" s="9"/>
      <c r="EOT443" s="9"/>
      <c r="EOU443" s="9"/>
      <c r="EOV443" s="9"/>
      <c r="EOW443" s="9"/>
      <c r="EOX443" s="9"/>
      <c r="EOY443" s="9"/>
      <c r="EOZ443" s="9"/>
      <c r="EPA443" s="9"/>
      <c r="EPB443" s="9"/>
      <c r="EPC443" s="9"/>
      <c r="EPD443" s="9"/>
      <c r="EPE443" s="9"/>
      <c r="EPF443" s="9"/>
      <c r="EPG443" s="9"/>
      <c r="EPH443" s="9"/>
      <c r="EPI443" s="9"/>
      <c r="EPJ443" s="9"/>
      <c r="EPK443" s="9"/>
      <c r="EPL443" s="9"/>
      <c r="EPM443" s="9"/>
      <c r="EPN443" s="9"/>
      <c r="EPO443" s="9"/>
      <c r="EPP443" s="9"/>
      <c r="EPQ443" s="9"/>
      <c r="EPR443" s="9"/>
      <c r="EPS443" s="9"/>
      <c r="EPT443" s="9"/>
      <c r="EPU443" s="9"/>
      <c r="EPV443" s="9"/>
      <c r="EPW443" s="9"/>
      <c r="EPX443" s="9"/>
      <c r="EPY443" s="9"/>
      <c r="EPZ443" s="9"/>
      <c r="EQA443" s="9"/>
      <c r="EQB443" s="9"/>
      <c r="EQC443" s="9"/>
      <c r="EQD443" s="9"/>
      <c r="EQE443" s="9"/>
      <c r="EQF443" s="9"/>
      <c r="EQG443" s="9"/>
      <c r="EQH443" s="9"/>
      <c r="EQI443" s="9"/>
      <c r="EQJ443" s="9"/>
      <c r="EQK443" s="9"/>
      <c r="EQL443" s="9"/>
      <c r="EQM443" s="9"/>
      <c r="EQN443" s="9"/>
      <c r="EQO443" s="9"/>
      <c r="EQP443" s="9"/>
      <c r="EQQ443" s="9"/>
      <c r="EQR443" s="9"/>
      <c r="EQS443" s="9"/>
      <c r="EQT443" s="9"/>
      <c r="EQU443" s="9"/>
      <c r="EQV443" s="9"/>
      <c r="EQW443" s="9"/>
      <c r="EQX443" s="9"/>
      <c r="EQY443" s="9"/>
      <c r="EQZ443" s="9"/>
      <c r="ERA443" s="9"/>
      <c r="ERB443" s="9"/>
      <c r="ERC443" s="9"/>
      <c r="ERD443" s="9"/>
      <c r="ERE443" s="9"/>
      <c r="ERF443" s="9"/>
      <c r="ERG443" s="9"/>
      <c r="ERH443" s="9"/>
      <c r="ERI443" s="9"/>
      <c r="ERJ443" s="9"/>
      <c r="ERK443" s="9"/>
      <c r="ERL443" s="9"/>
      <c r="ERM443" s="9"/>
      <c r="ERN443" s="9"/>
      <c r="ERO443" s="9"/>
      <c r="ERP443" s="9"/>
      <c r="ERQ443" s="9"/>
      <c r="ERR443" s="9"/>
      <c r="ERS443" s="9"/>
      <c r="ERT443" s="9"/>
      <c r="ERU443" s="9"/>
      <c r="ERV443" s="9"/>
      <c r="ERW443" s="9"/>
      <c r="ERX443" s="9"/>
      <c r="ERY443" s="9"/>
      <c r="ERZ443" s="9"/>
      <c r="ESA443" s="9"/>
      <c r="ESB443" s="9"/>
      <c r="ESC443" s="9"/>
      <c r="ESD443" s="9"/>
      <c r="ESE443" s="9"/>
      <c r="ESF443" s="9"/>
      <c r="ESG443" s="9"/>
      <c r="ESH443" s="9"/>
      <c r="ESI443" s="9"/>
      <c r="ESJ443" s="9"/>
      <c r="ESK443" s="9"/>
      <c r="ESL443" s="9"/>
      <c r="ESM443" s="9"/>
      <c r="ESN443" s="9"/>
      <c r="ESO443" s="9"/>
      <c r="ESP443" s="9"/>
      <c r="ESQ443" s="9"/>
      <c r="ESR443" s="9"/>
      <c r="ESS443" s="9"/>
      <c r="EST443" s="9"/>
      <c r="ESU443" s="9"/>
      <c r="ESV443" s="9"/>
      <c r="ESW443" s="9"/>
      <c r="ESX443" s="9"/>
      <c r="ESY443" s="9"/>
      <c r="ESZ443" s="9"/>
      <c r="ETA443" s="9"/>
      <c r="ETB443" s="9"/>
      <c r="ETC443" s="9"/>
      <c r="ETD443" s="9"/>
      <c r="ETE443" s="9"/>
      <c r="ETF443" s="9"/>
      <c r="ETG443" s="9"/>
      <c r="ETH443" s="9"/>
      <c r="ETI443" s="9"/>
      <c r="ETJ443" s="9"/>
      <c r="ETK443" s="9"/>
      <c r="ETL443" s="9"/>
      <c r="ETM443" s="9"/>
      <c r="ETN443" s="9"/>
      <c r="ETO443" s="9"/>
      <c r="ETP443" s="9"/>
      <c r="ETQ443" s="9"/>
      <c r="ETR443" s="9"/>
      <c r="ETS443" s="9"/>
      <c r="ETT443" s="9"/>
      <c r="ETU443" s="9"/>
      <c r="ETV443" s="9"/>
      <c r="ETW443" s="9"/>
      <c r="ETX443" s="9"/>
      <c r="ETY443" s="9"/>
      <c r="ETZ443" s="9"/>
      <c r="EUA443" s="9"/>
      <c r="EUB443" s="9"/>
      <c r="EUC443" s="9"/>
      <c r="EUD443" s="9"/>
      <c r="EUE443" s="9"/>
      <c r="EUF443" s="9"/>
      <c r="EUG443" s="9"/>
      <c r="EUH443" s="9"/>
      <c r="EUI443" s="9"/>
      <c r="EUJ443" s="9"/>
      <c r="EUK443" s="9"/>
      <c r="EUL443" s="9"/>
      <c r="EUM443" s="9"/>
      <c r="EUN443" s="9"/>
      <c r="EUO443" s="9"/>
      <c r="EUP443" s="9"/>
      <c r="EUQ443" s="9"/>
      <c r="EUR443" s="9"/>
      <c r="EUS443" s="9"/>
      <c r="EUT443" s="9"/>
      <c r="EUU443" s="9"/>
      <c r="EUV443" s="9"/>
      <c r="EUW443" s="9"/>
      <c r="EUX443" s="9"/>
      <c r="EUY443" s="9"/>
      <c r="EUZ443" s="9"/>
      <c r="EVA443" s="9"/>
      <c r="EVB443" s="9"/>
      <c r="EVC443" s="9"/>
      <c r="EVD443" s="9"/>
      <c r="EVE443" s="9"/>
      <c r="EVF443" s="9"/>
      <c r="EVG443" s="9"/>
      <c r="EVH443" s="9"/>
      <c r="EVI443" s="9"/>
      <c r="EVJ443" s="9"/>
      <c r="EVK443" s="9"/>
      <c r="EVL443" s="9"/>
      <c r="EVM443" s="9"/>
      <c r="EVN443" s="9"/>
      <c r="EVO443" s="9"/>
      <c r="EVP443" s="9"/>
      <c r="EVQ443" s="9"/>
      <c r="EVR443" s="9"/>
      <c r="EVS443" s="9"/>
      <c r="EVT443" s="9"/>
      <c r="EVU443" s="9"/>
      <c r="EVV443" s="9"/>
      <c r="EVW443" s="9"/>
      <c r="EVX443" s="9"/>
      <c r="EVY443" s="9"/>
      <c r="EVZ443" s="9"/>
      <c r="EWA443" s="9"/>
      <c r="EWB443" s="9"/>
      <c r="EWC443" s="9"/>
      <c r="EWD443" s="9"/>
      <c r="EWE443" s="9"/>
      <c r="EWF443" s="9"/>
      <c r="EWG443" s="9"/>
      <c r="EWH443" s="9"/>
      <c r="EWI443" s="9"/>
      <c r="EWJ443" s="9"/>
      <c r="EWK443" s="9"/>
      <c r="EWL443" s="9"/>
      <c r="EWM443" s="9"/>
      <c r="EWN443" s="9"/>
      <c r="EWO443" s="9"/>
      <c r="EWP443" s="9"/>
      <c r="EWQ443" s="9"/>
      <c r="EWR443" s="9"/>
      <c r="EWS443" s="9"/>
      <c r="EWT443" s="9"/>
      <c r="EWU443" s="9"/>
      <c r="EWV443" s="9"/>
      <c r="EWW443" s="9"/>
      <c r="EWX443" s="9"/>
      <c r="EWY443" s="9"/>
      <c r="EWZ443" s="9"/>
      <c r="EXA443" s="9"/>
      <c r="EXB443" s="9"/>
      <c r="EXC443" s="9"/>
      <c r="EXD443" s="9"/>
      <c r="EXE443" s="9"/>
      <c r="EXF443" s="9"/>
      <c r="EXG443" s="9"/>
      <c r="EXH443" s="9"/>
      <c r="EXI443" s="9"/>
      <c r="EXJ443" s="9"/>
      <c r="EXK443" s="9"/>
      <c r="EXL443" s="9"/>
      <c r="EXM443" s="9"/>
      <c r="EXN443" s="9"/>
      <c r="EXO443" s="9"/>
      <c r="EXP443" s="9"/>
      <c r="EXQ443" s="9"/>
      <c r="EXR443" s="9"/>
      <c r="EXS443" s="9"/>
      <c r="EXT443" s="9"/>
      <c r="EXU443" s="9"/>
      <c r="EXV443" s="9"/>
      <c r="EXW443" s="9"/>
      <c r="EXX443" s="9"/>
      <c r="EXY443" s="9"/>
      <c r="EXZ443" s="9"/>
      <c r="EYA443" s="9"/>
      <c r="EYB443" s="9"/>
      <c r="EYC443" s="9"/>
      <c r="EYD443" s="9"/>
      <c r="EYE443" s="9"/>
      <c r="EYF443" s="9"/>
      <c r="EYG443" s="9"/>
      <c r="EYH443" s="9"/>
      <c r="EYI443" s="9"/>
      <c r="EYJ443" s="9"/>
      <c r="EYK443" s="9"/>
      <c r="EYL443" s="9"/>
      <c r="EYM443" s="9"/>
      <c r="EYN443" s="9"/>
      <c r="EYO443" s="9"/>
      <c r="EYP443" s="9"/>
      <c r="EYQ443" s="9"/>
      <c r="EYR443" s="9"/>
      <c r="EYS443" s="9"/>
      <c r="EYT443" s="9"/>
      <c r="EYU443" s="9"/>
      <c r="EYV443" s="9"/>
      <c r="EYW443" s="9"/>
      <c r="EYX443" s="9"/>
      <c r="EYY443" s="9"/>
      <c r="EYZ443" s="9"/>
      <c r="EZA443" s="9"/>
      <c r="EZB443" s="9"/>
      <c r="EZC443" s="9"/>
      <c r="EZD443" s="9"/>
      <c r="EZE443" s="9"/>
      <c r="EZF443" s="9"/>
      <c r="EZG443" s="9"/>
      <c r="EZH443" s="9"/>
      <c r="EZI443" s="9"/>
      <c r="EZJ443" s="9"/>
      <c r="EZK443" s="9"/>
      <c r="EZL443" s="9"/>
      <c r="EZM443" s="9"/>
      <c r="EZN443" s="9"/>
      <c r="EZO443" s="9"/>
      <c r="EZP443" s="9"/>
      <c r="EZQ443" s="9"/>
      <c r="EZR443" s="9"/>
      <c r="EZS443" s="9"/>
      <c r="EZT443" s="9"/>
      <c r="EZU443" s="9"/>
      <c r="EZV443" s="9"/>
      <c r="EZW443" s="9"/>
      <c r="EZX443" s="9"/>
      <c r="EZY443" s="9"/>
      <c r="EZZ443" s="9"/>
      <c r="FAA443" s="9"/>
      <c r="FAB443" s="9"/>
      <c r="FAC443" s="9"/>
      <c r="FAD443" s="9"/>
      <c r="FAE443" s="9"/>
      <c r="FAF443" s="9"/>
      <c r="FAG443" s="9"/>
      <c r="FAH443" s="9"/>
      <c r="FAI443" s="9"/>
      <c r="FAJ443" s="9"/>
      <c r="FAK443" s="9"/>
      <c r="FAL443" s="9"/>
      <c r="FAM443" s="9"/>
      <c r="FAN443" s="9"/>
      <c r="FAO443" s="9"/>
      <c r="FAP443" s="9"/>
      <c r="FAQ443" s="9"/>
      <c r="FAR443" s="9"/>
      <c r="FAS443" s="9"/>
      <c r="FAT443" s="9"/>
      <c r="FAU443" s="9"/>
      <c r="FAV443" s="9"/>
      <c r="FAW443" s="9"/>
      <c r="FAX443" s="9"/>
      <c r="FAY443" s="9"/>
      <c r="FAZ443" s="9"/>
      <c r="FBA443" s="9"/>
      <c r="FBB443" s="9"/>
      <c r="FBC443" s="9"/>
      <c r="FBD443" s="9"/>
      <c r="FBE443" s="9"/>
      <c r="FBF443" s="9"/>
      <c r="FBG443" s="9"/>
      <c r="FBH443" s="9"/>
      <c r="FBI443" s="9"/>
      <c r="FBJ443" s="9"/>
      <c r="FBK443" s="9"/>
      <c r="FBL443" s="9"/>
      <c r="FBM443" s="9"/>
      <c r="FBN443" s="9"/>
      <c r="FBO443" s="9"/>
      <c r="FBP443" s="9"/>
      <c r="FBQ443" s="9"/>
      <c r="FBR443" s="9"/>
      <c r="FBS443" s="9"/>
      <c r="FBT443" s="9"/>
      <c r="FBU443" s="9"/>
      <c r="FBV443" s="9"/>
      <c r="FBW443" s="9"/>
      <c r="FBX443" s="9"/>
      <c r="FBY443" s="9"/>
      <c r="FBZ443" s="9"/>
      <c r="FCA443" s="9"/>
      <c r="FCB443" s="9"/>
      <c r="FCC443" s="9"/>
      <c r="FCD443" s="9"/>
      <c r="FCE443" s="9"/>
      <c r="FCF443" s="9"/>
      <c r="FCG443" s="9"/>
      <c r="FCH443" s="9"/>
      <c r="FCI443" s="9"/>
      <c r="FCJ443" s="9"/>
      <c r="FCK443" s="9"/>
      <c r="FCL443" s="9"/>
      <c r="FCM443" s="9"/>
      <c r="FCN443" s="9"/>
      <c r="FCO443" s="9"/>
      <c r="FCP443" s="9"/>
      <c r="FCQ443" s="9"/>
      <c r="FCR443" s="9"/>
      <c r="FCS443" s="9"/>
      <c r="FCT443" s="9"/>
      <c r="FCU443" s="9"/>
      <c r="FCV443" s="9"/>
      <c r="FCW443" s="9"/>
      <c r="FCX443" s="9"/>
      <c r="FCY443" s="9"/>
      <c r="FCZ443" s="9"/>
      <c r="FDA443" s="9"/>
      <c r="FDB443" s="9"/>
      <c r="FDC443" s="9"/>
      <c r="FDD443" s="9"/>
      <c r="FDE443" s="9"/>
      <c r="FDF443" s="9"/>
      <c r="FDG443" s="9"/>
      <c r="FDH443" s="9"/>
      <c r="FDI443" s="9"/>
      <c r="FDJ443" s="9"/>
      <c r="FDK443" s="9"/>
      <c r="FDL443" s="9"/>
      <c r="FDM443" s="9"/>
      <c r="FDN443" s="9"/>
      <c r="FDO443" s="9"/>
      <c r="FDP443" s="9"/>
      <c r="FDQ443" s="9"/>
      <c r="FDR443" s="9"/>
      <c r="FDS443" s="9"/>
      <c r="FDT443" s="9"/>
      <c r="FDU443" s="9"/>
      <c r="FDV443" s="9"/>
      <c r="FDW443" s="9"/>
      <c r="FDX443" s="9"/>
      <c r="FDY443" s="9"/>
      <c r="FDZ443" s="9"/>
      <c r="FEA443" s="9"/>
      <c r="FEB443" s="9"/>
      <c r="FEC443" s="9"/>
      <c r="FED443" s="9"/>
      <c r="FEE443" s="9"/>
      <c r="FEF443" s="9"/>
      <c r="FEG443" s="9"/>
      <c r="FEH443" s="9"/>
      <c r="FEI443" s="9"/>
      <c r="FEJ443" s="9"/>
      <c r="FEK443" s="9"/>
      <c r="FEL443" s="9"/>
      <c r="FEM443" s="9"/>
      <c r="FEN443" s="9"/>
      <c r="FEO443" s="9"/>
      <c r="FEP443" s="9"/>
      <c r="FEQ443" s="9"/>
      <c r="FER443" s="9"/>
      <c r="FES443" s="9"/>
      <c r="FET443" s="9"/>
      <c r="FEU443" s="9"/>
      <c r="FEV443" s="9"/>
      <c r="FEW443" s="9"/>
      <c r="FEX443" s="9"/>
      <c r="FEY443" s="9"/>
      <c r="FEZ443" s="9"/>
      <c r="FFA443" s="9"/>
      <c r="FFB443" s="9"/>
      <c r="FFC443" s="9"/>
      <c r="FFD443" s="9"/>
      <c r="FFE443" s="9"/>
      <c r="FFF443" s="9"/>
      <c r="FFG443" s="9"/>
      <c r="FFH443" s="9"/>
      <c r="FFI443" s="9"/>
      <c r="FFJ443" s="9"/>
      <c r="FFK443" s="9"/>
      <c r="FFL443" s="9"/>
      <c r="FFM443" s="9"/>
      <c r="FFN443" s="9"/>
      <c r="FFO443" s="9"/>
      <c r="FFP443" s="9"/>
      <c r="FFQ443" s="9"/>
      <c r="FFR443" s="9"/>
      <c r="FFS443" s="9"/>
      <c r="FFT443" s="9"/>
      <c r="FFU443" s="9"/>
      <c r="FFV443" s="9"/>
      <c r="FFW443" s="9"/>
      <c r="FFX443" s="9"/>
      <c r="FFY443" s="9"/>
      <c r="FFZ443" s="9"/>
      <c r="FGA443" s="9"/>
      <c r="FGB443" s="9"/>
      <c r="FGC443" s="9"/>
      <c r="FGD443" s="9"/>
      <c r="FGE443" s="9"/>
      <c r="FGF443" s="9"/>
      <c r="FGG443" s="9"/>
      <c r="FGH443" s="9"/>
      <c r="FGI443" s="9"/>
      <c r="FGJ443" s="9"/>
      <c r="FGK443" s="9"/>
      <c r="FGL443" s="9"/>
      <c r="FGM443" s="9"/>
      <c r="FGN443" s="9"/>
      <c r="FGO443" s="9"/>
      <c r="FGP443" s="9"/>
      <c r="FGQ443" s="9"/>
      <c r="FGR443" s="9"/>
      <c r="FGS443" s="9"/>
      <c r="FGT443" s="9"/>
      <c r="FGU443" s="9"/>
      <c r="FGV443" s="9"/>
      <c r="FGW443" s="9"/>
      <c r="FGX443" s="9"/>
      <c r="FGY443" s="9"/>
      <c r="FGZ443" s="9"/>
      <c r="FHA443" s="9"/>
      <c r="FHB443" s="9"/>
      <c r="FHC443" s="9"/>
      <c r="FHD443" s="9"/>
      <c r="FHE443" s="9"/>
      <c r="FHF443" s="9"/>
      <c r="FHG443" s="9"/>
      <c r="FHH443" s="9"/>
      <c r="FHI443" s="9"/>
      <c r="FHJ443" s="9"/>
      <c r="FHK443" s="9"/>
      <c r="FHL443" s="9"/>
      <c r="FHM443" s="9"/>
      <c r="FHN443" s="9"/>
      <c r="FHO443" s="9"/>
      <c r="FHP443" s="9"/>
      <c r="FHQ443" s="9"/>
      <c r="FHR443" s="9"/>
      <c r="FHS443" s="9"/>
      <c r="FHT443" s="9"/>
      <c r="FHU443" s="9"/>
      <c r="FHV443" s="9"/>
      <c r="FHW443" s="9"/>
      <c r="FHX443" s="9"/>
      <c r="FHY443" s="9"/>
      <c r="FHZ443" s="9"/>
      <c r="FIA443" s="9"/>
      <c r="FIB443" s="9"/>
      <c r="FIC443" s="9"/>
      <c r="FID443" s="9"/>
      <c r="FIE443" s="9"/>
      <c r="FIF443" s="9"/>
      <c r="FIG443" s="9"/>
      <c r="FIH443" s="9"/>
      <c r="FII443" s="9"/>
      <c r="FIJ443" s="9"/>
      <c r="FIK443" s="9"/>
      <c r="FIL443" s="9"/>
      <c r="FIM443" s="9"/>
      <c r="FIN443" s="9"/>
      <c r="FIO443" s="9"/>
      <c r="FIP443" s="9"/>
      <c r="FIQ443" s="9"/>
      <c r="FIR443" s="9"/>
      <c r="FIS443" s="9"/>
      <c r="FIT443" s="9"/>
      <c r="FIU443" s="9"/>
      <c r="FIV443" s="9"/>
      <c r="FIW443" s="9"/>
      <c r="FIX443" s="9"/>
      <c r="FIY443" s="9"/>
      <c r="FIZ443" s="9"/>
      <c r="FJA443" s="9"/>
      <c r="FJB443" s="9"/>
      <c r="FJC443" s="9"/>
      <c r="FJD443" s="9"/>
      <c r="FJE443" s="9"/>
      <c r="FJF443" s="9"/>
      <c r="FJG443" s="9"/>
      <c r="FJH443" s="9"/>
      <c r="FJI443" s="9"/>
      <c r="FJJ443" s="9"/>
      <c r="FJK443" s="9"/>
      <c r="FJL443" s="9"/>
      <c r="FJM443" s="9"/>
      <c r="FJN443" s="9"/>
      <c r="FJO443" s="9"/>
      <c r="FJP443" s="9"/>
      <c r="FJQ443" s="9"/>
      <c r="FJR443" s="9"/>
      <c r="FJS443" s="9"/>
      <c r="FJT443" s="9"/>
      <c r="FJU443" s="9"/>
      <c r="FJV443" s="9"/>
      <c r="FJW443" s="9"/>
      <c r="FJX443" s="9"/>
      <c r="FJY443" s="9"/>
      <c r="FJZ443" s="9"/>
      <c r="FKA443" s="9"/>
      <c r="FKB443" s="9"/>
      <c r="FKC443" s="9"/>
      <c r="FKD443" s="9"/>
      <c r="FKE443" s="9"/>
      <c r="FKF443" s="9"/>
      <c r="FKG443" s="9"/>
      <c r="FKH443" s="9"/>
      <c r="FKI443" s="9"/>
      <c r="FKJ443" s="9"/>
      <c r="FKK443" s="9"/>
      <c r="FKL443" s="9"/>
      <c r="FKM443" s="9"/>
      <c r="FKN443" s="9"/>
      <c r="FKO443" s="9"/>
      <c r="FKP443" s="9"/>
      <c r="FKQ443" s="9"/>
      <c r="FKR443" s="9"/>
      <c r="FKS443" s="9"/>
      <c r="FKT443" s="9"/>
      <c r="FKU443" s="9"/>
      <c r="FKV443" s="9"/>
      <c r="FKW443" s="9"/>
      <c r="FKX443" s="9"/>
      <c r="FKY443" s="9"/>
      <c r="FKZ443" s="9"/>
      <c r="FLA443" s="9"/>
      <c r="FLB443" s="9"/>
      <c r="FLC443" s="9"/>
      <c r="FLD443" s="9"/>
      <c r="FLE443" s="9"/>
      <c r="FLF443" s="9"/>
      <c r="FLG443" s="9"/>
      <c r="FLH443" s="9"/>
      <c r="FLI443" s="9"/>
      <c r="FLJ443" s="9"/>
      <c r="FLK443" s="9"/>
      <c r="FLL443" s="9"/>
      <c r="FLM443" s="9"/>
      <c r="FLN443" s="9"/>
      <c r="FLO443" s="9"/>
      <c r="FLP443" s="9"/>
      <c r="FLQ443" s="9"/>
      <c r="FLR443" s="9"/>
      <c r="FLS443" s="9"/>
      <c r="FLT443" s="9"/>
      <c r="FLU443" s="9"/>
      <c r="FLV443" s="9"/>
      <c r="FLW443" s="9"/>
      <c r="FLX443" s="9"/>
      <c r="FLY443" s="9"/>
      <c r="FLZ443" s="9"/>
      <c r="FMA443" s="9"/>
      <c r="FMB443" s="9"/>
      <c r="FMC443" s="9"/>
      <c r="FMD443" s="9"/>
      <c r="FME443" s="9"/>
      <c r="FMF443" s="9"/>
      <c r="FMG443" s="9"/>
      <c r="FMH443" s="9"/>
      <c r="FMI443" s="9"/>
      <c r="FMJ443" s="9"/>
      <c r="FMK443" s="9"/>
      <c r="FML443" s="9"/>
      <c r="FMM443" s="9"/>
      <c r="FMN443" s="9"/>
      <c r="FMO443" s="9"/>
      <c r="FMP443" s="9"/>
      <c r="FMQ443" s="9"/>
      <c r="FMR443" s="9"/>
      <c r="FMS443" s="9"/>
      <c r="FMT443" s="9"/>
      <c r="FMU443" s="9"/>
      <c r="FMV443" s="9"/>
      <c r="FMW443" s="9"/>
      <c r="FMX443" s="9"/>
      <c r="FMY443" s="9"/>
      <c r="FMZ443" s="9"/>
      <c r="FNA443" s="9"/>
      <c r="FNB443" s="9"/>
      <c r="FNC443" s="9"/>
      <c r="FND443" s="9"/>
      <c r="FNE443" s="9"/>
      <c r="FNF443" s="9"/>
      <c r="FNG443" s="9"/>
      <c r="FNH443" s="9"/>
      <c r="FNI443" s="9"/>
      <c r="FNJ443" s="9"/>
      <c r="FNK443" s="9"/>
      <c r="FNL443" s="9"/>
      <c r="FNM443" s="9"/>
      <c r="FNN443" s="9"/>
      <c r="FNO443" s="9"/>
      <c r="FNP443" s="9"/>
      <c r="FNQ443" s="9"/>
      <c r="FNR443" s="9"/>
      <c r="FNS443" s="9"/>
      <c r="FNT443" s="9"/>
      <c r="FNU443" s="9"/>
      <c r="FNV443" s="9"/>
      <c r="FNW443" s="9"/>
      <c r="FNX443" s="9"/>
      <c r="FNY443" s="9"/>
      <c r="FNZ443" s="9"/>
      <c r="FOA443" s="9"/>
      <c r="FOB443" s="9"/>
      <c r="FOC443" s="9"/>
      <c r="FOD443" s="9"/>
      <c r="FOE443" s="9"/>
      <c r="FOF443" s="9"/>
      <c r="FOG443" s="9"/>
      <c r="FOH443" s="9"/>
      <c r="FOI443" s="9"/>
      <c r="FOJ443" s="9"/>
      <c r="FOK443" s="9"/>
      <c r="FOL443" s="9"/>
      <c r="FOM443" s="9"/>
      <c r="FON443" s="9"/>
      <c r="FOO443" s="9"/>
      <c r="FOP443" s="9"/>
      <c r="FOQ443" s="9"/>
      <c r="FOR443" s="9"/>
      <c r="FOS443" s="9"/>
      <c r="FOT443" s="9"/>
      <c r="FOU443" s="9"/>
      <c r="FOV443" s="9"/>
      <c r="FOW443" s="9"/>
      <c r="FOX443" s="9"/>
      <c r="FOY443" s="9"/>
      <c r="FOZ443" s="9"/>
      <c r="FPA443" s="9"/>
      <c r="FPB443" s="9"/>
      <c r="FPC443" s="9"/>
      <c r="FPD443" s="9"/>
      <c r="FPE443" s="9"/>
      <c r="FPF443" s="9"/>
      <c r="FPG443" s="9"/>
      <c r="FPH443" s="9"/>
      <c r="FPI443" s="9"/>
      <c r="FPJ443" s="9"/>
      <c r="FPK443" s="9"/>
      <c r="FPL443" s="9"/>
      <c r="FPM443" s="9"/>
      <c r="FPN443" s="9"/>
      <c r="FPO443" s="9"/>
      <c r="FPP443" s="9"/>
      <c r="FPQ443" s="9"/>
      <c r="FPR443" s="9"/>
      <c r="FPS443" s="9"/>
      <c r="FPT443" s="9"/>
      <c r="FPU443" s="9"/>
      <c r="FPV443" s="9"/>
      <c r="FPW443" s="9"/>
      <c r="FPX443" s="9"/>
      <c r="FPY443" s="9"/>
      <c r="FPZ443" s="9"/>
      <c r="FQA443" s="9"/>
      <c r="FQB443" s="9"/>
      <c r="FQC443" s="9"/>
      <c r="FQD443" s="9"/>
      <c r="FQE443" s="9"/>
      <c r="FQF443" s="9"/>
      <c r="FQG443" s="9"/>
      <c r="FQH443" s="9"/>
      <c r="FQI443" s="9"/>
      <c r="FQJ443" s="9"/>
      <c r="FQK443" s="9"/>
      <c r="FQL443" s="9"/>
      <c r="FQM443" s="9"/>
      <c r="FQN443" s="9"/>
      <c r="FQO443" s="9"/>
      <c r="FQP443" s="9"/>
      <c r="FQQ443" s="9"/>
      <c r="FQR443" s="9"/>
      <c r="FQS443" s="9"/>
      <c r="FQT443" s="9"/>
      <c r="FQU443" s="9"/>
      <c r="FQV443" s="9"/>
      <c r="FQW443" s="9"/>
      <c r="FQX443" s="9"/>
      <c r="FQY443" s="9"/>
      <c r="FQZ443" s="9"/>
      <c r="FRA443" s="9"/>
      <c r="FRB443" s="9"/>
      <c r="FRC443" s="9"/>
      <c r="FRD443" s="9"/>
      <c r="FRE443" s="9"/>
      <c r="FRF443" s="9"/>
      <c r="FRG443" s="9"/>
      <c r="FRH443" s="9"/>
      <c r="FRI443" s="9"/>
      <c r="FRJ443" s="9"/>
      <c r="FRK443" s="9"/>
      <c r="FRL443" s="9"/>
      <c r="FRM443" s="9"/>
      <c r="FRN443" s="9"/>
      <c r="FRO443" s="9"/>
      <c r="FRP443" s="9"/>
      <c r="FRQ443" s="9"/>
      <c r="FRR443" s="9"/>
      <c r="FRS443" s="9"/>
      <c r="FRT443" s="9"/>
      <c r="FRU443" s="9"/>
      <c r="FRV443" s="9"/>
      <c r="FRW443" s="9"/>
      <c r="FRX443" s="9"/>
      <c r="FRY443" s="9"/>
      <c r="FRZ443" s="9"/>
      <c r="FSA443" s="9"/>
      <c r="FSB443" s="9"/>
      <c r="FSC443" s="9"/>
      <c r="FSD443" s="9"/>
      <c r="FSE443" s="9"/>
      <c r="FSF443" s="9"/>
      <c r="FSG443" s="9"/>
      <c r="FSH443" s="9"/>
      <c r="FSI443" s="9"/>
      <c r="FSJ443" s="9"/>
      <c r="FSK443" s="9"/>
      <c r="FSL443" s="9"/>
      <c r="FSM443" s="9"/>
      <c r="FSN443" s="9"/>
      <c r="FSO443" s="9"/>
      <c r="FSP443" s="9"/>
      <c r="FSQ443" s="9"/>
      <c r="FSR443" s="9"/>
      <c r="FSS443" s="9"/>
      <c r="FST443" s="9"/>
      <c r="FSU443" s="9"/>
      <c r="FSV443" s="9"/>
      <c r="FSW443" s="9"/>
      <c r="FSX443" s="9"/>
      <c r="FSY443" s="9"/>
      <c r="FSZ443" s="9"/>
      <c r="FTA443" s="9"/>
      <c r="FTB443" s="9"/>
      <c r="FTC443" s="9"/>
      <c r="FTD443" s="9"/>
      <c r="FTE443" s="9"/>
      <c r="FTF443" s="9"/>
      <c r="FTG443" s="9"/>
      <c r="FTH443" s="9"/>
      <c r="FTI443" s="9"/>
      <c r="FTJ443" s="9"/>
      <c r="FTK443" s="9"/>
      <c r="FTL443" s="9"/>
      <c r="FTM443" s="9"/>
      <c r="FTN443" s="9"/>
      <c r="FTO443" s="9"/>
      <c r="FTP443" s="9"/>
      <c r="FTQ443" s="9"/>
      <c r="FTR443" s="9"/>
      <c r="FTS443" s="9"/>
      <c r="FTT443" s="9"/>
      <c r="FTU443" s="9"/>
      <c r="FTV443" s="9"/>
      <c r="FTW443" s="9"/>
      <c r="FTX443" s="9"/>
      <c r="FTY443" s="9"/>
      <c r="FTZ443" s="9"/>
      <c r="FUA443" s="9"/>
      <c r="FUB443" s="9"/>
      <c r="FUC443" s="9"/>
      <c r="FUD443" s="9"/>
      <c r="FUE443" s="9"/>
      <c r="FUF443" s="9"/>
      <c r="FUG443" s="9"/>
      <c r="FUH443" s="9"/>
      <c r="FUI443" s="9"/>
      <c r="FUJ443" s="9"/>
      <c r="FUK443" s="9"/>
      <c r="FUL443" s="9"/>
      <c r="FUM443" s="9"/>
      <c r="FUN443" s="9"/>
      <c r="FUO443" s="9"/>
      <c r="FUP443" s="9"/>
      <c r="FUQ443" s="9"/>
      <c r="FUR443" s="9"/>
      <c r="FUS443" s="9"/>
      <c r="FUT443" s="9"/>
      <c r="FUU443" s="9"/>
      <c r="FUV443" s="9"/>
      <c r="FUW443" s="9"/>
      <c r="FUX443" s="9"/>
      <c r="FUY443" s="9"/>
      <c r="FUZ443" s="9"/>
      <c r="FVA443" s="9"/>
      <c r="FVB443" s="9"/>
      <c r="FVC443" s="9"/>
      <c r="FVD443" s="9"/>
      <c r="FVE443" s="9"/>
      <c r="FVF443" s="9"/>
      <c r="FVG443" s="9"/>
      <c r="FVH443" s="9"/>
      <c r="FVI443" s="9"/>
      <c r="FVJ443" s="9"/>
      <c r="FVK443" s="9"/>
      <c r="FVL443" s="9"/>
      <c r="FVM443" s="9"/>
      <c r="FVN443" s="9"/>
      <c r="FVO443" s="9"/>
      <c r="FVP443" s="9"/>
      <c r="FVQ443" s="9"/>
      <c r="FVR443" s="9"/>
      <c r="FVS443" s="9"/>
      <c r="FVT443" s="9"/>
      <c r="FVU443" s="9"/>
      <c r="FVV443" s="9"/>
      <c r="FVW443" s="9"/>
      <c r="FVX443" s="9"/>
      <c r="FVY443" s="9"/>
      <c r="FVZ443" s="9"/>
      <c r="FWA443" s="9"/>
      <c r="FWB443" s="9"/>
      <c r="FWC443" s="9"/>
      <c r="FWD443" s="9"/>
      <c r="FWE443" s="9"/>
      <c r="FWF443" s="9"/>
      <c r="FWG443" s="9"/>
      <c r="FWH443" s="9"/>
      <c r="FWI443" s="9"/>
      <c r="FWJ443" s="9"/>
      <c r="FWK443" s="9"/>
      <c r="FWL443" s="9"/>
      <c r="FWM443" s="9"/>
      <c r="FWN443" s="9"/>
      <c r="FWO443" s="9"/>
      <c r="FWP443" s="9"/>
      <c r="FWQ443" s="9"/>
      <c r="FWR443" s="9"/>
      <c r="FWS443" s="9"/>
      <c r="FWT443" s="9"/>
      <c r="FWU443" s="9"/>
      <c r="FWV443" s="9"/>
      <c r="FWW443" s="9"/>
      <c r="FWX443" s="9"/>
      <c r="FWY443" s="9"/>
      <c r="FWZ443" s="9"/>
      <c r="FXA443" s="9"/>
      <c r="FXB443" s="9"/>
      <c r="FXC443" s="9"/>
      <c r="FXD443" s="9"/>
      <c r="FXE443" s="9"/>
      <c r="FXF443" s="9"/>
      <c r="FXG443" s="9"/>
      <c r="FXH443" s="9"/>
      <c r="FXI443" s="9"/>
      <c r="FXJ443" s="9"/>
      <c r="FXK443" s="9"/>
      <c r="FXL443" s="9"/>
      <c r="FXM443" s="9"/>
      <c r="FXN443" s="9"/>
      <c r="FXO443" s="9"/>
      <c r="FXP443" s="9"/>
      <c r="FXQ443" s="9"/>
      <c r="FXR443" s="9"/>
      <c r="FXS443" s="9"/>
      <c r="FXT443" s="9"/>
      <c r="FXU443" s="9"/>
      <c r="FXV443" s="9"/>
      <c r="FXW443" s="9"/>
      <c r="FXX443" s="9"/>
      <c r="FXY443" s="9"/>
      <c r="FXZ443" s="9"/>
      <c r="FYA443" s="9"/>
      <c r="FYB443" s="9"/>
      <c r="FYC443" s="9"/>
      <c r="FYD443" s="9"/>
      <c r="FYE443" s="9"/>
      <c r="FYF443" s="9"/>
      <c r="FYG443" s="9"/>
      <c r="FYH443" s="9"/>
      <c r="FYI443" s="9"/>
      <c r="FYJ443" s="9"/>
      <c r="FYK443" s="9"/>
      <c r="FYL443" s="9"/>
      <c r="FYM443" s="9"/>
      <c r="FYN443" s="9"/>
      <c r="FYO443" s="9"/>
      <c r="FYP443" s="9"/>
      <c r="FYQ443" s="9"/>
      <c r="FYR443" s="9"/>
      <c r="FYS443" s="9"/>
      <c r="FYT443" s="9"/>
      <c r="FYU443" s="9"/>
      <c r="FYV443" s="9"/>
      <c r="FYW443" s="9"/>
      <c r="FYX443" s="9"/>
      <c r="FYY443" s="9"/>
      <c r="FYZ443" s="9"/>
      <c r="FZA443" s="9"/>
      <c r="FZB443" s="9"/>
      <c r="FZC443" s="9"/>
      <c r="FZD443" s="9"/>
      <c r="FZE443" s="9"/>
      <c r="FZF443" s="9"/>
      <c r="FZG443" s="9"/>
      <c r="FZH443" s="9"/>
      <c r="FZI443" s="9"/>
      <c r="FZJ443" s="9"/>
      <c r="FZK443" s="9"/>
      <c r="FZL443" s="9"/>
      <c r="FZM443" s="9"/>
      <c r="FZN443" s="9"/>
      <c r="FZO443" s="9"/>
      <c r="FZP443" s="9"/>
      <c r="FZQ443" s="9"/>
      <c r="FZR443" s="9"/>
      <c r="FZS443" s="9"/>
      <c r="FZT443" s="9"/>
      <c r="FZU443" s="9"/>
      <c r="FZV443" s="9"/>
      <c r="FZW443" s="9"/>
      <c r="FZX443" s="9"/>
      <c r="FZY443" s="9"/>
      <c r="FZZ443" s="9"/>
      <c r="GAA443" s="9"/>
      <c r="GAB443" s="9"/>
      <c r="GAC443" s="9"/>
      <c r="GAD443" s="9"/>
      <c r="GAE443" s="9"/>
      <c r="GAF443" s="9"/>
      <c r="GAG443" s="9"/>
      <c r="GAH443" s="9"/>
      <c r="GAI443" s="9"/>
      <c r="GAJ443" s="9"/>
      <c r="GAK443" s="9"/>
      <c r="GAL443" s="9"/>
      <c r="GAM443" s="9"/>
      <c r="GAN443" s="9"/>
      <c r="GAO443" s="9"/>
      <c r="GAP443" s="9"/>
      <c r="GAQ443" s="9"/>
      <c r="GAR443" s="9"/>
      <c r="GAS443" s="9"/>
      <c r="GAT443" s="9"/>
      <c r="GAU443" s="9"/>
      <c r="GAV443" s="9"/>
      <c r="GAW443" s="9"/>
      <c r="GAX443" s="9"/>
      <c r="GAY443" s="9"/>
      <c r="GAZ443" s="9"/>
      <c r="GBA443" s="9"/>
      <c r="GBB443" s="9"/>
      <c r="GBC443" s="9"/>
      <c r="GBD443" s="9"/>
      <c r="GBE443" s="9"/>
      <c r="GBF443" s="9"/>
      <c r="GBG443" s="9"/>
      <c r="GBH443" s="9"/>
      <c r="GBI443" s="9"/>
      <c r="GBJ443" s="9"/>
      <c r="GBK443" s="9"/>
      <c r="GBL443" s="9"/>
      <c r="GBM443" s="9"/>
      <c r="GBN443" s="9"/>
      <c r="GBO443" s="9"/>
      <c r="GBP443" s="9"/>
      <c r="GBQ443" s="9"/>
      <c r="GBR443" s="9"/>
      <c r="GBS443" s="9"/>
      <c r="GBT443" s="9"/>
      <c r="GBU443" s="9"/>
      <c r="GBV443" s="9"/>
      <c r="GBW443" s="9"/>
      <c r="GBX443" s="9"/>
      <c r="GBY443" s="9"/>
      <c r="GBZ443" s="9"/>
      <c r="GCA443" s="9"/>
      <c r="GCB443" s="9"/>
      <c r="GCC443" s="9"/>
      <c r="GCD443" s="9"/>
      <c r="GCE443" s="9"/>
      <c r="GCF443" s="9"/>
      <c r="GCG443" s="9"/>
      <c r="GCH443" s="9"/>
      <c r="GCI443" s="9"/>
      <c r="GCJ443" s="9"/>
      <c r="GCK443" s="9"/>
      <c r="GCL443" s="9"/>
      <c r="GCM443" s="9"/>
      <c r="GCN443" s="9"/>
      <c r="GCO443" s="9"/>
      <c r="GCP443" s="9"/>
      <c r="GCQ443" s="9"/>
      <c r="GCR443" s="9"/>
      <c r="GCS443" s="9"/>
      <c r="GCT443" s="9"/>
      <c r="GCU443" s="9"/>
      <c r="GCV443" s="9"/>
      <c r="GCW443" s="9"/>
      <c r="GCX443" s="9"/>
      <c r="GCY443" s="9"/>
      <c r="GCZ443" s="9"/>
      <c r="GDA443" s="9"/>
      <c r="GDB443" s="9"/>
      <c r="GDC443" s="9"/>
      <c r="GDD443" s="9"/>
      <c r="GDE443" s="9"/>
      <c r="GDF443" s="9"/>
      <c r="GDG443" s="9"/>
      <c r="GDH443" s="9"/>
      <c r="GDI443" s="9"/>
      <c r="GDJ443" s="9"/>
      <c r="GDK443" s="9"/>
      <c r="GDL443" s="9"/>
      <c r="GDM443" s="9"/>
      <c r="GDN443" s="9"/>
      <c r="GDO443" s="9"/>
      <c r="GDP443" s="9"/>
      <c r="GDQ443" s="9"/>
      <c r="GDR443" s="9"/>
      <c r="GDS443" s="9"/>
      <c r="GDT443" s="9"/>
      <c r="GDU443" s="9"/>
      <c r="GDV443" s="9"/>
      <c r="GDW443" s="9"/>
      <c r="GDX443" s="9"/>
      <c r="GDY443" s="9"/>
      <c r="GDZ443" s="9"/>
      <c r="GEA443" s="9"/>
      <c r="GEB443" s="9"/>
      <c r="GEC443" s="9"/>
      <c r="GED443" s="9"/>
      <c r="GEE443" s="9"/>
      <c r="GEF443" s="9"/>
      <c r="GEG443" s="9"/>
      <c r="GEH443" s="9"/>
      <c r="GEI443" s="9"/>
      <c r="GEJ443" s="9"/>
      <c r="GEK443" s="9"/>
      <c r="GEL443" s="9"/>
      <c r="GEM443" s="9"/>
      <c r="GEN443" s="9"/>
      <c r="GEO443" s="9"/>
      <c r="GEP443" s="9"/>
      <c r="GEQ443" s="9"/>
      <c r="GER443" s="9"/>
      <c r="GES443" s="9"/>
      <c r="GET443" s="9"/>
      <c r="GEU443" s="9"/>
      <c r="GEV443" s="9"/>
      <c r="GEW443" s="9"/>
      <c r="GEX443" s="9"/>
      <c r="GEY443" s="9"/>
      <c r="GEZ443" s="9"/>
      <c r="GFA443" s="9"/>
      <c r="GFB443" s="9"/>
      <c r="GFC443" s="9"/>
      <c r="GFD443" s="9"/>
      <c r="GFE443" s="9"/>
      <c r="GFF443" s="9"/>
      <c r="GFG443" s="9"/>
      <c r="GFH443" s="9"/>
      <c r="GFI443" s="9"/>
      <c r="GFJ443" s="9"/>
      <c r="GFK443" s="9"/>
      <c r="GFL443" s="9"/>
      <c r="GFM443" s="9"/>
      <c r="GFN443" s="9"/>
      <c r="GFO443" s="9"/>
      <c r="GFP443" s="9"/>
      <c r="GFQ443" s="9"/>
      <c r="GFR443" s="9"/>
      <c r="GFS443" s="9"/>
      <c r="GFT443" s="9"/>
      <c r="GFU443" s="9"/>
      <c r="GFV443" s="9"/>
      <c r="GFW443" s="9"/>
      <c r="GFX443" s="9"/>
      <c r="GFY443" s="9"/>
      <c r="GFZ443" s="9"/>
      <c r="GGA443" s="9"/>
      <c r="GGB443" s="9"/>
      <c r="GGC443" s="9"/>
      <c r="GGD443" s="9"/>
      <c r="GGE443" s="9"/>
      <c r="GGF443" s="9"/>
      <c r="GGG443" s="9"/>
      <c r="GGH443" s="9"/>
      <c r="GGI443" s="9"/>
      <c r="GGJ443" s="9"/>
      <c r="GGK443" s="9"/>
      <c r="GGL443" s="9"/>
      <c r="GGM443" s="9"/>
      <c r="GGN443" s="9"/>
      <c r="GGO443" s="9"/>
      <c r="GGP443" s="9"/>
      <c r="GGQ443" s="9"/>
      <c r="GGR443" s="9"/>
      <c r="GGS443" s="9"/>
      <c r="GGT443" s="9"/>
      <c r="GGU443" s="9"/>
      <c r="GGV443" s="9"/>
      <c r="GGW443" s="9"/>
      <c r="GGX443" s="9"/>
      <c r="GGY443" s="9"/>
      <c r="GGZ443" s="9"/>
      <c r="GHA443" s="9"/>
      <c r="GHB443" s="9"/>
      <c r="GHC443" s="9"/>
      <c r="GHD443" s="9"/>
      <c r="GHE443" s="9"/>
      <c r="GHF443" s="9"/>
      <c r="GHG443" s="9"/>
      <c r="GHH443" s="9"/>
      <c r="GHI443" s="9"/>
      <c r="GHJ443" s="9"/>
      <c r="GHK443" s="9"/>
      <c r="GHL443" s="9"/>
      <c r="GHM443" s="9"/>
      <c r="GHN443" s="9"/>
      <c r="GHO443" s="9"/>
      <c r="GHP443" s="9"/>
      <c r="GHQ443" s="9"/>
      <c r="GHR443" s="9"/>
      <c r="GHS443" s="9"/>
      <c r="GHT443" s="9"/>
      <c r="GHU443" s="9"/>
      <c r="GHV443" s="9"/>
      <c r="GHW443" s="9"/>
      <c r="GHX443" s="9"/>
      <c r="GHY443" s="9"/>
      <c r="GHZ443" s="9"/>
      <c r="GIA443" s="9"/>
      <c r="GIB443" s="9"/>
      <c r="GIC443" s="9"/>
      <c r="GID443" s="9"/>
      <c r="GIE443" s="9"/>
      <c r="GIF443" s="9"/>
      <c r="GIG443" s="9"/>
      <c r="GIH443" s="9"/>
      <c r="GII443" s="9"/>
      <c r="GIJ443" s="9"/>
      <c r="GIK443" s="9"/>
      <c r="GIL443" s="9"/>
      <c r="GIM443" s="9"/>
      <c r="GIN443" s="9"/>
      <c r="GIO443" s="9"/>
      <c r="GIP443" s="9"/>
      <c r="GIQ443" s="9"/>
      <c r="GIR443" s="9"/>
      <c r="GIS443" s="9"/>
      <c r="GIT443" s="9"/>
      <c r="GIU443" s="9"/>
      <c r="GIV443" s="9"/>
      <c r="GIW443" s="9"/>
      <c r="GIX443" s="9"/>
      <c r="GIY443" s="9"/>
      <c r="GIZ443" s="9"/>
      <c r="GJA443" s="9"/>
      <c r="GJB443" s="9"/>
      <c r="GJC443" s="9"/>
      <c r="GJD443" s="9"/>
      <c r="GJE443" s="9"/>
      <c r="GJF443" s="9"/>
      <c r="GJG443" s="9"/>
      <c r="GJH443" s="9"/>
      <c r="GJI443" s="9"/>
      <c r="GJJ443" s="9"/>
      <c r="GJK443" s="9"/>
      <c r="GJL443" s="9"/>
      <c r="GJM443" s="9"/>
      <c r="GJN443" s="9"/>
      <c r="GJO443" s="9"/>
      <c r="GJP443" s="9"/>
      <c r="GJQ443" s="9"/>
      <c r="GJR443" s="9"/>
      <c r="GJS443" s="9"/>
      <c r="GJT443" s="9"/>
      <c r="GJU443" s="9"/>
      <c r="GJV443" s="9"/>
      <c r="GJW443" s="9"/>
      <c r="GJX443" s="9"/>
      <c r="GJY443" s="9"/>
      <c r="GJZ443" s="9"/>
      <c r="GKA443" s="9"/>
      <c r="GKB443" s="9"/>
      <c r="GKC443" s="9"/>
      <c r="GKD443" s="9"/>
      <c r="GKE443" s="9"/>
      <c r="GKF443" s="9"/>
      <c r="GKG443" s="9"/>
      <c r="GKH443" s="9"/>
      <c r="GKI443" s="9"/>
      <c r="GKJ443" s="9"/>
      <c r="GKK443" s="9"/>
      <c r="GKL443" s="9"/>
      <c r="GKM443" s="9"/>
      <c r="GKN443" s="9"/>
      <c r="GKO443" s="9"/>
      <c r="GKP443" s="9"/>
      <c r="GKQ443" s="9"/>
      <c r="GKR443" s="9"/>
      <c r="GKS443" s="9"/>
      <c r="GKT443" s="9"/>
      <c r="GKU443" s="9"/>
      <c r="GKV443" s="9"/>
      <c r="GKW443" s="9"/>
      <c r="GKX443" s="9"/>
      <c r="GKY443" s="9"/>
      <c r="GKZ443" s="9"/>
      <c r="GLA443" s="9"/>
      <c r="GLB443" s="9"/>
      <c r="GLC443" s="9"/>
      <c r="GLD443" s="9"/>
      <c r="GLE443" s="9"/>
      <c r="GLF443" s="9"/>
      <c r="GLG443" s="9"/>
      <c r="GLH443" s="9"/>
      <c r="GLI443" s="9"/>
      <c r="GLJ443" s="9"/>
      <c r="GLK443" s="9"/>
      <c r="GLL443" s="9"/>
      <c r="GLM443" s="9"/>
      <c r="GLN443" s="9"/>
      <c r="GLO443" s="9"/>
      <c r="GLP443" s="9"/>
      <c r="GLQ443" s="9"/>
      <c r="GLR443" s="9"/>
      <c r="GLS443" s="9"/>
      <c r="GLT443" s="9"/>
      <c r="GLU443" s="9"/>
      <c r="GLV443" s="9"/>
      <c r="GLW443" s="9"/>
      <c r="GLX443" s="9"/>
      <c r="GLY443" s="9"/>
      <c r="GLZ443" s="9"/>
      <c r="GMA443" s="9"/>
      <c r="GMB443" s="9"/>
      <c r="GMC443" s="9"/>
      <c r="GMD443" s="9"/>
      <c r="GME443" s="9"/>
      <c r="GMF443" s="9"/>
      <c r="GMG443" s="9"/>
      <c r="GMH443" s="9"/>
      <c r="GMI443" s="9"/>
      <c r="GMJ443" s="9"/>
      <c r="GMK443" s="9"/>
      <c r="GML443" s="9"/>
      <c r="GMM443" s="9"/>
      <c r="GMN443" s="9"/>
      <c r="GMO443" s="9"/>
      <c r="GMP443" s="9"/>
      <c r="GMQ443" s="9"/>
      <c r="GMR443" s="9"/>
      <c r="GMS443" s="9"/>
      <c r="GMT443" s="9"/>
      <c r="GMU443" s="9"/>
      <c r="GMV443" s="9"/>
      <c r="GMW443" s="9"/>
      <c r="GMX443" s="9"/>
      <c r="GMY443" s="9"/>
      <c r="GMZ443" s="9"/>
      <c r="GNA443" s="9"/>
      <c r="GNB443" s="9"/>
      <c r="GNC443" s="9"/>
      <c r="GND443" s="9"/>
      <c r="GNE443" s="9"/>
      <c r="GNF443" s="9"/>
      <c r="GNG443" s="9"/>
      <c r="GNH443" s="9"/>
      <c r="GNI443" s="9"/>
      <c r="GNJ443" s="9"/>
      <c r="GNK443" s="9"/>
      <c r="GNL443" s="9"/>
      <c r="GNM443" s="9"/>
      <c r="GNN443" s="9"/>
      <c r="GNO443" s="9"/>
      <c r="GNP443" s="9"/>
      <c r="GNQ443" s="9"/>
      <c r="GNR443" s="9"/>
      <c r="GNS443" s="9"/>
      <c r="GNT443" s="9"/>
      <c r="GNU443" s="9"/>
      <c r="GNV443" s="9"/>
      <c r="GNW443" s="9"/>
      <c r="GNX443" s="9"/>
      <c r="GNY443" s="9"/>
      <c r="GNZ443" s="9"/>
      <c r="GOA443" s="9"/>
      <c r="GOB443" s="9"/>
      <c r="GOC443" s="9"/>
      <c r="GOD443" s="9"/>
      <c r="GOE443" s="9"/>
      <c r="GOF443" s="9"/>
      <c r="GOG443" s="9"/>
      <c r="GOH443" s="9"/>
      <c r="GOI443" s="9"/>
      <c r="GOJ443" s="9"/>
      <c r="GOK443" s="9"/>
      <c r="GOL443" s="9"/>
      <c r="GOM443" s="9"/>
      <c r="GON443" s="9"/>
      <c r="GOO443" s="9"/>
      <c r="GOP443" s="9"/>
      <c r="GOQ443" s="9"/>
      <c r="GOR443" s="9"/>
      <c r="GOS443" s="9"/>
      <c r="GOT443" s="9"/>
      <c r="GOU443" s="9"/>
      <c r="GOV443" s="9"/>
      <c r="GOW443" s="9"/>
      <c r="GOX443" s="9"/>
      <c r="GOY443" s="9"/>
      <c r="GOZ443" s="9"/>
      <c r="GPA443" s="9"/>
      <c r="GPB443" s="9"/>
      <c r="GPC443" s="9"/>
      <c r="GPD443" s="9"/>
      <c r="GPE443" s="9"/>
      <c r="GPF443" s="9"/>
      <c r="GPG443" s="9"/>
      <c r="GPH443" s="9"/>
      <c r="GPI443" s="9"/>
      <c r="GPJ443" s="9"/>
      <c r="GPK443" s="9"/>
      <c r="GPL443" s="9"/>
      <c r="GPM443" s="9"/>
      <c r="GPN443" s="9"/>
      <c r="GPO443" s="9"/>
      <c r="GPP443" s="9"/>
      <c r="GPQ443" s="9"/>
      <c r="GPR443" s="9"/>
      <c r="GPS443" s="9"/>
      <c r="GPT443" s="9"/>
      <c r="GPU443" s="9"/>
      <c r="GPV443" s="9"/>
      <c r="GPW443" s="9"/>
      <c r="GPX443" s="9"/>
      <c r="GPY443" s="9"/>
      <c r="GPZ443" s="9"/>
      <c r="GQA443" s="9"/>
      <c r="GQB443" s="9"/>
      <c r="GQC443" s="9"/>
      <c r="GQD443" s="9"/>
      <c r="GQE443" s="9"/>
      <c r="GQF443" s="9"/>
      <c r="GQG443" s="9"/>
      <c r="GQH443" s="9"/>
      <c r="GQI443" s="9"/>
      <c r="GQJ443" s="9"/>
      <c r="GQK443" s="9"/>
      <c r="GQL443" s="9"/>
      <c r="GQM443" s="9"/>
      <c r="GQN443" s="9"/>
      <c r="GQO443" s="9"/>
      <c r="GQP443" s="9"/>
      <c r="GQQ443" s="9"/>
      <c r="GQR443" s="9"/>
      <c r="GQS443" s="9"/>
      <c r="GQT443" s="9"/>
      <c r="GQU443" s="9"/>
      <c r="GQV443" s="9"/>
      <c r="GQW443" s="9"/>
      <c r="GQX443" s="9"/>
      <c r="GQY443" s="9"/>
      <c r="GQZ443" s="9"/>
      <c r="GRA443" s="9"/>
      <c r="GRB443" s="9"/>
      <c r="GRC443" s="9"/>
      <c r="GRD443" s="9"/>
      <c r="GRE443" s="9"/>
      <c r="GRF443" s="9"/>
      <c r="GRG443" s="9"/>
      <c r="GRH443" s="9"/>
      <c r="GRI443" s="9"/>
      <c r="GRJ443" s="9"/>
      <c r="GRK443" s="9"/>
      <c r="GRL443" s="9"/>
      <c r="GRM443" s="9"/>
      <c r="GRN443" s="9"/>
      <c r="GRO443" s="9"/>
      <c r="GRP443" s="9"/>
      <c r="GRQ443" s="9"/>
      <c r="GRR443" s="9"/>
      <c r="GRS443" s="9"/>
      <c r="GRT443" s="9"/>
      <c r="GRU443" s="9"/>
      <c r="GRV443" s="9"/>
      <c r="GRW443" s="9"/>
      <c r="GRX443" s="9"/>
      <c r="GRY443" s="9"/>
      <c r="GRZ443" s="9"/>
      <c r="GSA443" s="9"/>
      <c r="GSB443" s="9"/>
      <c r="GSC443" s="9"/>
      <c r="GSD443" s="9"/>
      <c r="GSE443" s="9"/>
      <c r="GSF443" s="9"/>
      <c r="GSG443" s="9"/>
      <c r="GSH443" s="9"/>
      <c r="GSI443" s="9"/>
      <c r="GSJ443" s="9"/>
      <c r="GSK443" s="9"/>
      <c r="GSL443" s="9"/>
      <c r="GSM443" s="9"/>
      <c r="GSN443" s="9"/>
      <c r="GSO443" s="9"/>
      <c r="GSP443" s="9"/>
      <c r="GSQ443" s="9"/>
      <c r="GSR443" s="9"/>
      <c r="GSS443" s="9"/>
      <c r="GST443" s="9"/>
      <c r="GSU443" s="9"/>
      <c r="GSV443" s="9"/>
      <c r="GSW443" s="9"/>
      <c r="GSX443" s="9"/>
      <c r="GSY443" s="9"/>
      <c r="GSZ443" s="9"/>
      <c r="GTA443" s="9"/>
      <c r="GTB443" s="9"/>
      <c r="GTC443" s="9"/>
      <c r="GTD443" s="9"/>
      <c r="GTE443" s="9"/>
      <c r="GTF443" s="9"/>
      <c r="GTG443" s="9"/>
      <c r="GTH443" s="9"/>
      <c r="GTI443" s="9"/>
      <c r="GTJ443" s="9"/>
      <c r="GTK443" s="9"/>
      <c r="GTL443" s="9"/>
      <c r="GTM443" s="9"/>
      <c r="GTN443" s="9"/>
      <c r="GTO443" s="9"/>
      <c r="GTP443" s="9"/>
      <c r="GTQ443" s="9"/>
      <c r="GTR443" s="9"/>
      <c r="GTS443" s="9"/>
      <c r="GTT443" s="9"/>
      <c r="GTU443" s="9"/>
      <c r="GTV443" s="9"/>
      <c r="GTW443" s="9"/>
      <c r="GTX443" s="9"/>
      <c r="GTY443" s="9"/>
      <c r="GTZ443" s="9"/>
      <c r="GUA443" s="9"/>
      <c r="GUB443" s="9"/>
      <c r="GUC443" s="9"/>
      <c r="GUD443" s="9"/>
      <c r="GUE443" s="9"/>
      <c r="GUF443" s="9"/>
      <c r="GUG443" s="9"/>
      <c r="GUH443" s="9"/>
      <c r="GUI443" s="9"/>
      <c r="GUJ443" s="9"/>
      <c r="GUK443" s="9"/>
      <c r="GUL443" s="9"/>
      <c r="GUM443" s="9"/>
      <c r="GUN443" s="9"/>
      <c r="GUO443" s="9"/>
      <c r="GUP443" s="9"/>
      <c r="GUQ443" s="9"/>
      <c r="GUR443" s="9"/>
      <c r="GUS443" s="9"/>
      <c r="GUT443" s="9"/>
      <c r="GUU443" s="9"/>
      <c r="GUV443" s="9"/>
      <c r="GUW443" s="9"/>
      <c r="GUX443" s="9"/>
      <c r="GUY443" s="9"/>
      <c r="GUZ443" s="9"/>
      <c r="GVA443" s="9"/>
      <c r="GVB443" s="9"/>
      <c r="GVC443" s="9"/>
      <c r="GVD443" s="9"/>
      <c r="GVE443" s="9"/>
      <c r="GVF443" s="9"/>
      <c r="GVG443" s="9"/>
      <c r="GVH443" s="9"/>
      <c r="GVI443" s="9"/>
      <c r="GVJ443" s="9"/>
      <c r="GVK443" s="9"/>
      <c r="GVL443" s="9"/>
      <c r="GVM443" s="9"/>
      <c r="GVN443" s="9"/>
      <c r="GVO443" s="9"/>
      <c r="GVP443" s="9"/>
      <c r="GVQ443" s="9"/>
      <c r="GVR443" s="9"/>
      <c r="GVS443" s="9"/>
      <c r="GVT443" s="9"/>
      <c r="GVU443" s="9"/>
      <c r="GVV443" s="9"/>
      <c r="GVW443" s="9"/>
      <c r="GVX443" s="9"/>
      <c r="GVY443" s="9"/>
      <c r="GVZ443" s="9"/>
      <c r="GWA443" s="9"/>
      <c r="GWB443" s="9"/>
      <c r="GWC443" s="9"/>
      <c r="GWD443" s="9"/>
      <c r="GWE443" s="9"/>
      <c r="GWF443" s="9"/>
      <c r="GWG443" s="9"/>
      <c r="GWH443" s="9"/>
      <c r="GWI443" s="9"/>
      <c r="GWJ443" s="9"/>
      <c r="GWK443" s="9"/>
      <c r="GWL443" s="9"/>
      <c r="GWM443" s="9"/>
      <c r="GWN443" s="9"/>
      <c r="GWO443" s="9"/>
      <c r="GWP443" s="9"/>
      <c r="GWQ443" s="9"/>
      <c r="GWR443" s="9"/>
      <c r="GWS443" s="9"/>
      <c r="GWT443" s="9"/>
      <c r="GWU443" s="9"/>
      <c r="GWV443" s="9"/>
      <c r="GWW443" s="9"/>
      <c r="GWX443" s="9"/>
      <c r="GWY443" s="9"/>
      <c r="GWZ443" s="9"/>
      <c r="GXA443" s="9"/>
      <c r="GXB443" s="9"/>
      <c r="GXC443" s="9"/>
      <c r="GXD443" s="9"/>
      <c r="GXE443" s="9"/>
      <c r="GXF443" s="9"/>
      <c r="GXG443" s="9"/>
      <c r="GXH443" s="9"/>
      <c r="GXI443" s="9"/>
      <c r="GXJ443" s="9"/>
      <c r="GXK443" s="9"/>
      <c r="GXL443" s="9"/>
      <c r="GXM443" s="9"/>
      <c r="GXN443" s="9"/>
      <c r="GXO443" s="9"/>
      <c r="GXP443" s="9"/>
      <c r="GXQ443" s="9"/>
      <c r="GXR443" s="9"/>
      <c r="GXS443" s="9"/>
      <c r="GXT443" s="9"/>
      <c r="GXU443" s="9"/>
      <c r="GXV443" s="9"/>
      <c r="GXW443" s="9"/>
      <c r="GXX443" s="9"/>
      <c r="GXY443" s="9"/>
      <c r="GXZ443" s="9"/>
      <c r="GYA443" s="9"/>
      <c r="GYB443" s="9"/>
      <c r="GYC443" s="9"/>
      <c r="GYD443" s="9"/>
      <c r="GYE443" s="9"/>
      <c r="GYF443" s="9"/>
      <c r="GYG443" s="9"/>
      <c r="GYH443" s="9"/>
      <c r="GYI443" s="9"/>
      <c r="GYJ443" s="9"/>
      <c r="GYK443" s="9"/>
      <c r="GYL443" s="9"/>
      <c r="GYM443" s="9"/>
      <c r="GYN443" s="9"/>
      <c r="GYO443" s="9"/>
      <c r="GYP443" s="9"/>
      <c r="GYQ443" s="9"/>
      <c r="GYR443" s="9"/>
      <c r="GYS443" s="9"/>
      <c r="GYT443" s="9"/>
      <c r="GYU443" s="9"/>
      <c r="GYV443" s="9"/>
      <c r="GYW443" s="9"/>
      <c r="GYX443" s="9"/>
      <c r="GYY443" s="9"/>
      <c r="GYZ443" s="9"/>
      <c r="GZA443" s="9"/>
      <c r="GZB443" s="9"/>
      <c r="GZC443" s="9"/>
      <c r="GZD443" s="9"/>
      <c r="GZE443" s="9"/>
      <c r="GZF443" s="9"/>
      <c r="GZG443" s="9"/>
      <c r="GZH443" s="9"/>
      <c r="GZI443" s="9"/>
      <c r="GZJ443" s="9"/>
      <c r="GZK443" s="9"/>
      <c r="GZL443" s="9"/>
      <c r="GZM443" s="9"/>
      <c r="GZN443" s="9"/>
      <c r="GZO443" s="9"/>
      <c r="GZP443" s="9"/>
      <c r="GZQ443" s="9"/>
      <c r="GZR443" s="9"/>
      <c r="GZS443" s="9"/>
      <c r="GZT443" s="9"/>
      <c r="GZU443" s="9"/>
      <c r="GZV443" s="9"/>
      <c r="GZW443" s="9"/>
      <c r="GZX443" s="9"/>
      <c r="GZY443" s="9"/>
      <c r="GZZ443" s="9"/>
      <c r="HAA443" s="9"/>
      <c r="HAB443" s="9"/>
      <c r="HAC443" s="9"/>
      <c r="HAD443" s="9"/>
      <c r="HAE443" s="9"/>
      <c r="HAF443" s="9"/>
      <c r="HAG443" s="9"/>
      <c r="HAH443" s="9"/>
      <c r="HAI443" s="9"/>
      <c r="HAJ443" s="9"/>
      <c r="HAK443" s="9"/>
      <c r="HAL443" s="9"/>
      <c r="HAM443" s="9"/>
      <c r="HAN443" s="9"/>
      <c r="HAO443" s="9"/>
      <c r="HAP443" s="9"/>
      <c r="HAQ443" s="9"/>
      <c r="HAR443" s="9"/>
      <c r="HAS443" s="9"/>
      <c r="HAT443" s="9"/>
      <c r="HAU443" s="9"/>
      <c r="HAV443" s="9"/>
      <c r="HAW443" s="9"/>
      <c r="HAX443" s="9"/>
      <c r="HAY443" s="9"/>
      <c r="HAZ443" s="9"/>
      <c r="HBA443" s="9"/>
      <c r="HBB443" s="9"/>
      <c r="HBC443" s="9"/>
      <c r="HBD443" s="9"/>
      <c r="HBE443" s="9"/>
      <c r="HBF443" s="9"/>
      <c r="HBG443" s="9"/>
      <c r="HBH443" s="9"/>
      <c r="HBI443" s="9"/>
      <c r="HBJ443" s="9"/>
      <c r="HBK443" s="9"/>
      <c r="HBL443" s="9"/>
      <c r="HBM443" s="9"/>
      <c r="HBN443" s="9"/>
      <c r="HBO443" s="9"/>
      <c r="HBP443" s="9"/>
      <c r="HBQ443" s="9"/>
      <c r="HBR443" s="9"/>
      <c r="HBS443" s="9"/>
      <c r="HBT443" s="9"/>
      <c r="HBU443" s="9"/>
      <c r="HBV443" s="9"/>
      <c r="HBW443" s="9"/>
      <c r="HBX443" s="9"/>
      <c r="HBY443" s="9"/>
      <c r="HBZ443" s="9"/>
      <c r="HCA443" s="9"/>
      <c r="HCB443" s="9"/>
      <c r="HCC443" s="9"/>
      <c r="HCD443" s="9"/>
      <c r="HCE443" s="9"/>
      <c r="HCF443" s="9"/>
      <c r="HCG443" s="9"/>
      <c r="HCH443" s="9"/>
      <c r="HCI443" s="9"/>
      <c r="HCJ443" s="9"/>
      <c r="HCK443" s="9"/>
      <c r="HCL443" s="9"/>
      <c r="HCM443" s="9"/>
      <c r="HCN443" s="9"/>
      <c r="HCO443" s="9"/>
      <c r="HCP443" s="9"/>
      <c r="HCQ443" s="9"/>
      <c r="HCR443" s="9"/>
      <c r="HCS443" s="9"/>
      <c r="HCT443" s="9"/>
      <c r="HCU443" s="9"/>
      <c r="HCV443" s="9"/>
      <c r="HCW443" s="9"/>
      <c r="HCX443" s="9"/>
      <c r="HCY443" s="9"/>
      <c r="HCZ443" s="9"/>
      <c r="HDA443" s="9"/>
      <c r="HDB443" s="9"/>
      <c r="HDC443" s="9"/>
      <c r="HDD443" s="9"/>
      <c r="HDE443" s="9"/>
      <c r="HDF443" s="9"/>
      <c r="HDG443" s="9"/>
      <c r="HDH443" s="9"/>
      <c r="HDI443" s="9"/>
      <c r="HDJ443" s="9"/>
      <c r="HDK443" s="9"/>
      <c r="HDL443" s="9"/>
      <c r="HDM443" s="9"/>
      <c r="HDN443" s="9"/>
      <c r="HDO443" s="9"/>
      <c r="HDP443" s="9"/>
      <c r="HDQ443" s="9"/>
      <c r="HDR443" s="9"/>
      <c r="HDS443" s="9"/>
      <c r="HDT443" s="9"/>
      <c r="HDU443" s="9"/>
      <c r="HDV443" s="9"/>
      <c r="HDW443" s="9"/>
      <c r="HDX443" s="9"/>
      <c r="HDY443" s="9"/>
      <c r="HDZ443" s="9"/>
      <c r="HEA443" s="9"/>
      <c r="HEB443" s="9"/>
      <c r="HEC443" s="9"/>
      <c r="HED443" s="9"/>
      <c r="HEE443" s="9"/>
      <c r="HEF443" s="9"/>
      <c r="HEG443" s="9"/>
      <c r="HEH443" s="9"/>
      <c r="HEI443" s="9"/>
      <c r="HEJ443" s="9"/>
      <c r="HEK443" s="9"/>
      <c r="HEL443" s="9"/>
      <c r="HEM443" s="9"/>
      <c r="HEN443" s="9"/>
      <c r="HEO443" s="9"/>
      <c r="HEP443" s="9"/>
      <c r="HEQ443" s="9"/>
      <c r="HER443" s="9"/>
      <c r="HES443" s="9"/>
      <c r="HET443" s="9"/>
      <c r="HEU443" s="9"/>
      <c r="HEV443" s="9"/>
      <c r="HEW443" s="9"/>
      <c r="HEX443" s="9"/>
      <c r="HEY443" s="9"/>
      <c r="HEZ443" s="9"/>
      <c r="HFA443" s="9"/>
      <c r="HFB443" s="9"/>
      <c r="HFC443" s="9"/>
      <c r="HFD443" s="9"/>
      <c r="HFE443" s="9"/>
      <c r="HFF443" s="9"/>
      <c r="HFG443" s="9"/>
      <c r="HFH443" s="9"/>
      <c r="HFI443" s="9"/>
      <c r="HFJ443" s="9"/>
      <c r="HFK443" s="9"/>
      <c r="HFL443" s="9"/>
      <c r="HFM443" s="9"/>
      <c r="HFN443" s="9"/>
      <c r="HFO443" s="9"/>
      <c r="HFP443" s="9"/>
      <c r="HFQ443" s="9"/>
      <c r="HFR443" s="9"/>
      <c r="HFS443" s="9"/>
      <c r="HFT443" s="9"/>
      <c r="HFU443" s="9"/>
      <c r="HFV443" s="9"/>
      <c r="HFW443" s="9"/>
      <c r="HFX443" s="9"/>
      <c r="HFY443" s="9"/>
      <c r="HFZ443" s="9"/>
      <c r="HGA443" s="9"/>
      <c r="HGB443" s="9"/>
      <c r="HGC443" s="9"/>
      <c r="HGD443" s="9"/>
      <c r="HGE443" s="9"/>
      <c r="HGF443" s="9"/>
      <c r="HGG443" s="9"/>
      <c r="HGH443" s="9"/>
      <c r="HGI443" s="9"/>
      <c r="HGJ443" s="9"/>
      <c r="HGK443" s="9"/>
      <c r="HGL443" s="9"/>
      <c r="HGM443" s="9"/>
      <c r="HGN443" s="9"/>
      <c r="HGO443" s="9"/>
      <c r="HGP443" s="9"/>
      <c r="HGQ443" s="9"/>
      <c r="HGR443" s="9"/>
      <c r="HGS443" s="9"/>
      <c r="HGT443" s="9"/>
      <c r="HGU443" s="9"/>
      <c r="HGV443" s="9"/>
      <c r="HGW443" s="9"/>
      <c r="HGX443" s="9"/>
      <c r="HGY443" s="9"/>
      <c r="HGZ443" s="9"/>
      <c r="HHA443" s="9"/>
      <c r="HHB443" s="9"/>
      <c r="HHC443" s="9"/>
      <c r="HHD443" s="9"/>
      <c r="HHE443" s="9"/>
      <c r="HHF443" s="9"/>
      <c r="HHG443" s="9"/>
      <c r="HHH443" s="9"/>
      <c r="HHI443" s="9"/>
      <c r="HHJ443" s="9"/>
      <c r="HHK443" s="9"/>
      <c r="HHL443" s="9"/>
      <c r="HHM443" s="9"/>
      <c r="HHN443" s="9"/>
      <c r="HHO443" s="9"/>
      <c r="HHP443" s="9"/>
      <c r="HHQ443" s="9"/>
      <c r="HHR443" s="9"/>
      <c r="HHS443" s="9"/>
      <c r="HHT443" s="9"/>
      <c r="HHU443" s="9"/>
      <c r="HHV443" s="9"/>
      <c r="HHW443" s="9"/>
      <c r="HHX443" s="9"/>
      <c r="HHY443" s="9"/>
      <c r="HHZ443" s="9"/>
      <c r="HIA443" s="9"/>
      <c r="HIB443" s="9"/>
      <c r="HIC443" s="9"/>
      <c r="HID443" s="9"/>
      <c r="HIE443" s="9"/>
      <c r="HIF443" s="9"/>
      <c r="HIG443" s="9"/>
      <c r="HIH443" s="9"/>
      <c r="HII443" s="9"/>
      <c r="HIJ443" s="9"/>
      <c r="HIK443" s="9"/>
      <c r="HIL443" s="9"/>
      <c r="HIM443" s="9"/>
      <c r="HIN443" s="9"/>
      <c r="HIO443" s="9"/>
      <c r="HIP443" s="9"/>
      <c r="HIQ443" s="9"/>
      <c r="HIR443" s="9"/>
      <c r="HIS443" s="9"/>
      <c r="HIT443" s="9"/>
      <c r="HIU443" s="9"/>
      <c r="HIV443" s="9"/>
      <c r="HIW443" s="9"/>
      <c r="HIX443" s="9"/>
      <c r="HIY443" s="9"/>
      <c r="HIZ443" s="9"/>
      <c r="HJA443" s="9"/>
      <c r="HJB443" s="9"/>
      <c r="HJC443" s="9"/>
      <c r="HJD443" s="9"/>
      <c r="HJE443" s="9"/>
      <c r="HJF443" s="9"/>
      <c r="HJG443" s="9"/>
      <c r="HJH443" s="9"/>
      <c r="HJI443" s="9"/>
      <c r="HJJ443" s="9"/>
      <c r="HJK443" s="9"/>
      <c r="HJL443" s="9"/>
      <c r="HJM443" s="9"/>
      <c r="HJN443" s="9"/>
      <c r="HJO443" s="9"/>
      <c r="HJP443" s="9"/>
      <c r="HJQ443" s="9"/>
      <c r="HJR443" s="9"/>
      <c r="HJS443" s="9"/>
      <c r="HJT443" s="9"/>
      <c r="HJU443" s="9"/>
      <c r="HJV443" s="9"/>
      <c r="HJW443" s="9"/>
      <c r="HJX443" s="9"/>
      <c r="HJY443" s="9"/>
      <c r="HJZ443" s="9"/>
      <c r="HKA443" s="9"/>
      <c r="HKB443" s="9"/>
      <c r="HKC443" s="9"/>
      <c r="HKD443" s="9"/>
      <c r="HKE443" s="9"/>
      <c r="HKF443" s="9"/>
      <c r="HKG443" s="9"/>
      <c r="HKH443" s="9"/>
      <c r="HKI443" s="9"/>
      <c r="HKJ443" s="9"/>
      <c r="HKK443" s="9"/>
      <c r="HKL443" s="9"/>
      <c r="HKM443" s="9"/>
      <c r="HKN443" s="9"/>
      <c r="HKO443" s="9"/>
      <c r="HKP443" s="9"/>
      <c r="HKQ443" s="9"/>
      <c r="HKR443" s="9"/>
      <c r="HKS443" s="9"/>
      <c r="HKT443" s="9"/>
      <c r="HKU443" s="9"/>
      <c r="HKV443" s="9"/>
      <c r="HKW443" s="9"/>
      <c r="HKX443" s="9"/>
      <c r="HKY443" s="9"/>
      <c r="HKZ443" s="9"/>
      <c r="HLA443" s="9"/>
      <c r="HLB443" s="9"/>
      <c r="HLC443" s="9"/>
      <c r="HLD443" s="9"/>
      <c r="HLE443" s="9"/>
      <c r="HLF443" s="9"/>
      <c r="HLG443" s="9"/>
      <c r="HLH443" s="9"/>
      <c r="HLI443" s="9"/>
      <c r="HLJ443" s="9"/>
      <c r="HLK443" s="9"/>
      <c r="HLL443" s="9"/>
      <c r="HLM443" s="9"/>
      <c r="HLN443" s="9"/>
      <c r="HLO443" s="9"/>
      <c r="HLP443" s="9"/>
      <c r="HLQ443" s="9"/>
      <c r="HLR443" s="9"/>
      <c r="HLS443" s="9"/>
      <c r="HLT443" s="9"/>
      <c r="HLU443" s="9"/>
      <c r="HLV443" s="9"/>
      <c r="HLW443" s="9"/>
      <c r="HLX443" s="9"/>
      <c r="HLY443" s="9"/>
      <c r="HLZ443" s="9"/>
      <c r="HMA443" s="9"/>
      <c r="HMB443" s="9"/>
      <c r="HMC443" s="9"/>
      <c r="HMD443" s="9"/>
      <c r="HME443" s="9"/>
      <c r="HMF443" s="9"/>
      <c r="HMG443" s="9"/>
      <c r="HMH443" s="9"/>
      <c r="HMI443" s="9"/>
      <c r="HMJ443" s="9"/>
      <c r="HMK443" s="9"/>
      <c r="HML443" s="9"/>
      <c r="HMM443" s="9"/>
      <c r="HMN443" s="9"/>
      <c r="HMO443" s="9"/>
      <c r="HMP443" s="9"/>
      <c r="HMQ443" s="9"/>
      <c r="HMR443" s="9"/>
      <c r="HMS443" s="9"/>
      <c r="HMT443" s="9"/>
      <c r="HMU443" s="9"/>
      <c r="HMV443" s="9"/>
      <c r="HMW443" s="9"/>
      <c r="HMX443" s="9"/>
      <c r="HMY443" s="9"/>
      <c r="HMZ443" s="9"/>
      <c r="HNA443" s="9"/>
      <c r="HNB443" s="9"/>
      <c r="HNC443" s="9"/>
      <c r="HND443" s="9"/>
      <c r="HNE443" s="9"/>
      <c r="HNF443" s="9"/>
      <c r="HNG443" s="9"/>
      <c r="HNH443" s="9"/>
      <c r="HNI443" s="9"/>
      <c r="HNJ443" s="9"/>
      <c r="HNK443" s="9"/>
      <c r="HNL443" s="9"/>
      <c r="HNM443" s="9"/>
      <c r="HNN443" s="9"/>
      <c r="HNO443" s="9"/>
      <c r="HNP443" s="9"/>
      <c r="HNQ443" s="9"/>
      <c r="HNR443" s="9"/>
      <c r="HNS443" s="9"/>
      <c r="HNT443" s="9"/>
      <c r="HNU443" s="9"/>
      <c r="HNV443" s="9"/>
      <c r="HNW443" s="9"/>
      <c r="HNX443" s="9"/>
      <c r="HNY443" s="9"/>
      <c r="HNZ443" s="9"/>
      <c r="HOA443" s="9"/>
      <c r="HOB443" s="9"/>
      <c r="HOC443" s="9"/>
      <c r="HOD443" s="9"/>
      <c r="HOE443" s="9"/>
      <c r="HOF443" s="9"/>
      <c r="HOG443" s="9"/>
      <c r="HOH443" s="9"/>
      <c r="HOI443" s="9"/>
      <c r="HOJ443" s="9"/>
      <c r="HOK443" s="9"/>
      <c r="HOL443" s="9"/>
      <c r="HOM443" s="9"/>
      <c r="HON443" s="9"/>
      <c r="HOO443" s="9"/>
      <c r="HOP443" s="9"/>
      <c r="HOQ443" s="9"/>
      <c r="HOR443" s="9"/>
      <c r="HOS443" s="9"/>
      <c r="HOT443" s="9"/>
      <c r="HOU443" s="9"/>
      <c r="HOV443" s="9"/>
      <c r="HOW443" s="9"/>
      <c r="HOX443" s="9"/>
      <c r="HOY443" s="9"/>
      <c r="HOZ443" s="9"/>
      <c r="HPA443" s="9"/>
      <c r="HPB443" s="9"/>
      <c r="HPC443" s="9"/>
      <c r="HPD443" s="9"/>
      <c r="HPE443" s="9"/>
      <c r="HPF443" s="9"/>
      <c r="HPG443" s="9"/>
      <c r="HPH443" s="9"/>
      <c r="HPI443" s="9"/>
      <c r="HPJ443" s="9"/>
      <c r="HPK443" s="9"/>
      <c r="HPL443" s="9"/>
      <c r="HPM443" s="9"/>
      <c r="HPN443" s="9"/>
      <c r="HPO443" s="9"/>
      <c r="HPP443" s="9"/>
      <c r="HPQ443" s="9"/>
      <c r="HPR443" s="9"/>
      <c r="HPS443" s="9"/>
      <c r="HPT443" s="9"/>
      <c r="HPU443" s="9"/>
      <c r="HPV443" s="9"/>
      <c r="HPW443" s="9"/>
      <c r="HPX443" s="9"/>
      <c r="HPY443" s="9"/>
      <c r="HPZ443" s="9"/>
      <c r="HQA443" s="9"/>
      <c r="HQB443" s="9"/>
      <c r="HQC443" s="9"/>
      <c r="HQD443" s="9"/>
      <c r="HQE443" s="9"/>
      <c r="HQF443" s="9"/>
      <c r="HQG443" s="9"/>
      <c r="HQH443" s="9"/>
      <c r="HQI443" s="9"/>
      <c r="HQJ443" s="9"/>
      <c r="HQK443" s="9"/>
      <c r="HQL443" s="9"/>
      <c r="HQM443" s="9"/>
      <c r="HQN443" s="9"/>
      <c r="HQO443" s="9"/>
      <c r="HQP443" s="9"/>
      <c r="HQQ443" s="9"/>
      <c r="HQR443" s="9"/>
      <c r="HQS443" s="9"/>
      <c r="HQT443" s="9"/>
      <c r="HQU443" s="9"/>
      <c r="HQV443" s="9"/>
      <c r="HQW443" s="9"/>
      <c r="HQX443" s="9"/>
      <c r="HQY443" s="9"/>
      <c r="HQZ443" s="9"/>
      <c r="HRA443" s="9"/>
      <c r="HRB443" s="9"/>
      <c r="HRC443" s="9"/>
      <c r="HRD443" s="9"/>
      <c r="HRE443" s="9"/>
      <c r="HRF443" s="9"/>
      <c r="HRG443" s="9"/>
      <c r="HRH443" s="9"/>
      <c r="HRI443" s="9"/>
      <c r="HRJ443" s="9"/>
      <c r="HRK443" s="9"/>
      <c r="HRL443" s="9"/>
      <c r="HRM443" s="9"/>
      <c r="HRN443" s="9"/>
      <c r="HRO443" s="9"/>
      <c r="HRP443" s="9"/>
      <c r="HRQ443" s="9"/>
      <c r="HRR443" s="9"/>
      <c r="HRS443" s="9"/>
      <c r="HRT443" s="9"/>
      <c r="HRU443" s="9"/>
      <c r="HRV443" s="9"/>
      <c r="HRW443" s="9"/>
      <c r="HRX443" s="9"/>
      <c r="HRY443" s="9"/>
      <c r="HRZ443" s="9"/>
      <c r="HSA443" s="9"/>
      <c r="HSB443" s="9"/>
      <c r="HSC443" s="9"/>
      <c r="HSD443" s="9"/>
      <c r="HSE443" s="9"/>
      <c r="HSF443" s="9"/>
      <c r="HSG443" s="9"/>
      <c r="HSH443" s="9"/>
      <c r="HSI443" s="9"/>
      <c r="HSJ443" s="9"/>
      <c r="HSK443" s="9"/>
      <c r="HSL443" s="9"/>
      <c r="HSM443" s="9"/>
      <c r="HSN443" s="9"/>
      <c r="HSO443" s="9"/>
      <c r="HSP443" s="9"/>
      <c r="HSQ443" s="9"/>
      <c r="HSR443" s="9"/>
      <c r="HSS443" s="9"/>
      <c r="HST443" s="9"/>
      <c r="HSU443" s="9"/>
      <c r="HSV443" s="9"/>
      <c r="HSW443" s="9"/>
      <c r="HSX443" s="9"/>
      <c r="HSY443" s="9"/>
      <c r="HSZ443" s="9"/>
      <c r="HTA443" s="9"/>
      <c r="HTB443" s="9"/>
      <c r="HTC443" s="9"/>
      <c r="HTD443" s="9"/>
      <c r="HTE443" s="9"/>
      <c r="HTF443" s="9"/>
      <c r="HTG443" s="9"/>
      <c r="HTH443" s="9"/>
      <c r="HTI443" s="9"/>
      <c r="HTJ443" s="9"/>
      <c r="HTK443" s="9"/>
      <c r="HTL443" s="9"/>
      <c r="HTM443" s="9"/>
      <c r="HTN443" s="9"/>
      <c r="HTO443" s="9"/>
      <c r="HTP443" s="9"/>
      <c r="HTQ443" s="9"/>
      <c r="HTR443" s="9"/>
      <c r="HTS443" s="9"/>
      <c r="HTT443" s="9"/>
      <c r="HTU443" s="9"/>
      <c r="HTV443" s="9"/>
      <c r="HTW443" s="9"/>
      <c r="HTX443" s="9"/>
      <c r="HTY443" s="9"/>
      <c r="HTZ443" s="9"/>
      <c r="HUA443" s="9"/>
      <c r="HUB443" s="9"/>
      <c r="HUC443" s="9"/>
      <c r="HUD443" s="9"/>
      <c r="HUE443" s="9"/>
      <c r="HUF443" s="9"/>
      <c r="HUG443" s="9"/>
      <c r="HUH443" s="9"/>
      <c r="HUI443" s="9"/>
      <c r="HUJ443" s="9"/>
      <c r="HUK443" s="9"/>
      <c r="HUL443" s="9"/>
      <c r="HUM443" s="9"/>
      <c r="HUN443" s="9"/>
      <c r="HUO443" s="9"/>
      <c r="HUP443" s="9"/>
      <c r="HUQ443" s="9"/>
      <c r="HUR443" s="9"/>
      <c r="HUS443" s="9"/>
      <c r="HUT443" s="9"/>
      <c r="HUU443" s="9"/>
      <c r="HUV443" s="9"/>
      <c r="HUW443" s="9"/>
      <c r="HUX443" s="9"/>
      <c r="HUY443" s="9"/>
      <c r="HUZ443" s="9"/>
      <c r="HVA443" s="9"/>
      <c r="HVB443" s="9"/>
      <c r="HVC443" s="9"/>
      <c r="HVD443" s="9"/>
      <c r="HVE443" s="9"/>
      <c r="HVF443" s="9"/>
      <c r="HVG443" s="9"/>
      <c r="HVH443" s="9"/>
      <c r="HVI443" s="9"/>
      <c r="HVJ443" s="9"/>
      <c r="HVK443" s="9"/>
      <c r="HVL443" s="9"/>
      <c r="HVM443" s="9"/>
      <c r="HVN443" s="9"/>
      <c r="HVO443" s="9"/>
      <c r="HVP443" s="9"/>
      <c r="HVQ443" s="9"/>
      <c r="HVR443" s="9"/>
      <c r="HVS443" s="9"/>
      <c r="HVT443" s="9"/>
      <c r="HVU443" s="9"/>
      <c r="HVV443" s="9"/>
      <c r="HVW443" s="9"/>
      <c r="HVX443" s="9"/>
      <c r="HVY443" s="9"/>
      <c r="HVZ443" s="9"/>
      <c r="HWA443" s="9"/>
      <c r="HWB443" s="9"/>
      <c r="HWC443" s="9"/>
      <c r="HWD443" s="9"/>
      <c r="HWE443" s="9"/>
      <c r="HWF443" s="9"/>
      <c r="HWG443" s="9"/>
      <c r="HWH443" s="9"/>
      <c r="HWI443" s="9"/>
      <c r="HWJ443" s="9"/>
      <c r="HWK443" s="9"/>
      <c r="HWL443" s="9"/>
      <c r="HWM443" s="9"/>
      <c r="HWN443" s="9"/>
      <c r="HWO443" s="9"/>
      <c r="HWP443" s="9"/>
      <c r="HWQ443" s="9"/>
      <c r="HWR443" s="9"/>
      <c r="HWS443" s="9"/>
      <c r="HWT443" s="9"/>
      <c r="HWU443" s="9"/>
      <c r="HWV443" s="9"/>
      <c r="HWW443" s="9"/>
      <c r="HWX443" s="9"/>
      <c r="HWY443" s="9"/>
      <c r="HWZ443" s="9"/>
      <c r="HXA443" s="9"/>
      <c r="HXB443" s="9"/>
      <c r="HXC443" s="9"/>
      <c r="HXD443" s="9"/>
      <c r="HXE443" s="9"/>
      <c r="HXF443" s="9"/>
      <c r="HXG443" s="9"/>
      <c r="HXH443" s="9"/>
      <c r="HXI443" s="9"/>
      <c r="HXJ443" s="9"/>
      <c r="HXK443" s="9"/>
      <c r="HXL443" s="9"/>
      <c r="HXM443" s="9"/>
      <c r="HXN443" s="9"/>
      <c r="HXO443" s="9"/>
      <c r="HXP443" s="9"/>
      <c r="HXQ443" s="9"/>
      <c r="HXR443" s="9"/>
      <c r="HXS443" s="9"/>
      <c r="HXT443" s="9"/>
      <c r="HXU443" s="9"/>
      <c r="HXV443" s="9"/>
      <c r="HXW443" s="9"/>
      <c r="HXX443" s="9"/>
      <c r="HXY443" s="9"/>
      <c r="HXZ443" s="9"/>
      <c r="HYA443" s="9"/>
      <c r="HYB443" s="9"/>
      <c r="HYC443" s="9"/>
      <c r="HYD443" s="9"/>
      <c r="HYE443" s="9"/>
      <c r="HYF443" s="9"/>
      <c r="HYG443" s="9"/>
      <c r="HYH443" s="9"/>
      <c r="HYI443" s="9"/>
      <c r="HYJ443" s="9"/>
      <c r="HYK443" s="9"/>
      <c r="HYL443" s="9"/>
      <c r="HYM443" s="9"/>
      <c r="HYN443" s="9"/>
      <c r="HYO443" s="9"/>
      <c r="HYP443" s="9"/>
      <c r="HYQ443" s="9"/>
      <c r="HYR443" s="9"/>
      <c r="HYS443" s="9"/>
      <c r="HYT443" s="9"/>
      <c r="HYU443" s="9"/>
      <c r="HYV443" s="9"/>
      <c r="HYW443" s="9"/>
      <c r="HYX443" s="9"/>
      <c r="HYY443" s="9"/>
      <c r="HYZ443" s="9"/>
      <c r="HZA443" s="9"/>
      <c r="HZB443" s="9"/>
      <c r="HZC443" s="9"/>
      <c r="HZD443" s="9"/>
      <c r="HZE443" s="9"/>
      <c r="HZF443" s="9"/>
      <c r="HZG443" s="9"/>
      <c r="HZH443" s="9"/>
      <c r="HZI443" s="9"/>
      <c r="HZJ443" s="9"/>
      <c r="HZK443" s="9"/>
      <c r="HZL443" s="9"/>
      <c r="HZM443" s="9"/>
      <c r="HZN443" s="9"/>
      <c r="HZO443" s="9"/>
      <c r="HZP443" s="9"/>
      <c r="HZQ443" s="9"/>
      <c r="HZR443" s="9"/>
      <c r="HZS443" s="9"/>
      <c r="HZT443" s="9"/>
      <c r="HZU443" s="9"/>
      <c r="HZV443" s="9"/>
      <c r="HZW443" s="9"/>
      <c r="HZX443" s="9"/>
      <c r="HZY443" s="9"/>
      <c r="HZZ443" s="9"/>
      <c r="IAA443" s="9"/>
      <c r="IAB443" s="9"/>
      <c r="IAC443" s="9"/>
      <c r="IAD443" s="9"/>
      <c r="IAE443" s="9"/>
      <c r="IAF443" s="9"/>
      <c r="IAG443" s="9"/>
      <c r="IAH443" s="9"/>
      <c r="IAI443" s="9"/>
      <c r="IAJ443" s="9"/>
      <c r="IAK443" s="9"/>
      <c r="IAL443" s="9"/>
      <c r="IAM443" s="9"/>
      <c r="IAN443" s="9"/>
      <c r="IAO443" s="9"/>
      <c r="IAP443" s="9"/>
      <c r="IAQ443" s="9"/>
      <c r="IAR443" s="9"/>
      <c r="IAS443" s="9"/>
      <c r="IAT443" s="9"/>
      <c r="IAU443" s="9"/>
      <c r="IAV443" s="9"/>
      <c r="IAW443" s="9"/>
      <c r="IAX443" s="9"/>
      <c r="IAY443" s="9"/>
      <c r="IAZ443" s="9"/>
      <c r="IBA443" s="9"/>
      <c r="IBB443" s="9"/>
      <c r="IBC443" s="9"/>
      <c r="IBD443" s="9"/>
      <c r="IBE443" s="9"/>
      <c r="IBF443" s="9"/>
      <c r="IBG443" s="9"/>
      <c r="IBH443" s="9"/>
      <c r="IBI443" s="9"/>
      <c r="IBJ443" s="9"/>
      <c r="IBK443" s="9"/>
      <c r="IBL443" s="9"/>
      <c r="IBM443" s="9"/>
      <c r="IBN443" s="9"/>
      <c r="IBO443" s="9"/>
      <c r="IBP443" s="9"/>
      <c r="IBQ443" s="9"/>
      <c r="IBR443" s="9"/>
      <c r="IBS443" s="9"/>
      <c r="IBT443" s="9"/>
      <c r="IBU443" s="9"/>
      <c r="IBV443" s="9"/>
      <c r="IBW443" s="9"/>
      <c r="IBX443" s="9"/>
      <c r="IBY443" s="9"/>
      <c r="IBZ443" s="9"/>
      <c r="ICA443" s="9"/>
      <c r="ICB443" s="9"/>
      <c r="ICC443" s="9"/>
      <c r="ICD443" s="9"/>
      <c r="ICE443" s="9"/>
      <c r="ICF443" s="9"/>
      <c r="ICG443" s="9"/>
      <c r="ICH443" s="9"/>
      <c r="ICI443" s="9"/>
      <c r="ICJ443" s="9"/>
      <c r="ICK443" s="9"/>
      <c r="ICL443" s="9"/>
      <c r="ICM443" s="9"/>
      <c r="ICN443" s="9"/>
      <c r="ICO443" s="9"/>
      <c r="ICP443" s="9"/>
      <c r="ICQ443" s="9"/>
      <c r="ICR443" s="9"/>
      <c r="ICS443" s="9"/>
      <c r="ICT443" s="9"/>
      <c r="ICU443" s="9"/>
      <c r="ICV443" s="9"/>
      <c r="ICW443" s="9"/>
      <c r="ICX443" s="9"/>
      <c r="ICY443" s="9"/>
      <c r="ICZ443" s="9"/>
      <c r="IDA443" s="9"/>
      <c r="IDB443" s="9"/>
      <c r="IDC443" s="9"/>
      <c r="IDD443" s="9"/>
      <c r="IDE443" s="9"/>
      <c r="IDF443" s="9"/>
      <c r="IDG443" s="9"/>
      <c r="IDH443" s="9"/>
      <c r="IDI443" s="9"/>
      <c r="IDJ443" s="9"/>
      <c r="IDK443" s="9"/>
      <c r="IDL443" s="9"/>
      <c r="IDM443" s="9"/>
      <c r="IDN443" s="9"/>
      <c r="IDO443" s="9"/>
      <c r="IDP443" s="9"/>
      <c r="IDQ443" s="9"/>
      <c r="IDR443" s="9"/>
      <c r="IDS443" s="9"/>
      <c r="IDT443" s="9"/>
      <c r="IDU443" s="9"/>
      <c r="IDV443" s="9"/>
      <c r="IDW443" s="9"/>
      <c r="IDX443" s="9"/>
      <c r="IDY443" s="9"/>
      <c r="IDZ443" s="9"/>
      <c r="IEA443" s="9"/>
      <c r="IEB443" s="9"/>
      <c r="IEC443" s="9"/>
      <c r="IED443" s="9"/>
      <c r="IEE443" s="9"/>
      <c r="IEF443" s="9"/>
      <c r="IEG443" s="9"/>
      <c r="IEH443" s="9"/>
      <c r="IEI443" s="9"/>
      <c r="IEJ443" s="9"/>
      <c r="IEK443" s="9"/>
      <c r="IEL443" s="9"/>
      <c r="IEM443" s="9"/>
      <c r="IEN443" s="9"/>
      <c r="IEO443" s="9"/>
      <c r="IEP443" s="9"/>
      <c r="IEQ443" s="9"/>
      <c r="IER443" s="9"/>
      <c r="IES443" s="9"/>
      <c r="IET443" s="9"/>
      <c r="IEU443" s="9"/>
      <c r="IEV443" s="9"/>
      <c r="IEW443" s="9"/>
      <c r="IEX443" s="9"/>
      <c r="IEY443" s="9"/>
      <c r="IEZ443" s="9"/>
      <c r="IFA443" s="9"/>
      <c r="IFB443" s="9"/>
      <c r="IFC443" s="9"/>
      <c r="IFD443" s="9"/>
      <c r="IFE443" s="9"/>
      <c r="IFF443" s="9"/>
      <c r="IFG443" s="9"/>
      <c r="IFH443" s="9"/>
      <c r="IFI443" s="9"/>
      <c r="IFJ443" s="9"/>
      <c r="IFK443" s="9"/>
      <c r="IFL443" s="9"/>
      <c r="IFM443" s="9"/>
      <c r="IFN443" s="9"/>
      <c r="IFO443" s="9"/>
      <c r="IFP443" s="9"/>
      <c r="IFQ443" s="9"/>
      <c r="IFR443" s="9"/>
      <c r="IFS443" s="9"/>
      <c r="IFT443" s="9"/>
      <c r="IFU443" s="9"/>
      <c r="IFV443" s="9"/>
      <c r="IFW443" s="9"/>
      <c r="IFX443" s="9"/>
      <c r="IFY443" s="9"/>
      <c r="IFZ443" s="9"/>
      <c r="IGA443" s="9"/>
      <c r="IGB443" s="9"/>
      <c r="IGC443" s="9"/>
      <c r="IGD443" s="9"/>
      <c r="IGE443" s="9"/>
      <c r="IGF443" s="9"/>
      <c r="IGG443" s="9"/>
      <c r="IGH443" s="9"/>
      <c r="IGI443" s="9"/>
      <c r="IGJ443" s="9"/>
      <c r="IGK443" s="9"/>
      <c r="IGL443" s="9"/>
      <c r="IGM443" s="9"/>
      <c r="IGN443" s="9"/>
      <c r="IGO443" s="9"/>
      <c r="IGP443" s="9"/>
      <c r="IGQ443" s="9"/>
      <c r="IGR443" s="9"/>
      <c r="IGS443" s="9"/>
      <c r="IGT443" s="9"/>
      <c r="IGU443" s="9"/>
      <c r="IGV443" s="9"/>
      <c r="IGW443" s="9"/>
      <c r="IGX443" s="9"/>
      <c r="IGY443" s="9"/>
      <c r="IGZ443" s="9"/>
      <c r="IHA443" s="9"/>
      <c r="IHB443" s="9"/>
      <c r="IHC443" s="9"/>
      <c r="IHD443" s="9"/>
      <c r="IHE443" s="9"/>
      <c r="IHF443" s="9"/>
      <c r="IHG443" s="9"/>
      <c r="IHH443" s="9"/>
      <c r="IHI443" s="9"/>
      <c r="IHJ443" s="9"/>
      <c r="IHK443" s="9"/>
      <c r="IHL443" s="9"/>
      <c r="IHM443" s="9"/>
      <c r="IHN443" s="9"/>
      <c r="IHO443" s="9"/>
      <c r="IHP443" s="9"/>
      <c r="IHQ443" s="9"/>
      <c r="IHR443" s="9"/>
      <c r="IHS443" s="9"/>
      <c r="IHT443" s="9"/>
      <c r="IHU443" s="9"/>
      <c r="IHV443" s="9"/>
      <c r="IHW443" s="9"/>
      <c r="IHX443" s="9"/>
      <c r="IHY443" s="9"/>
      <c r="IHZ443" s="9"/>
      <c r="IIA443" s="9"/>
      <c r="IIB443" s="9"/>
      <c r="IIC443" s="9"/>
      <c r="IID443" s="9"/>
      <c r="IIE443" s="9"/>
      <c r="IIF443" s="9"/>
      <c r="IIG443" s="9"/>
      <c r="IIH443" s="9"/>
      <c r="III443" s="9"/>
      <c r="IIJ443" s="9"/>
      <c r="IIK443" s="9"/>
      <c r="IIL443" s="9"/>
      <c r="IIM443" s="9"/>
      <c r="IIN443" s="9"/>
      <c r="IIO443" s="9"/>
      <c r="IIP443" s="9"/>
      <c r="IIQ443" s="9"/>
      <c r="IIR443" s="9"/>
      <c r="IIS443" s="9"/>
      <c r="IIT443" s="9"/>
      <c r="IIU443" s="9"/>
      <c r="IIV443" s="9"/>
      <c r="IIW443" s="9"/>
      <c r="IIX443" s="9"/>
      <c r="IIY443" s="9"/>
      <c r="IIZ443" s="9"/>
      <c r="IJA443" s="9"/>
      <c r="IJB443" s="9"/>
      <c r="IJC443" s="9"/>
      <c r="IJD443" s="9"/>
      <c r="IJE443" s="9"/>
      <c r="IJF443" s="9"/>
      <c r="IJG443" s="9"/>
      <c r="IJH443" s="9"/>
      <c r="IJI443" s="9"/>
      <c r="IJJ443" s="9"/>
      <c r="IJK443" s="9"/>
      <c r="IJL443" s="9"/>
      <c r="IJM443" s="9"/>
      <c r="IJN443" s="9"/>
      <c r="IJO443" s="9"/>
      <c r="IJP443" s="9"/>
      <c r="IJQ443" s="9"/>
      <c r="IJR443" s="9"/>
      <c r="IJS443" s="9"/>
      <c r="IJT443" s="9"/>
      <c r="IJU443" s="9"/>
      <c r="IJV443" s="9"/>
      <c r="IJW443" s="9"/>
      <c r="IJX443" s="9"/>
      <c r="IJY443" s="9"/>
      <c r="IJZ443" s="9"/>
      <c r="IKA443" s="9"/>
      <c r="IKB443" s="9"/>
      <c r="IKC443" s="9"/>
      <c r="IKD443" s="9"/>
      <c r="IKE443" s="9"/>
      <c r="IKF443" s="9"/>
      <c r="IKG443" s="9"/>
      <c r="IKH443" s="9"/>
      <c r="IKI443" s="9"/>
      <c r="IKJ443" s="9"/>
      <c r="IKK443" s="9"/>
      <c r="IKL443" s="9"/>
      <c r="IKM443" s="9"/>
      <c r="IKN443" s="9"/>
      <c r="IKO443" s="9"/>
      <c r="IKP443" s="9"/>
      <c r="IKQ443" s="9"/>
      <c r="IKR443" s="9"/>
      <c r="IKS443" s="9"/>
      <c r="IKT443" s="9"/>
      <c r="IKU443" s="9"/>
      <c r="IKV443" s="9"/>
      <c r="IKW443" s="9"/>
      <c r="IKX443" s="9"/>
      <c r="IKY443" s="9"/>
      <c r="IKZ443" s="9"/>
      <c r="ILA443" s="9"/>
      <c r="ILB443" s="9"/>
      <c r="ILC443" s="9"/>
      <c r="ILD443" s="9"/>
      <c r="ILE443" s="9"/>
      <c r="ILF443" s="9"/>
      <c r="ILG443" s="9"/>
      <c r="ILH443" s="9"/>
      <c r="ILI443" s="9"/>
      <c r="ILJ443" s="9"/>
      <c r="ILK443" s="9"/>
      <c r="ILL443" s="9"/>
      <c r="ILM443" s="9"/>
      <c r="ILN443" s="9"/>
      <c r="ILO443" s="9"/>
      <c r="ILP443" s="9"/>
      <c r="ILQ443" s="9"/>
      <c r="ILR443" s="9"/>
      <c r="ILS443" s="9"/>
      <c r="ILT443" s="9"/>
      <c r="ILU443" s="9"/>
      <c r="ILV443" s="9"/>
      <c r="ILW443" s="9"/>
      <c r="ILX443" s="9"/>
      <c r="ILY443" s="9"/>
      <c r="ILZ443" s="9"/>
      <c r="IMA443" s="9"/>
      <c r="IMB443" s="9"/>
      <c r="IMC443" s="9"/>
      <c r="IMD443" s="9"/>
      <c r="IME443" s="9"/>
      <c r="IMF443" s="9"/>
      <c r="IMG443" s="9"/>
      <c r="IMH443" s="9"/>
      <c r="IMI443" s="9"/>
      <c r="IMJ443" s="9"/>
      <c r="IMK443" s="9"/>
      <c r="IML443" s="9"/>
      <c r="IMM443" s="9"/>
      <c r="IMN443" s="9"/>
      <c r="IMO443" s="9"/>
      <c r="IMP443" s="9"/>
      <c r="IMQ443" s="9"/>
      <c r="IMR443" s="9"/>
      <c r="IMS443" s="9"/>
      <c r="IMT443" s="9"/>
      <c r="IMU443" s="9"/>
      <c r="IMV443" s="9"/>
      <c r="IMW443" s="9"/>
      <c r="IMX443" s="9"/>
      <c r="IMY443" s="9"/>
      <c r="IMZ443" s="9"/>
      <c r="INA443" s="9"/>
      <c r="INB443" s="9"/>
      <c r="INC443" s="9"/>
      <c r="IND443" s="9"/>
      <c r="INE443" s="9"/>
      <c r="INF443" s="9"/>
      <c r="ING443" s="9"/>
      <c r="INH443" s="9"/>
      <c r="INI443" s="9"/>
      <c r="INJ443" s="9"/>
      <c r="INK443" s="9"/>
      <c r="INL443" s="9"/>
      <c r="INM443" s="9"/>
      <c r="INN443" s="9"/>
      <c r="INO443" s="9"/>
      <c r="INP443" s="9"/>
      <c r="INQ443" s="9"/>
      <c r="INR443" s="9"/>
      <c r="INS443" s="9"/>
      <c r="INT443" s="9"/>
      <c r="INU443" s="9"/>
      <c r="INV443" s="9"/>
      <c r="INW443" s="9"/>
      <c r="INX443" s="9"/>
      <c r="INY443" s="9"/>
      <c r="INZ443" s="9"/>
      <c r="IOA443" s="9"/>
      <c r="IOB443" s="9"/>
      <c r="IOC443" s="9"/>
      <c r="IOD443" s="9"/>
      <c r="IOE443" s="9"/>
      <c r="IOF443" s="9"/>
      <c r="IOG443" s="9"/>
      <c r="IOH443" s="9"/>
      <c r="IOI443" s="9"/>
      <c r="IOJ443" s="9"/>
      <c r="IOK443" s="9"/>
      <c r="IOL443" s="9"/>
      <c r="IOM443" s="9"/>
      <c r="ION443" s="9"/>
      <c r="IOO443" s="9"/>
      <c r="IOP443" s="9"/>
      <c r="IOQ443" s="9"/>
      <c r="IOR443" s="9"/>
      <c r="IOS443" s="9"/>
      <c r="IOT443" s="9"/>
      <c r="IOU443" s="9"/>
      <c r="IOV443" s="9"/>
      <c r="IOW443" s="9"/>
      <c r="IOX443" s="9"/>
      <c r="IOY443" s="9"/>
      <c r="IOZ443" s="9"/>
      <c r="IPA443" s="9"/>
      <c r="IPB443" s="9"/>
      <c r="IPC443" s="9"/>
      <c r="IPD443" s="9"/>
      <c r="IPE443" s="9"/>
      <c r="IPF443" s="9"/>
      <c r="IPG443" s="9"/>
      <c r="IPH443" s="9"/>
      <c r="IPI443" s="9"/>
      <c r="IPJ443" s="9"/>
      <c r="IPK443" s="9"/>
      <c r="IPL443" s="9"/>
      <c r="IPM443" s="9"/>
      <c r="IPN443" s="9"/>
      <c r="IPO443" s="9"/>
      <c r="IPP443" s="9"/>
      <c r="IPQ443" s="9"/>
      <c r="IPR443" s="9"/>
      <c r="IPS443" s="9"/>
      <c r="IPT443" s="9"/>
      <c r="IPU443" s="9"/>
      <c r="IPV443" s="9"/>
      <c r="IPW443" s="9"/>
      <c r="IPX443" s="9"/>
      <c r="IPY443" s="9"/>
      <c r="IPZ443" s="9"/>
      <c r="IQA443" s="9"/>
      <c r="IQB443" s="9"/>
      <c r="IQC443" s="9"/>
      <c r="IQD443" s="9"/>
      <c r="IQE443" s="9"/>
      <c r="IQF443" s="9"/>
      <c r="IQG443" s="9"/>
      <c r="IQH443" s="9"/>
      <c r="IQI443" s="9"/>
      <c r="IQJ443" s="9"/>
      <c r="IQK443" s="9"/>
      <c r="IQL443" s="9"/>
      <c r="IQM443" s="9"/>
      <c r="IQN443" s="9"/>
      <c r="IQO443" s="9"/>
      <c r="IQP443" s="9"/>
      <c r="IQQ443" s="9"/>
      <c r="IQR443" s="9"/>
      <c r="IQS443" s="9"/>
      <c r="IQT443" s="9"/>
      <c r="IQU443" s="9"/>
      <c r="IQV443" s="9"/>
      <c r="IQW443" s="9"/>
      <c r="IQX443" s="9"/>
      <c r="IQY443" s="9"/>
      <c r="IQZ443" s="9"/>
      <c r="IRA443" s="9"/>
      <c r="IRB443" s="9"/>
      <c r="IRC443" s="9"/>
      <c r="IRD443" s="9"/>
      <c r="IRE443" s="9"/>
      <c r="IRF443" s="9"/>
      <c r="IRG443" s="9"/>
      <c r="IRH443" s="9"/>
      <c r="IRI443" s="9"/>
      <c r="IRJ443" s="9"/>
      <c r="IRK443" s="9"/>
      <c r="IRL443" s="9"/>
      <c r="IRM443" s="9"/>
      <c r="IRN443" s="9"/>
      <c r="IRO443" s="9"/>
      <c r="IRP443" s="9"/>
      <c r="IRQ443" s="9"/>
      <c r="IRR443" s="9"/>
      <c r="IRS443" s="9"/>
      <c r="IRT443" s="9"/>
      <c r="IRU443" s="9"/>
      <c r="IRV443" s="9"/>
      <c r="IRW443" s="9"/>
      <c r="IRX443" s="9"/>
      <c r="IRY443" s="9"/>
      <c r="IRZ443" s="9"/>
      <c r="ISA443" s="9"/>
      <c r="ISB443" s="9"/>
      <c r="ISC443" s="9"/>
      <c r="ISD443" s="9"/>
      <c r="ISE443" s="9"/>
      <c r="ISF443" s="9"/>
      <c r="ISG443" s="9"/>
      <c r="ISH443" s="9"/>
      <c r="ISI443" s="9"/>
      <c r="ISJ443" s="9"/>
      <c r="ISK443" s="9"/>
      <c r="ISL443" s="9"/>
      <c r="ISM443" s="9"/>
      <c r="ISN443" s="9"/>
      <c r="ISO443" s="9"/>
      <c r="ISP443" s="9"/>
      <c r="ISQ443" s="9"/>
      <c r="ISR443" s="9"/>
      <c r="ISS443" s="9"/>
      <c r="IST443" s="9"/>
      <c r="ISU443" s="9"/>
      <c r="ISV443" s="9"/>
      <c r="ISW443" s="9"/>
      <c r="ISX443" s="9"/>
      <c r="ISY443" s="9"/>
      <c r="ISZ443" s="9"/>
      <c r="ITA443" s="9"/>
      <c r="ITB443" s="9"/>
      <c r="ITC443" s="9"/>
      <c r="ITD443" s="9"/>
      <c r="ITE443" s="9"/>
      <c r="ITF443" s="9"/>
      <c r="ITG443" s="9"/>
      <c r="ITH443" s="9"/>
      <c r="ITI443" s="9"/>
      <c r="ITJ443" s="9"/>
      <c r="ITK443" s="9"/>
      <c r="ITL443" s="9"/>
      <c r="ITM443" s="9"/>
      <c r="ITN443" s="9"/>
      <c r="ITO443" s="9"/>
      <c r="ITP443" s="9"/>
      <c r="ITQ443" s="9"/>
      <c r="ITR443" s="9"/>
      <c r="ITS443" s="9"/>
      <c r="ITT443" s="9"/>
      <c r="ITU443" s="9"/>
      <c r="ITV443" s="9"/>
      <c r="ITW443" s="9"/>
      <c r="ITX443" s="9"/>
      <c r="ITY443" s="9"/>
      <c r="ITZ443" s="9"/>
      <c r="IUA443" s="9"/>
      <c r="IUB443" s="9"/>
      <c r="IUC443" s="9"/>
      <c r="IUD443" s="9"/>
      <c r="IUE443" s="9"/>
      <c r="IUF443" s="9"/>
      <c r="IUG443" s="9"/>
      <c r="IUH443" s="9"/>
      <c r="IUI443" s="9"/>
      <c r="IUJ443" s="9"/>
      <c r="IUK443" s="9"/>
      <c r="IUL443" s="9"/>
      <c r="IUM443" s="9"/>
      <c r="IUN443" s="9"/>
      <c r="IUO443" s="9"/>
      <c r="IUP443" s="9"/>
      <c r="IUQ443" s="9"/>
      <c r="IUR443" s="9"/>
      <c r="IUS443" s="9"/>
      <c r="IUT443" s="9"/>
      <c r="IUU443" s="9"/>
      <c r="IUV443" s="9"/>
      <c r="IUW443" s="9"/>
      <c r="IUX443" s="9"/>
      <c r="IUY443" s="9"/>
      <c r="IUZ443" s="9"/>
      <c r="IVA443" s="9"/>
      <c r="IVB443" s="9"/>
      <c r="IVC443" s="9"/>
      <c r="IVD443" s="9"/>
      <c r="IVE443" s="9"/>
      <c r="IVF443" s="9"/>
      <c r="IVG443" s="9"/>
      <c r="IVH443" s="9"/>
      <c r="IVI443" s="9"/>
      <c r="IVJ443" s="9"/>
      <c r="IVK443" s="9"/>
      <c r="IVL443" s="9"/>
      <c r="IVM443" s="9"/>
      <c r="IVN443" s="9"/>
      <c r="IVO443" s="9"/>
      <c r="IVP443" s="9"/>
      <c r="IVQ443" s="9"/>
      <c r="IVR443" s="9"/>
      <c r="IVS443" s="9"/>
      <c r="IVT443" s="9"/>
      <c r="IVU443" s="9"/>
      <c r="IVV443" s="9"/>
      <c r="IVW443" s="9"/>
      <c r="IVX443" s="9"/>
      <c r="IVY443" s="9"/>
      <c r="IVZ443" s="9"/>
      <c r="IWA443" s="9"/>
      <c r="IWB443" s="9"/>
      <c r="IWC443" s="9"/>
      <c r="IWD443" s="9"/>
      <c r="IWE443" s="9"/>
      <c r="IWF443" s="9"/>
      <c r="IWG443" s="9"/>
      <c r="IWH443" s="9"/>
      <c r="IWI443" s="9"/>
      <c r="IWJ443" s="9"/>
      <c r="IWK443" s="9"/>
      <c r="IWL443" s="9"/>
      <c r="IWM443" s="9"/>
      <c r="IWN443" s="9"/>
      <c r="IWO443" s="9"/>
      <c r="IWP443" s="9"/>
      <c r="IWQ443" s="9"/>
      <c r="IWR443" s="9"/>
      <c r="IWS443" s="9"/>
      <c r="IWT443" s="9"/>
      <c r="IWU443" s="9"/>
      <c r="IWV443" s="9"/>
      <c r="IWW443" s="9"/>
      <c r="IWX443" s="9"/>
      <c r="IWY443" s="9"/>
      <c r="IWZ443" s="9"/>
      <c r="IXA443" s="9"/>
      <c r="IXB443" s="9"/>
      <c r="IXC443" s="9"/>
      <c r="IXD443" s="9"/>
      <c r="IXE443" s="9"/>
      <c r="IXF443" s="9"/>
      <c r="IXG443" s="9"/>
      <c r="IXH443" s="9"/>
      <c r="IXI443" s="9"/>
      <c r="IXJ443" s="9"/>
      <c r="IXK443" s="9"/>
      <c r="IXL443" s="9"/>
      <c r="IXM443" s="9"/>
      <c r="IXN443" s="9"/>
      <c r="IXO443" s="9"/>
      <c r="IXP443" s="9"/>
      <c r="IXQ443" s="9"/>
      <c r="IXR443" s="9"/>
      <c r="IXS443" s="9"/>
      <c r="IXT443" s="9"/>
      <c r="IXU443" s="9"/>
      <c r="IXV443" s="9"/>
      <c r="IXW443" s="9"/>
      <c r="IXX443" s="9"/>
      <c r="IXY443" s="9"/>
      <c r="IXZ443" s="9"/>
      <c r="IYA443" s="9"/>
      <c r="IYB443" s="9"/>
      <c r="IYC443" s="9"/>
      <c r="IYD443" s="9"/>
      <c r="IYE443" s="9"/>
      <c r="IYF443" s="9"/>
      <c r="IYG443" s="9"/>
      <c r="IYH443" s="9"/>
      <c r="IYI443" s="9"/>
      <c r="IYJ443" s="9"/>
      <c r="IYK443" s="9"/>
      <c r="IYL443" s="9"/>
      <c r="IYM443" s="9"/>
      <c r="IYN443" s="9"/>
      <c r="IYO443" s="9"/>
      <c r="IYP443" s="9"/>
      <c r="IYQ443" s="9"/>
      <c r="IYR443" s="9"/>
      <c r="IYS443" s="9"/>
      <c r="IYT443" s="9"/>
      <c r="IYU443" s="9"/>
      <c r="IYV443" s="9"/>
      <c r="IYW443" s="9"/>
      <c r="IYX443" s="9"/>
      <c r="IYY443" s="9"/>
      <c r="IYZ443" s="9"/>
      <c r="IZA443" s="9"/>
      <c r="IZB443" s="9"/>
      <c r="IZC443" s="9"/>
      <c r="IZD443" s="9"/>
      <c r="IZE443" s="9"/>
      <c r="IZF443" s="9"/>
      <c r="IZG443" s="9"/>
      <c r="IZH443" s="9"/>
      <c r="IZI443" s="9"/>
      <c r="IZJ443" s="9"/>
      <c r="IZK443" s="9"/>
      <c r="IZL443" s="9"/>
      <c r="IZM443" s="9"/>
      <c r="IZN443" s="9"/>
      <c r="IZO443" s="9"/>
      <c r="IZP443" s="9"/>
      <c r="IZQ443" s="9"/>
      <c r="IZR443" s="9"/>
      <c r="IZS443" s="9"/>
      <c r="IZT443" s="9"/>
      <c r="IZU443" s="9"/>
      <c r="IZV443" s="9"/>
      <c r="IZW443" s="9"/>
      <c r="IZX443" s="9"/>
      <c r="IZY443" s="9"/>
      <c r="IZZ443" s="9"/>
      <c r="JAA443" s="9"/>
      <c r="JAB443" s="9"/>
      <c r="JAC443" s="9"/>
      <c r="JAD443" s="9"/>
      <c r="JAE443" s="9"/>
      <c r="JAF443" s="9"/>
      <c r="JAG443" s="9"/>
      <c r="JAH443" s="9"/>
      <c r="JAI443" s="9"/>
      <c r="JAJ443" s="9"/>
      <c r="JAK443" s="9"/>
      <c r="JAL443" s="9"/>
      <c r="JAM443" s="9"/>
      <c r="JAN443" s="9"/>
      <c r="JAO443" s="9"/>
      <c r="JAP443" s="9"/>
      <c r="JAQ443" s="9"/>
      <c r="JAR443" s="9"/>
      <c r="JAS443" s="9"/>
      <c r="JAT443" s="9"/>
      <c r="JAU443" s="9"/>
      <c r="JAV443" s="9"/>
      <c r="JAW443" s="9"/>
      <c r="JAX443" s="9"/>
      <c r="JAY443" s="9"/>
      <c r="JAZ443" s="9"/>
      <c r="JBA443" s="9"/>
      <c r="JBB443" s="9"/>
      <c r="JBC443" s="9"/>
      <c r="JBD443" s="9"/>
      <c r="JBE443" s="9"/>
      <c r="JBF443" s="9"/>
      <c r="JBG443" s="9"/>
      <c r="JBH443" s="9"/>
      <c r="JBI443" s="9"/>
      <c r="JBJ443" s="9"/>
      <c r="JBK443" s="9"/>
      <c r="JBL443" s="9"/>
      <c r="JBM443" s="9"/>
      <c r="JBN443" s="9"/>
      <c r="JBO443" s="9"/>
      <c r="JBP443" s="9"/>
      <c r="JBQ443" s="9"/>
      <c r="JBR443" s="9"/>
      <c r="JBS443" s="9"/>
      <c r="JBT443" s="9"/>
      <c r="JBU443" s="9"/>
      <c r="JBV443" s="9"/>
      <c r="JBW443" s="9"/>
      <c r="JBX443" s="9"/>
      <c r="JBY443" s="9"/>
      <c r="JBZ443" s="9"/>
      <c r="JCA443" s="9"/>
      <c r="JCB443" s="9"/>
      <c r="JCC443" s="9"/>
      <c r="JCD443" s="9"/>
      <c r="JCE443" s="9"/>
      <c r="JCF443" s="9"/>
      <c r="JCG443" s="9"/>
      <c r="JCH443" s="9"/>
      <c r="JCI443" s="9"/>
      <c r="JCJ443" s="9"/>
      <c r="JCK443" s="9"/>
      <c r="JCL443" s="9"/>
      <c r="JCM443" s="9"/>
      <c r="JCN443" s="9"/>
      <c r="JCO443" s="9"/>
      <c r="JCP443" s="9"/>
      <c r="JCQ443" s="9"/>
      <c r="JCR443" s="9"/>
      <c r="JCS443" s="9"/>
      <c r="JCT443" s="9"/>
      <c r="JCU443" s="9"/>
      <c r="JCV443" s="9"/>
      <c r="JCW443" s="9"/>
      <c r="JCX443" s="9"/>
      <c r="JCY443" s="9"/>
      <c r="JCZ443" s="9"/>
      <c r="JDA443" s="9"/>
      <c r="JDB443" s="9"/>
      <c r="JDC443" s="9"/>
      <c r="JDD443" s="9"/>
      <c r="JDE443" s="9"/>
      <c r="JDF443" s="9"/>
      <c r="JDG443" s="9"/>
      <c r="JDH443" s="9"/>
      <c r="JDI443" s="9"/>
      <c r="JDJ443" s="9"/>
      <c r="JDK443" s="9"/>
      <c r="JDL443" s="9"/>
      <c r="JDM443" s="9"/>
      <c r="JDN443" s="9"/>
      <c r="JDO443" s="9"/>
      <c r="JDP443" s="9"/>
      <c r="JDQ443" s="9"/>
      <c r="JDR443" s="9"/>
      <c r="JDS443" s="9"/>
      <c r="JDT443" s="9"/>
      <c r="JDU443" s="9"/>
      <c r="JDV443" s="9"/>
      <c r="JDW443" s="9"/>
      <c r="JDX443" s="9"/>
      <c r="JDY443" s="9"/>
      <c r="JDZ443" s="9"/>
      <c r="JEA443" s="9"/>
      <c r="JEB443" s="9"/>
      <c r="JEC443" s="9"/>
      <c r="JED443" s="9"/>
      <c r="JEE443" s="9"/>
      <c r="JEF443" s="9"/>
      <c r="JEG443" s="9"/>
      <c r="JEH443" s="9"/>
      <c r="JEI443" s="9"/>
      <c r="JEJ443" s="9"/>
      <c r="JEK443" s="9"/>
      <c r="JEL443" s="9"/>
      <c r="JEM443" s="9"/>
      <c r="JEN443" s="9"/>
      <c r="JEO443" s="9"/>
      <c r="JEP443" s="9"/>
      <c r="JEQ443" s="9"/>
      <c r="JER443" s="9"/>
      <c r="JES443" s="9"/>
      <c r="JET443" s="9"/>
      <c r="JEU443" s="9"/>
      <c r="JEV443" s="9"/>
      <c r="JEW443" s="9"/>
      <c r="JEX443" s="9"/>
      <c r="JEY443" s="9"/>
      <c r="JEZ443" s="9"/>
      <c r="JFA443" s="9"/>
      <c r="JFB443" s="9"/>
      <c r="JFC443" s="9"/>
      <c r="JFD443" s="9"/>
      <c r="JFE443" s="9"/>
      <c r="JFF443" s="9"/>
      <c r="JFG443" s="9"/>
      <c r="JFH443" s="9"/>
      <c r="JFI443" s="9"/>
      <c r="JFJ443" s="9"/>
      <c r="JFK443" s="9"/>
      <c r="JFL443" s="9"/>
      <c r="JFM443" s="9"/>
      <c r="JFN443" s="9"/>
      <c r="JFO443" s="9"/>
      <c r="JFP443" s="9"/>
      <c r="JFQ443" s="9"/>
      <c r="JFR443" s="9"/>
      <c r="JFS443" s="9"/>
      <c r="JFT443" s="9"/>
      <c r="JFU443" s="9"/>
      <c r="JFV443" s="9"/>
      <c r="JFW443" s="9"/>
      <c r="JFX443" s="9"/>
      <c r="JFY443" s="9"/>
      <c r="JFZ443" s="9"/>
      <c r="JGA443" s="9"/>
      <c r="JGB443" s="9"/>
      <c r="JGC443" s="9"/>
      <c r="JGD443" s="9"/>
      <c r="JGE443" s="9"/>
      <c r="JGF443" s="9"/>
      <c r="JGG443" s="9"/>
      <c r="JGH443" s="9"/>
      <c r="JGI443" s="9"/>
      <c r="JGJ443" s="9"/>
      <c r="JGK443" s="9"/>
      <c r="JGL443" s="9"/>
      <c r="JGM443" s="9"/>
      <c r="JGN443" s="9"/>
      <c r="JGO443" s="9"/>
      <c r="JGP443" s="9"/>
      <c r="JGQ443" s="9"/>
      <c r="JGR443" s="9"/>
      <c r="JGS443" s="9"/>
      <c r="JGT443" s="9"/>
      <c r="JGU443" s="9"/>
      <c r="JGV443" s="9"/>
      <c r="JGW443" s="9"/>
      <c r="JGX443" s="9"/>
      <c r="JGY443" s="9"/>
      <c r="JGZ443" s="9"/>
      <c r="JHA443" s="9"/>
      <c r="JHB443" s="9"/>
      <c r="JHC443" s="9"/>
      <c r="JHD443" s="9"/>
      <c r="JHE443" s="9"/>
      <c r="JHF443" s="9"/>
      <c r="JHG443" s="9"/>
      <c r="JHH443" s="9"/>
      <c r="JHI443" s="9"/>
      <c r="JHJ443" s="9"/>
      <c r="JHK443" s="9"/>
      <c r="JHL443" s="9"/>
      <c r="JHM443" s="9"/>
      <c r="JHN443" s="9"/>
      <c r="JHO443" s="9"/>
      <c r="JHP443" s="9"/>
      <c r="JHQ443" s="9"/>
      <c r="JHR443" s="9"/>
      <c r="JHS443" s="9"/>
      <c r="JHT443" s="9"/>
      <c r="JHU443" s="9"/>
      <c r="JHV443" s="9"/>
      <c r="JHW443" s="9"/>
      <c r="JHX443" s="9"/>
      <c r="JHY443" s="9"/>
      <c r="JHZ443" s="9"/>
      <c r="JIA443" s="9"/>
      <c r="JIB443" s="9"/>
      <c r="JIC443" s="9"/>
      <c r="JID443" s="9"/>
      <c r="JIE443" s="9"/>
      <c r="JIF443" s="9"/>
      <c r="JIG443" s="9"/>
      <c r="JIH443" s="9"/>
      <c r="JII443" s="9"/>
      <c r="JIJ443" s="9"/>
      <c r="JIK443" s="9"/>
      <c r="JIL443" s="9"/>
      <c r="JIM443" s="9"/>
      <c r="JIN443" s="9"/>
      <c r="JIO443" s="9"/>
      <c r="JIP443" s="9"/>
      <c r="JIQ443" s="9"/>
      <c r="JIR443" s="9"/>
      <c r="JIS443" s="9"/>
      <c r="JIT443" s="9"/>
      <c r="JIU443" s="9"/>
      <c r="JIV443" s="9"/>
      <c r="JIW443" s="9"/>
      <c r="JIX443" s="9"/>
      <c r="JIY443" s="9"/>
      <c r="JIZ443" s="9"/>
      <c r="JJA443" s="9"/>
      <c r="JJB443" s="9"/>
      <c r="JJC443" s="9"/>
      <c r="JJD443" s="9"/>
      <c r="JJE443" s="9"/>
      <c r="JJF443" s="9"/>
      <c r="JJG443" s="9"/>
      <c r="JJH443" s="9"/>
      <c r="JJI443" s="9"/>
      <c r="JJJ443" s="9"/>
      <c r="JJK443" s="9"/>
      <c r="JJL443" s="9"/>
      <c r="JJM443" s="9"/>
      <c r="JJN443" s="9"/>
      <c r="JJO443" s="9"/>
      <c r="JJP443" s="9"/>
      <c r="JJQ443" s="9"/>
      <c r="JJR443" s="9"/>
      <c r="JJS443" s="9"/>
      <c r="JJT443" s="9"/>
      <c r="JJU443" s="9"/>
      <c r="JJV443" s="9"/>
      <c r="JJW443" s="9"/>
      <c r="JJX443" s="9"/>
      <c r="JJY443" s="9"/>
      <c r="JJZ443" s="9"/>
      <c r="JKA443" s="9"/>
      <c r="JKB443" s="9"/>
      <c r="JKC443" s="9"/>
      <c r="JKD443" s="9"/>
      <c r="JKE443" s="9"/>
      <c r="JKF443" s="9"/>
      <c r="JKG443" s="9"/>
      <c r="JKH443" s="9"/>
      <c r="JKI443" s="9"/>
      <c r="JKJ443" s="9"/>
      <c r="JKK443" s="9"/>
      <c r="JKL443" s="9"/>
      <c r="JKM443" s="9"/>
      <c r="JKN443" s="9"/>
      <c r="JKO443" s="9"/>
      <c r="JKP443" s="9"/>
      <c r="JKQ443" s="9"/>
      <c r="JKR443" s="9"/>
      <c r="JKS443" s="9"/>
      <c r="JKT443" s="9"/>
      <c r="JKU443" s="9"/>
      <c r="JKV443" s="9"/>
      <c r="JKW443" s="9"/>
      <c r="JKX443" s="9"/>
      <c r="JKY443" s="9"/>
      <c r="JKZ443" s="9"/>
      <c r="JLA443" s="9"/>
      <c r="JLB443" s="9"/>
      <c r="JLC443" s="9"/>
      <c r="JLD443" s="9"/>
      <c r="JLE443" s="9"/>
      <c r="JLF443" s="9"/>
      <c r="JLG443" s="9"/>
      <c r="JLH443" s="9"/>
      <c r="JLI443" s="9"/>
      <c r="JLJ443" s="9"/>
      <c r="JLK443" s="9"/>
      <c r="JLL443" s="9"/>
      <c r="JLM443" s="9"/>
      <c r="JLN443" s="9"/>
      <c r="JLO443" s="9"/>
      <c r="JLP443" s="9"/>
      <c r="JLQ443" s="9"/>
      <c r="JLR443" s="9"/>
      <c r="JLS443" s="9"/>
      <c r="JLT443" s="9"/>
      <c r="JLU443" s="9"/>
      <c r="JLV443" s="9"/>
      <c r="JLW443" s="9"/>
      <c r="JLX443" s="9"/>
      <c r="JLY443" s="9"/>
      <c r="JLZ443" s="9"/>
      <c r="JMA443" s="9"/>
      <c r="JMB443" s="9"/>
      <c r="JMC443" s="9"/>
      <c r="JMD443" s="9"/>
      <c r="JME443" s="9"/>
      <c r="JMF443" s="9"/>
      <c r="JMG443" s="9"/>
      <c r="JMH443" s="9"/>
      <c r="JMI443" s="9"/>
      <c r="JMJ443" s="9"/>
      <c r="JMK443" s="9"/>
      <c r="JML443" s="9"/>
      <c r="JMM443" s="9"/>
      <c r="JMN443" s="9"/>
      <c r="JMO443" s="9"/>
      <c r="JMP443" s="9"/>
      <c r="JMQ443" s="9"/>
      <c r="JMR443" s="9"/>
      <c r="JMS443" s="9"/>
      <c r="JMT443" s="9"/>
      <c r="JMU443" s="9"/>
      <c r="JMV443" s="9"/>
      <c r="JMW443" s="9"/>
      <c r="JMX443" s="9"/>
      <c r="JMY443" s="9"/>
      <c r="JMZ443" s="9"/>
      <c r="JNA443" s="9"/>
      <c r="JNB443" s="9"/>
      <c r="JNC443" s="9"/>
      <c r="JND443" s="9"/>
      <c r="JNE443" s="9"/>
      <c r="JNF443" s="9"/>
      <c r="JNG443" s="9"/>
      <c r="JNH443" s="9"/>
      <c r="JNI443" s="9"/>
      <c r="JNJ443" s="9"/>
      <c r="JNK443" s="9"/>
      <c r="JNL443" s="9"/>
      <c r="JNM443" s="9"/>
      <c r="JNN443" s="9"/>
      <c r="JNO443" s="9"/>
      <c r="JNP443" s="9"/>
      <c r="JNQ443" s="9"/>
      <c r="JNR443" s="9"/>
      <c r="JNS443" s="9"/>
      <c r="JNT443" s="9"/>
      <c r="JNU443" s="9"/>
      <c r="JNV443" s="9"/>
      <c r="JNW443" s="9"/>
      <c r="JNX443" s="9"/>
      <c r="JNY443" s="9"/>
      <c r="JNZ443" s="9"/>
      <c r="JOA443" s="9"/>
      <c r="JOB443" s="9"/>
      <c r="JOC443" s="9"/>
      <c r="JOD443" s="9"/>
      <c r="JOE443" s="9"/>
      <c r="JOF443" s="9"/>
      <c r="JOG443" s="9"/>
      <c r="JOH443" s="9"/>
      <c r="JOI443" s="9"/>
      <c r="JOJ443" s="9"/>
      <c r="JOK443" s="9"/>
      <c r="JOL443" s="9"/>
      <c r="JOM443" s="9"/>
      <c r="JON443" s="9"/>
      <c r="JOO443" s="9"/>
      <c r="JOP443" s="9"/>
      <c r="JOQ443" s="9"/>
      <c r="JOR443" s="9"/>
      <c r="JOS443" s="9"/>
      <c r="JOT443" s="9"/>
      <c r="JOU443" s="9"/>
      <c r="JOV443" s="9"/>
      <c r="JOW443" s="9"/>
      <c r="JOX443" s="9"/>
      <c r="JOY443" s="9"/>
      <c r="JOZ443" s="9"/>
      <c r="JPA443" s="9"/>
      <c r="JPB443" s="9"/>
      <c r="JPC443" s="9"/>
      <c r="JPD443" s="9"/>
      <c r="JPE443" s="9"/>
      <c r="JPF443" s="9"/>
      <c r="JPG443" s="9"/>
      <c r="JPH443" s="9"/>
      <c r="JPI443" s="9"/>
      <c r="JPJ443" s="9"/>
      <c r="JPK443" s="9"/>
      <c r="JPL443" s="9"/>
      <c r="JPM443" s="9"/>
      <c r="JPN443" s="9"/>
      <c r="JPO443" s="9"/>
      <c r="JPP443" s="9"/>
      <c r="JPQ443" s="9"/>
      <c r="JPR443" s="9"/>
      <c r="JPS443" s="9"/>
      <c r="JPT443" s="9"/>
      <c r="JPU443" s="9"/>
      <c r="JPV443" s="9"/>
      <c r="JPW443" s="9"/>
      <c r="JPX443" s="9"/>
      <c r="JPY443" s="9"/>
      <c r="JPZ443" s="9"/>
      <c r="JQA443" s="9"/>
      <c r="JQB443" s="9"/>
      <c r="JQC443" s="9"/>
      <c r="JQD443" s="9"/>
      <c r="JQE443" s="9"/>
      <c r="JQF443" s="9"/>
      <c r="JQG443" s="9"/>
      <c r="JQH443" s="9"/>
      <c r="JQI443" s="9"/>
      <c r="JQJ443" s="9"/>
      <c r="JQK443" s="9"/>
      <c r="JQL443" s="9"/>
      <c r="JQM443" s="9"/>
      <c r="JQN443" s="9"/>
      <c r="JQO443" s="9"/>
      <c r="JQP443" s="9"/>
      <c r="JQQ443" s="9"/>
      <c r="JQR443" s="9"/>
      <c r="JQS443" s="9"/>
      <c r="JQT443" s="9"/>
      <c r="JQU443" s="9"/>
      <c r="JQV443" s="9"/>
      <c r="JQW443" s="9"/>
      <c r="JQX443" s="9"/>
      <c r="JQY443" s="9"/>
      <c r="JQZ443" s="9"/>
      <c r="JRA443" s="9"/>
      <c r="JRB443" s="9"/>
      <c r="JRC443" s="9"/>
      <c r="JRD443" s="9"/>
      <c r="JRE443" s="9"/>
      <c r="JRF443" s="9"/>
      <c r="JRG443" s="9"/>
      <c r="JRH443" s="9"/>
      <c r="JRI443" s="9"/>
      <c r="JRJ443" s="9"/>
      <c r="JRK443" s="9"/>
      <c r="JRL443" s="9"/>
      <c r="JRM443" s="9"/>
      <c r="JRN443" s="9"/>
      <c r="JRO443" s="9"/>
      <c r="JRP443" s="9"/>
      <c r="JRQ443" s="9"/>
      <c r="JRR443" s="9"/>
      <c r="JRS443" s="9"/>
      <c r="JRT443" s="9"/>
      <c r="JRU443" s="9"/>
      <c r="JRV443" s="9"/>
      <c r="JRW443" s="9"/>
      <c r="JRX443" s="9"/>
      <c r="JRY443" s="9"/>
      <c r="JRZ443" s="9"/>
      <c r="JSA443" s="9"/>
      <c r="JSB443" s="9"/>
      <c r="JSC443" s="9"/>
      <c r="JSD443" s="9"/>
      <c r="JSE443" s="9"/>
      <c r="JSF443" s="9"/>
      <c r="JSG443" s="9"/>
      <c r="JSH443" s="9"/>
      <c r="JSI443" s="9"/>
      <c r="JSJ443" s="9"/>
      <c r="JSK443" s="9"/>
      <c r="JSL443" s="9"/>
      <c r="JSM443" s="9"/>
      <c r="JSN443" s="9"/>
      <c r="JSO443" s="9"/>
      <c r="JSP443" s="9"/>
      <c r="JSQ443" s="9"/>
      <c r="JSR443" s="9"/>
      <c r="JSS443" s="9"/>
      <c r="JST443" s="9"/>
      <c r="JSU443" s="9"/>
      <c r="JSV443" s="9"/>
      <c r="JSW443" s="9"/>
      <c r="JSX443" s="9"/>
      <c r="JSY443" s="9"/>
      <c r="JSZ443" s="9"/>
      <c r="JTA443" s="9"/>
      <c r="JTB443" s="9"/>
      <c r="JTC443" s="9"/>
      <c r="JTD443" s="9"/>
      <c r="JTE443" s="9"/>
      <c r="JTF443" s="9"/>
      <c r="JTG443" s="9"/>
      <c r="JTH443" s="9"/>
      <c r="JTI443" s="9"/>
      <c r="JTJ443" s="9"/>
      <c r="JTK443" s="9"/>
      <c r="JTL443" s="9"/>
      <c r="JTM443" s="9"/>
      <c r="JTN443" s="9"/>
      <c r="JTO443" s="9"/>
      <c r="JTP443" s="9"/>
      <c r="JTQ443" s="9"/>
      <c r="JTR443" s="9"/>
      <c r="JTS443" s="9"/>
      <c r="JTT443" s="9"/>
      <c r="JTU443" s="9"/>
      <c r="JTV443" s="9"/>
      <c r="JTW443" s="9"/>
      <c r="JTX443" s="9"/>
      <c r="JTY443" s="9"/>
      <c r="JTZ443" s="9"/>
      <c r="JUA443" s="9"/>
      <c r="JUB443" s="9"/>
      <c r="JUC443" s="9"/>
      <c r="JUD443" s="9"/>
      <c r="JUE443" s="9"/>
      <c r="JUF443" s="9"/>
      <c r="JUG443" s="9"/>
      <c r="JUH443" s="9"/>
      <c r="JUI443" s="9"/>
      <c r="JUJ443" s="9"/>
      <c r="JUK443" s="9"/>
      <c r="JUL443" s="9"/>
      <c r="JUM443" s="9"/>
      <c r="JUN443" s="9"/>
      <c r="JUO443" s="9"/>
      <c r="JUP443" s="9"/>
      <c r="JUQ443" s="9"/>
      <c r="JUR443" s="9"/>
      <c r="JUS443" s="9"/>
      <c r="JUT443" s="9"/>
      <c r="JUU443" s="9"/>
      <c r="JUV443" s="9"/>
      <c r="JUW443" s="9"/>
      <c r="JUX443" s="9"/>
      <c r="JUY443" s="9"/>
      <c r="JUZ443" s="9"/>
      <c r="JVA443" s="9"/>
      <c r="JVB443" s="9"/>
      <c r="JVC443" s="9"/>
      <c r="JVD443" s="9"/>
      <c r="JVE443" s="9"/>
      <c r="JVF443" s="9"/>
      <c r="JVG443" s="9"/>
      <c r="JVH443" s="9"/>
      <c r="JVI443" s="9"/>
      <c r="JVJ443" s="9"/>
      <c r="JVK443" s="9"/>
      <c r="JVL443" s="9"/>
      <c r="JVM443" s="9"/>
      <c r="JVN443" s="9"/>
      <c r="JVO443" s="9"/>
      <c r="JVP443" s="9"/>
      <c r="JVQ443" s="9"/>
      <c r="JVR443" s="9"/>
      <c r="JVS443" s="9"/>
      <c r="JVT443" s="9"/>
      <c r="JVU443" s="9"/>
      <c r="JVV443" s="9"/>
      <c r="JVW443" s="9"/>
      <c r="JVX443" s="9"/>
      <c r="JVY443" s="9"/>
      <c r="JVZ443" s="9"/>
      <c r="JWA443" s="9"/>
      <c r="JWB443" s="9"/>
      <c r="JWC443" s="9"/>
      <c r="JWD443" s="9"/>
      <c r="JWE443" s="9"/>
      <c r="JWF443" s="9"/>
      <c r="JWG443" s="9"/>
      <c r="JWH443" s="9"/>
      <c r="JWI443" s="9"/>
      <c r="JWJ443" s="9"/>
      <c r="JWK443" s="9"/>
      <c r="JWL443" s="9"/>
      <c r="JWM443" s="9"/>
      <c r="JWN443" s="9"/>
      <c r="JWO443" s="9"/>
      <c r="JWP443" s="9"/>
      <c r="JWQ443" s="9"/>
      <c r="JWR443" s="9"/>
      <c r="JWS443" s="9"/>
      <c r="JWT443" s="9"/>
      <c r="JWU443" s="9"/>
      <c r="JWV443" s="9"/>
      <c r="JWW443" s="9"/>
      <c r="JWX443" s="9"/>
      <c r="JWY443" s="9"/>
      <c r="JWZ443" s="9"/>
      <c r="JXA443" s="9"/>
      <c r="JXB443" s="9"/>
      <c r="JXC443" s="9"/>
      <c r="JXD443" s="9"/>
      <c r="JXE443" s="9"/>
      <c r="JXF443" s="9"/>
      <c r="JXG443" s="9"/>
      <c r="JXH443" s="9"/>
      <c r="JXI443" s="9"/>
      <c r="JXJ443" s="9"/>
      <c r="JXK443" s="9"/>
      <c r="JXL443" s="9"/>
      <c r="JXM443" s="9"/>
      <c r="JXN443" s="9"/>
      <c r="JXO443" s="9"/>
      <c r="JXP443" s="9"/>
      <c r="JXQ443" s="9"/>
      <c r="JXR443" s="9"/>
      <c r="JXS443" s="9"/>
      <c r="JXT443" s="9"/>
      <c r="JXU443" s="9"/>
      <c r="JXV443" s="9"/>
      <c r="JXW443" s="9"/>
      <c r="JXX443" s="9"/>
      <c r="JXY443" s="9"/>
      <c r="JXZ443" s="9"/>
      <c r="JYA443" s="9"/>
      <c r="JYB443" s="9"/>
      <c r="JYC443" s="9"/>
      <c r="JYD443" s="9"/>
      <c r="JYE443" s="9"/>
      <c r="JYF443" s="9"/>
      <c r="JYG443" s="9"/>
      <c r="JYH443" s="9"/>
      <c r="JYI443" s="9"/>
      <c r="JYJ443" s="9"/>
      <c r="JYK443" s="9"/>
      <c r="JYL443" s="9"/>
      <c r="JYM443" s="9"/>
      <c r="JYN443" s="9"/>
      <c r="JYO443" s="9"/>
      <c r="JYP443" s="9"/>
      <c r="JYQ443" s="9"/>
      <c r="JYR443" s="9"/>
      <c r="JYS443" s="9"/>
      <c r="JYT443" s="9"/>
      <c r="JYU443" s="9"/>
      <c r="JYV443" s="9"/>
      <c r="JYW443" s="9"/>
      <c r="JYX443" s="9"/>
      <c r="JYY443" s="9"/>
      <c r="JYZ443" s="9"/>
      <c r="JZA443" s="9"/>
      <c r="JZB443" s="9"/>
      <c r="JZC443" s="9"/>
      <c r="JZD443" s="9"/>
      <c r="JZE443" s="9"/>
      <c r="JZF443" s="9"/>
      <c r="JZG443" s="9"/>
      <c r="JZH443" s="9"/>
      <c r="JZI443" s="9"/>
      <c r="JZJ443" s="9"/>
      <c r="JZK443" s="9"/>
      <c r="JZL443" s="9"/>
      <c r="JZM443" s="9"/>
      <c r="JZN443" s="9"/>
      <c r="JZO443" s="9"/>
      <c r="JZP443" s="9"/>
      <c r="JZQ443" s="9"/>
      <c r="JZR443" s="9"/>
      <c r="JZS443" s="9"/>
      <c r="JZT443" s="9"/>
      <c r="JZU443" s="9"/>
      <c r="JZV443" s="9"/>
      <c r="JZW443" s="9"/>
      <c r="JZX443" s="9"/>
      <c r="JZY443" s="9"/>
      <c r="JZZ443" s="9"/>
      <c r="KAA443" s="9"/>
      <c r="KAB443" s="9"/>
      <c r="KAC443" s="9"/>
      <c r="KAD443" s="9"/>
      <c r="KAE443" s="9"/>
      <c r="KAF443" s="9"/>
      <c r="KAG443" s="9"/>
      <c r="KAH443" s="9"/>
      <c r="KAI443" s="9"/>
      <c r="KAJ443" s="9"/>
      <c r="KAK443" s="9"/>
      <c r="KAL443" s="9"/>
      <c r="KAM443" s="9"/>
      <c r="KAN443" s="9"/>
      <c r="KAO443" s="9"/>
      <c r="KAP443" s="9"/>
      <c r="KAQ443" s="9"/>
      <c r="KAR443" s="9"/>
      <c r="KAS443" s="9"/>
      <c r="KAT443" s="9"/>
      <c r="KAU443" s="9"/>
      <c r="KAV443" s="9"/>
      <c r="KAW443" s="9"/>
      <c r="KAX443" s="9"/>
      <c r="KAY443" s="9"/>
      <c r="KAZ443" s="9"/>
      <c r="KBA443" s="9"/>
      <c r="KBB443" s="9"/>
      <c r="KBC443" s="9"/>
      <c r="KBD443" s="9"/>
      <c r="KBE443" s="9"/>
      <c r="KBF443" s="9"/>
      <c r="KBG443" s="9"/>
      <c r="KBH443" s="9"/>
      <c r="KBI443" s="9"/>
      <c r="KBJ443" s="9"/>
      <c r="KBK443" s="9"/>
      <c r="KBL443" s="9"/>
      <c r="KBM443" s="9"/>
      <c r="KBN443" s="9"/>
      <c r="KBO443" s="9"/>
      <c r="KBP443" s="9"/>
      <c r="KBQ443" s="9"/>
      <c r="KBR443" s="9"/>
      <c r="KBS443" s="9"/>
      <c r="KBT443" s="9"/>
      <c r="KBU443" s="9"/>
      <c r="KBV443" s="9"/>
      <c r="KBW443" s="9"/>
      <c r="KBX443" s="9"/>
      <c r="KBY443" s="9"/>
      <c r="KBZ443" s="9"/>
      <c r="KCA443" s="9"/>
      <c r="KCB443" s="9"/>
      <c r="KCC443" s="9"/>
      <c r="KCD443" s="9"/>
      <c r="KCE443" s="9"/>
      <c r="KCF443" s="9"/>
      <c r="KCG443" s="9"/>
      <c r="KCH443" s="9"/>
      <c r="KCI443" s="9"/>
      <c r="KCJ443" s="9"/>
      <c r="KCK443" s="9"/>
      <c r="KCL443" s="9"/>
      <c r="KCM443" s="9"/>
      <c r="KCN443" s="9"/>
      <c r="KCO443" s="9"/>
      <c r="KCP443" s="9"/>
      <c r="KCQ443" s="9"/>
      <c r="KCR443" s="9"/>
      <c r="KCS443" s="9"/>
      <c r="KCT443" s="9"/>
      <c r="KCU443" s="9"/>
      <c r="KCV443" s="9"/>
      <c r="KCW443" s="9"/>
      <c r="KCX443" s="9"/>
      <c r="KCY443" s="9"/>
      <c r="KCZ443" s="9"/>
      <c r="KDA443" s="9"/>
      <c r="KDB443" s="9"/>
      <c r="KDC443" s="9"/>
      <c r="KDD443" s="9"/>
      <c r="KDE443" s="9"/>
      <c r="KDF443" s="9"/>
      <c r="KDG443" s="9"/>
      <c r="KDH443" s="9"/>
      <c r="KDI443" s="9"/>
      <c r="KDJ443" s="9"/>
      <c r="KDK443" s="9"/>
      <c r="KDL443" s="9"/>
      <c r="KDM443" s="9"/>
      <c r="KDN443" s="9"/>
      <c r="KDO443" s="9"/>
      <c r="KDP443" s="9"/>
      <c r="KDQ443" s="9"/>
      <c r="KDR443" s="9"/>
      <c r="KDS443" s="9"/>
      <c r="KDT443" s="9"/>
      <c r="KDU443" s="9"/>
      <c r="KDV443" s="9"/>
      <c r="KDW443" s="9"/>
      <c r="KDX443" s="9"/>
      <c r="KDY443" s="9"/>
      <c r="KDZ443" s="9"/>
      <c r="KEA443" s="9"/>
      <c r="KEB443" s="9"/>
      <c r="KEC443" s="9"/>
      <c r="KED443" s="9"/>
      <c r="KEE443" s="9"/>
      <c r="KEF443" s="9"/>
      <c r="KEG443" s="9"/>
      <c r="KEH443" s="9"/>
      <c r="KEI443" s="9"/>
      <c r="KEJ443" s="9"/>
      <c r="KEK443" s="9"/>
      <c r="KEL443" s="9"/>
      <c r="KEM443" s="9"/>
      <c r="KEN443" s="9"/>
      <c r="KEO443" s="9"/>
      <c r="KEP443" s="9"/>
      <c r="KEQ443" s="9"/>
      <c r="KER443" s="9"/>
      <c r="KES443" s="9"/>
      <c r="KET443" s="9"/>
      <c r="KEU443" s="9"/>
      <c r="KEV443" s="9"/>
      <c r="KEW443" s="9"/>
      <c r="KEX443" s="9"/>
      <c r="KEY443" s="9"/>
      <c r="KEZ443" s="9"/>
      <c r="KFA443" s="9"/>
      <c r="KFB443" s="9"/>
      <c r="KFC443" s="9"/>
      <c r="KFD443" s="9"/>
      <c r="KFE443" s="9"/>
      <c r="KFF443" s="9"/>
      <c r="KFG443" s="9"/>
      <c r="KFH443" s="9"/>
      <c r="KFI443" s="9"/>
      <c r="KFJ443" s="9"/>
      <c r="KFK443" s="9"/>
      <c r="KFL443" s="9"/>
      <c r="KFM443" s="9"/>
      <c r="KFN443" s="9"/>
      <c r="KFO443" s="9"/>
      <c r="KFP443" s="9"/>
      <c r="KFQ443" s="9"/>
      <c r="KFR443" s="9"/>
      <c r="KFS443" s="9"/>
      <c r="KFT443" s="9"/>
      <c r="KFU443" s="9"/>
      <c r="KFV443" s="9"/>
      <c r="KFW443" s="9"/>
      <c r="KFX443" s="9"/>
      <c r="KFY443" s="9"/>
      <c r="KFZ443" s="9"/>
      <c r="KGA443" s="9"/>
      <c r="KGB443" s="9"/>
      <c r="KGC443" s="9"/>
      <c r="KGD443" s="9"/>
      <c r="KGE443" s="9"/>
      <c r="KGF443" s="9"/>
      <c r="KGG443" s="9"/>
      <c r="KGH443" s="9"/>
      <c r="KGI443" s="9"/>
      <c r="KGJ443" s="9"/>
      <c r="KGK443" s="9"/>
      <c r="KGL443" s="9"/>
      <c r="KGM443" s="9"/>
      <c r="KGN443" s="9"/>
      <c r="KGO443" s="9"/>
      <c r="KGP443" s="9"/>
      <c r="KGQ443" s="9"/>
      <c r="KGR443" s="9"/>
      <c r="KGS443" s="9"/>
      <c r="KGT443" s="9"/>
      <c r="KGU443" s="9"/>
      <c r="KGV443" s="9"/>
      <c r="KGW443" s="9"/>
      <c r="KGX443" s="9"/>
      <c r="KGY443" s="9"/>
      <c r="KGZ443" s="9"/>
      <c r="KHA443" s="9"/>
      <c r="KHB443" s="9"/>
      <c r="KHC443" s="9"/>
      <c r="KHD443" s="9"/>
      <c r="KHE443" s="9"/>
      <c r="KHF443" s="9"/>
      <c r="KHG443" s="9"/>
      <c r="KHH443" s="9"/>
      <c r="KHI443" s="9"/>
      <c r="KHJ443" s="9"/>
      <c r="KHK443" s="9"/>
      <c r="KHL443" s="9"/>
      <c r="KHM443" s="9"/>
      <c r="KHN443" s="9"/>
      <c r="KHO443" s="9"/>
      <c r="KHP443" s="9"/>
      <c r="KHQ443" s="9"/>
      <c r="KHR443" s="9"/>
      <c r="KHS443" s="9"/>
      <c r="KHT443" s="9"/>
      <c r="KHU443" s="9"/>
      <c r="KHV443" s="9"/>
      <c r="KHW443" s="9"/>
      <c r="KHX443" s="9"/>
      <c r="KHY443" s="9"/>
      <c r="KHZ443" s="9"/>
      <c r="KIA443" s="9"/>
      <c r="KIB443" s="9"/>
      <c r="KIC443" s="9"/>
      <c r="KID443" s="9"/>
      <c r="KIE443" s="9"/>
      <c r="KIF443" s="9"/>
      <c r="KIG443" s="9"/>
      <c r="KIH443" s="9"/>
      <c r="KII443" s="9"/>
      <c r="KIJ443" s="9"/>
      <c r="KIK443" s="9"/>
      <c r="KIL443" s="9"/>
      <c r="KIM443" s="9"/>
      <c r="KIN443" s="9"/>
      <c r="KIO443" s="9"/>
      <c r="KIP443" s="9"/>
      <c r="KIQ443" s="9"/>
      <c r="KIR443" s="9"/>
      <c r="KIS443" s="9"/>
      <c r="KIT443" s="9"/>
      <c r="KIU443" s="9"/>
      <c r="KIV443" s="9"/>
      <c r="KIW443" s="9"/>
      <c r="KIX443" s="9"/>
      <c r="KIY443" s="9"/>
      <c r="KIZ443" s="9"/>
      <c r="KJA443" s="9"/>
      <c r="KJB443" s="9"/>
      <c r="KJC443" s="9"/>
      <c r="KJD443" s="9"/>
      <c r="KJE443" s="9"/>
      <c r="KJF443" s="9"/>
      <c r="KJG443" s="9"/>
      <c r="KJH443" s="9"/>
      <c r="KJI443" s="9"/>
      <c r="KJJ443" s="9"/>
      <c r="KJK443" s="9"/>
      <c r="KJL443" s="9"/>
      <c r="KJM443" s="9"/>
      <c r="KJN443" s="9"/>
      <c r="KJO443" s="9"/>
      <c r="KJP443" s="9"/>
      <c r="KJQ443" s="9"/>
      <c r="KJR443" s="9"/>
      <c r="KJS443" s="9"/>
      <c r="KJT443" s="9"/>
      <c r="KJU443" s="9"/>
      <c r="KJV443" s="9"/>
      <c r="KJW443" s="9"/>
      <c r="KJX443" s="9"/>
      <c r="KJY443" s="9"/>
      <c r="KJZ443" s="9"/>
      <c r="KKA443" s="9"/>
      <c r="KKB443" s="9"/>
      <c r="KKC443" s="9"/>
      <c r="KKD443" s="9"/>
      <c r="KKE443" s="9"/>
      <c r="KKF443" s="9"/>
      <c r="KKG443" s="9"/>
      <c r="KKH443" s="9"/>
      <c r="KKI443" s="9"/>
      <c r="KKJ443" s="9"/>
      <c r="KKK443" s="9"/>
      <c r="KKL443" s="9"/>
      <c r="KKM443" s="9"/>
      <c r="KKN443" s="9"/>
      <c r="KKO443" s="9"/>
      <c r="KKP443" s="9"/>
      <c r="KKQ443" s="9"/>
      <c r="KKR443" s="9"/>
      <c r="KKS443" s="9"/>
      <c r="KKT443" s="9"/>
      <c r="KKU443" s="9"/>
      <c r="KKV443" s="9"/>
      <c r="KKW443" s="9"/>
      <c r="KKX443" s="9"/>
      <c r="KKY443" s="9"/>
      <c r="KKZ443" s="9"/>
      <c r="KLA443" s="9"/>
      <c r="KLB443" s="9"/>
      <c r="KLC443" s="9"/>
      <c r="KLD443" s="9"/>
      <c r="KLE443" s="9"/>
      <c r="KLF443" s="9"/>
      <c r="KLG443" s="9"/>
      <c r="KLH443" s="9"/>
      <c r="KLI443" s="9"/>
      <c r="KLJ443" s="9"/>
      <c r="KLK443" s="9"/>
      <c r="KLL443" s="9"/>
      <c r="KLM443" s="9"/>
      <c r="KLN443" s="9"/>
      <c r="KLO443" s="9"/>
      <c r="KLP443" s="9"/>
      <c r="KLQ443" s="9"/>
      <c r="KLR443" s="9"/>
      <c r="KLS443" s="9"/>
      <c r="KLT443" s="9"/>
      <c r="KLU443" s="9"/>
      <c r="KLV443" s="9"/>
      <c r="KLW443" s="9"/>
      <c r="KLX443" s="9"/>
      <c r="KLY443" s="9"/>
      <c r="KLZ443" s="9"/>
      <c r="KMA443" s="9"/>
      <c r="KMB443" s="9"/>
      <c r="KMC443" s="9"/>
      <c r="KMD443" s="9"/>
      <c r="KME443" s="9"/>
      <c r="KMF443" s="9"/>
      <c r="KMG443" s="9"/>
      <c r="KMH443" s="9"/>
      <c r="KMI443" s="9"/>
      <c r="KMJ443" s="9"/>
      <c r="KMK443" s="9"/>
      <c r="KML443" s="9"/>
      <c r="KMM443" s="9"/>
      <c r="KMN443" s="9"/>
      <c r="KMO443" s="9"/>
      <c r="KMP443" s="9"/>
      <c r="KMQ443" s="9"/>
      <c r="KMR443" s="9"/>
      <c r="KMS443" s="9"/>
      <c r="KMT443" s="9"/>
      <c r="KMU443" s="9"/>
      <c r="KMV443" s="9"/>
      <c r="KMW443" s="9"/>
      <c r="KMX443" s="9"/>
      <c r="KMY443" s="9"/>
      <c r="KMZ443" s="9"/>
      <c r="KNA443" s="9"/>
      <c r="KNB443" s="9"/>
      <c r="KNC443" s="9"/>
      <c r="KND443" s="9"/>
      <c r="KNE443" s="9"/>
      <c r="KNF443" s="9"/>
      <c r="KNG443" s="9"/>
      <c r="KNH443" s="9"/>
      <c r="KNI443" s="9"/>
      <c r="KNJ443" s="9"/>
      <c r="KNK443" s="9"/>
      <c r="KNL443" s="9"/>
      <c r="KNM443" s="9"/>
      <c r="KNN443" s="9"/>
      <c r="KNO443" s="9"/>
      <c r="KNP443" s="9"/>
      <c r="KNQ443" s="9"/>
      <c r="KNR443" s="9"/>
      <c r="KNS443" s="9"/>
      <c r="KNT443" s="9"/>
      <c r="KNU443" s="9"/>
      <c r="KNV443" s="9"/>
      <c r="KNW443" s="9"/>
      <c r="KNX443" s="9"/>
      <c r="KNY443" s="9"/>
      <c r="KNZ443" s="9"/>
      <c r="KOA443" s="9"/>
      <c r="KOB443" s="9"/>
      <c r="KOC443" s="9"/>
      <c r="KOD443" s="9"/>
      <c r="KOE443" s="9"/>
      <c r="KOF443" s="9"/>
      <c r="KOG443" s="9"/>
      <c r="KOH443" s="9"/>
      <c r="KOI443" s="9"/>
      <c r="KOJ443" s="9"/>
      <c r="KOK443" s="9"/>
      <c r="KOL443" s="9"/>
      <c r="KOM443" s="9"/>
      <c r="KON443" s="9"/>
      <c r="KOO443" s="9"/>
      <c r="KOP443" s="9"/>
      <c r="KOQ443" s="9"/>
      <c r="KOR443" s="9"/>
      <c r="KOS443" s="9"/>
      <c r="KOT443" s="9"/>
      <c r="KOU443" s="9"/>
      <c r="KOV443" s="9"/>
      <c r="KOW443" s="9"/>
      <c r="KOX443" s="9"/>
      <c r="KOY443" s="9"/>
      <c r="KOZ443" s="9"/>
      <c r="KPA443" s="9"/>
      <c r="KPB443" s="9"/>
      <c r="KPC443" s="9"/>
      <c r="KPD443" s="9"/>
      <c r="KPE443" s="9"/>
      <c r="KPF443" s="9"/>
      <c r="KPG443" s="9"/>
      <c r="KPH443" s="9"/>
      <c r="KPI443" s="9"/>
      <c r="KPJ443" s="9"/>
      <c r="KPK443" s="9"/>
      <c r="KPL443" s="9"/>
      <c r="KPM443" s="9"/>
      <c r="KPN443" s="9"/>
      <c r="KPO443" s="9"/>
      <c r="KPP443" s="9"/>
      <c r="KPQ443" s="9"/>
      <c r="KPR443" s="9"/>
      <c r="KPS443" s="9"/>
      <c r="KPT443" s="9"/>
      <c r="KPU443" s="9"/>
      <c r="KPV443" s="9"/>
      <c r="KPW443" s="9"/>
      <c r="KPX443" s="9"/>
      <c r="KPY443" s="9"/>
      <c r="KPZ443" s="9"/>
      <c r="KQA443" s="9"/>
      <c r="KQB443" s="9"/>
      <c r="KQC443" s="9"/>
      <c r="KQD443" s="9"/>
      <c r="KQE443" s="9"/>
      <c r="KQF443" s="9"/>
      <c r="KQG443" s="9"/>
      <c r="KQH443" s="9"/>
      <c r="KQI443" s="9"/>
      <c r="KQJ443" s="9"/>
      <c r="KQK443" s="9"/>
      <c r="KQL443" s="9"/>
      <c r="KQM443" s="9"/>
      <c r="KQN443" s="9"/>
      <c r="KQO443" s="9"/>
      <c r="KQP443" s="9"/>
      <c r="KQQ443" s="9"/>
      <c r="KQR443" s="9"/>
      <c r="KQS443" s="9"/>
      <c r="KQT443" s="9"/>
      <c r="KQU443" s="9"/>
      <c r="KQV443" s="9"/>
      <c r="KQW443" s="9"/>
      <c r="KQX443" s="9"/>
      <c r="KQY443" s="9"/>
      <c r="KQZ443" s="9"/>
      <c r="KRA443" s="9"/>
      <c r="KRB443" s="9"/>
      <c r="KRC443" s="9"/>
      <c r="KRD443" s="9"/>
      <c r="KRE443" s="9"/>
      <c r="KRF443" s="9"/>
      <c r="KRG443" s="9"/>
      <c r="KRH443" s="9"/>
      <c r="KRI443" s="9"/>
      <c r="KRJ443" s="9"/>
      <c r="KRK443" s="9"/>
      <c r="KRL443" s="9"/>
      <c r="KRM443" s="9"/>
      <c r="KRN443" s="9"/>
      <c r="KRO443" s="9"/>
      <c r="KRP443" s="9"/>
      <c r="KRQ443" s="9"/>
      <c r="KRR443" s="9"/>
      <c r="KRS443" s="9"/>
      <c r="KRT443" s="9"/>
      <c r="KRU443" s="9"/>
      <c r="KRV443" s="9"/>
      <c r="KRW443" s="9"/>
      <c r="KRX443" s="9"/>
      <c r="KRY443" s="9"/>
      <c r="KRZ443" s="9"/>
      <c r="KSA443" s="9"/>
      <c r="KSB443" s="9"/>
      <c r="KSC443" s="9"/>
      <c r="KSD443" s="9"/>
      <c r="KSE443" s="9"/>
      <c r="KSF443" s="9"/>
      <c r="KSG443" s="9"/>
      <c r="KSH443" s="9"/>
      <c r="KSI443" s="9"/>
      <c r="KSJ443" s="9"/>
      <c r="KSK443" s="9"/>
      <c r="KSL443" s="9"/>
      <c r="KSM443" s="9"/>
      <c r="KSN443" s="9"/>
      <c r="KSO443" s="9"/>
      <c r="KSP443" s="9"/>
      <c r="KSQ443" s="9"/>
      <c r="KSR443" s="9"/>
      <c r="KSS443" s="9"/>
      <c r="KST443" s="9"/>
      <c r="KSU443" s="9"/>
      <c r="KSV443" s="9"/>
      <c r="KSW443" s="9"/>
      <c r="KSX443" s="9"/>
      <c r="KSY443" s="9"/>
      <c r="KSZ443" s="9"/>
      <c r="KTA443" s="9"/>
      <c r="KTB443" s="9"/>
      <c r="KTC443" s="9"/>
      <c r="KTD443" s="9"/>
      <c r="KTE443" s="9"/>
      <c r="KTF443" s="9"/>
      <c r="KTG443" s="9"/>
      <c r="KTH443" s="9"/>
      <c r="KTI443" s="9"/>
      <c r="KTJ443" s="9"/>
      <c r="KTK443" s="9"/>
      <c r="KTL443" s="9"/>
      <c r="KTM443" s="9"/>
      <c r="KTN443" s="9"/>
      <c r="KTO443" s="9"/>
      <c r="KTP443" s="9"/>
      <c r="KTQ443" s="9"/>
      <c r="KTR443" s="9"/>
      <c r="KTS443" s="9"/>
      <c r="KTT443" s="9"/>
      <c r="KTU443" s="9"/>
      <c r="KTV443" s="9"/>
      <c r="KTW443" s="9"/>
      <c r="KTX443" s="9"/>
      <c r="KTY443" s="9"/>
      <c r="KTZ443" s="9"/>
      <c r="KUA443" s="9"/>
      <c r="KUB443" s="9"/>
      <c r="KUC443" s="9"/>
      <c r="KUD443" s="9"/>
      <c r="KUE443" s="9"/>
      <c r="KUF443" s="9"/>
      <c r="KUG443" s="9"/>
      <c r="KUH443" s="9"/>
      <c r="KUI443" s="9"/>
      <c r="KUJ443" s="9"/>
      <c r="KUK443" s="9"/>
      <c r="KUL443" s="9"/>
      <c r="KUM443" s="9"/>
      <c r="KUN443" s="9"/>
      <c r="KUO443" s="9"/>
      <c r="KUP443" s="9"/>
      <c r="KUQ443" s="9"/>
      <c r="KUR443" s="9"/>
      <c r="KUS443" s="9"/>
      <c r="KUT443" s="9"/>
      <c r="KUU443" s="9"/>
      <c r="KUV443" s="9"/>
      <c r="KUW443" s="9"/>
      <c r="KUX443" s="9"/>
      <c r="KUY443" s="9"/>
      <c r="KUZ443" s="9"/>
      <c r="KVA443" s="9"/>
      <c r="KVB443" s="9"/>
      <c r="KVC443" s="9"/>
      <c r="KVD443" s="9"/>
      <c r="KVE443" s="9"/>
      <c r="KVF443" s="9"/>
      <c r="KVG443" s="9"/>
      <c r="KVH443" s="9"/>
      <c r="KVI443" s="9"/>
      <c r="KVJ443" s="9"/>
      <c r="KVK443" s="9"/>
      <c r="KVL443" s="9"/>
      <c r="KVM443" s="9"/>
      <c r="KVN443" s="9"/>
      <c r="KVO443" s="9"/>
      <c r="KVP443" s="9"/>
      <c r="KVQ443" s="9"/>
      <c r="KVR443" s="9"/>
      <c r="KVS443" s="9"/>
      <c r="KVT443" s="9"/>
      <c r="KVU443" s="9"/>
      <c r="KVV443" s="9"/>
      <c r="KVW443" s="9"/>
      <c r="KVX443" s="9"/>
      <c r="KVY443" s="9"/>
      <c r="KVZ443" s="9"/>
      <c r="KWA443" s="9"/>
      <c r="KWB443" s="9"/>
      <c r="KWC443" s="9"/>
      <c r="KWD443" s="9"/>
      <c r="KWE443" s="9"/>
      <c r="KWF443" s="9"/>
      <c r="KWG443" s="9"/>
      <c r="KWH443" s="9"/>
      <c r="KWI443" s="9"/>
      <c r="KWJ443" s="9"/>
      <c r="KWK443" s="9"/>
      <c r="KWL443" s="9"/>
      <c r="KWM443" s="9"/>
      <c r="KWN443" s="9"/>
      <c r="KWO443" s="9"/>
      <c r="KWP443" s="9"/>
      <c r="KWQ443" s="9"/>
      <c r="KWR443" s="9"/>
      <c r="KWS443" s="9"/>
      <c r="KWT443" s="9"/>
      <c r="KWU443" s="9"/>
      <c r="KWV443" s="9"/>
      <c r="KWW443" s="9"/>
      <c r="KWX443" s="9"/>
      <c r="KWY443" s="9"/>
      <c r="KWZ443" s="9"/>
      <c r="KXA443" s="9"/>
      <c r="KXB443" s="9"/>
      <c r="KXC443" s="9"/>
      <c r="KXD443" s="9"/>
      <c r="KXE443" s="9"/>
      <c r="KXF443" s="9"/>
      <c r="KXG443" s="9"/>
      <c r="KXH443" s="9"/>
      <c r="KXI443" s="9"/>
      <c r="KXJ443" s="9"/>
      <c r="KXK443" s="9"/>
      <c r="KXL443" s="9"/>
      <c r="KXM443" s="9"/>
      <c r="KXN443" s="9"/>
      <c r="KXO443" s="9"/>
      <c r="KXP443" s="9"/>
      <c r="KXQ443" s="9"/>
      <c r="KXR443" s="9"/>
      <c r="KXS443" s="9"/>
      <c r="KXT443" s="9"/>
      <c r="KXU443" s="9"/>
      <c r="KXV443" s="9"/>
      <c r="KXW443" s="9"/>
      <c r="KXX443" s="9"/>
      <c r="KXY443" s="9"/>
      <c r="KXZ443" s="9"/>
      <c r="KYA443" s="9"/>
      <c r="KYB443" s="9"/>
      <c r="KYC443" s="9"/>
      <c r="KYD443" s="9"/>
      <c r="KYE443" s="9"/>
      <c r="KYF443" s="9"/>
      <c r="KYG443" s="9"/>
      <c r="KYH443" s="9"/>
      <c r="KYI443" s="9"/>
      <c r="KYJ443" s="9"/>
      <c r="KYK443" s="9"/>
      <c r="KYL443" s="9"/>
      <c r="KYM443" s="9"/>
      <c r="KYN443" s="9"/>
      <c r="KYO443" s="9"/>
      <c r="KYP443" s="9"/>
      <c r="KYQ443" s="9"/>
      <c r="KYR443" s="9"/>
      <c r="KYS443" s="9"/>
      <c r="KYT443" s="9"/>
      <c r="KYU443" s="9"/>
      <c r="KYV443" s="9"/>
      <c r="KYW443" s="9"/>
      <c r="KYX443" s="9"/>
      <c r="KYY443" s="9"/>
      <c r="KYZ443" s="9"/>
      <c r="KZA443" s="9"/>
      <c r="KZB443" s="9"/>
      <c r="KZC443" s="9"/>
      <c r="KZD443" s="9"/>
      <c r="KZE443" s="9"/>
      <c r="KZF443" s="9"/>
      <c r="KZG443" s="9"/>
      <c r="KZH443" s="9"/>
      <c r="KZI443" s="9"/>
      <c r="KZJ443" s="9"/>
      <c r="KZK443" s="9"/>
      <c r="KZL443" s="9"/>
      <c r="KZM443" s="9"/>
      <c r="KZN443" s="9"/>
      <c r="KZO443" s="9"/>
      <c r="KZP443" s="9"/>
      <c r="KZQ443" s="9"/>
      <c r="KZR443" s="9"/>
      <c r="KZS443" s="9"/>
      <c r="KZT443" s="9"/>
      <c r="KZU443" s="9"/>
      <c r="KZV443" s="9"/>
      <c r="KZW443" s="9"/>
      <c r="KZX443" s="9"/>
      <c r="KZY443" s="9"/>
      <c r="KZZ443" s="9"/>
      <c r="LAA443" s="9"/>
      <c r="LAB443" s="9"/>
      <c r="LAC443" s="9"/>
      <c r="LAD443" s="9"/>
      <c r="LAE443" s="9"/>
      <c r="LAF443" s="9"/>
      <c r="LAG443" s="9"/>
      <c r="LAH443" s="9"/>
      <c r="LAI443" s="9"/>
      <c r="LAJ443" s="9"/>
      <c r="LAK443" s="9"/>
      <c r="LAL443" s="9"/>
      <c r="LAM443" s="9"/>
      <c r="LAN443" s="9"/>
      <c r="LAO443" s="9"/>
      <c r="LAP443" s="9"/>
      <c r="LAQ443" s="9"/>
      <c r="LAR443" s="9"/>
      <c r="LAS443" s="9"/>
      <c r="LAT443" s="9"/>
      <c r="LAU443" s="9"/>
      <c r="LAV443" s="9"/>
      <c r="LAW443" s="9"/>
      <c r="LAX443" s="9"/>
      <c r="LAY443" s="9"/>
      <c r="LAZ443" s="9"/>
      <c r="LBA443" s="9"/>
      <c r="LBB443" s="9"/>
      <c r="LBC443" s="9"/>
      <c r="LBD443" s="9"/>
      <c r="LBE443" s="9"/>
      <c r="LBF443" s="9"/>
      <c r="LBG443" s="9"/>
      <c r="LBH443" s="9"/>
      <c r="LBI443" s="9"/>
      <c r="LBJ443" s="9"/>
      <c r="LBK443" s="9"/>
      <c r="LBL443" s="9"/>
      <c r="LBM443" s="9"/>
      <c r="LBN443" s="9"/>
      <c r="LBO443" s="9"/>
      <c r="LBP443" s="9"/>
      <c r="LBQ443" s="9"/>
      <c r="LBR443" s="9"/>
      <c r="LBS443" s="9"/>
      <c r="LBT443" s="9"/>
      <c r="LBU443" s="9"/>
      <c r="LBV443" s="9"/>
      <c r="LBW443" s="9"/>
      <c r="LBX443" s="9"/>
      <c r="LBY443" s="9"/>
      <c r="LBZ443" s="9"/>
      <c r="LCA443" s="9"/>
      <c r="LCB443" s="9"/>
      <c r="LCC443" s="9"/>
      <c r="LCD443" s="9"/>
      <c r="LCE443" s="9"/>
      <c r="LCF443" s="9"/>
      <c r="LCG443" s="9"/>
      <c r="LCH443" s="9"/>
      <c r="LCI443" s="9"/>
      <c r="LCJ443" s="9"/>
      <c r="LCK443" s="9"/>
      <c r="LCL443" s="9"/>
      <c r="LCM443" s="9"/>
      <c r="LCN443" s="9"/>
      <c r="LCO443" s="9"/>
      <c r="LCP443" s="9"/>
      <c r="LCQ443" s="9"/>
      <c r="LCR443" s="9"/>
      <c r="LCS443" s="9"/>
      <c r="LCT443" s="9"/>
      <c r="LCU443" s="9"/>
      <c r="LCV443" s="9"/>
      <c r="LCW443" s="9"/>
      <c r="LCX443" s="9"/>
      <c r="LCY443" s="9"/>
      <c r="LCZ443" s="9"/>
      <c r="LDA443" s="9"/>
      <c r="LDB443" s="9"/>
      <c r="LDC443" s="9"/>
      <c r="LDD443" s="9"/>
      <c r="LDE443" s="9"/>
      <c r="LDF443" s="9"/>
      <c r="LDG443" s="9"/>
      <c r="LDH443" s="9"/>
      <c r="LDI443" s="9"/>
      <c r="LDJ443" s="9"/>
      <c r="LDK443" s="9"/>
      <c r="LDL443" s="9"/>
      <c r="LDM443" s="9"/>
      <c r="LDN443" s="9"/>
      <c r="LDO443" s="9"/>
      <c r="LDP443" s="9"/>
      <c r="LDQ443" s="9"/>
      <c r="LDR443" s="9"/>
      <c r="LDS443" s="9"/>
      <c r="LDT443" s="9"/>
      <c r="LDU443" s="9"/>
      <c r="LDV443" s="9"/>
      <c r="LDW443" s="9"/>
      <c r="LDX443" s="9"/>
      <c r="LDY443" s="9"/>
      <c r="LDZ443" s="9"/>
      <c r="LEA443" s="9"/>
      <c r="LEB443" s="9"/>
      <c r="LEC443" s="9"/>
      <c r="LED443" s="9"/>
      <c r="LEE443" s="9"/>
      <c r="LEF443" s="9"/>
      <c r="LEG443" s="9"/>
      <c r="LEH443" s="9"/>
      <c r="LEI443" s="9"/>
      <c r="LEJ443" s="9"/>
      <c r="LEK443" s="9"/>
      <c r="LEL443" s="9"/>
      <c r="LEM443" s="9"/>
      <c r="LEN443" s="9"/>
      <c r="LEO443" s="9"/>
      <c r="LEP443" s="9"/>
      <c r="LEQ443" s="9"/>
      <c r="LER443" s="9"/>
      <c r="LES443" s="9"/>
      <c r="LET443" s="9"/>
      <c r="LEU443" s="9"/>
      <c r="LEV443" s="9"/>
      <c r="LEW443" s="9"/>
      <c r="LEX443" s="9"/>
      <c r="LEY443" s="9"/>
      <c r="LEZ443" s="9"/>
      <c r="LFA443" s="9"/>
      <c r="LFB443" s="9"/>
      <c r="LFC443" s="9"/>
      <c r="LFD443" s="9"/>
      <c r="LFE443" s="9"/>
      <c r="LFF443" s="9"/>
      <c r="LFG443" s="9"/>
      <c r="LFH443" s="9"/>
      <c r="LFI443" s="9"/>
      <c r="LFJ443" s="9"/>
      <c r="LFK443" s="9"/>
      <c r="LFL443" s="9"/>
      <c r="LFM443" s="9"/>
      <c r="LFN443" s="9"/>
      <c r="LFO443" s="9"/>
      <c r="LFP443" s="9"/>
      <c r="LFQ443" s="9"/>
      <c r="LFR443" s="9"/>
      <c r="LFS443" s="9"/>
      <c r="LFT443" s="9"/>
      <c r="LFU443" s="9"/>
      <c r="LFV443" s="9"/>
      <c r="LFW443" s="9"/>
      <c r="LFX443" s="9"/>
      <c r="LFY443" s="9"/>
      <c r="LFZ443" s="9"/>
      <c r="LGA443" s="9"/>
      <c r="LGB443" s="9"/>
      <c r="LGC443" s="9"/>
      <c r="LGD443" s="9"/>
      <c r="LGE443" s="9"/>
      <c r="LGF443" s="9"/>
      <c r="LGG443" s="9"/>
      <c r="LGH443" s="9"/>
      <c r="LGI443" s="9"/>
      <c r="LGJ443" s="9"/>
      <c r="LGK443" s="9"/>
      <c r="LGL443" s="9"/>
      <c r="LGM443" s="9"/>
      <c r="LGN443" s="9"/>
      <c r="LGO443" s="9"/>
      <c r="LGP443" s="9"/>
      <c r="LGQ443" s="9"/>
      <c r="LGR443" s="9"/>
      <c r="LGS443" s="9"/>
      <c r="LGT443" s="9"/>
      <c r="LGU443" s="9"/>
      <c r="LGV443" s="9"/>
      <c r="LGW443" s="9"/>
      <c r="LGX443" s="9"/>
      <c r="LGY443" s="9"/>
      <c r="LGZ443" s="9"/>
      <c r="LHA443" s="9"/>
      <c r="LHB443" s="9"/>
      <c r="LHC443" s="9"/>
      <c r="LHD443" s="9"/>
      <c r="LHE443" s="9"/>
      <c r="LHF443" s="9"/>
      <c r="LHG443" s="9"/>
      <c r="LHH443" s="9"/>
      <c r="LHI443" s="9"/>
      <c r="LHJ443" s="9"/>
      <c r="LHK443" s="9"/>
      <c r="LHL443" s="9"/>
      <c r="LHM443" s="9"/>
      <c r="LHN443" s="9"/>
      <c r="LHO443" s="9"/>
      <c r="LHP443" s="9"/>
      <c r="LHQ443" s="9"/>
      <c r="LHR443" s="9"/>
      <c r="LHS443" s="9"/>
      <c r="LHT443" s="9"/>
      <c r="LHU443" s="9"/>
      <c r="LHV443" s="9"/>
      <c r="LHW443" s="9"/>
      <c r="LHX443" s="9"/>
      <c r="LHY443" s="9"/>
      <c r="LHZ443" s="9"/>
      <c r="LIA443" s="9"/>
      <c r="LIB443" s="9"/>
      <c r="LIC443" s="9"/>
      <c r="LID443" s="9"/>
      <c r="LIE443" s="9"/>
      <c r="LIF443" s="9"/>
      <c r="LIG443" s="9"/>
      <c r="LIH443" s="9"/>
      <c r="LII443" s="9"/>
      <c r="LIJ443" s="9"/>
      <c r="LIK443" s="9"/>
      <c r="LIL443" s="9"/>
      <c r="LIM443" s="9"/>
      <c r="LIN443" s="9"/>
      <c r="LIO443" s="9"/>
      <c r="LIP443" s="9"/>
      <c r="LIQ443" s="9"/>
      <c r="LIR443" s="9"/>
      <c r="LIS443" s="9"/>
      <c r="LIT443" s="9"/>
      <c r="LIU443" s="9"/>
      <c r="LIV443" s="9"/>
      <c r="LIW443" s="9"/>
      <c r="LIX443" s="9"/>
      <c r="LIY443" s="9"/>
      <c r="LIZ443" s="9"/>
      <c r="LJA443" s="9"/>
      <c r="LJB443" s="9"/>
      <c r="LJC443" s="9"/>
      <c r="LJD443" s="9"/>
      <c r="LJE443" s="9"/>
      <c r="LJF443" s="9"/>
      <c r="LJG443" s="9"/>
      <c r="LJH443" s="9"/>
      <c r="LJI443" s="9"/>
      <c r="LJJ443" s="9"/>
      <c r="LJK443" s="9"/>
      <c r="LJL443" s="9"/>
      <c r="LJM443" s="9"/>
      <c r="LJN443" s="9"/>
      <c r="LJO443" s="9"/>
      <c r="LJP443" s="9"/>
      <c r="LJQ443" s="9"/>
      <c r="LJR443" s="9"/>
      <c r="LJS443" s="9"/>
      <c r="LJT443" s="9"/>
      <c r="LJU443" s="9"/>
      <c r="LJV443" s="9"/>
      <c r="LJW443" s="9"/>
      <c r="LJX443" s="9"/>
      <c r="LJY443" s="9"/>
      <c r="LJZ443" s="9"/>
      <c r="LKA443" s="9"/>
      <c r="LKB443" s="9"/>
      <c r="LKC443" s="9"/>
      <c r="LKD443" s="9"/>
      <c r="LKE443" s="9"/>
      <c r="LKF443" s="9"/>
      <c r="LKG443" s="9"/>
      <c r="LKH443" s="9"/>
      <c r="LKI443" s="9"/>
      <c r="LKJ443" s="9"/>
      <c r="LKK443" s="9"/>
      <c r="LKL443" s="9"/>
      <c r="LKM443" s="9"/>
      <c r="LKN443" s="9"/>
      <c r="LKO443" s="9"/>
      <c r="LKP443" s="9"/>
      <c r="LKQ443" s="9"/>
      <c r="LKR443" s="9"/>
      <c r="LKS443" s="9"/>
      <c r="LKT443" s="9"/>
      <c r="LKU443" s="9"/>
      <c r="LKV443" s="9"/>
      <c r="LKW443" s="9"/>
      <c r="LKX443" s="9"/>
      <c r="LKY443" s="9"/>
      <c r="LKZ443" s="9"/>
      <c r="LLA443" s="9"/>
      <c r="LLB443" s="9"/>
      <c r="LLC443" s="9"/>
      <c r="LLD443" s="9"/>
      <c r="LLE443" s="9"/>
      <c r="LLF443" s="9"/>
      <c r="LLG443" s="9"/>
      <c r="LLH443" s="9"/>
      <c r="LLI443" s="9"/>
      <c r="LLJ443" s="9"/>
      <c r="LLK443" s="9"/>
      <c r="LLL443" s="9"/>
      <c r="LLM443" s="9"/>
      <c r="LLN443" s="9"/>
      <c r="LLO443" s="9"/>
      <c r="LLP443" s="9"/>
      <c r="LLQ443" s="9"/>
      <c r="LLR443" s="9"/>
      <c r="LLS443" s="9"/>
      <c r="LLT443" s="9"/>
      <c r="LLU443" s="9"/>
      <c r="LLV443" s="9"/>
      <c r="LLW443" s="9"/>
      <c r="LLX443" s="9"/>
      <c r="LLY443" s="9"/>
      <c r="LLZ443" s="9"/>
      <c r="LMA443" s="9"/>
      <c r="LMB443" s="9"/>
      <c r="LMC443" s="9"/>
      <c r="LMD443" s="9"/>
      <c r="LME443" s="9"/>
      <c r="LMF443" s="9"/>
      <c r="LMG443" s="9"/>
      <c r="LMH443" s="9"/>
      <c r="LMI443" s="9"/>
      <c r="LMJ443" s="9"/>
      <c r="LMK443" s="9"/>
      <c r="LML443" s="9"/>
      <c r="LMM443" s="9"/>
      <c r="LMN443" s="9"/>
      <c r="LMO443" s="9"/>
      <c r="LMP443" s="9"/>
      <c r="LMQ443" s="9"/>
      <c r="LMR443" s="9"/>
      <c r="LMS443" s="9"/>
      <c r="LMT443" s="9"/>
      <c r="LMU443" s="9"/>
      <c r="LMV443" s="9"/>
      <c r="LMW443" s="9"/>
      <c r="LMX443" s="9"/>
      <c r="LMY443" s="9"/>
      <c r="LMZ443" s="9"/>
      <c r="LNA443" s="9"/>
      <c r="LNB443" s="9"/>
      <c r="LNC443" s="9"/>
      <c r="LND443" s="9"/>
      <c r="LNE443" s="9"/>
      <c r="LNF443" s="9"/>
      <c r="LNG443" s="9"/>
      <c r="LNH443" s="9"/>
      <c r="LNI443" s="9"/>
      <c r="LNJ443" s="9"/>
      <c r="LNK443" s="9"/>
      <c r="LNL443" s="9"/>
      <c r="LNM443" s="9"/>
      <c r="LNN443" s="9"/>
      <c r="LNO443" s="9"/>
      <c r="LNP443" s="9"/>
      <c r="LNQ443" s="9"/>
      <c r="LNR443" s="9"/>
      <c r="LNS443" s="9"/>
      <c r="LNT443" s="9"/>
      <c r="LNU443" s="9"/>
      <c r="LNV443" s="9"/>
      <c r="LNW443" s="9"/>
      <c r="LNX443" s="9"/>
      <c r="LNY443" s="9"/>
      <c r="LNZ443" s="9"/>
      <c r="LOA443" s="9"/>
      <c r="LOB443" s="9"/>
      <c r="LOC443" s="9"/>
      <c r="LOD443" s="9"/>
      <c r="LOE443" s="9"/>
      <c r="LOF443" s="9"/>
      <c r="LOG443" s="9"/>
      <c r="LOH443" s="9"/>
      <c r="LOI443" s="9"/>
      <c r="LOJ443" s="9"/>
      <c r="LOK443" s="9"/>
      <c r="LOL443" s="9"/>
      <c r="LOM443" s="9"/>
      <c r="LON443" s="9"/>
      <c r="LOO443" s="9"/>
      <c r="LOP443" s="9"/>
      <c r="LOQ443" s="9"/>
      <c r="LOR443" s="9"/>
      <c r="LOS443" s="9"/>
      <c r="LOT443" s="9"/>
      <c r="LOU443" s="9"/>
      <c r="LOV443" s="9"/>
      <c r="LOW443" s="9"/>
      <c r="LOX443" s="9"/>
      <c r="LOY443" s="9"/>
      <c r="LOZ443" s="9"/>
      <c r="LPA443" s="9"/>
      <c r="LPB443" s="9"/>
      <c r="LPC443" s="9"/>
      <c r="LPD443" s="9"/>
      <c r="LPE443" s="9"/>
      <c r="LPF443" s="9"/>
      <c r="LPG443" s="9"/>
      <c r="LPH443" s="9"/>
      <c r="LPI443" s="9"/>
      <c r="LPJ443" s="9"/>
      <c r="LPK443" s="9"/>
      <c r="LPL443" s="9"/>
      <c r="LPM443" s="9"/>
      <c r="LPN443" s="9"/>
      <c r="LPO443" s="9"/>
      <c r="LPP443" s="9"/>
      <c r="LPQ443" s="9"/>
      <c r="LPR443" s="9"/>
      <c r="LPS443" s="9"/>
      <c r="LPT443" s="9"/>
      <c r="LPU443" s="9"/>
      <c r="LPV443" s="9"/>
      <c r="LPW443" s="9"/>
      <c r="LPX443" s="9"/>
      <c r="LPY443" s="9"/>
      <c r="LPZ443" s="9"/>
      <c r="LQA443" s="9"/>
      <c r="LQB443" s="9"/>
      <c r="LQC443" s="9"/>
      <c r="LQD443" s="9"/>
      <c r="LQE443" s="9"/>
      <c r="LQF443" s="9"/>
      <c r="LQG443" s="9"/>
      <c r="LQH443" s="9"/>
      <c r="LQI443" s="9"/>
      <c r="LQJ443" s="9"/>
      <c r="LQK443" s="9"/>
      <c r="LQL443" s="9"/>
      <c r="LQM443" s="9"/>
      <c r="LQN443" s="9"/>
      <c r="LQO443" s="9"/>
      <c r="LQP443" s="9"/>
      <c r="LQQ443" s="9"/>
      <c r="LQR443" s="9"/>
      <c r="LQS443" s="9"/>
      <c r="LQT443" s="9"/>
      <c r="LQU443" s="9"/>
      <c r="LQV443" s="9"/>
      <c r="LQW443" s="9"/>
      <c r="LQX443" s="9"/>
      <c r="LQY443" s="9"/>
      <c r="LQZ443" s="9"/>
      <c r="LRA443" s="9"/>
      <c r="LRB443" s="9"/>
      <c r="LRC443" s="9"/>
      <c r="LRD443" s="9"/>
      <c r="LRE443" s="9"/>
      <c r="LRF443" s="9"/>
      <c r="LRG443" s="9"/>
      <c r="LRH443" s="9"/>
      <c r="LRI443" s="9"/>
      <c r="LRJ443" s="9"/>
      <c r="LRK443" s="9"/>
      <c r="LRL443" s="9"/>
      <c r="LRM443" s="9"/>
      <c r="LRN443" s="9"/>
      <c r="LRO443" s="9"/>
      <c r="LRP443" s="9"/>
      <c r="LRQ443" s="9"/>
      <c r="LRR443" s="9"/>
      <c r="LRS443" s="9"/>
      <c r="LRT443" s="9"/>
      <c r="LRU443" s="9"/>
      <c r="LRV443" s="9"/>
      <c r="LRW443" s="9"/>
      <c r="LRX443" s="9"/>
      <c r="LRY443" s="9"/>
      <c r="LRZ443" s="9"/>
      <c r="LSA443" s="9"/>
      <c r="LSB443" s="9"/>
      <c r="LSC443" s="9"/>
      <c r="LSD443" s="9"/>
      <c r="LSE443" s="9"/>
      <c r="LSF443" s="9"/>
      <c r="LSG443" s="9"/>
      <c r="LSH443" s="9"/>
      <c r="LSI443" s="9"/>
      <c r="LSJ443" s="9"/>
      <c r="LSK443" s="9"/>
      <c r="LSL443" s="9"/>
      <c r="LSM443" s="9"/>
      <c r="LSN443" s="9"/>
      <c r="LSO443" s="9"/>
      <c r="LSP443" s="9"/>
      <c r="LSQ443" s="9"/>
      <c r="LSR443" s="9"/>
      <c r="LSS443" s="9"/>
      <c r="LST443" s="9"/>
      <c r="LSU443" s="9"/>
      <c r="LSV443" s="9"/>
      <c r="LSW443" s="9"/>
      <c r="LSX443" s="9"/>
      <c r="LSY443" s="9"/>
      <c r="LSZ443" s="9"/>
      <c r="LTA443" s="9"/>
      <c r="LTB443" s="9"/>
      <c r="LTC443" s="9"/>
      <c r="LTD443" s="9"/>
      <c r="LTE443" s="9"/>
      <c r="LTF443" s="9"/>
      <c r="LTG443" s="9"/>
      <c r="LTH443" s="9"/>
      <c r="LTI443" s="9"/>
      <c r="LTJ443" s="9"/>
      <c r="LTK443" s="9"/>
      <c r="LTL443" s="9"/>
      <c r="LTM443" s="9"/>
      <c r="LTN443" s="9"/>
      <c r="LTO443" s="9"/>
      <c r="LTP443" s="9"/>
      <c r="LTQ443" s="9"/>
      <c r="LTR443" s="9"/>
      <c r="LTS443" s="9"/>
      <c r="LTT443" s="9"/>
      <c r="LTU443" s="9"/>
      <c r="LTV443" s="9"/>
      <c r="LTW443" s="9"/>
      <c r="LTX443" s="9"/>
      <c r="LTY443" s="9"/>
      <c r="LTZ443" s="9"/>
      <c r="LUA443" s="9"/>
      <c r="LUB443" s="9"/>
      <c r="LUC443" s="9"/>
      <c r="LUD443" s="9"/>
      <c r="LUE443" s="9"/>
      <c r="LUF443" s="9"/>
      <c r="LUG443" s="9"/>
      <c r="LUH443" s="9"/>
      <c r="LUI443" s="9"/>
      <c r="LUJ443" s="9"/>
      <c r="LUK443" s="9"/>
      <c r="LUL443" s="9"/>
      <c r="LUM443" s="9"/>
      <c r="LUN443" s="9"/>
      <c r="LUO443" s="9"/>
      <c r="LUP443" s="9"/>
      <c r="LUQ443" s="9"/>
      <c r="LUR443" s="9"/>
      <c r="LUS443" s="9"/>
      <c r="LUT443" s="9"/>
      <c r="LUU443" s="9"/>
      <c r="LUV443" s="9"/>
      <c r="LUW443" s="9"/>
      <c r="LUX443" s="9"/>
      <c r="LUY443" s="9"/>
      <c r="LUZ443" s="9"/>
      <c r="LVA443" s="9"/>
      <c r="LVB443" s="9"/>
      <c r="LVC443" s="9"/>
      <c r="LVD443" s="9"/>
      <c r="LVE443" s="9"/>
      <c r="LVF443" s="9"/>
      <c r="LVG443" s="9"/>
      <c r="LVH443" s="9"/>
      <c r="LVI443" s="9"/>
      <c r="LVJ443" s="9"/>
      <c r="LVK443" s="9"/>
      <c r="LVL443" s="9"/>
      <c r="LVM443" s="9"/>
      <c r="LVN443" s="9"/>
      <c r="LVO443" s="9"/>
      <c r="LVP443" s="9"/>
      <c r="LVQ443" s="9"/>
      <c r="LVR443" s="9"/>
      <c r="LVS443" s="9"/>
      <c r="LVT443" s="9"/>
      <c r="LVU443" s="9"/>
      <c r="LVV443" s="9"/>
      <c r="LVW443" s="9"/>
      <c r="LVX443" s="9"/>
      <c r="LVY443" s="9"/>
      <c r="LVZ443" s="9"/>
      <c r="LWA443" s="9"/>
      <c r="LWB443" s="9"/>
      <c r="LWC443" s="9"/>
      <c r="LWD443" s="9"/>
      <c r="LWE443" s="9"/>
      <c r="LWF443" s="9"/>
      <c r="LWG443" s="9"/>
      <c r="LWH443" s="9"/>
      <c r="LWI443" s="9"/>
      <c r="LWJ443" s="9"/>
      <c r="LWK443" s="9"/>
      <c r="LWL443" s="9"/>
      <c r="LWM443" s="9"/>
      <c r="LWN443" s="9"/>
      <c r="LWO443" s="9"/>
      <c r="LWP443" s="9"/>
      <c r="LWQ443" s="9"/>
      <c r="LWR443" s="9"/>
      <c r="LWS443" s="9"/>
      <c r="LWT443" s="9"/>
      <c r="LWU443" s="9"/>
      <c r="LWV443" s="9"/>
      <c r="LWW443" s="9"/>
      <c r="LWX443" s="9"/>
      <c r="LWY443" s="9"/>
      <c r="LWZ443" s="9"/>
      <c r="LXA443" s="9"/>
      <c r="LXB443" s="9"/>
      <c r="LXC443" s="9"/>
      <c r="LXD443" s="9"/>
      <c r="LXE443" s="9"/>
      <c r="LXF443" s="9"/>
      <c r="LXG443" s="9"/>
      <c r="LXH443" s="9"/>
      <c r="LXI443" s="9"/>
      <c r="LXJ443" s="9"/>
      <c r="LXK443" s="9"/>
      <c r="LXL443" s="9"/>
      <c r="LXM443" s="9"/>
      <c r="LXN443" s="9"/>
      <c r="LXO443" s="9"/>
      <c r="LXP443" s="9"/>
      <c r="LXQ443" s="9"/>
      <c r="LXR443" s="9"/>
      <c r="LXS443" s="9"/>
      <c r="LXT443" s="9"/>
      <c r="LXU443" s="9"/>
      <c r="LXV443" s="9"/>
      <c r="LXW443" s="9"/>
      <c r="LXX443" s="9"/>
      <c r="LXY443" s="9"/>
      <c r="LXZ443" s="9"/>
      <c r="LYA443" s="9"/>
      <c r="LYB443" s="9"/>
      <c r="LYC443" s="9"/>
      <c r="LYD443" s="9"/>
      <c r="LYE443" s="9"/>
      <c r="LYF443" s="9"/>
      <c r="LYG443" s="9"/>
      <c r="LYH443" s="9"/>
      <c r="LYI443" s="9"/>
      <c r="LYJ443" s="9"/>
      <c r="LYK443" s="9"/>
      <c r="LYL443" s="9"/>
      <c r="LYM443" s="9"/>
      <c r="LYN443" s="9"/>
      <c r="LYO443" s="9"/>
      <c r="LYP443" s="9"/>
      <c r="LYQ443" s="9"/>
      <c r="LYR443" s="9"/>
      <c r="LYS443" s="9"/>
      <c r="LYT443" s="9"/>
      <c r="LYU443" s="9"/>
      <c r="LYV443" s="9"/>
      <c r="LYW443" s="9"/>
      <c r="LYX443" s="9"/>
      <c r="LYY443" s="9"/>
      <c r="LYZ443" s="9"/>
      <c r="LZA443" s="9"/>
      <c r="LZB443" s="9"/>
      <c r="LZC443" s="9"/>
      <c r="LZD443" s="9"/>
      <c r="LZE443" s="9"/>
      <c r="LZF443" s="9"/>
      <c r="LZG443" s="9"/>
      <c r="LZH443" s="9"/>
      <c r="LZI443" s="9"/>
      <c r="LZJ443" s="9"/>
      <c r="LZK443" s="9"/>
      <c r="LZL443" s="9"/>
      <c r="LZM443" s="9"/>
      <c r="LZN443" s="9"/>
      <c r="LZO443" s="9"/>
      <c r="LZP443" s="9"/>
      <c r="LZQ443" s="9"/>
      <c r="LZR443" s="9"/>
      <c r="LZS443" s="9"/>
      <c r="LZT443" s="9"/>
      <c r="LZU443" s="9"/>
      <c r="LZV443" s="9"/>
      <c r="LZW443" s="9"/>
      <c r="LZX443" s="9"/>
      <c r="LZY443" s="9"/>
      <c r="LZZ443" s="9"/>
      <c r="MAA443" s="9"/>
      <c r="MAB443" s="9"/>
      <c r="MAC443" s="9"/>
      <c r="MAD443" s="9"/>
      <c r="MAE443" s="9"/>
      <c r="MAF443" s="9"/>
      <c r="MAG443" s="9"/>
      <c r="MAH443" s="9"/>
      <c r="MAI443" s="9"/>
      <c r="MAJ443" s="9"/>
      <c r="MAK443" s="9"/>
      <c r="MAL443" s="9"/>
      <c r="MAM443" s="9"/>
      <c r="MAN443" s="9"/>
      <c r="MAO443" s="9"/>
      <c r="MAP443" s="9"/>
      <c r="MAQ443" s="9"/>
      <c r="MAR443" s="9"/>
      <c r="MAS443" s="9"/>
      <c r="MAT443" s="9"/>
      <c r="MAU443" s="9"/>
      <c r="MAV443" s="9"/>
      <c r="MAW443" s="9"/>
      <c r="MAX443" s="9"/>
      <c r="MAY443" s="9"/>
      <c r="MAZ443" s="9"/>
      <c r="MBA443" s="9"/>
      <c r="MBB443" s="9"/>
      <c r="MBC443" s="9"/>
      <c r="MBD443" s="9"/>
      <c r="MBE443" s="9"/>
      <c r="MBF443" s="9"/>
      <c r="MBG443" s="9"/>
      <c r="MBH443" s="9"/>
      <c r="MBI443" s="9"/>
      <c r="MBJ443" s="9"/>
      <c r="MBK443" s="9"/>
      <c r="MBL443" s="9"/>
      <c r="MBM443" s="9"/>
      <c r="MBN443" s="9"/>
      <c r="MBO443" s="9"/>
      <c r="MBP443" s="9"/>
      <c r="MBQ443" s="9"/>
      <c r="MBR443" s="9"/>
      <c r="MBS443" s="9"/>
      <c r="MBT443" s="9"/>
      <c r="MBU443" s="9"/>
      <c r="MBV443" s="9"/>
      <c r="MBW443" s="9"/>
      <c r="MBX443" s="9"/>
      <c r="MBY443" s="9"/>
      <c r="MBZ443" s="9"/>
      <c r="MCA443" s="9"/>
      <c r="MCB443" s="9"/>
      <c r="MCC443" s="9"/>
      <c r="MCD443" s="9"/>
      <c r="MCE443" s="9"/>
      <c r="MCF443" s="9"/>
      <c r="MCG443" s="9"/>
      <c r="MCH443" s="9"/>
      <c r="MCI443" s="9"/>
      <c r="MCJ443" s="9"/>
      <c r="MCK443" s="9"/>
      <c r="MCL443" s="9"/>
      <c r="MCM443" s="9"/>
      <c r="MCN443" s="9"/>
      <c r="MCO443" s="9"/>
      <c r="MCP443" s="9"/>
      <c r="MCQ443" s="9"/>
      <c r="MCR443" s="9"/>
      <c r="MCS443" s="9"/>
      <c r="MCT443" s="9"/>
      <c r="MCU443" s="9"/>
      <c r="MCV443" s="9"/>
      <c r="MCW443" s="9"/>
      <c r="MCX443" s="9"/>
      <c r="MCY443" s="9"/>
      <c r="MCZ443" s="9"/>
      <c r="MDA443" s="9"/>
      <c r="MDB443" s="9"/>
      <c r="MDC443" s="9"/>
      <c r="MDD443" s="9"/>
      <c r="MDE443" s="9"/>
      <c r="MDF443" s="9"/>
      <c r="MDG443" s="9"/>
      <c r="MDH443" s="9"/>
      <c r="MDI443" s="9"/>
      <c r="MDJ443" s="9"/>
      <c r="MDK443" s="9"/>
      <c r="MDL443" s="9"/>
      <c r="MDM443" s="9"/>
      <c r="MDN443" s="9"/>
      <c r="MDO443" s="9"/>
      <c r="MDP443" s="9"/>
      <c r="MDQ443" s="9"/>
      <c r="MDR443" s="9"/>
      <c r="MDS443" s="9"/>
      <c r="MDT443" s="9"/>
      <c r="MDU443" s="9"/>
      <c r="MDV443" s="9"/>
      <c r="MDW443" s="9"/>
      <c r="MDX443" s="9"/>
      <c r="MDY443" s="9"/>
      <c r="MDZ443" s="9"/>
      <c r="MEA443" s="9"/>
      <c r="MEB443" s="9"/>
      <c r="MEC443" s="9"/>
      <c r="MED443" s="9"/>
      <c r="MEE443" s="9"/>
      <c r="MEF443" s="9"/>
      <c r="MEG443" s="9"/>
      <c r="MEH443" s="9"/>
      <c r="MEI443" s="9"/>
      <c r="MEJ443" s="9"/>
      <c r="MEK443" s="9"/>
      <c r="MEL443" s="9"/>
      <c r="MEM443" s="9"/>
      <c r="MEN443" s="9"/>
      <c r="MEO443" s="9"/>
      <c r="MEP443" s="9"/>
      <c r="MEQ443" s="9"/>
      <c r="MER443" s="9"/>
      <c r="MES443" s="9"/>
      <c r="MET443" s="9"/>
      <c r="MEU443" s="9"/>
      <c r="MEV443" s="9"/>
      <c r="MEW443" s="9"/>
      <c r="MEX443" s="9"/>
      <c r="MEY443" s="9"/>
      <c r="MEZ443" s="9"/>
      <c r="MFA443" s="9"/>
      <c r="MFB443" s="9"/>
      <c r="MFC443" s="9"/>
      <c r="MFD443" s="9"/>
      <c r="MFE443" s="9"/>
      <c r="MFF443" s="9"/>
      <c r="MFG443" s="9"/>
      <c r="MFH443" s="9"/>
      <c r="MFI443" s="9"/>
      <c r="MFJ443" s="9"/>
      <c r="MFK443" s="9"/>
      <c r="MFL443" s="9"/>
      <c r="MFM443" s="9"/>
      <c r="MFN443" s="9"/>
      <c r="MFO443" s="9"/>
      <c r="MFP443" s="9"/>
      <c r="MFQ443" s="9"/>
      <c r="MFR443" s="9"/>
      <c r="MFS443" s="9"/>
      <c r="MFT443" s="9"/>
      <c r="MFU443" s="9"/>
      <c r="MFV443" s="9"/>
      <c r="MFW443" s="9"/>
      <c r="MFX443" s="9"/>
      <c r="MFY443" s="9"/>
      <c r="MFZ443" s="9"/>
      <c r="MGA443" s="9"/>
      <c r="MGB443" s="9"/>
      <c r="MGC443" s="9"/>
      <c r="MGD443" s="9"/>
      <c r="MGE443" s="9"/>
      <c r="MGF443" s="9"/>
      <c r="MGG443" s="9"/>
      <c r="MGH443" s="9"/>
      <c r="MGI443" s="9"/>
      <c r="MGJ443" s="9"/>
      <c r="MGK443" s="9"/>
      <c r="MGL443" s="9"/>
      <c r="MGM443" s="9"/>
      <c r="MGN443" s="9"/>
      <c r="MGO443" s="9"/>
      <c r="MGP443" s="9"/>
      <c r="MGQ443" s="9"/>
      <c r="MGR443" s="9"/>
      <c r="MGS443" s="9"/>
      <c r="MGT443" s="9"/>
      <c r="MGU443" s="9"/>
      <c r="MGV443" s="9"/>
      <c r="MGW443" s="9"/>
      <c r="MGX443" s="9"/>
      <c r="MGY443" s="9"/>
      <c r="MGZ443" s="9"/>
      <c r="MHA443" s="9"/>
      <c r="MHB443" s="9"/>
      <c r="MHC443" s="9"/>
      <c r="MHD443" s="9"/>
      <c r="MHE443" s="9"/>
      <c r="MHF443" s="9"/>
      <c r="MHG443" s="9"/>
      <c r="MHH443" s="9"/>
      <c r="MHI443" s="9"/>
      <c r="MHJ443" s="9"/>
      <c r="MHK443" s="9"/>
      <c r="MHL443" s="9"/>
      <c r="MHM443" s="9"/>
      <c r="MHN443" s="9"/>
      <c r="MHO443" s="9"/>
      <c r="MHP443" s="9"/>
      <c r="MHQ443" s="9"/>
      <c r="MHR443" s="9"/>
      <c r="MHS443" s="9"/>
      <c r="MHT443" s="9"/>
      <c r="MHU443" s="9"/>
      <c r="MHV443" s="9"/>
      <c r="MHW443" s="9"/>
      <c r="MHX443" s="9"/>
      <c r="MHY443" s="9"/>
      <c r="MHZ443" s="9"/>
      <c r="MIA443" s="9"/>
      <c r="MIB443" s="9"/>
      <c r="MIC443" s="9"/>
      <c r="MID443" s="9"/>
      <c r="MIE443" s="9"/>
      <c r="MIF443" s="9"/>
      <c r="MIG443" s="9"/>
      <c r="MIH443" s="9"/>
      <c r="MII443" s="9"/>
      <c r="MIJ443" s="9"/>
      <c r="MIK443" s="9"/>
      <c r="MIL443" s="9"/>
      <c r="MIM443" s="9"/>
      <c r="MIN443" s="9"/>
      <c r="MIO443" s="9"/>
      <c r="MIP443" s="9"/>
      <c r="MIQ443" s="9"/>
      <c r="MIR443" s="9"/>
      <c r="MIS443" s="9"/>
      <c r="MIT443" s="9"/>
      <c r="MIU443" s="9"/>
      <c r="MIV443" s="9"/>
      <c r="MIW443" s="9"/>
      <c r="MIX443" s="9"/>
      <c r="MIY443" s="9"/>
      <c r="MIZ443" s="9"/>
      <c r="MJA443" s="9"/>
      <c r="MJB443" s="9"/>
      <c r="MJC443" s="9"/>
      <c r="MJD443" s="9"/>
      <c r="MJE443" s="9"/>
      <c r="MJF443" s="9"/>
      <c r="MJG443" s="9"/>
      <c r="MJH443" s="9"/>
      <c r="MJI443" s="9"/>
      <c r="MJJ443" s="9"/>
      <c r="MJK443" s="9"/>
      <c r="MJL443" s="9"/>
      <c r="MJM443" s="9"/>
      <c r="MJN443" s="9"/>
      <c r="MJO443" s="9"/>
      <c r="MJP443" s="9"/>
      <c r="MJQ443" s="9"/>
      <c r="MJR443" s="9"/>
      <c r="MJS443" s="9"/>
      <c r="MJT443" s="9"/>
      <c r="MJU443" s="9"/>
      <c r="MJV443" s="9"/>
      <c r="MJW443" s="9"/>
      <c r="MJX443" s="9"/>
      <c r="MJY443" s="9"/>
      <c r="MJZ443" s="9"/>
      <c r="MKA443" s="9"/>
      <c r="MKB443" s="9"/>
      <c r="MKC443" s="9"/>
      <c r="MKD443" s="9"/>
      <c r="MKE443" s="9"/>
      <c r="MKF443" s="9"/>
      <c r="MKG443" s="9"/>
      <c r="MKH443" s="9"/>
      <c r="MKI443" s="9"/>
      <c r="MKJ443" s="9"/>
      <c r="MKK443" s="9"/>
      <c r="MKL443" s="9"/>
      <c r="MKM443" s="9"/>
      <c r="MKN443" s="9"/>
      <c r="MKO443" s="9"/>
      <c r="MKP443" s="9"/>
      <c r="MKQ443" s="9"/>
      <c r="MKR443" s="9"/>
      <c r="MKS443" s="9"/>
      <c r="MKT443" s="9"/>
      <c r="MKU443" s="9"/>
      <c r="MKV443" s="9"/>
      <c r="MKW443" s="9"/>
      <c r="MKX443" s="9"/>
      <c r="MKY443" s="9"/>
      <c r="MKZ443" s="9"/>
      <c r="MLA443" s="9"/>
      <c r="MLB443" s="9"/>
      <c r="MLC443" s="9"/>
      <c r="MLD443" s="9"/>
      <c r="MLE443" s="9"/>
      <c r="MLF443" s="9"/>
      <c r="MLG443" s="9"/>
      <c r="MLH443" s="9"/>
      <c r="MLI443" s="9"/>
      <c r="MLJ443" s="9"/>
      <c r="MLK443" s="9"/>
      <c r="MLL443" s="9"/>
      <c r="MLM443" s="9"/>
      <c r="MLN443" s="9"/>
      <c r="MLO443" s="9"/>
      <c r="MLP443" s="9"/>
      <c r="MLQ443" s="9"/>
      <c r="MLR443" s="9"/>
      <c r="MLS443" s="9"/>
      <c r="MLT443" s="9"/>
      <c r="MLU443" s="9"/>
      <c r="MLV443" s="9"/>
      <c r="MLW443" s="9"/>
      <c r="MLX443" s="9"/>
      <c r="MLY443" s="9"/>
      <c r="MLZ443" s="9"/>
      <c r="MMA443" s="9"/>
      <c r="MMB443" s="9"/>
      <c r="MMC443" s="9"/>
      <c r="MMD443" s="9"/>
      <c r="MME443" s="9"/>
      <c r="MMF443" s="9"/>
      <c r="MMG443" s="9"/>
      <c r="MMH443" s="9"/>
      <c r="MMI443" s="9"/>
      <c r="MMJ443" s="9"/>
      <c r="MMK443" s="9"/>
      <c r="MML443" s="9"/>
      <c r="MMM443" s="9"/>
      <c r="MMN443" s="9"/>
      <c r="MMO443" s="9"/>
      <c r="MMP443" s="9"/>
      <c r="MMQ443" s="9"/>
      <c r="MMR443" s="9"/>
      <c r="MMS443" s="9"/>
      <c r="MMT443" s="9"/>
      <c r="MMU443" s="9"/>
      <c r="MMV443" s="9"/>
      <c r="MMW443" s="9"/>
      <c r="MMX443" s="9"/>
      <c r="MMY443" s="9"/>
      <c r="MMZ443" s="9"/>
      <c r="MNA443" s="9"/>
      <c r="MNB443" s="9"/>
      <c r="MNC443" s="9"/>
      <c r="MND443" s="9"/>
      <c r="MNE443" s="9"/>
      <c r="MNF443" s="9"/>
      <c r="MNG443" s="9"/>
      <c r="MNH443" s="9"/>
      <c r="MNI443" s="9"/>
      <c r="MNJ443" s="9"/>
      <c r="MNK443" s="9"/>
      <c r="MNL443" s="9"/>
      <c r="MNM443" s="9"/>
      <c r="MNN443" s="9"/>
      <c r="MNO443" s="9"/>
      <c r="MNP443" s="9"/>
      <c r="MNQ443" s="9"/>
      <c r="MNR443" s="9"/>
      <c r="MNS443" s="9"/>
      <c r="MNT443" s="9"/>
      <c r="MNU443" s="9"/>
      <c r="MNV443" s="9"/>
      <c r="MNW443" s="9"/>
      <c r="MNX443" s="9"/>
      <c r="MNY443" s="9"/>
      <c r="MNZ443" s="9"/>
      <c r="MOA443" s="9"/>
      <c r="MOB443" s="9"/>
      <c r="MOC443" s="9"/>
      <c r="MOD443" s="9"/>
      <c r="MOE443" s="9"/>
      <c r="MOF443" s="9"/>
      <c r="MOG443" s="9"/>
      <c r="MOH443" s="9"/>
      <c r="MOI443" s="9"/>
      <c r="MOJ443" s="9"/>
      <c r="MOK443" s="9"/>
      <c r="MOL443" s="9"/>
      <c r="MOM443" s="9"/>
      <c r="MON443" s="9"/>
      <c r="MOO443" s="9"/>
      <c r="MOP443" s="9"/>
      <c r="MOQ443" s="9"/>
      <c r="MOR443" s="9"/>
      <c r="MOS443" s="9"/>
      <c r="MOT443" s="9"/>
      <c r="MOU443" s="9"/>
      <c r="MOV443" s="9"/>
      <c r="MOW443" s="9"/>
      <c r="MOX443" s="9"/>
      <c r="MOY443" s="9"/>
      <c r="MOZ443" s="9"/>
      <c r="MPA443" s="9"/>
      <c r="MPB443" s="9"/>
      <c r="MPC443" s="9"/>
      <c r="MPD443" s="9"/>
      <c r="MPE443" s="9"/>
      <c r="MPF443" s="9"/>
      <c r="MPG443" s="9"/>
      <c r="MPH443" s="9"/>
      <c r="MPI443" s="9"/>
      <c r="MPJ443" s="9"/>
      <c r="MPK443" s="9"/>
      <c r="MPL443" s="9"/>
      <c r="MPM443" s="9"/>
      <c r="MPN443" s="9"/>
      <c r="MPO443" s="9"/>
      <c r="MPP443" s="9"/>
      <c r="MPQ443" s="9"/>
      <c r="MPR443" s="9"/>
      <c r="MPS443" s="9"/>
      <c r="MPT443" s="9"/>
      <c r="MPU443" s="9"/>
      <c r="MPV443" s="9"/>
      <c r="MPW443" s="9"/>
      <c r="MPX443" s="9"/>
      <c r="MPY443" s="9"/>
      <c r="MPZ443" s="9"/>
      <c r="MQA443" s="9"/>
      <c r="MQB443" s="9"/>
      <c r="MQC443" s="9"/>
      <c r="MQD443" s="9"/>
      <c r="MQE443" s="9"/>
      <c r="MQF443" s="9"/>
      <c r="MQG443" s="9"/>
      <c r="MQH443" s="9"/>
      <c r="MQI443" s="9"/>
      <c r="MQJ443" s="9"/>
      <c r="MQK443" s="9"/>
      <c r="MQL443" s="9"/>
      <c r="MQM443" s="9"/>
      <c r="MQN443" s="9"/>
      <c r="MQO443" s="9"/>
      <c r="MQP443" s="9"/>
      <c r="MQQ443" s="9"/>
      <c r="MQR443" s="9"/>
      <c r="MQS443" s="9"/>
      <c r="MQT443" s="9"/>
      <c r="MQU443" s="9"/>
      <c r="MQV443" s="9"/>
      <c r="MQW443" s="9"/>
      <c r="MQX443" s="9"/>
      <c r="MQY443" s="9"/>
      <c r="MQZ443" s="9"/>
      <c r="MRA443" s="9"/>
      <c r="MRB443" s="9"/>
      <c r="MRC443" s="9"/>
      <c r="MRD443" s="9"/>
      <c r="MRE443" s="9"/>
      <c r="MRF443" s="9"/>
      <c r="MRG443" s="9"/>
      <c r="MRH443" s="9"/>
      <c r="MRI443" s="9"/>
      <c r="MRJ443" s="9"/>
      <c r="MRK443" s="9"/>
      <c r="MRL443" s="9"/>
      <c r="MRM443" s="9"/>
      <c r="MRN443" s="9"/>
      <c r="MRO443" s="9"/>
      <c r="MRP443" s="9"/>
      <c r="MRQ443" s="9"/>
      <c r="MRR443" s="9"/>
      <c r="MRS443" s="9"/>
      <c r="MRT443" s="9"/>
      <c r="MRU443" s="9"/>
      <c r="MRV443" s="9"/>
      <c r="MRW443" s="9"/>
      <c r="MRX443" s="9"/>
      <c r="MRY443" s="9"/>
      <c r="MRZ443" s="9"/>
      <c r="MSA443" s="9"/>
      <c r="MSB443" s="9"/>
      <c r="MSC443" s="9"/>
      <c r="MSD443" s="9"/>
      <c r="MSE443" s="9"/>
      <c r="MSF443" s="9"/>
      <c r="MSG443" s="9"/>
      <c r="MSH443" s="9"/>
      <c r="MSI443" s="9"/>
      <c r="MSJ443" s="9"/>
      <c r="MSK443" s="9"/>
      <c r="MSL443" s="9"/>
      <c r="MSM443" s="9"/>
      <c r="MSN443" s="9"/>
      <c r="MSO443" s="9"/>
      <c r="MSP443" s="9"/>
      <c r="MSQ443" s="9"/>
      <c r="MSR443" s="9"/>
      <c r="MSS443" s="9"/>
      <c r="MST443" s="9"/>
      <c r="MSU443" s="9"/>
      <c r="MSV443" s="9"/>
      <c r="MSW443" s="9"/>
      <c r="MSX443" s="9"/>
      <c r="MSY443" s="9"/>
      <c r="MSZ443" s="9"/>
      <c r="MTA443" s="9"/>
      <c r="MTB443" s="9"/>
      <c r="MTC443" s="9"/>
      <c r="MTD443" s="9"/>
      <c r="MTE443" s="9"/>
      <c r="MTF443" s="9"/>
      <c r="MTG443" s="9"/>
      <c r="MTH443" s="9"/>
      <c r="MTI443" s="9"/>
      <c r="MTJ443" s="9"/>
      <c r="MTK443" s="9"/>
      <c r="MTL443" s="9"/>
      <c r="MTM443" s="9"/>
      <c r="MTN443" s="9"/>
      <c r="MTO443" s="9"/>
      <c r="MTP443" s="9"/>
      <c r="MTQ443" s="9"/>
      <c r="MTR443" s="9"/>
      <c r="MTS443" s="9"/>
      <c r="MTT443" s="9"/>
      <c r="MTU443" s="9"/>
      <c r="MTV443" s="9"/>
      <c r="MTW443" s="9"/>
      <c r="MTX443" s="9"/>
      <c r="MTY443" s="9"/>
      <c r="MTZ443" s="9"/>
      <c r="MUA443" s="9"/>
      <c r="MUB443" s="9"/>
      <c r="MUC443" s="9"/>
      <c r="MUD443" s="9"/>
      <c r="MUE443" s="9"/>
      <c r="MUF443" s="9"/>
      <c r="MUG443" s="9"/>
      <c r="MUH443" s="9"/>
      <c r="MUI443" s="9"/>
      <c r="MUJ443" s="9"/>
      <c r="MUK443" s="9"/>
      <c r="MUL443" s="9"/>
      <c r="MUM443" s="9"/>
      <c r="MUN443" s="9"/>
      <c r="MUO443" s="9"/>
      <c r="MUP443" s="9"/>
      <c r="MUQ443" s="9"/>
      <c r="MUR443" s="9"/>
      <c r="MUS443" s="9"/>
      <c r="MUT443" s="9"/>
      <c r="MUU443" s="9"/>
      <c r="MUV443" s="9"/>
      <c r="MUW443" s="9"/>
      <c r="MUX443" s="9"/>
      <c r="MUY443" s="9"/>
      <c r="MUZ443" s="9"/>
      <c r="MVA443" s="9"/>
      <c r="MVB443" s="9"/>
      <c r="MVC443" s="9"/>
      <c r="MVD443" s="9"/>
      <c r="MVE443" s="9"/>
      <c r="MVF443" s="9"/>
      <c r="MVG443" s="9"/>
      <c r="MVH443" s="9"/>
      <c r="MVI443" s="9"/>
      <c r="MVJ443" s="9"/>
      <c r="MVK443" s="9"/>
      <c r="MVL443" s="9"/>
      <c r="MVM443" s="9"/>
      <c r="MVN443" s="9"/>
      <c r="MVO443" s="9"/>
      <c r="MVP443" s="9"/>
      <c r="MVQ443" s="9"/>
      <c r="MVR443" s="9"/>
      <c r="MVS443" s="9"/>
      <c r="MVT443" s="9"/>
      <c r="MVU443" s="9"/>
      <c r="MVV443" s="9"/>
      <c r="MVW443" s="9"/>
      <c r="MVX443" s="9"/>
      <c r="MVY443" s="9"/>
      <c r="MVZ443" s="9"/>
      <c r="MWA443" s="9"/>
      <c r="MWB443" s="9"/>
      <c r="MWC443" s="9"/>
      <c r="MWD443" s="9"/>
      <c r="MWE443" s="9"/>
      <c r="MWF443" s="9"/>
      <c r="MWG443" s="9"/>
      <c r="MWH443" s="9"/>
      <c r="MWI443" s="9"/>
      <c r="MWJ443" s="9"/>
      <c r="MWK443" s="9"/>
      <c r="MWL443" s="9"/>
      <c r="MWM443" s="9"/>
      <c r="MWN443" s="9"/>
      <c r="MWO443" s="9"/>
      <c r="MWP443" s="9"/>
      <c r="MWQ443" s="9"/>
      <c r="MWR443" s="9"/>
      <c r="MWS443" s="9"/>
      <c r="MWT443" s="9"/>
      <c r="MWU443" s="9"/>
      <c r="MWV443" s="9"/>
      <c r="MWW443" s="9"/>
      <c r="MWX443" s="9"/>
      <c r="MWY443" s="9"/>
      <c r="MWZ443" s="9"/>
      <c r="MXA443" s="9"/>
      <c r="MXB443" s="9"/>
      <c r="MXC443" s="9"/>
      <c r="MXD443" s="9"/>
      <c r="MXE443" s="9"/>
      <c r="MXF443" s="9"/>
      <c r="MXG443" s="9"/>
      <c r="MXH443" s="9"/>
      <c r="MXI443" s="9"/>
      <c r="MXJ443" s="9"/>
      <c r="MXK443" s="9"/>
      <c r="MXL443" s="9"/>
      <c r="MXM443" s="9"/>
      <c r="MXN443" s="9"/>
      <c r="MXO443" s="9"/>
      <c r="MXP443" s="9"/>
      <c r="MXQ443" s="9"/>
      <c r="MXR443" s="9"/>
      <c r="MXS443" s="9"/>
      <c r="MXT443" s="9"/>
      <c r="MXU443" s="9"/>
      <c r="MXV443" s="9"/>
      <c r="MXW443" s="9"/>
      <c r="MXX443" s="9"/>
      <c r="MXY443" s="9"/>
      <c r="MXZ443" s="9"/>
      <c r="MYA443" s="9"/>
      <c r="MYB443" s="9"/>
      <c r="MYC443" s="9"/>
      <c r="MYD443" s="9"/>
      <c r="MYE443" s="9"/>
      <c r="MYF443" s="9"/>
      <c r="MYG443" s="9"/>
      <c r="MYH443" s="9"/>
      <c r="MYI443" s="9"/>
      <c r="MYJ443" s="9"/>
      <c r="MYK443" s="9"/>
      <c r="MYL443" s="9"/>
      <c r="MYM443" s="9"/>
      <c r="MYN443" s="9"/>
      <c r="MYO443" s="9"/>
      <c r="MYP443" s="9"/>
      <c r="MYQ443" s="9"/>
      <c r="MYR443" s="9"/>
      <c r="MYS443" s="9"/>
      <c r="MYT443" s="9"/>
      <c r="MYU443" s="9"/>
      <c r="MYV443" s="9"/>
      <c r="MYW443" s="9"/>
      <c r="MYX443" s="9"/>
      <c r="MYY443" s="9"/>
      <c r="MYZ443" s="9"/>
      <c r="MZA443" s="9"/>
      <c r="MZB443" s="9"/>
      <c r="MZC443" s="9"/>
      <c r="MZD443" s="9"/>
      <c r="MZE443" s="9"/>
      <c r="MZF443" s="9"/>
      <c r="MZG443" s="9"/>
      <c r="MZH443" s="9"/>
      <c r="MZI443" s="9"/>
      <c r="MZJ443" s="9"/>
      <c r="MZK443" s="9"/>
      <c r="MZL443" s="9"/>
      <c r="MZM443" s="9"/>
      <c r="MZN443" s="9"/>
      <c r="MZO443" s="9"/>
      <c r="MZP443" s="9"/>
      <c r="MZQ443" s="9"/>
      <c r="MZR443" s="9"/>
      <c r="MZS443" s="9"/>
      <c r="MZT443" s="9"/>
      <c r="MZU443" s="9"/>
      <c r="MZV443" s="9"/>
      <c r="MZW443" s="9"/>
      <c r="MZX443" s="9"/>
      <c r="MZY443" s="9"/>
      <c r="MZZ443" s="9"/>
      <c r="NAA443" s="9"/>
      <c r="NAB443" s="9"/>
      <c r="NAC443" s="9"/>
      <c r="NAD443" s="9"/>
      <c r="NAE443" s="9"/>
      <c r="NAF443" s="9"/>
      <c r="NAG443" s="9"/>
      <c r="NAH443" s="9"/>
      <c r="NAI443" s="9"/>
      <c r="NAJ443" s="9"/>
      <c r="NAK443" s="9"/>
      <c r="NAL443" s="9"/>
      <c r="NAM443" s="9"/>
      <c r="NAN443" s="9"/>
      <c r="NAO443" s="9"/>
      <c r="NAP443" s="9"/>
      <c r="NAQ443" s="9"/>
      <c r="NAR443" s="9"/>
      <c r="NAS443" s="9"/>
      <c r="NAT443" s="9"/>
      <c r="NAU443" s="9"/>
      <c r="NAV443" s="9"/>
      <c r="NAW443" s="9"/>
      <c r="NAX443" s="9"/>
      <c r="NAY443" s="9"/>
      <c r="NAZ443" s="9"/>
      <c r="NBA443" s="9"/>
      <c r="NBB443" s="9"/>
      <c r="NBC443" s="9"/>
      <c r="NBD443" s="9"/>
      <c r="NBE443" s="9"/>
      <c r="NBF443" s="9"/>
      <c r="NBG443" s="9"/>
      <c r="NBH443" s="9"/>
      <c r="NBI443" s="9"/>
      <c r="NBJ443" s="9"/>
      <c r="NBK443" s="9"/>
      <c r="NBL443" s="9"/>
      <c r="NBM443" s="9"/>
      <c r="NBN443" s="9"/>
      <c r="NBO443" s="9"/>
      <c r="NBP443" s="9"/>
      <c r="NBQ443" s="9"/>
      <c r="NBR443" s="9"/>
      <c r="NBS443" s="9"/>
      <c r="NBT443" s="9"/>
      <c r="NBU443" s="9"/>
      <c r="NBV443" s="9"/>
      <c r="NBW443" s="9"/>
      <c r="NBX443" s="9"/>
      <c r="NBY443" s="9"/>
      <c r="NBZ443" s="9"/>
      <c r="NCA443" s="9"/>
      <c r="NCB443" s="9"/>
      <c r="NCC443" s="9"/>
      <c r="NCD443" s="9"/>
      <c r="NCE443" s="9"/>
      <c r="NCF443" s="9"/>
      <c r="NCG443" s="9"/>
      <c r="NCH443" s="9"/>
      <c r="NCI443" s="9"/>
      <c r="NCJ443" s="9"/>
      <c r="NCK443" s="9"/>
      <c r="NCL443" s="9"/>
      <c r="NCM443" s="9"/>
      <c r="NCN443" s="9"/>
      <c r="NCO443" s="9"/>
      <c r="NCP443" s="9"/>
      <c r="NCQ443" s="9"/>
      <c r="NCR443" s="9"/>
      <c r="NCS443" s="9"/>
      <c r="NCT443" s="9"/>
      <c r="NCU443" s="9"/>
      <c r="NCV443" s="9"/>
      <c r="NCW443" s="9"/>
      <c r="NCX443" s="9"/>
      <c r="NCY443" s="9"/>
      <c r="NCZ443" s="9"/>
      <c r="NDA443" s="9"/>
      <c r="NDB443" s="9"/>
      <c r="NDC443" s="9"/>
      <c r="NDD443" s="9"/>
      <c r="NDE443" s="9"/>
      <c r="NDF443" s="9"/>
      <c r="NDG443" s="9"/>
      <c r="NDH443" s="9"/>
      <c r="NDI443" s="9"/>
      <c r="NDJ443" s="9"/>
      <c r="NDK443" s="9"/>
      <c r="NDL443" s="9"/>
      <c r="NDM443" s="9"/>
      <c r="NDN443" s="9"/>
      <c r="NDO443" s="9"/>
      <c r="NDP443" s="9"/>
      <c r="NDQ443" s="9"/>
      <c r="NDR443" s="9"/>
      <c r="NDS443" s="9"/>
      <c r="NDT443" s="9"/>
      <c r="NDU443" s="9"/>
      <c r="NDV443" s="9"/>
      <c r="NDW443" s="9"/>
      <c r="NDX443" s="9"/>
      <c r="NDY443" s="9"/>
      <c r="NDZ443" s="9"/>
      <c r="NEA443" s="9"/>
      <c r="NEB443" s="9"/>
      <c r="NEC443" s="9"/>
      <c r="NED443" s="9"/>
      <c r="NEE443" s="9"/>
      <c r="NEF443" s="9"/>
      <c r="NEG443" s="9"/>
      <c r="NEH443" s="9"/>
      <c r="NEI443" s="9"/>
      <c r="NEJ443" s="9"/>
      <c r="NEK443" s="9"/>
      <c r="NEL443" s="9"/>
      <c r="NEM443" s="9"/>
      <c r="NEN443" s="9"/>
      <c r="NEO443" s="9"/>
      <c r="NEP443" s="9"/>
      <c r="NEQ443" s="9"/>
      <c r="NER443" s="9"/>
      <c r="NES443" s="9"/>
      <c r="NET443" s="9"/>
      <c r="NEU443" s="9"/>
      <c r="NEV443" s="9"/>
      <c r="NEW443" s="9"/>
      <c r="NEX443" s="9"/>
      <c r="NEY443" s="9"/>
      <c r="NEZ443" s="9"/>
      <c r="NFA443" s="9"/>
      <c r="NFB443" s="9"/>
      <c r="NFC443" s="9"/>
      <c r="NFD443" s="9"/>
      <c r="NFE443" s="9"/>
      <c r="NFF443" s="9"/>
      <c r="NFG443" s="9"/>
      <c r="NFH443" s="9"/>
      <c r="NFI443" s="9"/>
      <c r="NFJ443" s="9"/>
      <c r="NFK443" s="9"/>
      <c r="NFL443" s="9"/>
      <c r="NFM443" s="9"/>
      <c r="NFN443" s="9"/>
      <c r="NFO443" s="9"/>
      <c r="NFP443" s="9"/>
      <c r="NFQ443" s="9"/>
      <c r="NFR443" s="9"/>
      <c r="NFS443" s="9"/>
      <c r="NFT443" s="9"/>
      <c r="NFU443" s="9"/>
      <c r="NFV443" s="9"/>
      <c r="NFW443" s="9"/>
      <c r="NFX443" s="9"/>
      <c r="NFY443" s="9"/>
      <c r="NFZ443" s="9"/>
      <c r="NGA443" s="9"/>
      <c r="NGB443" s="9"/>
      <c r="NGC443" s="9"/>
      <c r="NGD443" s="9"/>
      <c r="NGE443" s="9"/>
      <c r="NGF443" s="9"/>
      <c r="NGG443" s="9"/>
      <c r="NGH443" s="9"/>
      <c r="NGI443" s="9"/>
      <c r="NGJ443" s="9"/>
      <c r="NGK443" s="9"/>
      <c r="NGL443" s="9"/>
      <c r="NGM443" s="9"/>
      <c r="NGN443" s="9"/>
      <c r="NGO443" s="9"/>
      <c r="NGP443" s="9"/>
      <c r="NGQ443" s="9"/>
      <c r="NGR443" s="9"/>
      <c r="NGS443" s="9"/>
      <c r="NGT443" s="9"/>
      <c r="NGU443" s="9"/>
      <c r="NGV443" s="9"/>
      <c r="NGW443" s="9"/>
      <c r="NGX443" s="9"/>
      <c r="NGY443" s="9"/>
      <c r="NGZ443" s="9"/>
      <c r="NHA443" s="9"/>
      <c r="NHB443" s="9"/>
      <c r="NHC443" s="9"/>
      <c r="NHD443" s="9"/>
      <c r="NHE443" s="9"/>
      <c r="NHF443" s="9"/>
      <c r="NHG443" s="9"/>
      <c r="NHH443" s="9"/>
      <c r="NHI443" s="9"/>
      <c r="NHJ443" s="9"/>
      <c r="NHK443" s="9"/>
      <c r="NHL443" s="9"/>
      <c r="NHM443" s="9"/>
      <c r="NHN443" s="9"/>
      <c r="NHO443" s="9"/>
      <c r="NHP443" s="9"/>
      <c r="NHQ443" s="9"/>
      <c r="NHR443" s="9"/>
      <c r="NHS443" s="9"/>
      <c r="NHT443" s="9"/>
      <c r="NHU443" s="9"/>
      <c r="NHV443" s="9"/>
      <c r="NHW443" s="9"/>
      <c r="NHX443" s="9"/>
      <c r="NHY443" s="9"/>
      <c r="NHZ443" s="9"/>
      <c r="NIA443" s="9"/>
      <c r="NIB443" s="9"/>
      <c r="NIC443" s="9"/>
      <c r="NID443" s="9"/>
      <c r="NIE443" s="9"/>
      <c r="NIF443" s="9"/>
      <c r="NIG443" s="9"/>
      <c r="NIH443" s="9"/>
      <c r="NII443" s="9"/>
      <c r="NIJ443" s="9"/>
      <c r="NIK443" s="9"/>
      <c r="NIL443" s="9"/>
      <c r="NIM443" s="9"/>
      <c r="NIN443" s="9"/>
      <c r="NIO443" s="9"/>
      <c r="NIP443" s="9"/>
      <c r="NIQ443" s="9"/>
      <c r="NIR443" s="9"/>
      <c r="NIS443" s="9"/>
      <c r="NIT443" s="9"/>
      <c r="NIU443" s="9"/>
      <c r="NIV443" s="9"/>
      <c r="NIW443" s="9"/>
      <c r="NIX443" s="9"/>
      <c r="NIY443" s="9"/>
      <c r="NIZ443" s="9"/>
      <c r="NJA443" s="9"/>
      <c r="NJB443" s="9"/>
      <c r="NJC443" s="9"/>
      <c r="NJD443" s="9"/>
      <c r="NJE443" s="9"/>
      <c r="NJF443" s="9"/>
      <c r="NJG443" s="9"/>
      <c r="NJH443" s="9"/>
      <c r="NJI443" s="9"/>
      <c r="NJJ443" s="9"/>
      <c r="NJK443" s="9"/>
      <c r="NJL443" s="9"/>
      <c r="NJM443" s="9"/>
      <c r="NJN443" s="9"/>
      <c r="NJO443" s="9"/>
      <c r="NJP443" s="9"/>
      <c r="NJQ443" s="9"/>
      <c r="NJR443" s="9"/>
      <c r="NJS443" s="9"/>
      <c r="NJT443" s="9"/>
      <c r="NJU443" s="9"/>
      <c r="NJV443" s="9"/>
      <c r="NJW443" s="9"/>
      <c r="NJX443" s="9"/>
      <c r="NJY443" s="9"/>
      <c r="NJZ443" s="9"/>
      <c r="NKA443" s="9"/>
      <c r="NKB443" s="9"/>
      <c r="NKC443" s="9"/>
      <c r="NKD443" s="9"/>
      <c r="NKE443" s="9"/>
      <c r="NKF443" s="9"/>
      <c r="NKG443" s="9"/>
      <c r="NKH443" s="9"/>
      <c r="NKI443" s="9"/>
      <c r="NKJ443" s="9"/>
      <c r="NKK443" s="9"/>
      <c r="NKL443" s="9"/>
      <c r="NKM443" s="9"/>
      <c r="NKN443" s="9"/>
      <c r="NKO443" s="9"/>
      <c r="NKP443" s="9"/>
      <c r="NKQ443" s="9"/>
      <c r="NKR443" s="9"/>
      <c r="NKS443" s="9"/>
      <c r="NKT443" s="9"/>
      <c r="NKU443" s="9"/>
      <c r="NKV443" s="9"/>
      <c r="NKW443" s="9"/>
      <c r="NKX443" s="9"/>
      <c r="NKY443" s="9"/>
      <c r="NKZ443" s="9"/>
      <c r="NLA443" s="9"/>
      <c r="NLB443" s="9"/>
      <c r="NLC443" s="9"/>
      <c r="NLD443" s="9"/>
      <c r="NLE443" s="9"/>
      <c r="NLF443" s="9"/>
      <c r="NLG443" s="9"/>
      <c r="NLH443" s="9"/>
      <c r="NLI443" s="9"/>
      <c r="NLJ443" s="9"/>
      <c r="NLK443" s="9"/>
      <c r="NLL443" s="9"/>
      <c r="NLM443" s="9"/>
      <c r="NLN443" s="9"/>
      <c r="NLO443" s="9"/>
      <c r="NLP443" s="9"/>
      <c r="NLQ443" s="9"/>
      <c r="NLR443" s="9"/>
      <c r="NLS443" s="9"/>
      <c r="NLT443" s="9"/>
      <c r="NLU443" s="9"/>
      <c r="NLV443" s="9"/>
      <c r="NLW443" s="9"/>
      <c r="NLX443" s="9"/>
      <c r="NLY443" s="9"/>
      <c r="NLZ443" s="9"/>
      <c r="NMA443" s="9"/>
      <c r="NMB443" s="9"/>
      <c r="NMC443" s="9"/>
      <c r="NMD443" s="9"/>
      <c r="NME443" s="9"/>
      <c r="NMF443" s="9"/>
      <c r="NMG443" s="9"/>
      <c r="NMH443" s="9"/>
      <c r="NMI443" s="9"/>
      <c r="NMJ443" s="9"/>
      <c r="NMK443" s="9"/>
      <c r="NML443" s="9"/>
      <c r="NMM443" s="9"/>
      <c r="NMN443" s="9"/>
      <c r="NMO443" s="9"/>
      <c r="NMP443" s="9"/>
      <c r="NMQ443" s="9"/>
      <c r="NMR443" s="9"/>
      <c r="NMS443" s="9"/>
      <c r="NMT443" s="9"/>
      <c r="NMU443" s="9"/>
      <c r="NMV443" s="9"/>
      <c r="NMW443" s="9"/>
      <c r="NMX443" s="9"/>
      <c r="NMY443" s="9"/>
      <c r="NMZ443" s="9"/>
      <c r="NNA443" s="9"/>
      <c r="NNB443" s="9"/>
      <c r="NNC443" s="9"/>
      <c r="NND443" s="9"/>
      <c r="NNE443" s="9"/>
      <c r="NNF443" s="9"/>
      <c r="NNG443" s="9"/>
      <c r="NNH443" s="9"/>
      <c r="NNI443" s="9"/>
      <c r="NNJ443" s="9"/>
      <c r="NNK443" s="9"/>
      <c r="NNL443" s="9"/>
      <c r="NNM443" s="9"/>
      <c r="NNN443" s="9"/>
      <c r="NNO443" s="9"/>
      <c r="NNP443" s="9"/>
      <c r="NNQ443" s="9"/>
      <c r="NNR443" s="9"/>
      <c r="NNS443" s="9"/>
      <c r="NNT443" s="9"/>
      <c r="NNU443" s="9"/>
      <c r="NNV443" s="9"/>
      <c r="NNW443" s="9"/>
      <c r="NNX443" s="9"/>
      <c r="NNY443" s="9"/>
      <c r="NNZ443" s="9"/>
      <c r="NOA443" s="9"/>
      <c r="NOB443" s="9"/>
      <c r="NOC443" s="9"/>
      <c r="NOD443" s="9"/>
      <c r="NOE443" s="9"/>
      <c r="NOF443" s="9"/>
      <c r="NOG443" s="9"/>
      <c r="NOH443" s="9"/>
      <c r="NOI443" s="9"/>
      <c r="NOJ443" s="9"/>
      <c r="NOK443" s="9"/>
      <c r="NOL443" s="9"/>
      <c r="NOM443" s="9"/>
      <c r="NON443" s="9"/>
      <c r="NOO443" s="9"/>
      <c r="NOP443" s="9"/>
      <c r="NOQ443" s="9"/>
      <c r="NOR443" s="9"/>
      <c r="NOS443" s="9"/>
      <c r="NOT443" s="9"/>
      <c r="NOU443" s="9"/>
      <c r="NOV443" s="9"/>
      <c r="NOW443" s="9"/>
      <c r="NOX443" s="9"/>
      <c r="NOY443" s="9"/>
      <c r="NOZ443" s="9"/>
      <c r="NPA443" s="9"/>
      <c r="NPB443" s="9"/>
      <c r="NPC443" s="9"/>
      <c r="NPD443" s="9"/>
      <c r="NPE443" s="9"/>
      <c r="NPF443" s="9"/>
      <c r="NPG443" s="9"/>
      <c r="NPH443" s="9"/>
      <c r="NPI443" s="9"/>
      <c r="NPJ443" s="9"/>
      <c r="NPK443" s="9"/>
      <c r="NPL443" s="9"/>
      <c r="NPM443" s="9"/>
      <c r="NPN443" s="9"/>
      <c r="NPO443" s="9"/>
      <c r="NPP443" s="9"/>
      <c r="NPQ443" s="9"/>
      <c r="NPR443" s="9"/>
      <c r="NPS443" s="9"/>
      <c r="NPT443" s="9"/>
      <c r="NPU443" s="9"/>
      <c r="NPV443" s="9"/>
      <c r="NPW443" s="9"/>
      <c r="NPX443" s="9"/>
      <c r="NPY443" s="9"/>
      <c r="NPZ443" s="9"/>
      <c r="NQA443" s="9"/>
      <c r="NQB443" s="9"/>
      <c r="NQC443" s="9"/>
      <c r="NQD443" s="9"/>
      <c r="NQE443" s="9"/>
      <c r="NQF443" s="9"/>
      <c r="NQG443" s="9"/>
      <c r="NQH443" s="9"/>
      <c r="NQI443" s="9"/>
      <c r="NQJ443" s="9"/>
      <c r="NQK443" s="9"/>
      <c r="NQL443" s="9"/>
      <c r="NQM443" s="9"/>
      <c r="NQN443" s="9"/>
      <c r="NQO443" s="9"/>
      <c r="NQP443" s="9"/>
      <c r="NQQ443" s="9"/>
      <c r="NQR443" s="9"/>
      <c r="NQS443" s="9"/>
      <c r="NQT443" s="9"/>
      <c r="NQU443" s="9"/>
      <c r="NQV443" s="9"/>
      <c r="NQW443" s="9"/>
      <c r="NQX443" s="9"/>
      <c r="NQY443" s="9"/>
      <c r="NQZ443" s="9"/>
      <c r="NRA443" s="9"/>
      <c r="NRB443" s="9"/>
      <c r="NRC443" s="9"/>
      <c r="NRD443" s="9"/>
      <c r="NRE443" s="9"/>
      <c r="NRF443" s="9"/>
      <c r="NRG443" s="9"/>
      <c r="NRH443" s="9"/>
      <c r="NRI443" s="9"/>
      <c r="NRJ443" s="9"/>
      <c r="NRK443" s="9"/>
      <c r="NRL443" s="9"/>
      <c r="NRM443" s="9"/>
      <c r="NRN443" s="9"/>
      <c r="NRO443" s="9"/>
      <c r="NRP443" s="9"/>
      <c r="NRQ443" s="9"/>
      <c r="NRR443" s="9"/>
      <c r="NRS443" s="9"/>
      <c r="NRT443" s="9"/>
      <c r="NRU443" s="9"/>
      <c r="NRV443" s="9"/>
      <c r="NRW443" s="9"/>
      <c r="NRX443" s="9"/>
      <c r="NRY443" s="9"/>
      <c r="NRZ443" s="9"/>
      <c r="NSA443" s="9"/>
      <c r="NSB443" s="9"/>
      <c r="NSC443" s="9"/>
      <c r="NSD443" s="9"/>
      <c r="NSE443" s="9"/>
      <c r="NSF443" s="9"/>
      <c r="NSG443" s="9"/>
      <c r="NSH443" s="9"/>
      <c r="NSI443" s="9"/>
      <c r="NSJ443" s="9"/>
      <c r="NSK443" s="9"/>
      <c r="NSL443" s="9"/>
      <c r="NSM443" s="9"/>
      <c r="NSN443" s="9"/>
      <c r="NSO443" s="9"/>
      <c r="NSP443" s="9"/>
      <c r="NSQ443" s="9"/>
      <c r="NSR443" s="9"/>
      <c r="NSS443" s="9"/>
      <c r="NST443" s="9"/>
      <c r="NSU443" s="9"/>
      <c r="NSV443" s="9"/>
      <c r="NSW443" s="9"/>
      <c r="NSX443" s="9"/>
      <c r="NSY443" s="9"/>
      <c r="NSZ443" s="9"/>
      <c r="NTA443" s="9"/>
      <c r="NTB443" s="9"/>
      <c r="NTC443" s="9"/>
      <c r="NTD443" s="9"/>
      <c r="NTE443" s="9"/>
      <c r="NTF443" s="9"/>
      <c r="NTG443" s="9"/>
      <c r="NTH443" s="9"/>
      <c r="NTI443" s="9"/>
      <c r="NTJ443" s="9"/>
      <c r="NTK443" s="9"/>
      <c r="NTL443" s="9"/>
      <c r="NTM443" s="9"/>
      <c r="NTN443" s="9"/>
      <c r="NTO443" s="9"/>
      <c r="NTP443" s="9"/>
      <c r="NTQ443" s="9"/>
      <c r="NTR443" s="9"/>
      <c r="NTS443" s="9"/>
      <c r="NTT443" s="9"/>
      <c r="NTU443" s="9"/>
      <c r="NTV443" s="9"/>
      <c r="NTW443" s="9"/>
      <c r="NTX443" s="9"/>
      <c r="NTY443" s="9"/>
      <c r="NTZ443" s="9"/>
      <c r="NUA443" s="9"/>
      <c r="NUB443" s="9"/>
      <c r="NUC443" s="9"/>
      <c r="NUD443" s="9"/>
      <c r="NUE443" s="9"/>
      <c r="NUF443" s="9"/>
      <c r="NUG443" s="9"/>
      <c r="NUH443" s="9"/>
      <c r="NUI443" s="9"/>
      <c r="NUJ443" s="9"/>
      <c r="NUK443" s="9"/>
      <c r="NUL443" s="9"/>
      <c r="NUM443" s="9"/>
      <c r="NUN443" s="9"/>
      <c r="NUO443" s="9"/>
      <c r="NUP443" s="9"/>
      <c r="NUQ443" s="9"/>
      <c r="NUR443" s="9"/>
      <c r="NUS443" s="9"/>
      <c r="NUT443" s="9"/>
      <c r="NUU443" s="9"/>
      <c r="NUV443" s="9"/>
      <c r="NUW443" s="9"/>
      <c r="NUX443" s="9"/>
      <c r="NUY443" s="9"/>
      <c r="NUZ443" s="9"/>
      <c r="NVA443" s="9"/>
      <c r="NVB443" s="9"/>
      <c r="NVC443" s="9"/>
      <c r="NVD443" s="9"/>
      <c r="NVE443" s="9"/>
      <c r="NVF443" s="9"/>
      <c r="NVG443" s="9"/>
      <c r="NVH443" s="9"/>
      <c r="NVI443" s="9"/>
      <c r="NVJ443" s="9"/>
      <c r="NVK443" s="9"/>
      <c r="NVL443" s="9"/>
      <c r="NVM443" s="9"/>
      <c r="NVN443" s="9"/>
      <c r="NVO443" s="9"/>
      <c r="NVP443" s="9"/>
      <c r="NVQ443" s="9"/>
      <c r="NVR443" s="9"/>
      <c r="NVS443" s="9"/>
      <c r="NVT443" s="9"/>
      <c r="NVU443" s="9"/>
      <c r="NVV443" s="9"/>
      <c r="NVW443" s="9"/>
      <c r="NVX443" s="9"/>
      <c r="NVY443" s="9"/>
      <c r="NVZ443" s="9"/>
      <c r="NWA443" s="9"/>
      <c r="NWB443" s="9"/>
      <c r="NWC443" s="9"/>
      <c r="NWD443" s="9"/>
      <c r="NWE443" s="9"/>
      <c r="NWF443" s="9"/>
      <c r="NWG443" s="9"/>
      <c r="NWH443" s="9"/>
      <c r="NWI443" s="9"/>
      <c r="NWJ443" s="9"/>
      <c r="NWK443" s="9"/>
      <c r="NWL443" s="9"/>
      <c r="NWM443" s="9"/>
      <c r="NWN443" s="9"/>
      <c r="NWO443" s="9"/>
      <c r="NWP443" s="9"/>
      <c r="NWQ443" s="9"/>
      <c r="NWR443" s="9"/>
      <c r="NWS443" s="9"/>
      <c r="NWT443" s="9"/>
      <c r="NWU443" s="9"/>
      <c r="NWV443" s="9"/>
      <c r="NWW443" s="9"/>
      <c r="NWX443" s="9"/>
      <c r="NWY443" s="9"/>
      <c r="NWZ443" s="9"/>
      <c r="NXA443" s="9"/>
      <c r="NXB443" s="9"/>
      <c r="NXC443" s="9"/>
      <c r="NXD443" s="9"/>
      <c r="NXE443" s="9"/>
      <c r="NXF443" s="9"/>
      <c r="NXG443" s="9"/>
      <c r="NXH443" s="9"/>
      <c r="NXI443" s="9"/>
      <c r="NXJ443" s="9"/>
      <c r="NXK443" s="9"/>
      <c r="NXL443" s="9"/>
      <c r="NXM443" s="9"/>
      <c r="NXN443" s="9"/>
      <c r="NXO443" s="9"/>
      <c r="NXP443" s="9"/>
      <c r="NXQ443" s="9"/>
      <c r="NXR443" s="9"/>
      <c r="NXS443" s="9"/>
      <c r="NXT443" s="9"/>
      <c r="NXU443" s="9"/>
      <c r="NXV443" s="9"/>
      <c r="NXW443" s="9"/>
      <c r="NXX443" s="9"/>
      <c r="NXY443" s="9"/>
      <c r="NXZ443" s="9"/>
      <c r="NYA443" s="9"/>
      <c r="NYB443" s="9"/>
      <c r="NYC443" s="9"/>
      <c r="NYD443" s="9"/>
      <c r="NYE443" s="9"/>
      <c r="NYF443" s="9"/>
      <c r="NYG443" s="9"/>
      <c r="NYH443" s="9"/>
      <c r="NYI443" s="9"/>
      <c r="NYJ443" s="9"/>
      <c r="NYK443" s="9"/>
      <c r="NYL443" s="9"/>
      <c r="NYM443" s="9"/>
      <c r="NYN443" s="9"/>
      <c r="NYO443" s="9"/>
      <c r="NYP443" s="9"/>
      <c r="NYQ443" s="9"/>
      <c r="NYR443" s="9"/>
      <c r="NYS443" s="9"/>
      <c r="NYT443" s="9"/>
      <c r="NYU443" s="9"/>
      <c r="NYV443" s="9"/>
      <c r="NYW443" s="9"/>
      <c r="NYX443" s="9"/>
      <c r="NYY443" s="9"/>
      <c r="NYZ443" s="9"/>
      <c r="NZA443" s="9"/>
      <c r="NZB443" s="9"/>
      <c r="NZC443" s="9"/>
      <c r="NZD443" s="9"/>
      <c r="NZE443" s="9"/>
      <c r="NZF443" s="9"/>
      <c r="NZG443" s="9"/>
      <c r="NZH443" s="9"/>
      <c r="NZI443" s="9"/>
      <c r="NZJ443" s="9"/>
      <c r="NZK443" s="9"/>
      <c r="NZL443" s="9"/>
      <c r="NZM443" s="9"/>
      <c r="NZN443" s="9"/>
      <c r="NZO443" s="9"/>
      <c r="NZP443" s="9"/>
      <c r="NZQ443" s="9"/>
      <c r="NZR443" s="9"/>
      <c r="NZS443" s="9"/>
      <c r="NZT443" s="9"/>
      <c r="NZU443" s="9"/>
      <c r="NZV443" s="9"/>
      <c r="NZW443" s="9"/>
      <c r="NZX443" s="9"/>
      <c r="NZY443" s="9"/>
      <c r="NZZ443" s="9"/>
      <c r="OAA443" s="9"/>
      <c r="OAB443" s="9"/>
      <c r="OAC443" s="9"/>
      <c r="OAD443" s="9"/>
      <c r="OAE443" s="9"/>
      <c r="OAF443" s="9"/>
      <c r="OAG443" s="9"/>
      <c r="OAH443" s="9"/>
      <c r="OAI443" s="9"/>
      <c r="OAJ443" s="9"/>
      <c r="OAK443" s="9"/>
      <c r="OAL443" s="9"/>
      <c r="OAM443" s="9"/>
      <c r="OAN443" s="9"/>
      <c r="OAO443" s="9"/>
      <c r="OAP443" s="9"/>
      <c r="OAQ443" s="9"/>
      <c r="OAR443" s="9"/>
      <c r="OAS443" s="9"/>
      <c r="OAT443" s="9"/>
      <c r="OAU443" s="9"/>
      <c r="OAV443" s="9"/>
      <c r="OAW443" s="9"/>
      <c r="OAX443" s="9"/>
      <c r="OAY443" s="9"/>
      <c r="OAZ443" s="9"/>
      <c r="OBA443" s="9"/>
      <c r="OBB443" s="9"/>
      <c r="OBC443" s="9"/>
      <c r="OBD443" s="9"/>
      <c r="OBE443" s="9"/>
      <c r="OBF443" s="9"/>
      <c r="OBG443" s="9"/>
      <c r="OBH443" s="9"/>
      <c r="OBI443" s="9"/>
      <c r="OBJ443" s="9"/>
      <c r="OBK443" s="9"/>
      <c r="OBL443" s="9"/>
      <c r="OBM443" s="9"/>
      <c r="OBN443" s="9"/>
      <c r="OBO443" s="9"/>
      <c r="OBP443" s="9"/>
      <c r="OBQ443" s="9"/>
      <c r="OBR443" s="9"/>
      <c r="OBS443" s="9"/>
      <c r="OBT443" s="9"/>
      <c r="OBU443" s="9"/>
      <c r="OBV443" s="9"/>
      <c r="OBW443" s="9"/>
      <c r="OBX443" s="9"/>
      <c r="OBY443" s="9"/>
      <c r="OBZ443" s="9"/>
      <c r="OCA443" s="9"/>
      <c r="OCB443" s="9"/>
      <c r="OCC443" s="9"/>
      <c r="OCD443" s="9"/>
      <c r="OCE443" s="9"/>
      <c r="OCF443" s="9"/>
      <c r="OCG443" s="9"/>
      <c r="OCH443" s="9"/>
      <c r="OCI443" s="9"/>
      <c r="OCJ443" s="9"/>
      <c r="OCK443" s="9"/>
      <c r="OCL443" s="9"/>
      <c r="OCM443" s="9"/>
      <c r="OCN443" s="9"/>
      <c r="OCO443" s="9"/>
      <c r="OCP443" s="9"/>
      <c r="OCQ443" s="9"/>
      <c r="OCR443" s="9"/>
      <c r="OCS443" s="9"/>
      <c r="OCT443" s="9"/>
      <c r="OCU443" s="9"/>
      <c r="OCV443" s="9"/>
      <c r="OCW443" s="9"/>
      <c r="OCX443" s="9"/>
      <c r="OCY443" s="9"/>
      <c r="OCZ443" s="9"/>
      <c r="ODA443" s="9"/>
      <c r="ODB443" s="9"/>
      <c r="ODC443" s="9"/>
      <c r="ODD443" s="9"/>
      <c r="ODE443" s="9"/>
      <c r="ODF443" s="9"/>
      <c r="ODG443" s="9"/>
      <c r="ODH443" s="9"/>
      <c r="ODI443" s="9"/>
      <c r="ODJ443" s="9"/>
      <c r="ODK443" s="9"/>
      <c r="ODL443" s="9"/>
      <c r="ODM443" s="9"/>
      <c r="ODN443" s="9"/>
      <c r="ODO443" s="9"/>
      <c r="ODP443" s="9"/>
      <c r="ODQ443" s="9"/>
      <c r="ODR443" s="9"/>
      <c r="ODS443" s="9"/>
      <c r="ODT443" s="9"/>
      <c r="ODU443" s="9"/>
      <c r="ODV443" s="9"/>
      <c r="ODW443" s="9"/>
      <c r="ODX443" s="9"/>
      <c r="ODY443" s="9"/>
      <c r="ODZ443" s="9"/>
      <c r="OEA443" s="9"/>
      <c r="OEB443" s="9"/>
      <c r="OEC443" s="9"/>
      <c r="OED443" s="9"/>
      <c r="OEE443" s="9"/>
      <c r="OEF443" s="9"/>
      <c r="OEG443" s="9"/>
      <c r="OEH443" s="9"/>
      <c r="OEI443" s="9"/>
      <c r="OEJ443" s="9"/>
      <c r="OEK443" s="9"/>
      <c r="OEL443" s="9"/>
      <c r="OEM443" s="9"/>
      <c r="OEN443" s="9"/>
      <c r="OEO443" s="9"/>
      <c r="OEP443" s="9"/>
      <c r="OEQ443" s="9"/>
      <c r="OER443" s="9"/>
      <c r="OES443" s="9"/>
      <c r="OET443" s="9"/>
      <c r="OEU443" s="9"/>
      <c r="OEV443" s="9"/>
      <c r="OEW443" s="9"/>
      <c r="OEX443" s="9"/>
      <c r="OEY443" s="9"/>
      <c r="OEZ443" s="9"/>
      <c r="OFA443" s="9"/>
      <c r="OFB443" s="9"/>
      <c r="OFC443" s="9"/>
      <c r="OFD443" s="9"/>
      <c r="OFE443" s="9"/>
      <c r="OFF443" s="9"/>
      <c r="OFG443" s="9"/>
      <c r="OFH443" s="9"/>
      <c r="OFI443" s="9"/>
      <c r="OFJ443" s="9"/>
      <c r="OFK443" s="9"/>
      <c r="OFL443" s="9"/>
      <c r="OFM443" s="9"/>
      <c r="OFN443" s="9"/>
      <c r="OFO443" s="9"/>
      <c r="OFP443" s="9"/>
      <c r="OFQ443" s="9"/>
      <c r="OFR443" s="9"/>
      <c r="OFS443" s="9"/>
      <c r="OFT443" s="9"/>
      <c r="OFU443" s="9"/>
      <c r="OFV443" s="9"/>
      <c r="OFW443" s="9"/>
      <c r="OFX443" s="9"/>
      <c r="OFY443" s="9"/>
      <c r="OFZ443" s="9"/>
      <c r="OGA443" s="9"/>
      <c r="OGB443" s="9"/>
      <c r="OGC443" s="9"/>
      <c r="OGD443" s="9"/>
      <c r="OGE443" s="9"/>
      <c r="OGF443" s="9"/>
      <c r="OGG443" s="9"/>
      <c r="OGH443" s="9"/>
      <c r="OGI443" s="9"/>
      <c r="OGJ443" s="9"/>
      <c r="OGK443" s="9"/>
      <c r="OGL443" s="9"/>
      <c r="OGM443" s="9"/>
      <c r="OGN443" s="9"/>
      <c r="OGO443" s="9"/>
      <c r="OGP443" s="9"/>
      <c r="OGQ443" s="9"/>
      <c r="OGR443" s="9"/>
      <c r="OGS443" s="9"/>
      <c r="OGT443" s="9"/>
      <c r="OGU443" s="9"/>
      <c r="OGV443" s="9"/>
      <c r="OGW443" s="9"/>
      <c r="OGX443" s="9"/>
      <c r="OGY443" s="9"/>
      <c r="OGZ443" s="9"/>
      <c r="OHA443" s="9"/>
      <c r="OHB443" s="9"/>
      <c r="OHC443" s="9"/>
      <c r="OHD443" s="9"/>
      <c r="OHE443" s="9"/>
      <c r="OHF443" s="9"/>
      <c r="OHG443" s="9"/>
      <c r="OHH443" s="9"/>
      <c r="OHI443" s="9"/>
      <c r="OHJ443" s="9"/>
      <c r="OHK443" s="9"/>
      <c r="OHL443" s="9"/>
      <c r="OHM443" s="9"/>
      <c r="OHN443" s="9"/>
      <c r="OHO443" s="9"/>
      <c r="OHP443" s="9"/>
      <c r="OHQ443" s="9"/>
      <c r="OHR443" s="9"/>
      <c r="OHS443" s="9"/>
      <c r="OHT443" s="9"/>
      <c r="OHU443" s="9"/>
      <c r="OHV443" s="9"/>
      <c r="OHW443" s="9"/>
      <c r="OHX443" s="9"/>
      <c r="OHY443" s="9"/>
      <c r="OHZ443" s="9"/>
      <c r="OIA443" s="9"/>
      <c r="OIB443" s="9"/>
      <c r="OIC443" s="9"/>
      <c r="OID443" s="9"/>
      <c r="OIE443" s="9"/>
      <c r="OIF443" s="9"/>
      <c r="OIG443" s="9"/>
      <c r="OIH443" s="9"/>
      <c r="OII443" s="9"/>
      <c r="OIJ443" s="9"/>
      <c r="OIK443" s="9"/>
      <c r="OIL443" s="9"/>
      <c r="OIM443" s="9"/>
      <c r="OIN443" s="9"/>
      <c r="OIO443" s="9"/>
      <c r="OIP443" s="9"/>
      <c r="OIQ443" s="9"/>
      <c r="OIR443" s="9"/>
      <c r="OIS443" s="9"/>
      <c r="OIT443" s="9"/>
      <c r="OIU443" s="9"/>
      <c r="OIV443" s="9"/>
      <c r="OIW443" s="9"/>
      <c r="OIX443" s="9"/>
      <c r="OIY443" s="9"/>
      <c r="OIZ443" s="9"/>
      <c r="OJA443" s="9"/>
      <c r="OJB443" s="9"/>
      <c r="OJC443" s="9"/>
      <c r="OJD443" s="9"/>
      <c r="OJE443" s="9"/>
      <c r="OJF443" s="9"/>
      <c r="OJG443" s="9"/>
      <c r="OJH443" s="9"/>
      <c r="OJI443" s="9"/>
      <c r="OJJ443" s="9"/>
      <c r="OJK443" s="9"/>
      <c r="OJL443" s="9"/>
      <c r="OJM443" s="9"/>
      <c r="OJN443" s="9"/>
      <c r="OJO443" s="9"/>
      <c r="OJP443" s="9"/>
      <c r="OJQ443" s="9"/>
      <c r="OJR443" s="9"/>
      <c r="OJS443" s="9"/>
      <c r="OJT443" s="9"/>
      <c r="OJU443" s="9"/>
      <c r="OJV443" s="9"/>
      <c r="OJW443" s="9"/>
      <c r="OJX443" s="9"/>
      <c r="OJY443" s="9"/>
      <c r="OJZ443" s="9"/>
      <c r="OKA443" s="9"/>
      <c r="OKB443" s="9"/>
      <c r="OKC443" s="9"/>
      <c r="OKD443" s="9"/>
      <c r="OKE443" s="9"/>
      <c r="OKF443" s="9"/>
      <c r="OKG443" s="9"/>
      <c r="OKH443" s="9"/>
      <c r="OKI443" s="9"/>
      <c r="OKJ443" s="9"/>
      <c r="OKK443" s="9"/>
      <c r="OKL443" s="9"/>
      <c r="OKM443" s="9"/>
      <c r="OKN443" s="9"/>
      <c r="OKO443" s="9"/>
      <c r="OKP443" s="9"/>
      <c r="OKQ443" s="9"/>
      <c r="OKR443" s="9"/>
      <c r="OKS443" s="9"/>
      <c r="OKT443" s="9"/>
      <c r="OKU443" s="9"/>
      <c r="OKV443" s="9"/>
      <c r="OKW443" s="9"/>
      <c r="OKX443" s="9"/>
      <c r="OKY443" s="9"/>
      <c r="OKZ443" s="9"/>
      <c r="OLA443" s="9"/>
      <c r="OLB443" s="9"/>
      <c r="OLC443" s="9"/>
      <c r="OLD443" s="9"/>
      <c r="OLE443" s="9"/>
      <c r="OLF443" s="9"/>
      <c r="OLG443" s="9"/>
      <c r="OLH443" s="9"/>
      <c r="OLI443" s="9"/>
      <c r="OLJ443" s="9"/>
      <c r="OLK443" s="9"/>
      <c r="OLL443" s="9"/>
      <c r="OLM443" s="9"/>
      <c r="OLN443" s="9"/>
      <c r="OLO443" s="9"/>
      <c r="OLP443" s="9"/>
      <c r="OLQ443" s="9"/>
      <c r="OLR443" s="9"/>
      <c r="OLS443" s="9"/>
      <c r="OLT443" s="9"/>
      <c r="OLU443" s="9"/>
      <c r="OLV443" s="9"/>
      <c r="OLW443" s="9"/>
      <c r="OLX443" s="9"/>
      <c r="OLY443" s="9"/>
      <c r="OLZ443" s="9"/>
      <c r="OMA443" s="9"/>
      <c r="OMB443" s="9"/>
      <c r="OMC443" s="9"/>
      <c r="OMD443" s="9"/>
      <c r="OME443" s="9"/>
      <c r="OMF443" s="9"/>
      <c r="OMG443" s="9"/>
      <c r="OMH443" s="9"/>
      <c r="OMI443" s="9"/>
      <c r="OMJ443" s="9"/>
      <c r="OMK443" s="9"/>
      <c r="OML443" s="9"/>
      <c r="OMM443" s="9"/>
      <c r="OMN443" s="9"/>
      <c r="OMO443" s="9"/>
      <c r="OMP443" s="9"/>
      <c r="OMQ443" s="9"/>
      <c r="OMR443" s="9"/>
      <c r="OMS443" s="9"/>
      <c r="OMT443" s="9"/>
      <c r="OMU443" s="9"/>
      <c r="OMV443" s="9"/>
      <c r="OMW443" s="9"/>
      <c r="OMX443" s="9"/>
      <c r="OMY443" s="9"/>
      <c r="OMZ443" s="9"/>
      <c r="ONA443" s="9"/>
      <c r="ONB443" s="9"/>
      <c r="ONC443" s="9"/>
      <c r="OND443" s="9"/>
      <c r="ONE443" s="9"/>
      <c r="ONF443" s="9"/>
      <c r="ONG443" s="9"/>
      <c r="ONH443" s="9"/>
      <c r="ONI443" s="9"/>
      <c r="ONJ443" s="9"/>
      <c r="ONK443" s="9"/>
      <c r="ONL443" s="9"/>
      <c r="ONM443" s="9"/>
      <c r="ONN443" s="9"/>
      <c r="ONO443" s="9"/>
      <c r="ONP443" s="9"/>
      <c r="ONQ443" s="9"/>
      <c r="ONR443" s="9"/>
      <c r="ONS443" s="9"/>
      <c r="ONT443" s="9"/>
      <c r="ONU443" s="9"/>
      <c r="ONV443" s="9"/>
      <c r="ONW443" s="9"/>
      <c r="ONX443" s="9"/>
      <c r="ONY443" s="9"/>
      <c r="ONZ443" s="9"/>
      <c r="OOA443" s="9"/>
      <c r="OOB443" s="9"/>
      <c r="OOC443" s="9"/>
      <c r="OOD443" s="9"/>
      <c r="OOE443" s="9"/>
      <c r="OOF443" s="9"/>
      <c r="OOG443" s="9"/>
      <c r="OOH443" s="9"/>
      <c r="OOI443" s="9"/>
      <c r="OOJ443" s="9"/>
      <c r="OOK443" s="9"/>
      <c r="OOL443" s="9"/>
      <c r="OOM443" s="9"/>
      <c r="OON443" s="9"/>
      <c r="OOO443" s="9"/>
      <c r="OOP443" s="9"/>
      <c r="OOQ443" s="9"/>
      <c r="OOR443" s="9"/>
      <c r="OOS443" s="9"/>
      <c r="OOT443" s="9"/>
      <c r="OOU443" s="9"/>
      <c r="OOV443" s="9"/>
      <c r="OOW443" s="9"/>
      <c r="OOX443" s="9"/>
      <c r="OOY443" s="9"/>
      <c r="OOZ443" s="9"/>
      <c r="OPA443" s="9"/>
      <c r="OPB443" s="9"/>
      <c r="OPC443" s="9"/>
      <c r="OPD443" s="9"/>
      <c r="OPE443" s="9"/>
      <c r="OPF443" s="9"/>
      <c r="OPG443" s="9"/>
      <c r="OPH443" s="9"/>
      <c r="OPI443" s="9"/>
      <c r="OPJ443" s="9"/>
      <c r="OPK443" s="9"/>
      <c r="OPL443" s="9"/>
      <c r="OPM443" s="9"/>
      <c r="OPN443" s="9"/>
      <c r="OPO443" s="9"/>
      <c r="OPP443" s="9"/>
      <c r="OPQ443" s="9"/>
      <c r="OPR443" s="9"/>
      <c r="OPS443" s="9"/>
      <c r="OPT443" s="9"/>
      <c r="OPU443" s="9"/>
      <c r="OPV443" s="9"/>
      <c r="OPW443" s="9"/>
      <c r="OPX443" s="9"/>
      <c r="OPY443" s="9"/>
      <c r="OPZ443" s="9"/>
      <c r="OQA443" s="9"/>
      <c r="OQB443" s="9"/>
      <c r="OQC443" s="9"/>
      <c r="OQD443" s="9"/>
      <c r="OQE443" s="9"/>
      <c r="OQF443" s="9"/>
      <c r="OQG443" s="9"/>
      <c r="OQH443" s="9"/>
      <c r="OQI443" s="9"/>
      <c r="OQJ443" s="9"/>
      <c r="OQK443" s="9"/>
      <c r="OQL443" s="9"/>
      <c r="OQM443" s="9"/>
      <c r="OQN443" s="9"/>
      <c r="OQO443" s="9"/>
      <c r="OQP443" s="9"/>
      <c r="OQQ443" s="9"/>
      <c r="OQR443" s="9"/>
      <c r="OQS443" s="9"/>
      <c r="OQT443" s="9"/>
      <c r="OQU443" s="9"/>
      <c r="OQV443" s="9"/>
      <c r="OQW443" s="9"/>
      <c r="OQX443" s="9"/>
      <c r="OQY443" s="9"/>
      <c r="OQZ443" s="9"/>
      <c r="ORA443" s="9"/>
      <c r="ORB443" s="9"/>
      <c r="ORC443" s="9"/>
      <c r="ORD443" s="9"/>
      <c r="ORE443" s="9"/>
      <c r="ORF443" s="9"/>
      <c r="ORG443" s="9"/>
      <c r="ORH443" s="9"/>
      <c r="ORI443" s="9"/>
      <c r="ORJ443" s="9"/>
      <c r="ORK443" s="9"/>
      <c r="ORL443" s="9"/>
      <c r="ORM443" s="9"/>
      <c r="ORN443" s="9"/>
      <c r="ORO443" s="9"/>
      <c r="ORP443" s="9"/>
      <c r="ORQ443" s="9"/>
      <c r="ORR443" s="9"/>
      <c r="ORS443" s="9"/>
      <c r="ORT443" s="9"/>
      <c r="ORU443" s="9"/>
      <c r="ORV443" s="9"/>
      <c r="ORW443" s="9"/>
      <c r="ORX443" s="9"/>
      <c r="ORY443" s="9"/>
      <c r="ORZ443" s="9"/>
      <c r="OSA443" s="9"/>
      <c r="OSB443" s="9"/>
      <c r="OSC443" s="9"/>
      <c r="OSD443" s="9"/>
      <c r="OSE443" s="9"/>
      <c r="OSF443" s="9"/>
      <c r="OSG443" s="9"/>
      <c r="OSH443" s="9"/>
      <c r="OSI443" s="9"/>
      <c r="OSJ443" s="9"/>
      <c r="OSK443" s="9"/>
      <c r="OSL443" s="9"/>
      <c r="OSM443" s="9"/>
      <c r="OSN443" s="9"/>
      <c r="OSO443" s="9"/>
      <c r="OSP443" s="9"/>
      <c r="OSQ443" s="9"/>
      <c r="OSR443" s="9"/>
      <c r="OSS443" s="9"/>
      <c r="OST443" s="9"/>
      <c r="OSU443" s="9"/>
      <c r="OSV443" s="9"/>
      <c r="OSW443" s="9"/>
      <c r="OSX443" s="9"/>
      <c r="OSY443" s="9"/>
      <c r="OSZ443" s="9"/>
      <c r="OTA443" s="9"/>
      <c r="OTB443" s="9"/>
      <c r="OTC443" s="9"/>
      <c r="OTD443" s="9"/>
      <c r="OTE443" s="9"/>
      <c r="OTF443" s="9"/>
      <c r="OTG443" s="9"/>
      <c r="OTH443" s="9"/>
      <c r="OTI443" s="9"/>
      <c r="OTJ443" s="9"/>
      <c r="OTK443" s="9"/>
      <c r="OTL443" s="9"/>
      <c r="OTM443" s="9"/>
      <c r="OTN443" s="9"/>
      <c r="OTO443" s="9"/>
      <c r="OTP443" s="9"/>
      <c r="OTQ443" s="9"/>
      <c r="OTR443" s="9"/>
      <c r="OTS443" s="9"/>
      <c r="OTT443" s="9"/>
      <c r="OTU443" s="9"/>
      <c r="OTV443" s="9"/>
      <c r="OTW443" s="9"/>
      <c r="OTX443" s="9"/>
      <c r="OTY443" s="9"/>
      <c r="OTZ443" s="9"/>
      <c r="OUA443" s="9"/>
      <c r="OUB443" s="9"/>
      <c r="OUC443" s="9"/>
      <c r="OUD443" s="9"/>
      <c r="OUE443" s="9"/>
      <c r="OUF443" s="9"/>
      <c r="OUG443" s="9"/>
      <c r="OUH443" s="9"/>
      <c r="OUI443" s="9"/>
      <c r="OUJ443" s="9"/>
      <c r="OUK443" s="9"/>
      <c r="OUL443" s="9"/>
      <c r="OUM443" s="9"/>
      <c r="OUN443" s="9"/>
      <c r="OUO443" s="9"/>
      <c r="OUP443" s="9"/>
      <c r="OUQ443" s="9"/>
      <c r="OUR443" s="9"/>
      <c r="OUS443" s="9"/>
      <c r="OUT443" s="9"/>
      <c r="OUU443" s="9"/>
      <c r="OUV443" s="9"/>
      <c r="OUW443" s="9"/>
      <c r="OUX443" s="9"/>
      <c r="OUY443" s="9"/>
      <c r="OUZ443" s="9"/>
      <c r="OVA443" s="9"/>
      <c r="OVB443" s="9"/>
      <c r="OVC443" s="9"/>
      <c r="OVD443" s="9"/>
      <c r="OVE443" s="9"/>
      <c r="OVF443" s="9"/>
      <c r="OVG443" s="9"/>
      <c r="OVH443" s="9"/>
      <c r="OVI443" s="9"/>
      <c r="OVJ443" s="9"/>
      <c r="OVK443" s="9"/>
      <c r="OVL443" s="9"/>
      <c r="OVM443" s="9"/>
      <c r="OVN443" s="9"/>
      <c r="OVO443" s="9"/>
      <c r="OVP443" s="9"/>
      <c r="OVQ443" s="9"/>
      <c r="OVR443" s="9"/>
      <c r="OVS443" s="9"/>
      <c r="OVT443" s="9"/>
      <c r="OVU443" s="9"/>
      <c r="OVV443" s="9"/>
      <c r="OVW443" s="9"/>
      <c r="OVX443" s="9"/>
      <c r="OVY443" s="9"/>
      <c r="OVZ443" s="9"/>
      <c r="OWA443" s="9"/>
      <c r="OWB443" s="9"/>
      <c r="OWC443" s="9"/>
      <c r="OWD443" s="9"/>
      <c r="OWE443" s="9"/>
      <c r="OWF443" s="9"/>
      <c r="OWG443" s="9"/>
      <c r="OWH443" s="9"/>
      <c r="OWI443" s="9"/>
      <c r="OWJ443" s="9"/>
      <c r="OWK443" s="9"/>
      <c r="OWL443" s="9"/>
      <c r="OWM443" s="9"/>
      <c r="OWN443" s="9"/>
      <c r="OWO443" s="9"/>
      <c r="OWP443" s="9"/>
      <c r="OWQ443" s="9"/>
      <c r="OWR443" s="9"/>
      <c r="OWS443" s="9"/>
      <c r="OWT443" s="9"/>
      <c r="OWU443" s="9"/>
      <c r="OWV443" s="9"/>
      <c r="OWW443" s="9"/>
      <c r="OWX443" s="9"/>
      <c r="OWY443" s="9"/>
      <c r="OWZ443" s="9"/>
      <c r="OXA443" s="9"/>
      <c r="OXB443" s="9"/>
      <c r="OXC443" s="9"/>
      <c r="OXD443" s="9"/>
      <c r="OXE443" s="9"/>
      <c r="OXF443" s="9"/>
      <c r="OXG443" s="9"/>
      <c r="OXH443" s="9"/>
      <c r="OXI443" s="9"/>
      <c r="OXJ443" s="9"/>
      <c r="OXK443" s="9"/>
      <c r="OXL443" s="9"/>
      <c r="OXM443" s="9"/>
      <c r="OXN443" s="9"/>
      <c r="OXO443" s="9"/>
      <c r="OXP443" s="9"/>
      <c r="OXQ443" s="9"/>
      <c r="OXR443" s="9"/>
      <c r="OXS443" s="9"/>
      <c r="OXT443" s="9"/>
      <c r="OXU443" s="9"/>
      <c r="OXV443" s="9"/>
      <c r="OXW443" s="9"/>
      <c r="OXX443" s="9"/>
      <c r="OXY443" s="9"/>
      <c r="OXZ443" s="9"/>
      <c r="OYA443" s="9"/>
      <c r="OYB443" s="9"/>
      <c r="OYC443" s="9"/>
      <c r="OYD443" s="9"/>
      <c r="OYE443" s="9"/>
      <c r="OYF443" s="9"/>
      <c r="OYG443" s="9"/>
      <c r="OYH443" s="9"/>
      <c r="OYI443" s="9"/>
      <c r="OYJ443" s="9"/>
      <c r="OYK443" s="9"/>
      <c r="OYL443" s="9"/>
      <c r="OYM443" s="9"/>
      <c r="OYN443" s="9"/>
      <c r="OYO443" s="9"/>
      <c r="OYP443" s="9"/>
      <c r="OYQ443" s="9"/>
      <c r="OYR443" s="9"/>
      <c r="OYS443" s="9"/>
      <c r="OYT443" s="9"/>
      <c r="OYU443" s="9"/>
      <c r="OYV443" s="9"/>
      <c r="OYW443" s="9"/>
      <c r="OYX443" s="9"/>
      <c r="OYY443" s="9"/>
      <c r="OYZ443" s="9"/>
      <c r="OZA443" s="9"/>
      <c r="OZB443" s="9"/>
      <c r="OZC443" s="9"/>
      <c r="OZD443" s="9"/>
      <c r="OZE443" s="9"/>
      <c r="OZF443" s="9"/>
      <c r="OZG443" s="9"/>
      <c r="OZH443" s="9"/>
      <c r="OZI443" s="9"/>
      <c r="OZJ443" s="9"/>
      <c r="OZK443" s="9"/>
      <c r="OZL443" s="9"/>
      <c r="OZM443" s="9"/>
      <c r="OZN443" s="9"/>
      <c r="OZO443" s="9"/>
      <c r="OZP443" s="9"/>
      <c r="OZQ443" s="9"/>
      <c r="OZR443" s="9"/>
      <c r="OZS443" s="9"/>
      <c r="OZT443" s="9"/>
      <c r="OZU443" s="9"/>
      <c r="OZV443" s="9"/>
      <c r="OZW443" s="9"/>
      <c r="OZX443" s="9"/>
      <c r="OZY443" s="9"/>
      <c r="OZZ443" s="9"/>
      <c r="PAA443" s="9"/>
      <c r="PAB443" s="9"/>
      <c r="PAC443" s="9"/>
      <c r="PAD443" s="9"/>
      <c r="PAE443" s="9"/>
      <c r="PAF443" s="9"/>
      <c r="PAG443" s="9"/>
      <c r="PAH443" s="9"/>
      <c r="PAI443" s="9"/>
      <c r="PAJ443" s="9"/>
      <c r="PAK443" s="9"/>
      <c r="PAL443" s="9"/>
      <c r="PAM443" s="9"/>
      <c r="PAN443" s="9"/>
      <c r="PAO443" s="9"/>
      <c r="PAP443" s="9"/>
      <c r="PAQ443" s="9"/>
      <c r="PAR443" s="9"/>
      <c r="PAS443" s="9"/>
      <c r="PAT443" s="9"/>
      <c r="PAU443" s="9"/>
      <c r="PAV443" s="9"/>
      <c r="PAW443" s="9"/>
      <c r="PAX443" s="9"/>
      <c r="PAY443" s="9"/>
      <c r="PAZ443" s="9"/>
      <c r="PBA443" s="9"/>
      <c r="PBB443" s="9"/>
      <c r="PBC443" s="9"/>
      <c r="PBD443" s="9"/>
      <c r="PBE443" s="9"/>
      <c r="PBF443" s="9"/>
      <c r="PBG443" s="9"/>
      <c r="PBH443" s="9"/>
      <c r="PBI443" s="9"/>
      <c r="PBJ443" s="9"/>
      <c r="PBK443" s="9"/>
      <c r="PBL443" s="9"/>
      <c r="PBM443" s="9"/>
      <c r="PBN443" s="9"/>
      <c r="PBO443" s="9"/>
      <c r="PBP443" s="9"/>
      <c r="PBQ443" s="9"/>
      <c r="PBR443" s="9"/>
      <c r="PBS443" s="9"/>
      <c r="PBT443" s="9"/>
      <c r="PBU443" s="9"/>
      <c r="PBV443" s="9"/>
      <c r="PBW443" s="9"/>
      <c r="PBX443" s="9"/>
      <c r="PBY443" s="9"/>
      <c r="PBZ443" s="9"/>
      <c r="PCA443" s="9"/>
      <c r="PCB443" s="9"/>
      <c r="PCC443" s="9"/>
      <c r="PCD443" s="9"/>
      <c r="PCE443" s="9"/>
      <c r="PCF443" s="9"/>
      <c r="PCG443" s="9"/>
      <c r="PCH443" s="9"/>
      <c r="PCI443" s="9"/>
      <c r="PCJ443" s="9"/>
      <c r="PCK443" s="9"/>
      <c r="PCL443" s="9"/>
      <c r="PCM443" s="9"/>
      <c r="PCN443" s="9"/>
      <c r="PCO443" s="9"/>
      <c r="PCP443" s="9"/>
      <c r="PCQ443" s="9"/>
      <c r="PCR443" s="9"/>
      <c r="PCS443" s="9"/>
      <c r="PCT443" s="9"/>
      <c r="PCU443" s="9"/>
      <c r="PCV443" s="9"/>
      <c r="PCW443" s="9"/>
      <c r="PCX443" s="9"/>
      <c r="PCY443" s="9"/>
      <c r="PCZ443" s="9"/>
      <c r="PDA443" s="9"/>
      <c r="PDB443" s="9"/>
      <c r="PDC443" s="9"/>
      <c r="PDD443" s="9"/>
      <c r="PDE443" s="9"/>
      <c r="PDF443" s="9"/>
      <c r="PDG443" s="9"/>
      <c r="PDH443" s="9"/>
      <c r="PDI443" s="9"/>
      <c r="PDJ443" s="9"/>
      <c r="PDK443" s="9"/>
      <c r="PDL443" s="9"/>
      <c r="PDM443" s="9"/>
      <c r="PDN443" s="9"/>
      <c r="PDO443" s="9"/>
      <c r="PDP443" s="9"/>
      <c r="PDQ443" s="9"/>
      <c r="PDR443" s="9"/>
      <c r="PDS443" s="9"/>
      <c r="PDT443" s="9"/>
      <c r="PDU443" s="9"/>
      <c r="PDV443" s="9"/>
      <c r="PDW443" s="9"/>
      <c r="PDX443" s="9"/>
      <c r="PDY443" s="9"/>
      <c r="PDZ443" s="9"/>
      <c r="PEA443" s="9"/>
      <c r="PEB443" s="9"/>
      <c r="PEC443" s="9"/>
      <c r="PED443" s="9"/>
      <c r="PEE443" s="9"/>
      <c r="PEF443" s="9"/>
      <c r="PEG443" s="9"/>
      <c r="PEH443" s="9"/>
      <c r="PEI443" s="9"/>
      <c r="PEJ443" s="9"/>
      <c r="PEK443" s="9"/>
      <c r="PEL443" s="9"/>
      <c r="PEM443" s="9"/>
      <c r="PEN443" s="9"/>
      <c r="PEO443" s="9"/>
      <c r="PEP443" s="9"/>
      <c r="PEQ443" s="9"/>
      <c r="PER443" s="9"/>
      <c r="PES443" s="9"/>
      <c r="PET443" s="9"/>
      <c r="PEU443" s="9"/>
      <c r="PEV443" s="9"/>
      <c r="PEW443" s="9"/>
      <c r="PEX443" s="9"/>
      <c r="PEY443" s="9"/>
      <c r="PEZ443" s="9"/>
      <c r="PFA443" s="9"/>
      <c r="PFB443" s="9"/>
      <c r="PFC443" s="9"/>
      <c r="PFD443" s="9"/>
      <c r="PFE443" s="9"/>
      <c r="PFF443" s="9"/>
      <c r="PFG443" s="9"/>
      <c r="PFH443" s="9"/>
      <c r="PFI443" s="9"/>
      <c r="PFJ443" s="9"/>
      <c r="PFK443" s="9"/>
      <c r="PFL443" s="9"/>
      <c r="PFM443" s="9"/>
      <c r="PFN443" s="9"/>
      <c r="PFO443" s="9"/>
      <c r="PFP443" s="9"/>
      <c r="PFQ443" s="9"/>
      <c r="PFR443" s="9"/>
      <c r="PFS443" s="9"/>
      <c r="PFT443" s="9"/>
      <c r="PFU443" s="9"/>
      <c r="PFV443" s="9"/>
      <c r="PFW443" s="9"/>
      <c r="PFX443" s="9"/>
      <c r="PFY443" s="9"/>
      <c r="PFZ443" s="9"/>
      <c r="PGA443" s="9"/>
      <c r="PGB443" s="9"/>
      <c r="PGC443" s="9"/>
      <c r="PGD443" s="9"/>
      <c r="PGE443" s="9"/>
      <c r="PGF443" s="9"/>
      <c r="PGG443" s="9"/>
      <c r="PGH443" s="9"/>
      <c r="PGI443" s="9"/>
      <c r="PGJ443" s="9"/>
      <c r="PGK443" s="9"/>
      <c r="PGL443" s="9"/>
      <c r="PGM443" s="9"/>
      <c r="PGN443" s="9"/>
      <c r="PGO443" s="9"/>
      <c r="PGP443" s="9"/>
      <c r="PGQ443" s="9"/>
      <c r="PGR443" s="9"/>
      <c r="PGS443" s="9"/>
      <c r="PGT443" s="9"/>
      <c r="PGU443" s="9"/>
      <c r="PGV443" s="9"/>
      <c r="PGW443" s="9"/>
      <c r="PGX443" s="9"/>
      <c r="PGY443" s="9"/>
      <c r="PGZ443" s="9"/>
      <c r="PHA443" s="9"/>
      <c r="PHB443" s="9"/>
      <c r="PHC443" s="9"/>
      <c r="PHD443" s="9"/>
      <c r="PHE443" s="9"/>
      <c r="PHF443" s="9"/>
      <c r="PHG443" s="9"/>
      <c r="PHH443" s="9"/>
      <c r="PHI443" s="9"/>
      <c r="PHJ443" s="9"/>
      <c r="PHK443" s="9"/>
      <c r="PHL443" s="9"/>
      <c r="PHM443" s="9"/>
      <c r="PHN443" s="9"/>
      <c r="PHO443" s="9"/>
      <c r="PHP443" s="9"/>
      <c r="PHQ443" s="9"/>
      <c r="PHR443" s="9"/>
      <c r="PHS443" s="9"/>
      <c r="PHT443" s="9"/>
      <c r="PHU443" s="9"/>
      <c r="PHV443" s="9"/>
      <c r="PHW443" s="9"/>
      <c r="PHX443" s="9"/>
      <c r="PHY443" s="9"/>
      <c r="PHZ443" s="9"/>
      <c r="PIA443" s="9"/>
      <c r="PIB443" s="9"/>
      <c r="PIC443" s="9"/>
      <c r="PID443" s="9"/>
      <c r="PIE443" s="9"/>
      <c r="PIF443" s="9"/>
      <c r="PIG443" s="9"/>
      <c r="PIH443" s="9"/>
      <c r="PII443" s="9"/>
      <c r="PIJ443" s="9"/>
      <c r="PIK443" s="9"/>
      <c r="PIL443" s="9"/>
      <c r="PIM443" s="9"/>
      <c r="PIN443" s="9"/>
      <c r="PIO443" s="9"/>
      <c r="PIP443" s="9"/>
      <c r="PIQ443" s="9"/>
      <c r="PIR443" s="9"/>
      <c r="PIS443" s="9"/>
      <c r="PIT443" s="9"/>
      <c r="PIU443" s="9"/>
      <c r="PIV443" s="9"/>
      <c r="PIW443" s="9"/>
      <c r="PIX443" s="9"/>
      <c r="PIY443" s="9"/>
      <c r="PIZ443" s="9"/>
      <c r="PJA443" s="9"/>
      <c r="PJB443" s="9"/>
      <c r="PJC443" s="9"/>
      <c r="PJD443" s="9"/>
      <c r="PJE443" s="9"/>
      <c r="PJF443" s="9"/>
      <c r="PJG443" s="9"/>
      <c r="PJH443" s="9"/>
      <c r="PJI443" s="9"/>
      <c r="PJJ443" s="9"/>
      <c r="PJK443" s="9"/>
      <c r="PJL443" s="9"/>
      <c r="PJM443" s="9"/>
      <c r="PJN443" s="9"/>
      <c r="PJO443" s="9"/>
      <c r="PJP443" s="9"/>
      <c r="PJQ443" s="9"/>
      <c r="PJR443" s="9"/>
      <c r="PJS443" s="9"/>
      <c r="PJT443" s="9"/>
      <c r="PJU443" s="9"/>
      <c r="PJV443" s="9"/>
      <c r="PJW443" s="9"/>
      <c r="PJX443" s="9"/>
      <c r="PJY443" s="9"/>
      <c r="PJZ443" s="9"/>
      <c r="PKA443" s="9"/>
      <c r="PKB443" s="9"/>
      <c r="PKC443" s="9"/>
      <c r="PKD443" s="9"/>
      <c r="PKE443" s="9"/>
      <c r="PKF443" s="9"/>
      <c r="PKG443" s="9"/>
      <c r="PKH443" s="9"/>
      <c r="PKI443" s="9"/>
      <c r="PKJ443" s="9"/>
      <c r="PKK443" s="9"/>
      <c r="PKL443" s="9"/>
      <c r="PKM443" s="9"/>
      <c r="PKN443" s="9"/>
      <c r="PKO443" s="9"/>
      <c r="PKP443" s="9"/>
      <c r="PKQ443" s="9"/>
      <c r="PKR443" s="9"/>
      <c r="PKS443" s="9"/>
      <c r="PKT443" s="9"/>
      <c r="PKU443" s="9"/>
      <c r="PKV443" s="9"/>
      <c r="PKW443" s="9"/>
      <c r="PKX443" s="9"/>
      <c r="PKY443" s="9"/>
      <c r="PKZ443" s="9"/>
      <c r="PLA443" s="9"/>
      <c r="PLB443" s="9"/>
      <c r="PLC443" s="9"/>
      <c r="PLD443" s="9"/>
      <c r="PLE443" s="9"/>
      <c r="PLF443" s="9"/>
      <c r="PLG443" s="9"/>
      <c r="PLH443" s="9"/>
      <c r="PLI443" s="9"/>
      <c r="PLJ443" s="9"/>
      <c r="PLK443" s="9"/>
      <c r="PLL443" s="9"/>
      <c r="PLM443" s="9"/>
      <c r="PLN443" s="9"/>
      <c r="PLO443" s="9"/>
      <c r="PLP443" s="9"/>
      <c r="PLQ443" s="9"/>
      <c r="PLR443" s="9"/>
      <c r="PLS443" s="9"/>
      <c r="PLT443" s="9"/>
      <c r="PLU443" s="9"/>
      <c r="PLV443" s="9"/>
      <c r="PLW443" s="9"/>
      <c r="PLX443" s="9"/>
      <c r="PLY443" s="9"/>
      <c r="PLZ443" s="9"/>
      <c r="PMA443" s="9"/>
      <c r="PMB443" s="9"/>
      <c r="PMC443" s="9"/>
      <c r="PMD443" s="9"/>
      <c r="PME443" s="9"/>
      <c r="PMF443" s="9"/>
      <c r="PMG443" s="9"/>
      <c r="PMH443" s="9"/>
      <c r="PMI443" s="9"/>
      <c r="PMJ443" s="9"/>
      <c r="PMK443" s="9"/>
      <c r="PML443" s="9"/>
      <c r="PMM443" s="9"/>
      <c r="PMN443" s="9"/>
      <c r="PMO443" s="9"/>
      <c r="PMP443" s="9"/>
      <c r="PMQ443" s="9"/>
      <c r="PMR443" s="9"/>
      <c r="PMS443" s="9"/>
      <c r="PMT443" s="9"/>
      <c r="PMU443" s="9"/>
      <c r="PMV443" s="9"/>
      <c r="PMW443" s="9"/>
      <c r="PMX443" s="9"/>
      <c r="PMY443" s="9"/>
      <c r="PMZ443" s="9"/>
      <c r="PNA443" s="9"/>
      <c r="PNB443" s="9"/>
      <c r="PNC443" s="9"/>
      <c r="PND443" s="9"/>
      <c r="PNE443" s="9"/>
      <c r="PNF443" s="9"/>
      <c r="PNG443" s="9"/>
      <c r="PNH443" s="9"/>
      <c r="PNI443" s="9"/>
      <c r="PNJ443" s="9"/>
      <c r="PNK443" s="9"/>
      <c r="PNL443" s="9"/>
      <c r="PNM443" s="9"/>
      <c r="PNN443" s="9"/>
      <c r="PNO443" s="9"/>
      <c r="PNP443" s="9"/>
      <c r="PNQ443" s="9"/>
      <c r="PNR443" s="9"/>
      <c r="PNS443" s="9"/>
      <c r="PNT443" s="9"/>
      <c r="PNU443" s="9"/>
      <c r="PNV443" s="9"/>
      <c r="PNW443" s="9"/>
      <c r="PNX443" s="9"/>
      <c r="PNY443" s="9"/>
      <c r="PNZ443" s="9"/>
      <c r="POA443" s="9"/>
      <c r="POB443" s="9"/>
      <c r="POC443" s="9"/>
      <c r="POD443" s="9"/>
      <c r="POE443" s="9"/>
      <c r="POF443" s="9"/>
      <c r="POG443" s="9"/>
      <c r="POH443" s="9"/>
      <c r="POI443" s="9"/>
      <c r="POJ443" s="9"/>
      <c r="POK443" s="9"/>
      <c r="POL443" s="9"/>
      <c r="POM443" s="9"/>
      <c r="PON443" s="9"/>
      <c r="POO443" s="9"/>
      <c r="POP443" s="9"/>
      <c r="POQ443" s="9"/>
      <c r="POR443" s="9"/>
      <c r="POS443" s="9"/>
      <c r="POT443" s="9"/>
      <c r="POU443" s="9"/>
      <c r="POV443" s="9"/>
      <c r="POW443" s="9"/>
      <c r="POX443" s="9"/>
      <c r="POY443" s="9"/>
      <c r="POZ443" s="9"/>
      <c r="PPA443" s="9"/>
      <c r="PPB443" s="9"/>
      <c r="PPC443" s="9"/>
      <c r="PPD443" s="9"/>
      <c r="PPE443" s="9"/>
      <c r="PPF443" s="9"/>
      <c r="PPG443" s="9"/>
      <c r="PPH443" s="9"/>
      <c r="PPI443" s="9"/>
      <c r="PPJ443" s="9"/>
      <c r="PPK443" s="9"/>
      <c r="PPL443" s="9"/>
      <c r="PPM443" s="9"/>
      <c r="PPN443" s="9"/>
      <c r="PPO443" s="9"/>
      <c r="PPP443" s="9"/>
      <c r="PPQ443" s="9"/>
      <c r="PPR443" s="9"/>
      <c r="PPS443" s="9"/>
      <c r="PPT443" s="9"/>
      <c r="PPU443" s="9"/>
      <c r="PPV443" s="9"/>
      <c r="PPW443" s="9"/>
      <c r="PPX443" s="9"/>
      <c r="PPY443" s="9"/>
      <c r="PPZ443" s="9"/>
      <c r="PQA443" s="9"/>
      <c r="PQB443" s="9"/>
      <c r="PQC443" s="9"/>
      <c r="PQD443" s="9"/>
      <c r="PQE443" s="9"/>
      <c r="PQF443" s="9"/>
      <c r="PQG443" s="9"/>
      <c r="PQH443" s="9"/>
      <c r="PQI443" s="9"/>
      <c r="PQJ443" s="9"/>
      <c r="PQK443" s="9"/>
      <c r="PQL443" s="9"/>
      <c r="PQM443" s="9"/>
      <c r="PQN443" s="9"/>
      <c r="PQO443" s="9"/>
      <c r="PQP443" s="9"/>
      <c r="PQQ443" s="9"/>
      <c r="PQR443" s="9"/>
      <c r="PQS443" s="9"/>
      <c r="PQT443" s="9"/>
      <c r="PQU443" s="9"/>
      <c r="PQV443" s="9"/>
      <c r="PQW443" s="9"/>
      <c r="PQX443" s="9"/>
      <c r="PQY443" s="9"/>
      <c r="PQZ443" s="9"/>
      <c r="PRA443" s="9"/>
      <c r="PRB443" s="9"/>
      <c r="PRC443" s="9"/>
      <c r="PRD443" s="9"/>
      <c r="PRE443" s="9"/>
      <c r="PRF443" s="9"/>
      <c r="PRG443" s="9"/>
      <c r="PRH443" s="9"/>
      <c r="PRI443" s="9"/>
      <c r="PRJ443" s="9"/>
      <c r="PRK443" s="9"/>
      <c r="PRL443" s="9"/>
      <c r="PRM443" s="9"/>
      <c r="PRN443" s="9"/>
      <c r="PRO443" s="9"/>
      <c r="PRP443" s="9"/>
      <c r="PRQ443" s="9"/>
      <c r="PRR443" s="9"/>
      <c r="PRS443" s="9"/>
      <c r="PRT443" s="9"/>
      <c r="PRU443" s="9"/>
      <c r="PRV443" s="9"/>
      <c r="PRW443" s="9"/>
      <c r="PRX443" s="9"/>
      <c r="PRY443" s="9"/>
      <c r="PRZ443" s="9"/>
      <c r="PSA443" s="9"/>
      <c r="PSB443" s="9"/>
      <c r="PSC443" s="9"/>
      <c r="PSD443" s="9"/>
      <c r="PSE443" s="9"/>
      <c r="PSF443" s="9"/>
      <c r="PSG443" s="9"/>
      <c r="PSH443" s="9"/>
      <c r="PSI443" s="9"/>
      <c r="PSJ443" s="9"/>
      <c r="PSK443" s="9"/>
      <c r="PSL443" s="9"/>
      <c r="PSM443" s="9"/>
      <c r="PSN443" s="9"/>
      <c r="PSO443" s="9"/>
      <c r="PSP443" s="9"/>
      <c r="PSQ443" s="9"/>
      <c r="PSR443" s="9"/>
      <c r="PSS443" s="9"/>
      <c r="PST443" s="9"/>
      <c r="PSU443" s="9"/>
      <c r="PSV443" s="9"/>
      <c r="PSW443" s="9"/>
      <c r="PSX443" s="9"/>
      <c r="PSY443" s="9"/>
      <c r="PSZ443" s="9"/>
      <c r="PTA443" s="9"/>
      <c r="PTB443" s="9"/>
      <c r="PTC443" s="9"/>
      <c r="PTD443" s="9"/>
      <c r="PTE443" s="9"/>
      <c r="PTF443" s="9"/>
      <c r="PTG443" s="9"/>
      <c r="PTH443" s="9"/>
      <c r="PTI443" s="9"/>
      <c r="PTJ443" s="9"/>
      <c r="PTK443" s="9"/>
      <c r="PTL443" s="9"/>
      <c r="PTM443" s="9"/>
      <c r="PTN443" s="9"/>
      <c r="PTO443" s="9"/>
      <c r="PTP443" s="9"/>
      <c r="PTQ443" s="9"/>
      <c r="PTR443" s="9"/>
      <c r="PTS443" s="9"/>
      <c r="PTT443" s="9"/>
      <c r="PTU443" s="9"/>
      <c r="PTV443" s="9"/>
      <c r="PTW443" s="9"/>
      <c r="PTX443" s="9"/>
      <c r="PTY443" s="9"/>
      <c r="PTZ443" s="9"/>
      <c r="PUA443" s="9"/>
      <c r="PUB443" s="9"/>
      <c r="PUC443" s="9"/>
      <c r="PUD443" s="9"/>
      <c r="PUE443" s="9"/>
      <c r="PUF443" s="9"/>
      <c r="PUG443" s="9"/>
      <c r="PUH443" s="9"/>
      <c r="PUI443" s="9"/>
      <c r="PUJ443" s="9"/>
      <c r="PUK443" s="9"/>
      <c r="PUL443" s="9"/>
      <c r="PUM443" s="9"/>
      <c r="PUN443" s="9"/>
      <c r="PUO443" s="9"/>
      <c r="PUP443" s="9"/>
      <c r="PUQ443" s="9"/>
      <c r="PUR443" s="9"/>
      <c r="PUS443" s="9"/>
      <c r="PUT443" s="9"/>
      <c r="PUU443" s="9"/>
      <c r="PUV443" s="9"/>
      <c r="PUW443" s="9"/>
      <c r="PUX443" s="9"/>
      <c r="PUY443" s="9"/>
      <c r="PUZ443" s="9"/>
      <c r="PVA443" s="9"/>
      <c r="PVB443" s="9"/>
      <c r="PVC443" s="9"/>
      <c r="PVD443" s="9"/>
      <c r="PVE443" s="9"/>
      <c r="PVF443" s="9"/>
      <c r="PVG443" s="9"/>
      <c r="PVH443" s="9"/>
      <c r="PVI443" s="9"/>
      <c r="PVJ443" s="9"/>
      <c r="PVK443" s="9"/>
      <c r="PVL443" s="9"/>
      <c r="PVM443" s="9"/>
      <c r="PVN443" s="9"/>
      <c r="PVO443" s="9"/>
      <c r="PVP443" s="9"/>
      <c r="PVQ443" s="9"/>
      <c r="PVR443" s="9"/>
      <c r="PVS443" s="9"/>
      <c r="PVT443" s="9"/>
      <c r="PVU443" s="9"/>
      <c r="PVV443" s="9"/>
      <c r="PVW443" s="9"/>
      <c r="PVX443" s="9"/>
      <c r="PVY443" s="9"/>
      <c r="PVZ443" s="9"/>
      <c r="PWA443" s="9"/>
      <c r="PWB443" s="9"/>
      <c r="PWC443" s="9"/>
      <c r="PWD443" s="9"/>
      <c r="PWE443" s="9"/>
      <c r="PWF443" s="9"/>
      <c r="PWG443" s="9"/>
      <c r="PWH443" s="9"/>
      <c r="PWI443" s="9"/>
      <c r="PWJ443" s="9"/>
      <c r="PWK443" s="9"/>
      <c r="PWL443" s="9"/>
      <c r="PWM443" s="9"/>
      <c r="PWN443" s="9"/>
      <c r="PWO443" s="9"/>
      <c r="PWP443" s="9"/>
      <c r="PWQ443" s="9"/>
      <c r="PWR443" s="9"/>
      <c r="PWS443" s="9"/>
      <c r="PWT443" s="9"/>
      <c r="PWU443" s="9"/>
      <c r="PWV443" s="9"/>
      <c r="PWW443" s="9"/>
      <c r="PWX443" s="9"/>
      <c r="PWY443" s="9"/>
      <c r="PWZ443" s="9"/>
      <c r="PXA443" s="9"/>
      <c r="PXB443" s="9"/>
      <c r="PXC443" s="9"/>
      <c r="PXD443" s="9"/>
      <c r="PXE443" s="9"/>
      <c r="PXF443" s="9"/>
      <c r="PXG443" s="9"/>
      <c r="PXH443" s="9"/>
      <c r="PXI443" s="9"/>
      <c r="PXJ443" s="9"/>
      <c r="PXK443" s="9"/>
      <c r="PXL443" s="9"/>
      <c r="PXM443" s="9"/>
      <c r="PXN443" s="9"/>
      <c r="PXO443" s="9"/>
      <c r="PXP443" s="9"/>
      <c r="PXQ443" s="9"/>
      <c r="PXR443" s="9"/>
      <c r="PXS443" s="9"/>
      <c r="PXT443" s="9"/>
      <c r="PXU443" s="9"/>
      <c r="PXV443" s="9"/>
      <c r="PXW443" s="9"/>
      <c r="PXX443" s="9"/>
      <c r="PXY443" s="9"/>
      <c r="PXZ443" s="9"/>
      <c r="PYA443" s="9"/>
      <c r="PYB443" s="9"/>
      <c r="PYC443" s="9"/>
      <c r="PYD443" s="9"/>
      <c r="PYE443" s="9"/>
      <c r="PYF443" s="9"/>
      <c r="PYG443" s="9"/>
      <c r="PYH443" s="9"/>
      <c r="PYI443" s="9"/>
      <c r="PYJ443" s="9"/>
      <c r="PYK443" s="9"/>
      <c r="PYL443" s="9"/>
      <c r="PYM443" s="9"/>
      <c r="PYN443" s="9"/>
      <c r="PYO443" s="9"/>
      <c r="PYP443" s="9"/>
      <c r="PYQ443" s="9"/>
      <c r="PYR443" s="9"/>
      <c r="PYS443" s="9"/>
      <c r="PYT443" s="9"/>
      <c r="PYU443" s="9"/>
      <c r="PYV443" s="9"/>
      <c r="PYW443" s="9"/>
      <c r="PYX443" s="9"/>
      <c r="PYY443" s="9"/>
      <c r="PYZ443" s="9"/>
      <c r="PZA443" s="9"/>
      <c r="PZB443" s="9"/>
      <c r="PZC443" s="9"/>
      <c r="PZD443" s="9"/>
      <c r="PZE443" s="9"/>
      <c r="PZF443" s="9"/>
      <c r="PZG443" s="9"/>
      <c r="PZH443" s="9"/>
      <c r="PZI443" s="9"/>
      <c r="PZJ443" s="9"/>
      <c r="PZK443" s="9"/>
      <c r="PZL443" s="9"/>
      <c r="PZM443" s="9"/>
      <c r="PZN443" s="9"/>
      <c r="PZO443" s="9"/>
      <c r="PZP443" s="9"/>
      <c r="PZQ443" s="9"/>
      <c r="PZR443" s="9"/>
      <c r="PZS443" s="9"/>
      <c r="PZT443" s="9"/>
      <c r="PZU443" s="9"/>
      <c r="PZV443" s="9"/>
      <c r="PZW443" s="9"/>
      <c r="PZX443" s="9"/>
      <c r="PZY443" s="9"/>
      <c r="PZZ443" s="9"/>
      <c r="QAA443" s="9"/>
      <c r="QAB443" s="9"/>
      <c r="QAC443" s="9"/>
      <c r="QAD443" s="9"/>
      <c r="QAE443" s="9"/>
      <c r="QAF443" s="9"/>
      <c r="QAG443" s="9"/>
      <c r="QAH443" s="9"/>
      <c r="QAI443" s="9"/>
      <c r="QAJ443" s="9"/>
      <c r="QAK443" s="9"/>
      <c r="QAL443" s="9"/>
      <c r="QAM443" s="9"/>
      <c r="QAN443" s="9"/>
      <c r="QAO443" s="9"/>
      <c r="QAP443" s="9"/>
      <c r="QAQ443" s="9"/>
      <c r="QAR443" s="9"/>
      <c r="QAS443" s="9"/>
      <c r="QAT443" s="9"/>
      <c r="QAU443" s="9"/>
      <c r="QAV443" s="9"/>
      <c r="QAW443" s="9"/>
      <c r="QAX443" s="9"/>
      <c r="QAY443" s="9"/>
      <c r="QAZ443" s="9"/>
      <c r="QBA443" s="9"/>
      <c r="QBB443" s="9"/>
      <c r="QBC443" s="9"/>
      <c r="QBD443" s="9"/>
      <c r="QBE443" s="9"/>
      <c r="QBF443" s="9"/>
      <c r="QBG443" s="9"/>
      <c r="QBH443" s="9"/>
      <c r="QBI443" s="9"/>
      <c r="QBJ443" s="9"/>
      <c r="QBK443" s="9"/>
      <c r="QBL443" s="9"/>
      <c r="QBM443" s="9"/>
      <c r="QBN443" s="9"/>
      <c r="QBO443" s="9"/>
      <c r="QBP443" s="9"/>
      <c r="QBQ443" s="9"/>
      <c r="QBR443" s="9"/>
      <c r="QBS443" s="9"/>
      <c r="QBT443" s="9"/>
      <c r="QBU443" s="9"/>
      <c r="QBV443" s="9"/>
      <c r="QBW443" s="9"/>
      <c r="QBX443" s="9"/>
      <c r="QBY443" s="9"/>
      <c r="QBZ443" s="9"/>
      <c r="QCA443" s="9"/>
      <c r="QCB443" s="9"/>
      <c r="QCC443" s="9"/>
      <c r="QCD443" s="9"/>
      <c r="QCE443" s="9"/>
      <c r="QCF443" s="9"/>
      <c r="QCG443" s="9"/>
      <c r="QCH443" s="9"/>
      <c r="QCI443" s="9"/>
      <c r="QCJ443" s="9"/>
      <c r="QCK443" s="9"/>
      <c r="QCL443" s="9"/>
      <c r="QCM443" s="9"/>
      <c r="QCN443" s="9"/>
      <c r="QCO443" s="9"/>
      <c r="QCP443" s="9"/>
      <c r="QCQ443" s="9"/>
      <c r="QCR443" s="9"/>
      <c r="QCS443" s="9"/>
      <c r="QCT443" s="9"/>
      <c r="QCU443" s="9"/>
      <c r="QCV443" s="9"/>
      <c r="QCW443" s="9"/>
      <c r="QCX443" s="9"/>
      <c r="QCY443" s="9"/>
      <c r="QCZ443" s="9"/>
      <c r="QDA443" s="9"/>
      <c r="QDB443" s="9"/>
      <c r="QDC443" s="9"/>
      <c r="QDD443" s="9"/>
      <c r="QDE443" s="9"/>
      <c r="QDF443" s="9"/>
      <c r="QDG443" s="9"/>
      <c r="QDH443" s="9"/>
      <c r="QDI443" s="9"/>
      <c r="QDJ443" s="9"/>
      <c r="QDK443" s="9"/>
      <c r="QDL443" s="9"/>
      <c r="QDM443" s="9"/>
      <c r="QDN443" s="9"/>
      <c r="QDO443" s="9"/>
      <c r="QDP443" s="9"/>
      <c r="QDQ443" s="9"/>
      <c r="QDR443" s="9"/>
      <c r="QDS443" s="9"/>
      <c r="QDT443" s="9"/>
      <c r="QDU443" s="9"/>
      <c r="QDV443" s="9"/>
      <c r="QDW443" s="9"/>
      <c r="QDX443" s="9"/>
      <c r="QDY443" s="9"/>
      <c r="QDZ443" s="9"/>
      <c r="QEA443" s="9"/>
      <c r="QEB443" s="9"/>
      <c r="QEC443" s="9"/>
      <c r="QED443" s="9"/>
      <c r="QEE443" s="9"/>
      <c r="QEF443" s="9"/>
      <c r="QEG443" s="9"/>
      <c r="QEH443" s="9"/>
      <c r="QEI443" s="9"/>
      <c r="QEJ443" s="9"/>
      <c r="QEK443" s="9"/>
      <c r="QEL443" s="9"/>
      <c r="QEM443" s="9"/>
      <c r="QEN443" s="9"/>
      <c r="QEO443" s="9"/>
      <c r="QEP443" s="9"/>
      <c r="QEQ443" s="9"/>
      <c r="QER443" s="9"/>
      <c r="QES443" s="9"/>
      <c r="QET443" s="9"/>
      <c r="QEU443" s="9"/>
      <c r="QEV443" s="9"/>
      <c r="QEW443" s="9"/>
      <c r="QEX443" s="9"/>
      <c r="QEY443" s="9"/>
      <c r="QEZ443" s="9"/>
      <c r="QFA443" s="9"/>
      <c r="QFB443" s="9"/>
      <c r="QFC443" s="9"/>
      <c r="QFD443" s="9"/>
      <c r="QFE443" s="9"/>
      <c r="QFF443" s="9"/>
      <c r="QFG443" s="9"/>
      <c r="QFH443" s="9"/>
      <c r="QFI443" s="9"/>
      <c r="QFJ443" s="9"/>
      <c r="QFK443" s="9"/>
      <c r="QFL443" s="9"/>
      <c r="QFM443" s="9"/>
      <c r="QFN443" s="9"/>
      <c r="QFO443" s="9"/>
      <c r="QFP443" s="9"/>
      <c r="QFQ443" s="9"/>
      <c r="QFR443" s="9"/>
      <c r="QFS443" s="9"/>
      <c r="QFT443" s="9"/>
      <c r="QFU443" s="9"/>
      <c r="QFV443" s="9"/>
      <c r="QFW443" s="9"/>
      <c r="QFX443" s="9"/>
      <c r="QFY443" s="9"/>
      <c r="QFZ443" s="9"/>
      <c r="QGA443" s="9"/>
      <c r="QGB443" s="9"/>
      <c r="QGC443" s="9"/>
      <c r="QGD443" s="9"/>
      <c r="QGE443" s="9"/>
      <c r="QGF443" s="9"/>
      <c r="QGG443" s="9"/>
      <c r="QGH443" s="9"/>
      <c r="QGI443" s="9"/>
      <c r="QGJ443" s="9"/>
      <c r="QGK443" s="9"/>
      <c r="QGL443" s="9"/>
      <c r="QGM443" s="9"/>
      <c r="QGN443" s="9"/>
      <c r="QGO443" s="9"/>
      <c r="QGP443" s="9"/>
      <c r="QGQ443" s="9"/>
      <c r="QGR443" s="9"/>
      <c r="QGS443" s="9"/>
      <c r="QGT443" s="9"/>
      <c r="QGU443" s="9"/>
      <c r="QGV443" s="9"/>
      <c r="QGW443" s="9"/>
      <c r="QGX443" s="9"/>
      <c r="QGY443" s="9"/>
      <c r="QGZ443" s="9"/>
      <c r="QHA443" s="9"/>
      <c r="QHB443" s="9"/>
      <c r="QHC443" s="9"/>
      <c r="QHD443" s="9"/>
      <c r="QHE443" s="9"/>
      <c r="QHF443" s="9"/>
      <c r="QHG443" s="9"/>
      <c r="QHH443" s="9"/>
      <c r="QHI443" s="9"/>
      <c r="QHJ443" s="9"/>
      <c r="QHK443" s="9"/>
      <c r="QHL443" s="9"/>
      <c r="QHM443" s="9"/>
      <c r="QHN443" s="9"/>
      <c r="QHO443" s="9"/>
      <c r="QHP443" s="9"/>
      <c r="QHQ443" s="9"/>
      <c r="QHR443" s="9"/>
      <c r="QHS443" s="9"/>
      <c r="QHT443" s="9"/>
      <c r="QHU443" s="9"/>
      <c r="QHV443" s="9"/>
      <c r="QHW443" s="9"/>
      <c r="QHX443" s="9"/>
      <c r="QHY443" s="9"/>
      <c r="QHZ443" s="9"/>
      <c r="QIA443" s="9"/>
      <c r="QIB443" s="9"/>
      <c r="QIC443" s="9"/>
      <c r="QID443" s="9"/>
      <c r="QIE443" s="9"/>
      <c r="QIF443" s="9"/>
      <c r="QIG443" s="9"/>
      <c r="QIH443" s="9"/>
      <c r="QII443" s="9"/>
      <c r="QIJ443" s="9"/>
      <c r="QIK443" s="9"/>
      <c r="QIL443" s="9"/>
      <c r="QIM443" s="9"/>
      <c r="QIN443" s="9"/>
      <c r="QIO443" s="9"/>
      <c r="QIP443" s="9"/>
      <c r="QIQ443" s="9"/>
      <c r="QIR443" s="9"/>
      <c r="QIS443" s="9"/>
      <c r="QIT443" s="9"/>
      <c r="QIU443" s="9"/>
      <c r="QIV443" s="9"/>
      <c r="QIW443" s="9"/>
      <c r="QIX443" s="9"/>
      <c r="QIY443" s="9"/>
      <c r="QIZ443" s="9"/>
      <c r="QJA443" s="9"/>
      <c r="QJB443" s="9"/>
      <c r="QJC443" s="9"/>
      <c r="QJD443" s="9"/>
      <c r="QJE443" s="9"/>
      <c r="QJF443" s="9"/>
      <c r="QJG443" s="9"/>
      <c r="QJH443" s="9"/>
      <c r="QJI443" s="9"/>
      <c r="QJJ443" s="9"/>
      <c r="QJK443" s="9"/>
      <c r="QJL443" s="9"/>
      <c r="QJM443" s="9"/>
      <c r="QJN443" s="9"/>
      <c r="QJO443" s="9"/>
      <c r="QJP443" s="9"/>
      <c r="QJQ443" s="9"/>
      <c r="QJR443" s="9"/>
      <c r="QJS443" s="9"/>
      <c r="QJT443" s="9"/>
      <c r="QJU443" s="9"/>
      <c r="QJV443" s="9"/>
      <c r="QJW443" s="9"/>
      <c r="QJX443" s="9"/>
      <c r="QJY443" s="9"/>
      <c r="QJZ443" s="9"/>
      <c r="QKA443" s="9"/>
      <c r="QKB443" s="9"/>
      <c r="QKC443" s="9"/>
      <c r="QKD443" s="9"/>
      <c r="QKE443" s="9"/>
      <c r="QKF443" s="9"/>
      <c r="QKG443" s="9"/>
      <c r="QKH443" s="9"/>
      <c r="QKI443" s="9"/>
      <c r="QKJ443" s="9"/>
      <c r="QKK443" s="9"/>
      <c r="QKL443" s="9"/>
      <c r="QKM443" s="9"/>
      <c r="QKN443" s="9"/>
      <c r="QKO443" s="9"/>
      <c r="QKP443" s="9"/>
      <c r="QKQ443" s="9"/>
      <c r="QKR443" s="9"/>
      <c r="QKS443" s="9"/>
      <c r="QKT443" s="9"/>
      <c r="QKU443" s="9"/>
      <c r="QKV443" s="9"/>
      <c r="QKW443" s="9"/>
      <c r="QKX443" s="9"/>
      <c r="QKY443" s="9"/>
      <c r="QKZ443" s="9"/>
      <c r="QLA443" s="9"/>
      <c r="QLB443" s="9"/>
      <c r="QLC443" s="9"/>
      <c r="QLD443" s="9"/>
      <c r="QLE443" s="9"/>
      <c r="QLF443" s="9"/>
      <c r="QLG443" s="9"/>
      <c r="QLH443" s="9"/>
      <c r="QLI443" s="9"/>
      <c r="QLJ443" s="9"/>
      <c r="QLK443" s="9"/>
      <c r="QLL443" s="9"/>
      <c r="QLM443" s="9"/>
      <c r="QLN443" s="9"/>
      <c r="QLO443" s="9"/>
      <c r="QLP443" s="9"/>
      <c r="QLQ443" s="9"/>
      <c r="QLR443" s="9"/>
      <c r="QLS443" s="9"/>
      <c r="QLT443" s="9"/>
      <c r="QLU443" s="9"/>
      <c r="QLV443" s="9"/>
      <c r="QLW443" s="9"/>
      <c r="QLX443" s="9"/>
      <c r="QLY443" s="9"/>
      <c r="QLZ443" s="9"/>
      <c r="QMA443" s="9"/>
      <c r="QMB443" s="9"/>
      <c r="QMC443" s="9"/>
      <c r="QMD443" s="9"/>
      <c r="QME443" s="9"/>
      <c r="QMF443" s="9"/>
      <c r="QMG443" s="9"/>
      <c r="QMH443" s="9"/>
      <c r="QMI443" s="9"/>
      <c r="QMJ443" s="9"/>
      <c r="QMK443" s="9"/>
      <c r="QML443" s="9"/>
      <c r="QMM443" s="9"/>
      <c r="QMN443" s="9"/>
      <c r="QMO443" s="9"/>
      <c r="QMP443" s="9"/>
      <c r="QMQ443" s="9"/>
      <c r="QMR443" s="9"/>
      <c r="QMS443" s="9"/>
      <c r="QMT443" s="9"/>
      <c r="QMU443" s="9"/>
      <c r="QMV443" s="9"/>
      <c r="QMW443" s="9"/>
      <c r="QMX443" s="9"/>
      <c r="QMY443" s="9"/>
      <c r="QMZ443" s="9"/>
      <c r="QNA443" s="9"/>
      <c r="QNB443" s="9"/>
      <c r="QNC443" s="9"/>
      <c r="QND443" s="9"/>
      <c r="QNE443" s="9"/>
      <c r="QNF443" s="9"/>
      <c r="QNG443" s="9"/>
      <c r="QNH443" s="9"/>
      <c r="QNI443" s="9"/>
      <c r="QNJ443" s="9"/>
      <c r="QNK443" s="9"/>
      <c r="QNL443" s="9"/>
      <c r="QNM443" s="9"/>
      <c r="QNN443" s="9"/>
      <c r="QNO443" s="9"/>
      <c r="QNP443" s="9"/>
      <c r="QNQ443" s="9"/>
      <c r="QNR443" s="9"/>
      <c r="QNS443" s="9"/>
      <c r="QNT443" s="9"/>
      <c r="QNU443" s="9"/>
      <c r="QNV443" s="9"/>
      <c r="QNW443" s="9"/>
      <c r="QNX443" s="9"/>
      <c r="QNY443" s="9"/>
      <c r="QNZ443" s="9"/>
      <c r="QOA443" s="9"/>
      <c r="QOB443" s="9"/>
      <c r="QOC443" s="9"/>
      <c r="QOD443" s="9"/>
      <c r="QOE443" s="9"/>
      <c r="QOF443" s="9"/>
      <c r="QOG443" s="9"/>
      <c r="QOH443" s="9"/>
      <c r="QOI443" s="9"/>
      <c r="QOJ443" s="9"/>
      <c r="QOK443" s="9"/>
      <c r="QOL443" s="9"/>
      <c r="QOM443" s="9"/>
      <c r="QON443" s="9"/>
      <c r="QOO443" s="9"/>
      <c r="QOP443" s="9"/>
      <c r="QOQ443" s="9"/>
      <c r="QOR443" s="9"/>
      <c r="QOS443" s="9"/>
      <c r="QOT443" s="9"/>
      <c r="QOU443" s="9"/>
      <c r="QOV443" s="9"/>
      <c r="QOW443" s="9"/>
      <c r="QOX443" s="9"/>
      <c r="QOY443" s="9"/>
      <c r="QOZ443" s="9"/>
      <c r="QPA443" s="9"/>
      <c r="QPB443" s="9"/>
      <c r="QPC443" s="9"/>
      <c r="QPD443" s="9"/>
      <c r="QPE443" s="9"/>
      <c r="QPF443" s="9"/>
      <c r="QPG443" s="9"/>
      <c r="QPH443" s="9"/>
      <c r="QPI443" s="9"/>
      <c r="QPJ443" s="9"/>
      <c r="QPK443" s="9"/>
      <c r="QPL443" s="9"/>
      <c r="QPM443" s="9"/>
      <c r="QPN443" s="9"/>
      <c r="QPO443" s="9"/>
      <c r="QPP443" s="9"/>
      <c r="QPQ443" s="9"/>
      <c r="QPR443" s="9"/>
      <c r="QPS443" s="9"/>
      <c r="QPT443" s="9"/>
      <c r="QPU443" s="9"/>
      <c r="QPV443" s="9"/>
      <c r="QPW443" s="9"/>
      <c r="QPX443" s="9"/>
      <c r="QPY443" s="9"/>
      <c r="QPZ443" s="9"/>
      <c r="QQA443" s="9"/>
      <c r="QQB443" s="9"/>
      <c r="QQC443" s="9"/>
      <c r="QQD443" s="9"/>
      <c r="QQE443" s="9"/>
      <c r="QQF443" s="9"/>
      <c r="QQG443" s="9"/>
      <c r="QQH443" s="9"/>
      <c r="QQI443" s="9"/>
      <c r="QQJ443" s="9"/>
      <c r="QQK443" s="9"/>
      <c r="QQL443" s="9"/>
      <c r="QQM443" s="9"/>
      <c r="QQN443" s="9"/>
      <c r="QQO443" s="9"/>
      <c r="QQP443" s="9"/>
      <c r="QQQ443" s="9"/>
      <c r="QQR443" s="9"/>
      <c r="QQS443" s="9"/>
      <c r="QQT443" s="9"/>
      <c r="QQU443" s="9"/>
      <c r="QQV443" s="9"/>
      <c r="QQW443" s="9"/>
      <c r="QQX443" s="9"/>
      <c r="QQY443" s="9"/>
      <c r="QQZ443" s="9"/>
      <c r="QRA443" s="9"/>
      <c r="QRB443" s="9"/>
      <c r="QRC443" s="9"/>
      <c r="QRD443" s="9"/>
      <c r="QRE443" s="9"/>
      <c r="QRF443" s="9"/>
      <c r="QRG443" s="9"/>
      <c r="QRH443" s="9"/>
      <c r="QRI443" s="9"/>
      <c r="QRJ443" s="9"/>
      <c r="QRK443" s="9"/>
      <c r="QRL443" s="9"/>
      <c r="QRM443" s="9"/>
      <c r="QRN443" s="9"/>
      <c r="QRO443" s="9"/>
      <c r="QRP443" s="9"/>
      <c r="QRQ443" s="9"/>
      <c r="QRR443" s="9"/>
      <c r="QRS443" s="9"/>
      <c r="QRT443" s="9"/>
      <c r="QRU443" s="9"/>
      <c r="QRV443" s="9"/>
      <c r="QRW443" s="9"/>
      <c r="QRX443" s="9"/>
      <c r="QRY443" s="9"/>
      <c r="QRZ443" s="9"/>
      <c r="QSA443" s="9"/>
      <c r="QSB443" s="9"/>
      <c r="QSC443" s="9"/>
      <c r="QSD443" s="9"/>
      <c r="QSE443" s="9"/>
      <c r="QSF443" s="9"/>
      <c r="QSG443" s="9"/>
      <c r="QSH443" s="9"/>
      <c r="QSI443" s="9"/>
      <c r="QSJ443" s="9"/>
      <c r="QSK443" s="9"/>
      <c r="QSL443" s="9"/>
      <c r="QSM443" s="9"/>
      <c r="QSN443" s="9"/>
      <c r="QSO443" s="9"/>
      <c r="QSP443" s="9"/>
      <c r="QSQ443" s="9"/>
      <c r="QSR443" s="9"/>
      <c r="QSS443" s="9"/>
      <c r="QST443" s="9"/>
      <c r="QSU443" s="9"/>
      <c r="QSV443" s="9"/>
      <c r="QSW443" s="9"/>
      <c r="QSX443" s="9"/>
      <c r="QSY443" s="9"/>
      <c r="QSZ443" s="9"/>
      <c r="QTA443" s="9"/>
      <c r="QTB443" s="9"/>
      <c r="QTC443" s="9"/>
      <c r="QTD443" s="9"/>
      <c r="QTE443" s="9"/>
      <c r="QTF443" s="9"/>
      <c r="QTG443" s="9"/>
      <c r="QTH443" s="9"/>
      <c r="QTI443" s="9"/>
      <c r="QTJ443" s="9"/>
      <c r="QTK443" s="9"/>
      <c r="QTL443" s="9"/>
      <c r="QTM443" s="9"/>
      <c r="QTN443" s="9"/>
      <c r="QTO443" s="9"/>
      <c r="QTP443" s="9"/>
      <c r="QTQ443" s="9"/>
      <c r="QTR443" s="9"/>
      <c r="QTS443" s="9"/>
      <c r="QTT443" s="9"/>
      <c r="QTU443" s="9"/>
      <c r="QTV443" s="9"/>
      <c r="QTW443" s="9"/>
      <c r="QTX443" s="9"/>
      <c r="QTY443" s="9"/>
      <c r="QTZ443" s="9"/>
      <c r="QUA443" s="9"/>
      <c r="QUB443" s="9"/>
      <c r="QUC443" s="9"/>
      <c r="QUD443" s="9"/>
      <c r="QUE443" s="9"/>
      <c r="QUF443" s="9"/>
      <c r="QUG443" s="9"/>
      <c r="QUH443" s="9"/>
      <c r="QUI443" s="9"/>
      <c r="QUJ443" s="9"/>
      <c r="QUK443" s="9"/>
      <c r="QUL443" s="9"/>
      <c r="QUM443" s="9"/>
      <c r="QUN443" s="9"/>
      <c r="QUO443" s="9"/>
      <c r="QUP443" s="9"/>
      <c r="QUQ443" s="9"/>
      <c r="QUR443" s="9"/>
      <c r="QUS443" s="9"/>
      <c r="QUT443" s="9"/>
      <c r="QUU443" s="9"/>
      <c r="QUV443" s="9"/>
      <c r="QUW443" s="9"/>
      <c r="QUX443" s="9"/>
      <c r="QUY443" s="9"/>
      <c r="QUZ443" s="9"/>
      <c r="QVA443" s="9"/>
      <c r="QVB443" s="9"/>
      <c r="QVC443" s="9"/>
      <c r="QVD443" s="9"/>
      <c r="QVE443" s="9"/>
      <c r="QVF443" s="9"/>
      <c r="QVG443" s="9"/>
      <c r="QVH443" s="9"/>
      <c r="QVI443" s="9"/>
      <c r="QVJ443" s="9"/>
      <c r="QVK443" s="9"/>
      <c r="QVL443" s="9"/>
      <c r="QVM443" s="9"/>
      <c r="QVN443" s="9"/>
      <c r="QVO443" s="9"/>
      <c r="QVP443" s="9"/>
      <c r="QVQ443" s="9"/>
      <c r="QVR443" s="9"/>
      <c r="QVS443" s="9"/>
      <c r="QVT443" s="9"/>
      <c r="QVU443" s="9"/>
      <c r="QVV443" s="9"/>
      <c r="QVW443" s="9"/>
      <c r="QVX443" s="9"/>
      <c r="QVY443" s="9"/>
      <c r="QVZ443" s="9"/>
      <c r="QWA443" s="9"/>
      <c r="QWB443" s="9"/>
      <c r="QWC443" s="9"/>
      <c r="QWD443" s="9"/>
      <c r="QWE443" s="9"/>
      <c r="QWF443" s="9"/>
      <c r="QWG443" s="9"/>
      <c r="QWH443" s="9"/>
      <c r="QWI443" s="9"/>
      <c r="QWJ443" s="9"/>
      <c r="QWK443" s="9"/>
      <c r="QWL443" s="9"/>
      <c r="QWM443" s="9"/>
      <c r="QWN443" s="9"/>
      <c r="QWO443" s="9"/>
      <c r="QWP443" s="9"/>
      <c r="QWQ443" s="9"/>
      <c r="QWR443" s="9"/>
      <c r="QWS443" s="9"/>
      <c r="QWT443" s="9"/>
      <c r="QWU443" s="9"/>
      <c r="QWV443" s="9"/>
      <c r="QWW443" s="9"/>
      <c r="QWX443" s="9"/>
      <c r="QWY443" s="9"/>
      <c r="QWZ443" s="9"/>
      <c r="QXA443" s="9"/>
      <c r="QXB443" s="9"/>
      <c r="QXC443" s="9"/>
      <c r="QXD443" s="9"/>
      <c r="QXE443" s="9"/>
      <c r="QXF443" s="9"/>
      <c r="QXG443" s="9"/>
      <c r="QXH443" s="9"/>
      <c r="QXI443" s="9"/>
      <c r="QXJ443" s="9"/>
      <c r="QXK443" s="9"/>
      <c r="QXL443" s="9"/>
      <c r="QXM443" s="9"/>
      <c r="QXN443" s="9"/>
      <c r="QXO443" s="9"/>
      <c r="QXP443" s="9"/>
      <c r="QXQ443" s="9"/>
      <c r="QXR443" s="9"/>
      <c r="QXS443" s="9"/>
      <c r="QXT443" s="9"/>
      <c r="QXU443" s="9"/>
      <c r="QXV443" s="9"/>
      <c r="QXW443" s="9"/>
      <c r="QXX443" s="9"/>
      <c r="QXY443" s="9"/>
      <c r="QXZ443" s="9"/>
      <c r="QYA443" s="9"/>
      <c r="QYB443" s="9"/>
      <c r="QYC443" s="9"/>
      <c r="QYD443" s="9"/>
      <c r="QYE443" s="9"/>
      <c r="QYF443" s="9"/>
      <c r="QYG443" s="9"/>
      <c r="QYH443" s="9"/>
      <c r="QYI443" s="9"/>
      <c r="QYJ443" s="9"/>
      <c r="QYK443" s="9"/>
      <c r="QYL443" s="9"/>
      <c r="QYM443" s="9"/>
      <c r="QYN443" s="9"/>
      <c r="QYO443" s="9"/>
      <c r="QYP443" s="9"/>
      <c r="QYQ443" s="9"/>
      <c r="QYR443" s="9"/>
      <c r="QYS443" s="9"/>
      <c r="QYT443" s="9"/>
      <c r="QYU443" s="9"/>
      <c r="QYV443" s="9"/>
      <c r="QYW443" s="9"/>
      <c r="QYX443" s="9"/>
      <c r="QYY443" s="9"/>
      <c r="QYZ443" s="9"/>
      <c r="QZA443" s="9"/>
      <c r="QZB443" s="9"/>
      <c r="QZC443" s="9"/>
      <c r="QZD443" s="9"/>
      <c r="QZE443" s="9"/>
      <c r="QZF443" s="9"/>
      <c r="QZG443" s="9"/>
      <c r="QZH443" s="9"/>
      <c r="QZI443" s="9"/>
      <c r="QZJ443" s="9"/>
      <c r="QZK443" s="9"/>
      <c r="QZL443" s="9"/>
      <c r="QZM443" s="9"/>
      <c r="QZN443" s="9"/>
      <c r="QZO443" s="9"/>
      <c r="QZP443" s="9"/>
      <c r="QZQ443" s="9"/>
      <c r="QZR443" s="9"/>
      <c r="QZS443" s="9"/>
      <c r="QZT443" s="9"/>
      <c r="QZU443" s="9"/>
      <c r="QZV443" s="9"/>
      <c r="QZW443" s="9"/>
      <c r="QZX443" s="9"/>
      <c r="QZY443" s="9"/>
      <c r="QZZ443" s="9"/>
      <c r="RAA443" s="9"/>
      <c r="RAB443" s="9"/>
      <c r="RAC443" s="9"/>
      <c r="RAD443" s="9"/>
      <c r="RAE443" s="9"/>
      <c r="RAF443" s="9"/>
      <c r="RAG443" s="9"/>
      <c r="RAH443" s="9"/>
      <c r="RAI443" s="9"/>
      <c r="RAJ443" s="9"/>
      <c r="RAK443" s="9"/>
      <c r="RAL443" s="9"/>
      <c r="RAM443" s="9"/>
      <c r="RAN443" s="9"/>
      <c r="RAO443" s="9"/>
      <c r="RAP443" s="9"/>
      <c r="RAQ443" s="9"/>
      <c r="RAR443" s="9"/>
      <c r="RAS443" s="9"/>
      <c r="RAT443" s="9"/>
      <c r="RAU443" s="9"/>
      <c r="RAV443" s="9"/>
      <c r="RAW443" s="9"/>
      <c r="RAX443" s="9"/>
      <c r="RAY443" s="9"/>
      <c r="RAZ443" s="9"/>
      <c r="RBA443" s="9"/>
      <c r="RBB443" s="9"/>
      <c r="RBC443" s="9"/>
      <c r="RBD443" s="9"/>
      <c r="RBE443" s="9"/>
      <c r="RBF443" s="9"/>
      <c r="RBG443" s="9"/>
      <c r="RBH443" s="9"/>
      <c r="RBI443" s="9"/>
      <c r="RBJ443" s="9"/>
      <c r="RBK443" s="9"/>
      <c r="RBL443" s="9"/>
      <c r="RBM443" s="9"/>
      <c r="RBN443" s="9"/>
      <c r="RBO443" s="9"/>
      <c r="RBP443" s="9"/>
      <c r="RBQ443" s="9"/>
      <c r="RBR443" s="9"/>
      <c r="RBS443" s="9"/>
      <c r="RBT443" s="9"/>
      <c r="RBU443" s="9"/>
      <c r="RBV443" s="9"/>
      <c r="RBW443" s="9"/>
      <c r="RBX443" s="9"/>
      <c r="RBY443" s="9"/>
      <c r="RBZ443" s="9"/>
      <c r="RCA443" s="9"/>
      <c r="RCB443" s="9"/>
      <c r="RCC443" s="9"/>
      <c r="RCD443" s="9"/>
      <c r="RCE443" s="9"/>
      <c r="RCF443" s="9"/>
      <c r="RCG443" s="9"/>
      <c r="RCH443" s="9"/>
      <c r="RCI443" s="9"/>
      <c r="RCJ443" s="9"/>
      <c r="RCK443" s="9"/>
      <c r="RCL443" s="9"/>
      <c r="RCM443" s="9"/>
      <c r="RCN443" s="9"/>
      <c r="RCO443" s="9"/>
      <c r="RCP443" s="9"/>
      <c r="RCQ443" s="9"/>
      <c r="RCR443" s="9"/>
      <c r="RCS443" s="9"/>
      <c r="RCT443" s="9"/>
      <c r="RCU443" s="9"/>
      <c r="RCV443" s="9"/>
      <c r="RCW443" s="9"/>
      <c r="RCX443" s="9"/>
      <c r="RCY443" s="9"/>
      <c r="RCZ443" s="9"/>
      <c r="RDA443" s="9"/>
      <c r="RDB443" s="9"/>
      <c r="RDC443" s="9"/>
      <c r="RDD443" s="9"/>
      <c r="RDE443" s="9"/>
      <c r="RDF443" s="9"/>
      <c r="RDG443" s="9"/>
      <c r="RDH443" s="9"/>
      <c r="RDI443" s="9"/>
      <c r="RDJ443" s="9"/>
      <c r="RDK443" s="9"/>
      <c r="RDL443" s="9"/>
      <c r="RDM443" s="9"/>
      <c r="RDN443" s="9"/>
      <c r="RDO443" s="9"/>
      <c r="RDP443" s="9"/>
      <c r="RDQ443" s="9"/>
      <c r="RDR443" s="9"/>
      <c r="RDS443" s="9"/>
      <c r="RDT443" s="9"/>
      <c r="RDU443" s="9"/>
      <c r="RDV443" s="9"/>
      <c r="RDW443" s="9"/>
      <c r="RDX443" s="9"/>
      <c r="RDY443" s="9"/>
      <c r="RDZ443" s="9"/>
      <c r="REA443" s="9"/>
      <c r="REB443" s="9"/>
      <c r="REC443" s="9"/>
      <c r="RED443" s="9"/>
      <c r="REE443" s="9"/>
      <c r="REF443" s="9"/>
      <c r="REG443" s="9"/>
      <c r="REH443" s="9"/>
      <c r="REI443" s="9"/>
      <c r="REJ443" s="9"/>
      <c r="REK443" s="9"/>
      <c r="REL443" s="9"/>
      <c r="REM443" s="9"/>
      <c r="REN443" s="9"/>
      <c r="REO443" s="9"/>
      <c r="REP443" s="9"/>
      <c r="REQ443" s="9"/>
      <c r="RER443" s="9"/>
      <c r="RES443" s="9"/>
      <c r="RET443" s="9"/>
      <c r="REU443" s="9"/>
      <c r="REV443" s="9"/>
      <c r="REW443" s="9"/>
      <c r="REX443" s="9"/>
      <c r="REY443" s="9"/>
      <c r="REZ443" s="9"/>
      <c r="RFA443" s="9"/>
      <c r="RFB443" s="9"/>
      <c r="RFC443" s="9"/>
      <c r="RFD443" s="9"/>
      <c r="RFE443" s="9"/>
      <c r="RFF443" s="9"/>
      <c r="RFG443" s="9"/>
      <c r="RFH443" s="9"/>
      <c r="RFI443" s="9"/>
      <c r="RFJ443" s="9"/>
      <c r="RFK443" s="9"/>
      <c r="RFL443" s="9"/>
      <c r="RFM443" s="9"/>
      <c r="RFN443" s="9"/>
      <c r="RFO443" s="9"/>
      <c r="RFP443" s="9"/>
      <c r="RFQ443" s="9"/>
      <c r="RFR443" s="9"/>
      <c r="RFS443" s="9"/>
      <c r="RFT443" s="9"/>
      <c r="RFU443" s="9"/>
      <c r="RFV443" s="9"/>
      <c r="RFW443" s="9"/>
      <c r="RFX443" s="9"/>
      <c r="RFY443" s="9"/>
      <c r="RFZ443" s="9"/>
      <c r="RGA443" s="9"/>
      <c r="RGB443" s="9"/>
      <c r="RGC443" s="9"/>
      <c r="RGD443" s="9"/>
      <c r="RGE443" s="9"/>
      <c r="RGF443" s="9"/>
      <c r="RGG443" s="9"/>
      <c r="RGH443" s="9"/>
      <c r="RGI443" s="9"/>
      <c r="RGJ443" s="9"/>
      <c r="RGK443" s="9"/>
      <c r="RGL443" s="9"/>
      <c r="RGM443" s="9"/>
      <c r="RGN443" s="9"/>
      <c r="RGO443" s="9"/>
      <c r="RGP443" s="9"/>
      <c r="RGQ443" s="9"/>
      <c r="RGR443" s="9"/>
      <c r="RGS443" s="9"/>
      <c r="RGT443" s="9"/>
      <c r="RGU443" s="9"/>
      <c r="RGV443" s="9"/>
      <c r="RGW443" s="9"/>
      <c r="RGX443" s="9"/>
      <c r="RGY443" s="9"/>
      <c r="RGZ443" s="9"/>
      <c r="RHA443" s="9"/>
      <c r="RHB443" s="9"/>
      <c r="RHC443" s="9"/>
      <c r="RHD443" s="9"/>
      <c r="RHE443" s="9"/>
      <c r="RHF443" s="9"/>
      <c r="RHG443" s="9"/>
      <c r="RHH443" s="9"/>
      <c r="RHI443" s="9"/>
      <c r="RHJ443" s="9"/>
      <c r="RHK443" s="9"/>
      <c r="RHL443" s="9"/>
      <c r="RHM443" s="9"/>
      <c r="RHN443" s="9"/>
      <c r="RHO443" s="9"/>
      <c r="RHP443" s="9"/>
      <c r="RHQ443" s="9"/>
      <c r="RHR443" s="9"/>
      <c r="RHS443" s="9"/>
      <c r="RHT443" s="9"/>
      <c r="RHU443" s="9"/>
      <c r="RHV443" s="9"/>
      <c r="RHW443" s="9"/>
      <c r="RHX443" s="9"/>
      <c r="RHY443" s="9"/>
      <c r="RHZ443" s="9"/>
      <c r="RIA443" s="9"/>
      <c r="RIB443" s="9"/>
      <c r="RIC443" s="9"/>
      <c r="RID443" s="9"/>
      <c r="RIE443" s="9"/>
      <c r="RIF443" s="9"/>
      <c r="RIG443" s="9"/>
      <c r="RIH443" s="9"/>
      <c r="RII443" s="9"/>
      <c r="RIJ443" s="9"/>
      <c r="RIK443" s="9"/>
      <c r="RIL443" s="9"/>
      <c r="RIM443" s="9"/>
      <c r="RIN443" s="9"/>
      <c r="RIO443" s="9"/>
      <c r="RIP443" s="9"/>
      <c r="RIQ443" s="9"/>
      <c r="RIR443" s="9"/>
      <c r="RIS443" s="9"/>
      <c r="RIT443" s="9"/>
      <c r="RIU443" s="9"/>
      <c r="RIV443" s="9"/>
      <c r="RIW443" s="9"/>
      <c r="RIX443" s="9"/>
      <c r="RIY443" s="9"/>
      <c r="RIZ443" s="9"/>
      <c r="RJA443" s="9"/>
      <c r="RJB443" s="9"/>
      <c r="RJC443" s="9"/>
      <c r="RJD443" s="9"/>
      <c r="RJE443" s="9"/>
      <c r="RJF443" s="9"/>
      <c r="RJG443" s="9"/>
      <c r="RJH443" s="9"/>
      <c r="RJI443" s="9"/>
      <c r="RJJ443" s="9"/>
      <c r="RJK443" s="9"/>
      <c r="RJL443" s="9"/>
      <c r="RJM443" s="9"/>
      <c r="RJN443" s="9"/>
      <c r="RJO443" s="9"/>
      <c r="RJP443" s="9"/>
      <c r="RJQ443" s="9"/>
      <c r="RJR443" s="9"/>
      <c r="RJS443" s="9"/>
      <c r="RJT443" s="9"/>
      <c r="RJU443" s="9"/>
      <c r="RJV443" s="9"/>
      <c r="RJW443" s="9"/>
      <c r="RJX443" s="9"/>
      <c r="RJY443" s="9"/>
      <c r="RJZ443" s="9"/>
      <c r="RKA443" s="9"/>
      <c r="RKB443" s="9"/>
      <c r="RKC443" s="9"/>
      <c r="RKD443" s="9"/>
      <c r="RKE443" s="9"/>
      <c r="RKF443" s="9"/>
      <c r="RKG443" s="9"/>
      <c r="RKH443" s="9"/>
      <c r="RKI443" s="9"/>
      <c r="RKJ443" s="9"/>
      <c r="RKK443" s="9"/>
      <c r="RKL443" s="9"/>
      <c r="RKM443" s="9"/>
      <c r="RKN443" s="9"/>
      <c r="RKO443" s="9"/>
      <c r="RKP443" s="9"/>
      <c r="RKQ443" s="9"/>
      <c r="RKR443" s="9"/>
      <c r="RKS443" s="9"/>
      <c r="RKT443" s="9"/>
      <c r="RKU443" s="9"/>
      <c r="RKV443" s="9"/>
      <c r="RKW443" s="9"/>
      <c r="RKX443" s="9"/>
      <c r="RKY443" s="9"/>
      <c r="RKZ443" s="9"/>
      <c r="RLA443" s="9"/>
      <c r="RLB443" s="9"/>
      <c r="RLC443" s="9"/>
      <c r="RLD443" s="9"/>
      <c r="RLE443" s="9"/>
      <c r="RLF443" s="9"/>
      <c r="RLG443" s="9"/>
      <c r="RLH443" s="9"/>
      <c r="RLI443" s="9"/>
      <c r="RLJ443" s="9"/>
      <c r="RLK443" s="9"/>
      <c r="RLL443" s="9"/>
      <c r="RLM443" s="9"/>
      <c r="RLN443" s="9"/>
      <c r="RLO443" s="9"/>
      <c r="RLP443" s="9"/>
      <c r="RLQ443" s="9"/>
      <c r="RLR443" s="9"/>
      <c r="RLS443" s="9"/>
      <c r="RLT443" s="9"/>
      <c r="RLU443" s="9"/>
      <c r="RLV443" s="9"/>
      <c r="RLW443" s="9"/>
      <c r="RLX443" s="9"/>
      <c r="RLY443" s="9"/>
      <c r="RLZ443" s="9"/>
      <c r="RMA443" s="9"/>
      <c r="RMB443" s="9"/>
      <c r="RMC443" s="9"/>
      <c r="RMD443" s="9"/>
      <c r="RME443" s="9"/>
      <c r="RMF443" s="9"/>
      <c r="RMG443" s="9"/>
      <c r="RMH443" s="9"/>
      <c r="RMI443" s="9"/>
      <c r="RMJ443" s="9"/>
      <c r="RMK443" s="9"/>
      <c r="RML443" s="9"/>
      <c r="RMM443" s="9"/>
      <c r="RMN443" s="9"/>
      <c r="RMO443" s="9"/>
      <c r="RMP443" s="9"/>
      <c r="RMQ443" s="9"/>
      <c r="RMR443" s="9"/>
      <c r="RMS443" s="9"/>
      <c r="RMT443" s="9"/>
      <c r="RMU443" s="9"/>
      <c r="RMV443" s="9"/>
      <c r="RMW443" s="9"/>
      <c r="RMX443" s="9"/>
      <c r="RMY443" s="9"/>
      <c r="RMZ443" s="9"/>
      <c r="RNA443" s="9"/>
      <c r="RNB443" s="9"/>
      <c r="RNC443" s="9"/>
      <c r="RND443" s="9"/>
      <c r="RNE443" s="9"/>
      <c r="RNF443" s="9"/>
      <c r="RNG443" s="9"/>
      <c r="RNH443" s="9"/>
      <c r="RNI443" s="9"/>
      <c r="RNJ443" s="9"/>
      <c r="RNK443" s="9"/>
      <c r="RNL443" s="9"/>
      <c r="RNM443" s="9"/>
      <c r="RNN443" s="9"/>
      <c r="RNO443" s="9"/>
      <c r="RNP443" s="9"/>
      <c r="RNQ443" s="9"/>
      <c r="RNR443" s="9"/>
      <c r="RNS443" s="9"/>
      <c r="RNT443" s="9"/>
      <c r="RNU443" s="9"/>
      <c r="RNV443" s="9"/>
      <c r="RNW443" s="9"/>
      <c r="RNX443" s="9"/>
      <c r="RNY443" s="9"/>
      <c r="RNZ443" s="9"/>
      <c r="ROA443" s="9"/>
      <c r="ROB443" s="9"/>
      <c r="ROC443" s="9"/>
      <c r="ROD443" s="9"/>
      <c r="ROE443" s="9"/>
      <c r="ROF443" s="9"/>
      <c r="ROG443" s="9"/>
      <c r="ROH443" s="9"/>
      <c r="ROI443" s="9"/>
      <c r="ROJ443" s="9"/>
      <c r="ROK443" s="9"/>
      <c r="ROL443" s="9"/>
      <c r="ROM443" s="9"/>
      <c r="RON443" s="9"/>
      <c r="ROO443" s="9"/>
      <c r="ROP443" s="9"/>
      <c r="ROQ443" s="9"/>
      <c r="ROR443" s="9"/>
      <c r="ROS443" s="9"/>
      <c r="ROT443" s="9"/>
      <c r="ROU443" s="9"/>
      <c r="ROV443" s="9"/>
      <c r="ROW443" s="9"/>
      <c r="ROX443" s="9"/>
      <c r="ROY443" s="9"/>
      <c r="ROZ443" s="9"/>
      <c r="RPA443" s="9"/>
      <c r="RPB443" s="9"/>
      <c r="RPC443" s="9"/>
      <c r="RPD443" s="9"/>
      <c r="RPE443" s="9"/>
      <c r="RPF443" s="9"/>
      <c r="RPG443" s="9"/>
      <c r="RPH443" s="9"/>
      <c r="RPI443" s="9"/>
      <c r="RPJ443" s="9"/>
      <c r="RPK443" s="9"/>
      <c r="RPL443" s="9"/>
      <c r="RPM443" s="9"/>
      <c r="RPN443" s="9"/>
      <c r="RPO443" s="9"/>
      <c r="RPP443" s="9"/>
      <c r="RPQ443" s="9"/>
      <c r="RPR443" s="9"/>
      <c r="RPS443" s="9"/>
      <c r="RPT443" s="9"/>
      <c r="RPU443" s="9"/>
      <c r="RPV443" s="9"/>
      <c r="RPW443" s="9"/>
      <c r="RPX443" s="9"/>
      <c r="RPY443" s="9"/>
      <c r="RPZ443" s="9"/>
      <c r="RQA443" s="9"/>
      <c r="RQB443" s="9"/>
      <c r="RQC443" s="9"/>
      <c r="RQD443" s="9"/>
      <c r="RQE443" s="9"/>
      <c r="RQF443" s="9"/>
      <c r="RQG443" s="9"/>
      <c r="RQH443" s="9"/>
      <c r="RQI443" s="9"/>
      <c r="RQJ443" s="9"/>
      <c r="RQK443" s="9"/>
      <c r="RQL443" s="9"/>
      <c r="RQM443" s="9"/>
      <c r="RQN443" s="9"/>
      <c r="RQO443" s="9"/>
      <c r="RQP443" s="9"/>
      <c r="RQQ443" s="9"/>
      <c r="RQR443" s="9"/>
      <c r="RQS443" s="9"/>
      <c r="RQT443" s="9"/>
      <c r="RQU443" s="9"/>
      <c r="RQV443" s="9"/>
      <c r="RQW443" s="9"/>
      <c r="RQX443" s="9"/>
      <c r="RQY443" s="9"/>
      <c r="RQZ443" s="9"/>
      <c r="RRA443" s="9"/>
      <c r="RRB443" s="9"/>
      <c r="RRC443" s="9"/>
      <c r="RRD443" s="9"/>
      <c r="RRE443" s="9"/>
      <c r="RRF443" s="9"/>
      <c r="RRG443" s="9"/>
      <c r="RRH443" s="9"/>
      <c r="RRI443" s="9"/>
      <c r="RRJ443" s="9"/>
      <c r="RRK443" s="9"/>
      <c r="RRL443" s="9"/>
      <c r="RRM443" s="9"/>
      <c r="RRN443" s="9"/>
      <c r="RRO443" s="9"/>
      <c r="RRP443" s="9"/>
      <c r="RRQ443" s="9"/>
      <c r="RRR443" s="9"/>
      <c r="RRS443" s="9"/>
      <c r="RRT443" s="9"/>
      <c r="RRU443" s="9"/>
      <c r="RRV443" s="9"/>
      <c r="RRW443" s="9"/>
      <c r="RRX443" s="9"/>
      <c r="RRY443" s="9"/>
      <c r="RRZ443" s="9"/>
      <c r="RSA443" s="9"/>
      <c r="RSB443" s="9"/>
      <c r="RSC443" s="9"/>
      <c r="RSD443" s="9"/>
      <c r="RSE443" s="9"/>
      <c r="RSF443" s="9"/>
      <c r="RSG443" s="9"/>
      <c r="RSH443" s="9"/>
      <c r="RSI443" s="9"/>
      <c r="RSJ443" s="9"/>
      <c r="RSK443" s="9"/>
      <c r="RSL443" s="9"/>
      <c r="RSM443" s="9"/>
      <c r="RSN443" s="9"/>
      <c r="RSO443" s="9"/>
      <c r="RSP443" s="9"/>
      <c r="RSQ443" s="9"/>
      <c r="RSR443" s="9"/>
      <c r="RSS443" s="9"/>
      <c r="RST443" s="9"/>
      <c r="RSU443" s="9"/>
      <c r="RSV443" s="9"/>
      <c r="RSW443" s="9"/>
      <c r="RSX443" s="9"/>
      <c r="RSY443" s="9"/>
      <c r="RSZ443" s="9"/>
      <c r="RTA443" s="9"/>
      <c r="RTB443" s="9"/>
      <c r="RTC443" s="9"/>
      <c r="RTD443" s="9"/>
      <c r="RTE443" s="9"/>
      <c r="RTF443" s="9"/>
      <c r="RTG443" s="9"/>
      <c r="RTH443" s="9"/>
      <c r="RTI443" s="9"/>
      <c r="RTJ443" s="9"/>
      <c r="RTK443" s="9"/>
      <c r="RTL443" s="9"/>
      <c r="RTM443" s="9"/>
      <c r="RTN443" s="9"/>
      <c r="RTO443" s="9"/>
      <c r="RTP443" s="9"/>
      <c r="RTQ443" s="9"/>
      <c r="RTR443" s="9"/>
      <c r="RTS443" s="9"/>
      <c r="RTT443" s="9"/>
      <c r="RTU443" s="9"/>
      <c r="RTV443" s="9"/>
      <c r="RTW443" s="9"/>
      <c r="RTX443" s="9"/>
      <c r="RTY443" s="9"/>
      <c r="RTZ443" s="9"/>
      <c r="RUA443" s="9"/>
      <c r="RUB443" s="9"/>
      <c r="RUC443" s="9"/>
      <c r="RUD443" s="9"/>
      <c r="RUE443" s="9"/>
      <c r="RUF443" s="9"/>
      <c r="RUG443" s="9"/>
      <c r="RUH443" s="9"/>
      <c r="RUI443" s="9"/>
      <c r="RUJ443" s="9"/>
      <c r="RUK443" s="9"/>
      <c r="RUL443" s="9"/>
      <c r="RUM443" s="9"/>
      <c r="RUN443" s="9"/>
      <c r="RUO443" s="9"/>
      <c r="RUP443" s="9"/>
      <c r="RUQ443" s="9"/>
      <c r="RUR443" s="9"/>
      <c r="RUS443" s="9"/>
      <c r="RUT443" s="9"/>
      <c r="RUU443" s="9"/>
      <c r="RUV443" s="9"/>
      <c r="RUW443" s="9"/>
      <c r="RUX443" s="9"/>
      <c r="RUY443" s="9"/>
      <c r="RUZ443" s="9"/>
      <c r="RVA443" s="9"/>
      <c r="RVB443" s="9"/>
      <c r="RVC443" s="9"/>
      <c r="RVD443" s="9"/>
      <c r="RVE443" s="9"/>
      <c r="RVF443" s="9"/>
      <c r="RVG443" s="9"/>
      <c r="RVH443" s="9"/>
      <c r="RVI443" s="9"/>
      <c r="RVJ443" s="9"/>
      <c r="RVK443" s="9"/>
      <c r="RVL443" s="9"/>
      <c r="RVM443" s="9"/>
      <c r="RVN443" s="9"/>
      <c r="RVO443" s="9"/>
      <c r="RVP443" s="9"/>
      <c r="RVQ443" s="9"/>
      <c r="RVR443" s="9"/>
      <c r="RVS443" s="9"/>
      <c r="RVT443" s="9"/>
      <c r="RVU443" s="9"/>
      <c r="RVV443" s="9"/>
      <c r="RVW443" s="9"/>
      <c r="RVX443" s="9"/>
      <c r="RVY443" s="9"/>
      <c r="RVZ443" s="9"/>
      <c r="RWA443" s="9"/>
      <c r="RWB443" s="9"/>
      <c r="RWC443" s="9"/>
      <c r="RWD443" s="9"/>
      <c r="RWE443" s="9"/>
      <c r="RWF443" s="9"/>
      <c r="RWG443" s="9"/>
      <c r="RWH443" s="9"/>
      <c r="RWI443" s="9"/>
      <c r="RWJ443" s="9"/>
      <c r="RWK443" s="9"/>
      <c r="RWL443" s="9"/>
      <c r="RWM443" s="9"/>
      <c r="RWN443" s="9"/>
      <c r="RWO443" s="9"/>
      <c r="RWP443" s="9"/>
      <c r="RWQ443" s="9"/>
      <c r="RWR443" s="9"/>
      <c r="RWS443" s="9"/>
      <c r="RWT443" s="9"/>
      <c r="RWU443" s="9"/>
      <c r="RWV443" s="9"/>
      <c r="RWW443" s="9"/>
      <c r="RWX443" s="9"/>
      <c r="RWY443" s="9"/>
      <c r="RWZ443" s="9"/>
      <c r="RXA443" s="9"/>
      <c r="RXB443" s="9"/>
      <c r="RXC443" s="9"/>
      <c r="RXD443" s="9"/>
      <c r="RXE443" s="9"/>
      <c r="RXF443" s="9"/>
      <c r="RXG443" s="9"/>
      <c r="RXH443" s="9"/>
      <c r="RXI443" s="9"/>
      <c r="RXJ443" s="9"/>
      <c r="RXK443" s="9"/>
      <c r="RXL443" s="9"/>
      <c r="RXM443" s="9"/>
      <c r="RXN443" s="9"/>
      <c r="RXO443" s="9"/>
      <c r="RXP443" s="9"/>
      <c r="RXQ443" s="9"/>
      <c r="RXR443" s="9"/>
      <c r="RXS443" s="9"/>
      <c r="RXT443" s="9"/>
      <c r="RXU443" s="9"/>
      <c r="RXV443" s="9"/>
      <c r="RXW443" s="9"/>
      <c r="RXX443" s="9"/>
      <c r="RXY443" s="9"/>
      <c r="RXZ443" s="9"/>
      <c r="RYA443" s="9"/>
      <c r="RYB443" s="9"/>
      <c r="RYC443" s="9"/>
      <c r="RYD443" s="9"/>
      <c r="RYE443" s="9"/>
      <c r="RYF443" s="9"/>
      <c r="RYG443" s="9"/>
      <c r="RYH443" s="9"/>
      <c r="RYI443" s="9"/>
      <c r="RYJ443" s="9"/>
      <c r="RYK443" s="9"/>
      <c r="RYL443" s="9"/>
      <c r="RYM443" s="9"/>
      <c r="RYN443" s="9"/>
      <c r="RYO443" s="9"/>
      <c r="RYP443" s="9"/>
      <c r="RYQ443" s="9"/>
      <c r="RYR443" s="9"/>
      <c r="RYS443" s="9"/>
      <c r="RYT443" s="9"/>
      <c r="RYU443" s="9"/>
      <c r="RYV443" s="9"/>
      <c r="RYW443" s="9"/>
      <c r="RYX443" s="9"/>
      <c r="RYY443" s="9"/>
      <c r="RYZ443" s="9"/>
      <c r="RZA443" s="9"/>
      <c r="RZB443" s="9"/>
      <c r="RZC443" s="9"/>
      <c r="RZD443" s="9"/>
      <c r="RZE443" s="9"/>
      <c r="RZF443" s="9"/>
      <c r="RZG443" s="9"/>
      <c r="RZH443" s="9"/>
      <c r="RZI443" s="9"/>
      <c r="RZJ443" s="9"/>
      <c r="RZK443" s="9"/>
      <c r="RZL443" s="9"/>
      <c r="RZM443" s="9"/>
      <c r="RZN443" s="9"/>
      <c r="RZO443" s="9"/>
      <c r="RZP443" s="9"/>
      <c r="RZQ443" s="9"/>
      <c r="RZR443" s="9"/>
      <c r="RZS443" s="9"/>
      <c r="RZT443" s="9"/>
      <c r="RZU443" s="9"/>
      <c r="RZV443" s="9"/>
      <c r="RZW443" s="9"/>
      <c r="RZX443" s="9"/>
      <c r="RZY443" s="9"/>
      <c r="RZZ443" s="9"/>
      <c r="SAA443" s="9"/>
      <c r="SAB443" s="9"/>
      <c r="SAC443" s="9"/>
      <c r="SAD443" s="9"/>
      <c r="SAE443" s="9"/>
      <c r="SAF443" s="9"/>
      <c r="SAG443" s="9"/>
      <c r="SAH443" s="9"/>
      <c r="SAI443" s="9"/>
      <c r="SAJ443" s="9"/>
      <c r="SAK443" s="9"/>
      <c r="SAL443" s="9"/>
      <c r="SAM443" s="9"/>
      <c r="SAN443" s="9"/>
      <c r="SAO443" s="9"/>
      <c r="SAP443" s="9"/>
      <c r="SAQ443" s="9"/>
      <c r="SAR443" s="9"/>
      <c r="SAS443" s="9"/>
      <c r="SAT443" s="9"/>
      <c r="SAU443" s="9"/>
      <c r="SAV443" s="9"/>
      <c r="SAW443" s="9"/>
      <c r="SAX443" s="9"/>
      <c r="SAY443" s="9"/>
      <c r="SAZ443" s="9"/>
      <c r="SBA443" s="9"/>
      <c r="SBB443" s="9"/>
      <c r="SBC443" s="9"/>
      <c r="SBD443" s="9"/>
      <c r="SBE443" s="9"/>
      <c r="SBF443" s="9"/>
      <c r="SBG443" s="9"/>
      <c r="SBH443" s="9"/>
      <c r="SBI443" s="9"/>
      <c r="SBJ443" s="9"/>
      <c r="SBK443" s="9"/>
      <c r="SBL443" s="9"/>
      <c r="SBM443" s="9"/>
      <c r="SBN443" s="9"/>
      <c r="SBO443" s="9"/>
      <c r="SBP443" s="9"/>
      <c r="SBQ443" s="9"/>
      <c r="SBR443" s="9"/>
      <c r="SBS443" s="9"/>
      <c r="SBT443" s="9"/>
      <c r="SBU443" s="9"/>
      <c r="SBV443" s="9"/>
      <c r="SBW443" s="9"/>
      <c r="SBX443" s="9"/>
      <c r="SBY443" s="9"/>
      <c r="SBZ443" s="9"/>
      <c r="SCA443" s="9"/>
      <c r="SCB443" s="9"/>
      <c r="SCC443" s="9"/>
      <c r="SCD443" s="9"/>
      <c r="SCE443" s="9"/>
      <c r="SCF443" s="9"/>
      <c r="SCG443" s="9"/>
      <c r="SCH443" s="9"/>
      <c r="SCI443" s="9"/>
      <c r="SCJ443" s="9"/>
      <c r="SCK443" s="9"/>
      <c r="SCL443" s="9"/>
      <c r="SCM443" s="9"/>
      <c r="SCN443" s="9"/>
      <c r="SCO443" s="9"/>
      <c r="SCP443" s="9"/>
      <c r="SCQ443" s="9"/>
      <c r="SCR443" s="9"/>
      <c r="SCS443" s="9"/>
      <c r="SCT443" s="9"/>
      <c r="SCU443" s="9"/>
      <c r="SCV443" s="9"/>
      <c r="SCW443" s="9"/>
      <c r="SCX443" s="9"/>
      <c r="SCY443" s="9"/>
      <c r="SCZ443" s="9"/>
      <c r="SDA443" s="9"/>
      <c r="SDB443" s="9"/>
      <c r="SDC443" s="9"/>
      <c r="SDD443" s="9"/>
      <c r="SDE443" s="9"/>
      <c r="SDF443" s="9"/>
      <c r="SDG443" s="9"/>
      <c r="SDH443" s="9"/>
      <c r="SDI443" s="9"/>
      <c r="SDJ443" s="9"/>
      <c r="SDK443" s="9"/>
      <c r="SDL443" s="9"/>
      <c r="SDM443" s="9"/>
      <c r="SDN443" s="9"/>
      <c r="SDO443" s="9"/>
      <c r="SDP443" s="9"/>
      <c r="SDQ443" s="9"/>
      <c r="SDR443" s="9"/>
      <c r="SDS443" s="9"/>
      <c r="SDT443" s="9"/>
      <c r="SDU443" s="9"/>
      <c r="SDV443" s="9"/>
      <c r="SDW443" s="9"/>
      <c r="SDX443" s="9"/>
      <c r="SDY443" s="9"/>
      <c r="SDZ443" s="9"/>
      <c r="SEA443" s="9"/>
      <c r="SEB443" s="9"/>
      <c r="SEC443" s="9"/>
      <c r="SED443" s="9"/>
      <c r="SEE443" s="9"/>
      <c r="SEF443" s="9"/>
      <c r="SEG443" s="9"/>
      <c r="SEH443" s="9"/>
      <c r="SEI443" s="9"/>
      <c r="SEJ443" s="9"/>
      <c r="SEK443" s="9"/>
      <c r="SEL443" s="9"/>
      <c r="SEM443" s="9"/>
      <c r="SEN443" s="9"/>
      <c r="SEO443" s="9"/>
      <c r="SEP443" s="9"/>
      <c r="SEQ443" s="9"/>
      <c r="SER443" s="9"/>
      <c r="SES443" s="9"/>
      <c r="SET443" s="9"/>
      <c r="SEU443" s="9"/>
      <c r="SEV443" s="9"/>
      <c r="SEW443" s="9"/>
      <c r="SEX443" s="9"/>
      <c r="SEY443" s="9"/>
      <c r="SEZ443" s="9"/>
      <c r="SFA443" s="9"/>
      <c r="SFB443" s="9"/>
      <c r="SFC443" s="9"/>
      <c r="SFD443" s="9"/>
      <c r="SFE443" s="9"/>
      <c r="SFF443" s="9"/>
      <c r="SFG443" s="9"/>
      <c r="SFH443" s="9"/>
      <c r="SFI443" s="9"/>
      <c r="SFJ443" s="9"/>
      <c r="SFK443" s="9"/>
      <c r="SFL443" s="9"/>
      <c r="SFM443" s="9"/>
      <c r="SFN443" s="9"/>
      <c r="SFO443" s="9"/>
      <c r="SFP443" s="9"/>
      <c r="SFQ443" s="9"/>
      <c r="SFR443" s="9"/>
      <c r="SFS443" s="9"/>
      <c r="SFT443" s="9"/>
      <c r="SFU443" s="9"/>
      <c r="SFV443" s="9"/>
      <c r="SFW443" s="9"/>
      <c r="SFX443" s="9"/>
      <c r="SFY443" s="9"/>
      <c r="SFZ443" s="9"/>
      <c r="SGA443" s="9"/>
      <c r="SGB443" s="9"/>
      <c r="SGC443" s="9"/>
      <c r="SGD443" s="9"/>
      <c r="SGE443" s="9"/>
      <c r="SGF443" s="9"/>
      <c r="SGG443" s="9"/>
      <c r="SGH443" s="9"/>
      <c r="SGI443" s="9"/>
      <c r="SGJ443" s="9"/>
      <c r="SGK443" s="9"/>
      <c r="SGL443" s="9"/>
      <c r="SGM443" s="9"/>
      <c r="SGN443" s="9"/>
      <c r="SGO443" s="9"/>
      <c r="SGP443" s="9"/>
      <c r="SGQ443" s="9"/>
      <c r="SGR443" s="9"/>
      <c r="SGS443" s="9"/>
      <c r="SGT443" s="9"/>
      <c r="SGU443" s="9"/>
      <c r="SGV443" s="9"/>
      <c r="SGW443" s="9"/>
      <c r="SGX443" s="9"/>
      <c r="SGY443" s="9"/>
      <c r="SGZ443" s="9"/>
      <c r="SHA443" s="9"/>
      <c r="SHB443" s="9"/>
      <c r="SHC443" s="9"/>
      <c r="SHD443" s="9"/>
      <c r="SHE443" s="9"/>
      <c r="SHF443" s="9"/>
      <c r="SHG443" s="9"/>
      <c r="SHH443" s="9"/>
      <c r="SHI443" s="9"/>
      <c r="SHJ443" s="9"/>
      <c r="SHK443" s="9"/>
      <c r="SHL443" s="9"/>
      <c r="SHM443" s="9"/>
      <c r="SHN443" s="9"/>
      <c r="SHO443" s="9"/>
      <c r="SHP443" s="9"/>
      <c r="SHQ443" s="9"/>
      <c r="SHR443" s="9"/>
      <c r="SHS443" s="9"/>
      <c r="SHT443" s="9"/>
      <c r="SHU443" s="9"/>
      <c r="SHV443" s="9"/>
      <c r="SHW443" s="9"/>
      <c r="SHX443" s="9"/>
      <c r="SHY443" s="9"/>
      <c r="SHZ443" s="9"/>
      <c r="SIA443" s="9"/>
      <c r="SIB443" s="9"/>
      <c r="SIC443" s="9"/>
      <c r="SID443" s="9"/>
      <c r="SIE443" s="9"/>
      <c r="SIF443" s="9"/>
      <c r="SIG443" s="9"/>
      <c r="SIH443" s="9"/>
      <c r="SII443" s="9"/>
      <c r="SIJ443" s="9"/>
      <c r="SIK443" s="9"/>
      <c r="SIL443" s="9"/>
      <c r="SIM443" s="9"/>
      <c r="SIN443" s="9"/>
      <c r="SIO443" s="9"/>
      <c r="SIP443" s="9"/>
      <c r="SIQ443" s="9"/>
      <c r="SIR443" s="9"/>
      <c r="SIS443" s="9"/>
      <c r="SIT443" s="9"/>
      <c r="SIU443" s="9"/>
      <c r="SIV443" s="9"/>
      <c r="SIW443" s="9"/>
      <c r="SIX443" s="9"/>
      <c r="SIY443" s="9"/>
      <c r="SIZ443" s="9"/>
      <c r="SJA443" s="9"/>
      <c r="SJB443" s="9"/>
      <c r="SJC443" s="9"/>
      <c r="SJD443" s="9"/>
      <c r="SJE443" s="9"/>
      <c r="SJF443" s="9"/>
      <c r="SJG443" s="9"/>
      <c r="SJH443" s="9"/>
      <c r="SJI443" s="9"/>
      <c r="SJJ443" s="9"/>
      <c r="SJK443" s="9"/>
      <c r="SJL443" s="9"/>
      <c r="SJM443" s="9"/>
      <c r="SJN443" s="9"/>
      <c r="SJO443" s="9"/>
      <c r="SJP443" s="9"/>
      <c r="SJQ443" s="9"/>
      <c r="SJR443" s="9"/>
      <c r="SJS443" s="9"/>
      <c r="SJT443" s="9"/>
      <c r="SJU443" s="9"/>
      <c r="SJV443" s="9"/>
      <c r="SJW443" s="9"/>
      <c r="SJX443" s="9"/>
      <c r="SJY443" s="9"/>
      <c r="SJZ443" s="9"/>
      <c r="SKA443" s="9"/>
      <c r="SKB443" s="9"/>
      <c r="SKC443" s="9"/>
      <c r="SKD443" s="9"/>
      <c r="SKE443" s="9"/>
      <c r="SKF443" s="9"/>
      <c r="SKG443" s="9"/>
      <c r="SKH443" s="9"/>
      <c r="SKI443" s="9"/>
      <c r="SKJ443" s="9"/>
      <c r="SKK443" s="9"/>
      <c r="SKL443" s="9"/>
      <c r="SKM443" s="9"/>
      <c r="SKN443" s="9"/>
      <c r="SKO443" s="9"/>
      <c r="SKP443" s="9"/>
      <c r="SKQ443" s="9"/>
      <c r="SKR443" s="9"/>
      <c r="SKS443" s="9"/>
      <c r="SKT443" s="9"/>
      <c r="SKU443" s="9"/>
      <c r="SKV443" s="9"/>
      <c r="SKW443" s="9"/>
      <c r="SKX443" s="9"/>
      <c r="SKY443" s="9"/>
      <c r="SKZ443" s="9"/>
      <c r="SLA443" s="9"/>
      <c r="SLB443" s="9"/>
      <c r="SLC443" s="9"/>
      <c r="SLD443" s="9"/>
      <c r="SLE443" s="9"/>
      <c r="SLF443" s="9"/>
      <c r="SLG443" s="9"/>
      <c r="SLH443" s="9"/>
      <c r="SLI443" s="9"/>
      <c r="SLJ443" s="9"/>
      <c r="SLK443" s="9"/>
      <c r="SLL443" s="9"/>
      <c r="SLM443" s="9"/>
      <c r="SLN443" s="9"/>
      <c r="SLO443" s="9"/>
      <c r="SLP443" s="9"/>
      <c r="SLQ443" s="9"/>
      <c r="SLR443" s="9"/>
      <c r="SLS443" s="9"/>
      <c r="SLT443" s="9"/>
      <c r="SLU443" s="9"/>
      <c r="SLV443" s="9"/>
      <c r="SLW443" s="9"/>
      <c r="SLX443" s="9"/>
      <c r="SLY443" s="9"/>
      <c r="SLZ443" s="9"/>
      <c r="SMA443" s="9"/>
      <c r="SMB443" s="9"/>
      <c r="SMC443" s="9"/>
      <c r="SMD443" s="9"/>
      <c r="SME443" s="9"/>
      <c r="SMF443" s="9"/>
      <c r="SMG443" s="9"/>
      <c r="SMH443" s="9"/>
      <c r="SMI443" s="9"/>
      <c r="SMJ443" s="9"/>
      <c r="SMK443" s="9"/>
      <c r="SML443" s="9"/>
      <c r="SMM443" s="9"/>
      <c r="SMN443" s="9"/>
      <c r="SMO443" s="9"/>
      <c r="SMP443" s="9"/>
      <c r="SMQ443" s="9"/>
      <c r="SMR443" s="9"/>
      <c r="SMS443" s="9"/>
      <c r="SMT443" s="9"/>
      <c r="SMU443" s="9"/>
      <c r="SMV443" s="9"/>
      <c r="SMW443" s="9"/>
      <c r="SMX443" s="9"/>
      <c r="SMY443" s="9"/>
      <c r="SMZ443" s="9"/>
      <c r="SNA443" s="9"/>
      <c r="SNB443" s="9"/>
      <c r="SNC443" s="9"/>
      <c r="SND443" s="9"/>
      <c r="SNE443" s="9"/>
      <c r="SNF443" s="9"/>
      <c r="SNG443" s="9"/>
      <c r="SNH443" s="9"/>
      <c r="SNI443" s="9"/>
      <c r="SNJ443" s="9"/>
      <c r="SNK443" s="9"/>
      <c r="SNL443" s="9"/>
      <c r="SNM443" s="9"/>
      <c r="SNN443" s="9"/>
      <c r="SNO443" s="9"/>
      <c r="SNP443" s="9"/>
      <c r="SNQ443" s="9"/>
      <c r="SNR443" s="9"/>
      <c r="SNS443" s="9"/>
      <c r="SNT443" s="9"/>
      <c r="SNU443" s="9"/>
      <c r="SNV443" s="9"/>
      <c r="SNW443" s="9"/>
      <c r="SNX443" s="9"/>
      <c r="SNY443" s="9"/>
      <c r="SNZ443" s="9"/>
      <c r="SOA443" s="9"/>
      <c r="SOB443" s="9"/>
      <c r="SOC443" s="9"/>
      <c r="SOD443" s="9"/>
      <c r="SOE443" s="9"/>
      <c r="SOF443" s="9"/>
      <c r="SOG443" s="9"/>
      <c r="SOH443" s="9"/>
      <c r="SOI443" s="9"/>
      <c r="SOJ443" s="9"/>
      <c r="SOK443" s="9"/>
      <c r="SOL443" s="9"/>
      <c r="SOM443" s="9"/>
      <c r="SON443" s="9"/>
      <c r="SOO443" s="9"/>
      <c r="SOP443" s="9"/>
      <c r="SOQ443" s="9"/>
      <c r="SOR443" s="9"/>
      <c r="SOS443" s="9"/>
      <c r="SOT443" s="9"/>
      <c r="SOU443" s="9"/>
      <c r="SOV443" s="9"/>
      <c r="SOW443" s="9"/>
      <c r="SOX443" s="9"/>
      <c r="SOY443" s="9"/>
      <c r="SOZ443" s="9"/>
      <c r="SPA443" s="9"/>
      <c r="SPB443" s="9"/>
      <c r="SPC443" s="9"/>
      <c r="SPD443" s="9"/>
      <c r="SPE443" s="9"/>
      <c r="SPF443" s="9"/>
      <c r="SPG443" s="9"/>
      <c r="SPH443" s="9"/>
      <c r="SPI443" s="9"/>
      <c r="SPJ443" s="9"/>
      <c r="SPK443" s="9"/>
      <c r="SPL443" s="9"/>
      <c r="SPM443" s="9"/>
      <c r="SPN443" s="9"/>
      <c r="SPO443" s="9"/>
      <c r="SPP443" s="9"/>
      <c r="SPQ443" s="9"/>
      <c r="SPR443" s="9"/>
      <c r="SPS443" s="9"/>
      <c r="SPT443" s="9"/>
      <c r="SPU443" s="9"/>
      <c r="SPV443" s="9"/>
      <c r="SPW443" s="9"/>
      <c r="SPX443" s="9"/>
      <c r="SPY443" s="9"/>
      <c r="SPZ443" s="9"/>
      <c r="SQA443" s="9"/>
      <c r="SQB443" s="9"/>
      <c r="SQC443" s="9"/>
      <c r="SQD443" s="9"/>
      <c r="SQE443" s="9"/>
      <c r="SQF443" s="9"/>
      <c r="SQG443" s="9"/>
      <c r="SQH443" s="9"/>
      <c r="SQI443" s="9"/>
      <c r="SQJ443" s="9"/>
      <c r="SQK443" s="9"/>
      <c r="SQL443" s="9"/>
      <c r="SQM443" s="9"/>
      <c r="SQN443" s="9"/>
      <c r="SQO443" s="9"/>
      <c r="SQP443" s="9"/>
      <c r="SQQ443" s="9"/>
      <c r="SQR443" s="9"/>
      <c r="SQS443" s="9"/>
      <c r="SQT443" s="9"/>
      <c r="SQU443" s="9"/>
      <c r="SQV443" s="9"/>
      <c r="SQW443" s="9"/>
      <c r="SQX443" s="9"/>
      <c r="SQY443" s="9"/>
      <c r="SQZ443" s="9"/>
      <c r="SRA443" s="9"/>
      <c r="SRB443" s="9"/>
      <c r="SRC443" s="9"/>
      <c r="SRD443" s="9"/>
      <c r="SRE443" s="9"/>
      <c r="SRF443" s="9"/>
      <c r="SRG443" s="9"/>
      <c r="SRH443" s="9"/>
      <c r="SRI443" s="9"/>
      <c r="SRJ443" s="9"/>
      <c r="SRK443" s="9"/>
      <c r="SRL443" s="9"/>
      <c r="SRM443" s="9"/>
      <c r="SRN443" s="9"/>
      <c r="SRO443" s="9"/>
      <c r="SRP443" s="9"/>
      <c r="SRQ443" s="9"/>
      <c r="SRR443" s="9"/>
      <c r="SRS443" s="9"/>
      <c r="SRT443" s="9"/>
      <c r="SRU443" s="9"/>
      <c r="SRV443" s="9"/>
      <c r="SRW443" s="9"/>
      <c r="SRX443" s="9"/>
      <c r="SRY443" s="9"/>
      <c r="SRZ443" s="9"/>
      <c r="SSA443" s="9"/>
      <c r="SSB443" s="9"/>
      <c r="SSC443" s="9"/>
      <c r="SSD443" s="9"/>
      <c r="SSE443" s="9"/>
      <c r="SSF443" s="9"/>
      <c r="SSG443" s="9"/>
      <c r="SSH443" s="9"/>
      <c r="SSI443" s="9"/>
      <c r="SSJ443" s="9"/>
      <c r="SSK443" s="9"/>
      <c r="SSL443" s="9"/>
      <c r="SSM443" s="9"/>
      <c r="SSN443" s="9"/>
      <c r="SSO443" s="9"/>
      <c r="SSP443" s="9"/>
      <c r="SSQ443" s="9"/>
      <c r="SSR443" s="9"/>
      <c r="SSS443" s="9"/>
      <c r="SST443" s="9"/>
      <c r="SSU443" s="9"/>
      <c r="SSV443" s="9"/>
      <c r="SSW443" s="9"/>
      <c r="SSX443" s="9"/>
      <c r="SSY443" s="9"/>
      <c r="SSZ443" s="9"/>
      <c r="STA443" s="9"/>
      <c r="STB443" s="9"/>
      <c r="STC443" s="9"/>
      <c r="STD443" s="9"/>
      <c r="STE443" s="9"/>
      <c r="STF443" s="9"/>
      <c r="STG443" s="9"/>
      <c r="STH443" s="9"/>
      <c r="STI443" s="9"/>
      <c r="STJ443" s="9"/>
      <c r="STK443" s="9"/>
      <c r="STL443" s="9"/>
      <c r="STM443" s="9"/>
      <c r="STN443" s="9"/>
      <c r="STO443" s="9"/>
      <c r="STP443" s="9"/>
      <c r="STQ443" s="9"/>
      <c r="STR443" s="9"/>
      <c r="STS443" s="9"/>
      <c r="STT443" s="9"/>
      <c r="STU443" s="9"/>
      <c r="STV443" s="9"/>
      <c r="STW443" s="9"/>
      <c r="STX443" s="9"/>
      <c r="STY443" s="9"/>
      <c r="STZ443" s="9"/>
      <c r="SUA443" s="9"/>
      <c r="SUB443" s="9"/>
      <c r="SUC443" s="9"/>
      <c r="SUD443" s="9"/>
      <c r="SUE443" s="9"/>
      <c r="SUF443" s="9"/>
      <c r="SUG443" s="9"/>
      <c r="SUH443" s="9"/>
      <c r="SUI443" s="9"/>
      <c r="SUJ443" s="9"/>
      <c r="SUK443" s="9"/>
      <c r="SUL443" s="9"/>
      <c r="SUM443" s="9"/>
      <c r="SUN443" s="9"/>
      <c r="SUO443" s="9"/>
      <c r="SUP443" s="9"/>
      <c r="SUQ443" s="9"/>
      <c r="SUR443" s="9"/>
      <c r="SUS443" s="9"/>
      <c r="SUT443" s="9"/>
      <c r="SUU443" s="9"/>
      <c r="SUV443" s="9"/>
      <c r="SUW443" s="9"/>
      <c r="SUX443" s="9"/>
      <c r="SUY443" s="9"/>
      <c r="SUZ443" s="9"/>
      <c r="SVA443" s="9"/>
      <c r="SVB443" s="9"/>
      <c r="SVC443" s="9"/>
      <c r="SVD443" s="9"/>
      <c r="SVE443" s="9"/>
      <c r="SVF443" s="9"/>
      <c r="SVG443" s="9"/>
      <c r="SVH443" s="9"/>
      <c r="SVI443" s="9"/>
      <c r="SVJ443" s="9"/>
      <c r="SVK443" s="9"/>
      <c r="SVL443" s="9"/>
      <c r="SVM443" s="9"/>
      <c r="SVN443" s="9"/>
      <c r="SVO443" s="9"/>
      <c r="SVP443" s="9"/>
      <c r="SVQ443" s="9"/>
      <c r="SVR443" s="9"/>
      <c r="SVS443" s="9"/>
      <c r="SVT443" s="9"/>
      <c r="SVU443" s="9"/>
      <c r="SVV443" s="9"/>
      <c r="SVW443" s="9"/>
      <c r="SVX443" s="9"/>
      <c r="SVY443" s="9"/>
      <c r="SVZ443" s="9"/>
      <c r="SWA443" s="9"/>
      <c r="SWB443" s="9"/>
      <c r="SWC443" s="9"/>
      <c r="SWD443" s="9"/>
      <c r="SWE443" s="9"/>
      <c r="SWF443" s="9"/>
      <c r="SWG443" s="9"/>
      <c r="SWH443" s="9"/>
      <c r="SWI443" s="9"/>
      <c r="SWJ443" s="9"/>
      <c r="SWK443" s="9"/>
      <c r="SWL443" s="9"/>
      <c r="SWM443" s="9"/>
      <c r="SWN443" s="9"/>
      <c r="SWO443" s="9"/>
      <c r="SWP443" s="9"/>
      <c r="SWQ443" s="9"/>
      <c r="SWR443" s="9"/>
      <c r="SWS443" s="9"/>
      <c r="SWT443" s="9"/>
      <c r="SWU443" s="9"/>
      <c r="SWV443" s="9"/>
      <c r="SWW443" s="9"/>
      <c r="SWX443" s="9"/>
      <c r="SWY443" s="9"/>
      <c r="SWZ443" s="9"/>
      <c r="SXA443" s="9"/>
      <c r="SXB443" s="9"/>
      <c r="SXC443" s="9"/>
      <c r="SXD443" s="9"/>
      <c r="SXE443" s="9"/>
      <c r="SXF443" s="9"/>
      <c r="SXG443" s="9"/>
      <c r="SXH443" s="9"/>
      <c r="SXI443" s="9"/>
      <c r="SXJ443" s="9"/>
      <c r="SXK443" s="9"/>
      <c r="SXL443" s="9"/>
      <c r="SXM443" s="9"/>
      <c r="SXN443" s="9"/>
      <c r="SXO443" s="9"/>
      <c r="SXP443" s="9"/>
      <c r="SXQ443" s="9"/>
      <c r="SXR443" s="9"/>
      <c r="SXS443" s="9"/>
      <c r="SXT443" s="9"/>
      <c r="SXU443" s="9"/>
      <c r="SXV443" s="9"/>
      <c r="SXW443" s="9"/>
      <c r="SXX443" s="9"/>
      <c r="SXY443" s="9"/>
      <c r="SXZ443" s="9"/>
      <c r="SYA443" s="9"/>
      <c r="SYB443" s="9"/>
      <c r="SYC443" s="9"/>
      <c r="SYD443" s="9"/>
      <c r="SYE443" s="9"/>
      <c r="SYF443" s="9"/>
      <c r="SYG443" s="9"/>
      <c r="SYH443" s="9"/>
      <c r="SYI443" s="9"/>
      <c r="SYJ443" s="9"/>
      <c r="SYK443" s="9"/>
      <c r="SYL443" s="9"/>
      <c r="SYM443" s="9"/>
      <c r="SYN443" s="9"/>
      <c r="SYO443" s="9"/>
      <c r="SYP443" s="9"/>
      <c r="SYQ443" s="9"/>
      <c r="SYR443" s="9"/>
      <c r="SYS443" s="9"/>
      <c r="SYT443" s="9"/>
      <c r="SYU443" s="9"/>
      <c r="SYV443" s="9"/>
      <c r="SYW443" s="9"/>
      <c r="SYX443" s="9"/>
      <c r="SYY443" s="9"/>
      <c r="SYZ443" s="9"/>
      <c r="SZA443" s="9"/>
      <c r="SZB443" s="9"/>
      <c r="SZC443" s="9"/>
      <c r="SZD443" s="9"/>
      <c r="SZE443" s="9"/>
      <c r="SZF443" s="9"/>
      <c r="SZG443" s="9"/>
      <c r="SZH443" s="9"/>
      <c r="SZI443" s="9"/>
      <c r="SZJ443" s="9"/>
      <c r="SZK443" s="9"/>
      <c r="SZL443" s="9"/>
      <c r="SZM443" s="9"/>
      <c r="SZN443" s="9"/>
      <c r="SZO443" s="9"/>
      <c r="SZP443" s="9"/>
      <c r="SZQ443" s="9"/>
      <c r="SZR443" s="9"/>
      <c r="SZS443" s="9"/>
      <c r="SZT443" s="9"/>
      <c r="SZU443" s="9"/>
      <c r="SZV443" s="9"/>
      <c r="SZW443" s="9"/>
      <c r="SZX443" s="9"/>
      <c r="SZY443" s="9"/>
      <c r="SZZ443" s="9"/>
      <c r="TAA443" s="9"/>
      <c r="TAB443" s="9"/>
      <c r="TAC443" s="9"/>
      <c r="TAD443" s="9"/>
      <c r="TAE443" s="9"/>
      <c r="TAF443" s="9"/>
      <c r="TAG443" s="9"/>
      <c r="TAH443" s="9"/>
      <c r="TAI443" s="9"/>
      <c r="TAJ443" s="9"/>
      <c r="TAK443" s="9"/>
      <c r="TAL443" s="9"/>
      <c r="TAM443" s="9"/>
      <c r="TAN443" s="9"/>
      <c r="TAO443" s="9"/>
      <c r="TAP443" s="9"/>
      <c r="TAQ443" s="9"/>
      <c r="TAR443" s="9"/>
      <c r="TAS443" s="9"/>
      <c r="TAT443" s="9"/>
      <c r="TAU443" s="9"/>
      <c r="TAV443" s="9"/>
      <c r="TAW443" s="9"/>
      <c r="TAX443" s="9"/>
      <c r="TAY443" s="9"/>
      <c r="TAZ443" s="9"/>
      <c r="TBA443" s="9"/>
      <c r="TBB443" s="9"/>
      <c r="TBC443" s="9"/>
      <c r="TBD443" s="9"/>
      <c r="TBE443" s="9"/>
      <c r="TBF443" s="9"/>
      <c r="TBG443" s="9"/>
      <c r="TBH443" s="9"/>
      <c r="TBI443" s="9"/>
      <c r="TBJ443" s="9"/>
      <c r="TBK443" s="9"/>
      <c r="TBL443" s="9"/>
      <c r="TBM443" s="9"/>
      <c r="TBN443" s="9"/>
      <c r="TBO443" s="9"/>
      <c r="TBP443" s="9"/>
      <c r="TBQ443" s="9"/>
      <c r="TBR443" s="9"/>
      <c r="TBS443" s="9"/>
      <c r="TBT443" s="9"/>
      <c r="TBU443" s="9"/>
      <c r="TBV443" s="9"/>
      <c r="TBW443" s="9"/>
      <c r="TBX443" s="9"/>
      <c r="TBY443" s="9"/>
      <c r="TBZ443" s="9"/>
      <c r="TCA443" s="9"/>
      <c r="TCB443" s="9"/>
      <c r="TCC443" s="9"/>
      <c r="TCD443" s="9"/>
      <c r="TCE443" s="9"/>
      <c r="TCF443" s="9"/>
      <c r="TCG443" s="9"/>
      <c r="TCH443" s="9"/>
      <c r="TCI443" s="9"/>
      <c r="TCJ443" s="9"/>
      <c r="TCK443" s="9"/>
      <c r="TCL443" s="9"/>
      <c r="TCM443" s="9"/>
      <c r="TCN443" s="9"/>
      <c r="TCO443" s="9"/>
      <c r="TCP443" s="9"/>
      <c r="TCQ443" s="9"/>
      <c r="TCR443" s="9"/>
      <c r="TCS443" s="9"/>
      <c r="TCT443" s="9"/>
      <c r="TCU443" s="9"/>
      <c r="TCV443" s="9"/>
      <c r="TCW443" s="9"/>
      <c r="TCX443" s="9"/>
      <c r="TCY443" s="9"/>
      <c r="TCZ443" s="9"/>
      <c r="TDA443" s="9"/>
      <c r="TDB443" s="9"/>
      <c r="TDC443" s="9"/>
      <c r="TDD443" s="9"/>
      <c r="TDE443" s="9"/>
      <c r="TDF443" s="9"/>
      <c r="TDG443" s="9"/>
      <c r="TDH443" s="9"/>
      <c r="TDI443" s="9"/>
      <c r="TDJ443" s="9"/>
      <c r="TDK443" s="9"/>
      <c r="TDL443" s="9"/>
      <c r="TDM443" s="9"/>
      <c r="TDN443" s="9"/>
      <c r="TDO443" s="9"/>
      <c r="TDP443" s="9"/>
      <c r="TDQ443" s="9"/>
      <c r="TDR443" s="9"/>
      <c r="TDS443" s="9"/>
      <c r="TDT443" s="9"/>
      <c r="TDU443" s="9"/>
      <c r="TDV443" s="9"/>
      <c r="TDW443" s="9"/>
      <c r="TDX443" s="9"/>
      <c r="TDY443" s="9"/>
      <c r="TDZ443" s="9"/>
      <c r="TEA443" s="9"/>
      <c r="TEB443" s="9"/>
      <c r="TEC443" s="9"/>
      <c r="TED443" s="9"/>
      <c r="TEE443" s="9"/>
      <c r="TEF443" s="9"/>
      <c r="TEG443" s="9"/>
      <c r="TEH443" s="9"/>
      <c r="TEI443" s="9"/>
      <c r="TEJ443" s="9"/>
      <c r="TEK443" s="9"/>
      <c r="TEL443" s="9"/>
      <c r="TEM443" s="9"/>
      <c r="TEN443" s="9"/>
      <c r="TEO443" s="9"/>
      <c r="TEP443" s="9"/>
      <c r="TEQ443" s="9"/>
      <c r="TER443" s="9"/>
      <c r="TES443" s="9"/>
      <c r="TET443" s="9"/>
      <c r="TEU443" s="9"/>
      <c r="TEV443" s="9"/>
      <c r="TEW443" s="9"/>
      <c r="TEX443" s="9"/>
      <c r="TEY443" s="9"/>
      <c r="TEZ443" s="9"/>
      <c r="TFA443" s="9"/>
      <c r="TFB443" s="9"/>
      <c r="TFC443" s="9"/>
      <c r="TFD443" s="9"/>
      <c r="TFE443" s="9"/>
      <c r="TFF443" s="9"/>
      <c r="TFG443" s="9"/>
      <c r="TFH443" s="9"/>
      <c r="TFI443" s="9"/>
      <c r="TFJ443" s="9"/>
      <c r="TFK443" s="9"/>
      <c r="TFL443" s="9"/>
      <c r="TFM443" s="9"/>
      <c r="TFN443" s="9"/>
      <c r="TFO443" s="9"/>
      <c r="TFP443" s="9"/>
      <c r="TFQ443" s="9"/>
      <c r="TFR443" s="9"/>
      <c r="TFS443" s="9"/>
      <c r="TFT443" s="9"/>
      <c r="TFU443" s="9"/>
      <c r="TFV443" s="9"/>
      <c r="TFW443" s="9"/>
      <c r="TFX443" s="9"/>
      <c r="TFY443" s="9"/>
      <c r="TFZ443" s="9"/>
      <c r="TGA443" s="9"/>
      <c r="TGB443" s="9"/>
      <c r="TGC443" s="9"/>
      <c r="TGD443" s="9"/>
      <c r="TGE443" s="9"/>
      <c r="TGF443" s="9"/>
      <c r="TGG443" s="9"/>
      <c r="TGH443" s="9"/>
      <c r="TGI443" s="9"/>
      <c r="TGJ443" s="9"/>
      <c r="TGK443" s="9"/>
      <c r="TGL443" s="9"/>
      <c r="TGM443" s="9"/>
      <c r="TGN443" s="9"/>
      <c r="TGO443" s="9"/>
      <c r="TGP443" s="9"/>
      <c r="TGQ443" s="9"/>
      <c r="TGR443" s="9"/>
      <c r="TGS443" s="9"/>
      <c r="TGT443" s="9"/>
      <c r="TGU443" s="9"/>
      <c r="TGV443" s="9"/>
      <c r="TGW443" s="9"/>
      <c r="TGX443" s="9"/>
      <c r="TGY443" s="9"/>
      <c r="TGZ443" s="9"/>
      <c r="THA443" s="9"/>
      <c r="THB443" s="9"/>
      <c r="THC443" s="9"/>
      <c r="THD443" s="9"/>
      <c r="THE443" s="9"/>
      <c r="THF443" s="9"/>
      <c r="THG443" s="9"/>
      <c r="THH443" s="9"/>
      <c r="THI443" s="9"/>
      <c r="THJ443" s="9"/>
      <c r="THK443" s="9"/>
      <c r="THL443" s="9"/>
      <c r="THM443" s="9"/>
      <c r="THN443" s="9"/>
      <c r="THO443" s="9"/>
      <c r="THP443" s="9"/>
      <c r="THQ443" s="9"/>
      <c r="THR443" s="9"/>
      <c r="THS443" s="9"/>
      <c r="THT443" s="9"/>
      <c r="THU443" s="9"/>
      <c r="THV443" s="9"/>
      <c r="THW443" s="9"/>
      <c r="THX443" s="9"/>
      <c r="THY443" s="9"/>
      <c r="THZ443" s="9"/>
      <c r="TIA443" s="9"/>
      <c r="TIB443" s="9"/>
      <c r="TIC443" s="9"/>
      <c r="TID443" s="9"/>
      <c r="TIE443" s="9"/>
      <c r="TIF443" s="9"/>
      <c r="TIG443" s="9"/>
      <c r="TIH443" s="9"/>
      <c r="TII443" s="9"/>
      <c r="TIJ443" s="9"/>
      <c r="TIK443" s="9"/>
      <c r="TIL443" s="9"/>
      <c r="TIM443" s="9"/>
      <c r="TIN443" s="9"/>
      <c r="TIO443" s="9"/>
      <c r="TIP443" s="9"/>
      <c r="TIQ443" s="9"/>
      <c r="TIR443" s="9"/>
      <c r="TIS443" s="9"/>
      <c r="TIT443" s="9"/>
      <c r="TIU443" s="9"/>
      <c r="TIV443" s="9"/>
      <c r="TIW443" s="9"/>
      <c r="TIX443" s="9"/>
      <c r="TIY443" s="9"/>
      <c r="TIZ443" s="9"/>
      <c r="TJA443" s="9"/>
      <c r="TJB443" s="9"/>
      <c r="TJC443" s="9"/>
      <c r="TJD443" s="9"/>
      <c r="TJE443" s="9"/>
      <c r="TJF443" s="9"/>
      <c r="TJG443" s="9"/>
      <c r="TJH443" s="9"/>
      <c r="TJI443" s="9"/>
      <c r="TJJ443" s="9"/>
      <c r="TJK443" s="9"/>
      <c r="TJL443" s="9"/>
      <c r="TJM443" s="9"/>
      <c r="TJN443" s="9"/>
      <c r="TJO443" s="9"/>
      <c r="TJP443" s="9"/>
      <c r="TJQ443" s="9"/>
      <c r="TJR443" s="9"/>
      <c r="TJS443" s="9"/>
      <c r="TJT443" s="9"/>
      <c r="TJU443" s="9"/>
      <c r="TJV443" s="9"/>
      <c r="TJW443" s="9"/>
      <c r="TJX443" s="9"/>
      <c r="TJY443" s="9"/>
      <c r="TJZ443" s="9"/>
      <c r="TKA443" s="9"/>
      <c r="TKB443" s="9"/>
      <c r="TKC443" s="9"/>
      <c r="TKD443" s="9"/>
      <c r="TKE443" s="9"/>
      <c r="TKF443" s="9"/>
      <c r="TKG443" s="9"/>
      <c r="TKH443" s="9"/>
      <c r="TKI443" s="9"/>
      <c r="TKJ443" s="9"/>
      <c r="TKK443" s="9"/>
      <c r="TKL443" s="9"/>
      <c r="TKM443" s="9"/>
      <c r="TKN443" s="9"/>
      <c r="TKO443" s="9"/>
      <c r="TKP443" s="9"/>
      <c r="TKQ443" s="9"/>
      <c r="TKR443" s="9"/>
      <c r="TKS443" s="9"/>
      <c r="TKT443" s="9"/>
      <c r="TKU443" s="9"/>
      <c r="TKV443" s="9"/>
      <c r="TKW443" s="9"/>
      <c r="TKX443" s="9"/>
      <c r="TKY443" s="9"/>
      <c r="TKZ443" s="9"/>
      <c r="TLA443" s="9"/>
      <c r="TLB443" s="9"/>
      <c r="TLC443" s="9"/>
      <c r="TLD443" s="9"/>
      <c r="TLE443" s="9"/>
      <c r="TLF443" s="9"/>
      <c r="TLG443" s="9"/>
      <c r="TLH443" s="9"/>
      <c r="TLI443" s="9"/>
      <c r="TLJ443" s="9"/>
      <c r="TLK443" s="9"/>
      <c r="TLL443" s="9"/>
      <c r="TLM443" s="9"/>
      <c r="TLN443" s="9"/>
      <c r="TLO443" s="9"/>
      <c r="TLP443" s="9"/>
      <c r="TLQ443" s="9"/>
      <c r="TLR443" s="9"/>
      <c r="TLS443" s="9"/>
      <c r="TLT443" s="9"/>
      <c r="TLU443" s="9"/>
      <c r="TLV443" s="9"/>
      <c r="TLW443" s="9"/>
      <c r="TLX443" s="9"/>
      <c r="TLY443" s="9"/>
      <c r="TLZ443" s="9"/>
      <c r="TMA443" s="9"/>
      <c r="TMB443" s="9"/>
      <c r="TMC443" s="9"/>
      <c r="TMD443" s="9"/>
      <c r="TME443" s="9"/>
      <c r="TMF443" s="9"/>
      <c r="TMG443" s="9"/>
      <c r="TMH443" s="9"/>
      <c r="TMI443" s="9"/>
      <c r="TMJ443" s="9"/>
      <c r="TMK443" s="9"/>
      <c r="TML443" s="9"/>
      <c r="TMM443" s="9"/>
      <c r="TMN443" s="9"/>
      <c r="TMO443" s="9"/>
      <c r="TMP443" s="9"/>
      <c r="TMQ443" s="9"/>
      <c r="TMR443" s="9"/>
      <c r="TMS443" s="9"/>
      <c r="TMT443" s="9"/>
      <c r="TMU443" s="9"/>
      <c r="TMV443" s="9"/>
      <c r="TMW443" s="9"/>
      <c r="TMX443" s="9"/>
      <c r="TMY443" s="9"/>
      <c r="TMZ443" s="9"/>
      <c r="TNA443" s="9"/>
      <c r="TNB443" s="9"/>
      <c r="TNC443" s="9"/>
      <c r="TND443" s="9"/>
      <c r="TNE443" s="9"/>
      <c r="TNF443" s="9"/>
      <c r="TNG443" s="9"/>
      <c r="TNH443" s="9"/>
      <c r="TNI443" s="9"/>
      <c r="TNJ443" s="9"/>
      <c r="TNK443" s="9"/>
      <c r="TNL443" s="9"/>
      <c r="TNM443" s="9"/>
      <c r="TNN443" s="9"/>
      <c r="TNO443" s="9"/>
      <c r="TNP443" s="9"/>
      <c r="TNQ443" s="9"/>
      <c r="TNR443" s="9"/>
      <c r="TNS443" s="9"/>
      <c r="TNT443" s="9"/>
      <c r="TNU443" s="9"/>
      <c r="TNV443" s="9"/>
      <c r="TNW443" s="9"/>
      <c r="TNX443" s="9"/>
      <c r="TNY443" s="9"/>
      <c r="TNZ443" s="9"/>
      <c r="TOA443" s="9"/>
      <c r="TOB443" s="9"/>
      <c r="TOC443" s="9"/>
      <c r="TOD443" s="9"/>
      <c r="TOE443" s="9"/>
      <c r="TOF443" s="9"/>
      <c r="TOG443" s="9"/>
      <c r="TOH443" s="9"/>
      <c r="TOI443" s="9"/>
      <c r="TOJ443" s="9"/>
      <c r="TOK443" s="9"/>
      <c r="TOL443" s="9"/>
      <c r="TOM443" s="9"/>
      <c r="TON443" s="9"/>
      <c r="TOO443" s="9"/>
      <c r="TOP443" s="9"/>
      <c r="TOQ443" s="9"/>
      <c r="TOR443" s="9"/>
      <c r="TOS443" s="9"/>
      <c r="TOT443" s="9"/>
      <c r="TOU443" s="9"/>
      <c r="TOV443" s="9"/>
      <c r="TOW443" s="9"/>
      <c r="TOX443" s="9"/>
      <c r="TOY443" s="9"/>
      <c r="TOZ443" s="9"/>
      <c r="TPA443" s="9"/>
      <c r="TPB443" s="9"/>
      <c r="TPC443" s="9"/>
      <c r="TPD443" s="9"/>
      <c r="TPE443" s="9"/>
      <c r="TPF443" s="9"/>
      <c r="TPG443" s="9"/>
      <c r="TPH443" s="9"/>
      <c r="TPI443" s="9"/>
      <c r="TPJ443" s="9"/>
      <c r="TPK443" s="9"/>
      <c r="TPL443" s="9"/>
      <c r="TPM443" s="9"/>
      <c r="TPN443" s="9"/>
      <c r="TPO443" s="9"/>
      <c r="TPP443" s="9"/>
      <c r="TPQ443" s="9"/>
      <c r="TPR443" s="9"/>
      <c r="TPS443" s="9"/>
      <c r="TPT443" s="9"/>
      <c r="TPU443" s="9"/>
      <c r="TPV443" s="9"/>
      <c r="TPW443" s="9"/>
      <c r="TPX443" s="9"/>
      <c r="TPY443" s="9"/>
      <c r="TPZ443" s="9"/>
      <c r="TQA443" s="9"/>
      <c r="TQB443" s="9"/>
      <c r="TQC443" s="9"/>
      <c r="TQD443" s="9"/>
      <c r="TQE443" s="9"/>
      <c r="TQF443" s="9"/>
      <c r="TQG443" s="9"/>
      <c r="TQH443" s="9"/>
      <c r="TQI443" s="9"/>
      <c r="TQJ443" s="9"/>
      <c r="TQK443" s="9"/>
      <c r="TQL443" s="9"/>
      <c r="TQM443" s="9"/>
      <c r="TQN443" s="9"/>
      <c r="TQO443" s="9"/>
      <c r="TQP443" s="9"/>
      <c r="TQQ443" s="9"/>
      <c r="TQR443" s="9"/>
      <c r="TQS443" s="9"/>
      <c r="TQT443" s="9"/>
      <c r="TQU443" s="9"/>
      <c r="TQV443" s="9"/>
      <c r="TQW443" s="9"/>
      <c r="TQX443" s="9"/>
      <c r="TQY443" s="9"/>
      <c r="TQZ443" s="9"/>
      <c r="TRA443" s="9"/>
      <c r="TRB443" s="9"/>
      <c r="TRC443" s="9"/>
      <c r="TRD443" s="9"/>
      <c r="TRE443" s="9"/>
      <c r="TRF443" s="9"/>
      <c r="TRG443" s="9"/>
      <c r="TRH443" s="9"/>
      <c r="TRI443" s="9"/>
      <c r="TRJ443" s="9"/>
      <c r="TRK443" s="9"/>
      <c r="TRL443" s="9"/>
      <c r="TRM443" s="9"/>
      <c r="TRN443" s="9"/>
      <c r="TRO443" s="9"/>
      <c r="TRP443" s="9"/>
      <c r="TRQ443" s="9"/>
      <c r="TRR443" s="9"/>
      <c r="TRS443" s="9"/>
      <c r="TRT443" s="9"/>
      <c r="TRU443" s="9"/>
      <c r="TRV443" s="9"/>
      <c r="TRW443" s="9"/>
      <c r="TRX443" s="9"/>
      <c r="TRY443" s="9"/>
      <c r="TRZ443" s="9"/>
      <c r="TSA443" s="9"/>
      <c r="TSB443" s="9"/>
      <c r="TSC443" s="9"/>
      <c r="TSD443" s="9"/>
      <c r="TSE443" s="9"/>
      <c r="TSF443" s="9"/>
      <c r="TSG443" s="9"/>
      <c r="TSH443" s="9"/>
      <c r="TSI443" s="9"/>
      <c r="TSJ443" s="9"/>
      <c r="TSK443" s="9"/>
      <c r="TSL443" s="9"/>
      <c r="TSM443" s="9"/>
      <c r="TSN443" s="9"/>
      <c r="TSO443" s="9"/>
      <c r="TSP443" s="9"/>
      <c r="TSQ443" s="9"/>
      <c r="TSR443" s="9"/>
      <c r="TSS443" s="9"/>
      <c r="TST443" s="9"/>
      <c r="TSU443" s="9"/>
      <c r="TSV443" s="9"/>
      <c r="TSW443" s="9"/>
      <c r="TSX443" s="9"/>
      <c r="TSY443" s="9"/>
      <c r="TSZ443" s="9"/>
      <c r="TTA443" s="9"/>
      <c r="TTB443" s="9"/>
      <c r="TTC443" s="9"/>
      <c r="TTD443" s="9"/>
      <c r="TTE443" s="9"/>
      <c r="TTF443" s="9"/>
      <c r="TTG443" s="9"/>
      <c r="TTH443" s="9"/>
      <c r="TTI443" s="9"/>
      <c r="TTJ443" s="9"/>
      <c r="TTK443" s="9"/>
      <c r="TTL443" s="9"/>
      <c r="TTM443" s="9"/>
      <c r="TTN443" s="9"/>
      <c r="TTO443" s="9"/>
      <c r="TTP443" s="9"/>
      <c r="TTQ443" s="9"/>
      <c r="TTR443" s="9"/>
      <c r="TTS443" s="9"/>
      <c r="TTT443" s="9"/>
      <c r="TTU443" s="9"/>
      <c r="TTV443" s="9"/>
      <c r="TTW443" s="9"/>
      <c r="TTX443" s="9"/>
      <c r="TTY443" s="9"/>
      <c r="TTZ443" s="9"/>
      <c r="TUA443" s="9"/>
      <c r="TUB443" s="9"/>
      <c r="TUC443" s="9"/>
      <c r="TUD443" s="9"/>
      <c r="TUE443" s="9"/>
      <c r="TUF443" s="9"/>
      <c r="TUG443" s="9"/>
      <c r="TUH443" s="9"/>
      <c r="TUI443" s="9"/>
      <c r="TUJ443" s="9"/>
      <c r="TUK443" s="9"/>
      <c r="TUL443" s="9"/>
      <c r="TUM443" s="9"/>
      <c r="TUN443" s="9"/>
      <c r="TUO443" s="9"/>
      <c r="TUP443" s="9"/>
      <c r="TUQ443" s="9"/>
      <c r="TUR443" s="9"/>
      <c r="TUS443" s="9"/>
      <c r="TUT443" s="9"/>
      <c r="TUU443" s="9"/>
      <c r="TUV443" s="9"/>
      <c r="TUW443" s="9"/>
      <c r="TUX443" s="9"/>
      <c r="TUY443" s="9"/>
      <c r="TUZ443" s="9"/>
      <c r="TVA443" s="9"/>
      <c r="TVB443" s="9"/>
      <c r="TVC443" s="9"/>
      <c r="TVD443" s="9"/>
      <c r="TVE443" s="9"/>
      <c r="TVF443" s="9"/>
      <c r="TVG443" s="9"/>
      <c r="TVH443" s="9"/>
      <c r="TVI443" s="9"/>
      <c r="TVJ443" s="9"/>
      <c r="TVK443" s="9"/>
      <c r="TVL443" s="9"/>
      <c r="TVM443" s="9"/>
      <c r="TVN443" s="9"/>
      <c r="TVO443" s="9"/>
      <c r="TVP443" s="9"/>
      <c r="TVQ443" s="9"/>
      <c r="TVR443" s="9"/>
      <c r="TVS443" s="9"/>
      <c r="TVT443" s="9"/>
      <c r="TVU443" s="9"/>
      <c r="TVV443" s="9"/>
      <c r="TVW443" s="9"/>
      <c r="TVX443" s="9"/>
      <c r="TVY443" s="9"/>
      <c r="TVZ443" s="9"/>
      <c r="TWA443" s="9"/>
      <c r="TWB443" s="9"/>
      <c r="TWC443" s="9"/>
      <c r="TWD443" s="9"/>
      <c r="TWE443" s="9"/>
      <c r="TWF443" s="9"/>
      <c r="TWG443" s="9"/>
      <c r="TWH443" s="9"/>
      <c r="TWI443" s="9"/>
      <c r="TWJ443" s="9"/>
      <c r="TWK443" s="9"/>
      <c r="TWL443" s="9"/>
      <c r="TWM443" s="9"/>
      <c r="TWN443" s="9"/>
      <c r="TWO443" s="9"/>
      <c r="TWP443" s="9"/>
      <c r="TWQ443" s="9"/>
      <c r="TWR443" s="9"/>
      <c r="TWS443" s="9"/>
      <c r="TWT443" s="9"/>
      <c r="TWU443" s="9"/>
      <c r="TWV443" s="9"/>
      <c r="TWW443" s="9"/>
      <c r="TWX443" s="9"/>
      <c r="TWY443" s="9"/>
      <c r="TWZ443" s="9"/>
      <c r="TXA443" s="9"/>
      <c r="TXB443" s="9"/>
      <c r="TXC443" s="9"/>
      <c r="TXD443" s="9"/>
      <c r="TXE443" s="9"/>
      <c r="TXF443" s="9"/>
      <c r="TXG443" s="9"/>
      <c r="TXH443" s="9"/>
      <c r="TXI443" s="9"/>
      <c r="TXJ443" s="9"/>
      <c r="TXK443" s="9"/>
      <c r="TXL443" s="9"/>
      <c r="TXM443" s="9"/>
      <c r="TXN443" s="9"/>
      <c r="TXO443" s="9"/>
      <c r="TXP443" s="9"/>
      <c r="TXQ443" s="9"/>
      <c r="TXR443" s="9"/>
      <c r="TXS443" s="9"/>
      <c r="TXT443" s="9"/>
      <c r="TXU443" s="9"/>
      <c r="TXV443" s="9"/>
      <c r="TXW443" s="9"/>
      <c r="TXX443" s="9"/>
      <c r="TXY443" s="9"/>
      <c r="TXZ443" s="9"/>
      <c r="TYA443" s="9"/>
      <c r="TYB443" s="9"/>
      <c r="TYC443" s="9"/>
      <c r="TYD443" s="9"/>
      <c r="TYE443" s="9"/>
      <c r="TYF443" s="9"/>
      <c r="TYG443" s="9"/>
      <c r="TYH443" s="9"/>
      <c r="TYI443" s="9"/>
      <c r="TYJ443" s="9"/>
      <c r="TYK443" s="9"/>
      <c r="TYL443" s="9"/>
      <c r="TYM443" s="9"/>
      <c r="TYN443" s="9"/>
      <c r="TYO443" s="9"/>
      <c r="TYP443" s="9"/>
      <c r="TYQ443" s="9"/>
      <c r="TYR443" s="9"/>
      <c r="TYS443" s="9"/>
      <c r="TYT443" s="9"/>
      <c r="TYU443" s="9"/>
      <c r="TYV443" s="9"/>
      <c r="TYW443" s="9"/>
      <c r="TYX443" s="9"/>
      <c r="TYY443" s="9"/>
      <c r="TYZ443" s="9"/>
      <c r="TZA443" s="9"/>
      <c r="TZB443" s="9"/>
      <c r="TZC443" s="9"/>
      <c r="TZD443" s="9"/>
      <c r="TZE443" s="9"/>
      <c r="TZF443" s="9"/>
      <c r="TZG443" s="9"/>
      <c r="TZH443" s="9"/>
      <c r="TZI443" s="9"/>
      <c r="TZJ443" s="9"/>
      <c r="TZK443" s="9"/>
      <c r="TZL443" s="9"/>
      <c r="TZM443" s="9"/>
      <c r="TZN443" s="9"/>
      <c r="TZO443" s="9"/>
      <c r="TZP443" s="9"/>
      <c r="TZQ443" s="9"/>
      <c r="TZR443" s="9"/>
      <c r="TZS443" s="9"/>
      <c r="TZT443" s="9"/>
      <c r="TZU443" s="9"/>
      <c r="TZV443" s="9"/>
      <c r="TZW443" s="9"/>
      <c r="TZX443" s="9"/>
      <c r="TZY443" s="9"/>
      <c r="TZZ443" s="9"/>
      <c r="UAA443" s="9"/>
      <c r="UAB443" s="9"/>
      <c r="UAC443" s="9"/>
      <c r="UAD443" s="9"/>
      <c r="UAE443" s="9"/>
      <c r="UAF443" s="9"/>
      <c r="UAG443" s="9"/>
      <c r="UAH443" s="9"/>
      <c r="UAI443" s="9"/>
      <c r="UAJ443" s="9"/>
      <c r="UAK443" s="9"/>
      <c r="UAL443" s="9"/>
      <c r="UAM443" s="9"/>
      <c r="UAN443" s="9"/>
      <c r="UAO443" s="9"/>
      <c r="UAP443" s="9"/>
      <c r="UAQ443" s="9"/>
      <c r="UAR443" s="9"/>
      <c r="UAS443" s="9"/>
      <c r="UAT443" s="9"/>
      <c r="UAU443" s="9"/>
      <c r="UAV443" s="9"/>
      <c r="UAW443" s="9"/>
      <c r="UAX443" s="9"/>
      <c r="UAY443" s="9"/>
      <c r="UAZ443" s="9"/>
      <c r="UBA443" s="9"/>
      <c r="UBB443" s="9"/>
      <c r="UBC443" s="9"/>
      <c r="UBD443" s="9"/>
      <c r="UBE443" s="9"/>
      <c r="UBF443" s="9"/>
      <c r="UBG443" s="9"/>
      <c r="UBH443" s="9"/>
      <c r="UBI443" s="9"/>
      <c r="UBJ443" s="9"/>
      <c r="UBK443" s="9"/>
      <c r="UBL443" s="9"/>
      <c r="UBM443" s="9"/>
      <c r="UBN443" s="9"/>
      <c r="UBO443" s="9"/>
      <c r="UBP443" s="9"/>
      <c r="UBQ443" s="9"/>
      <c r="UBR443" s="9"/>
      <c r="UBS443" s="9"/>
      <c r="UBT443" s="9"/>
      <c r="UBU443" s="9"/>
      <c r="UBV443" s="9"/>
      <c r="UBW443" s="9"/>
      <c r="UBX443" s="9"/>
      <c r="UBY443" s="9"/>
      <c r="UBZ443" s="9"/>
      <c r="UCA443" s="9"/>
      <c r="UCB443" s="9"/>
      <c r="UCC443" s="9"/>
      <c r="UCD443" s="9"/>
      <c r="UCE443" s="9"/>
      <c r="UCF443" s="9"/>
      <c r="UCG443" s="9"/>
      <c r="UCH443" s="9"/>
      <c r="UCI443" s="9"/>
      <c r="UCJ443" s="9"/>
      <c r="UCK443" s="9"/>
      <c r="UCL443" s="9"/>
      <c r="UCM443" s="9"/>
      <c r="UCN443" s="9"/>
      <c r="UCO443" s="9"/>
      <c r="UCP443" s="9"/>
      <c r="UCQ443" s="9"/>
      <c r="UCR443" s="9"/>
      <c r="UCS443" s="9"/>
      <c r="UCT443" s="9"/>
      <c r="UCU443" s="9"/>
      <c r="UCV443" s="9"/>
      <c r="UCW443" s="9"/>
      <c r="UCX443" s="9"/>
      <c r="UCY443" s="9"/>
      <c r="UCZ443" s="9"/>
      <c r="UDA443" s="9"/>
      <c r="UDB443" s="9"/>
      <c r="UDC443" s="9"/>
      <c r="UDD443" s="9"/>
      <c r="UDE443" s="9"/>
      <c r="UDF443" s="9"/>
      <c r="UDG443" s="9"/>
      <c r="UDH443" s="9"/>
      <c r="UDI443" s="9"/>
      <c r="UDJ443" s="9"/>
      <c r="UDK443" s="9"/>
      <c r="UDL443" s="9"/>
      <c r="UDM443" s="9"/>
      <c r="UDN443" s="9"/>
      <c r="UDO443" s="9"/>
      <c r="UDP443" s="9"/>
      <c r="UDQ443" s="9"/>
      <c r="UDR443" s="9"/>
      <c r="UDS443" s="9"/>
      <c r="UDT443" s="9"/>
      <c r="UDU443" s="9"/>
      <c r="UDV443" s="9"/>
      <c r="UDW443" s="9"/>
      <c r="UDX443" s="9"/>
      <c r="UDY443" s="9"/>
      <c r="UDZ443" s="9"/>
      <c r="UEA443" s="9"/>
      <c r="UEB443" s="9"/>
      <c r="UEC443" s="9"/>
      <c r="UED443" s="9"/>
      <c r="UEE443" s="9"/>
      <c r="UEF443" s="9"/>
      <c r="UEG443" s="9"/>
      <c r="UEH443" s="9"/>
      <c r="UEI443" s="9"/>
      <c r="UEJ443" s="9"/>
      <c r="UEK443" s="9"/>
      <c r="UEL443" s="9"/>
      <c r="UEM443" s="9"/>
      <c r="UEN443" s="9"/>
      <c r="UEO443" s="9"/>
      <c r="UEP443" s="9"/>
      <c r="UEQ443" s="9"/>
      <c r="UER443" s="9"/>
      <c r="UES443" s="9"/>
      <c r="UET443" s="9"/>
      <c r="UEU443" s="9"/>
      <c r="UEV443" s="9"/>
      <c r="UEW443" s="9"/>
      <c r="UEX443" s="9"/>
      <c r="UEY443" s="9"/>
      <c r="UEZ443" s="9"/>
      <c r="UFA443" s="9"/>
      <c r="UFB443" s="9"/>
      <c r="UFC443" s="9"/>
      <c r="UFD443" s="9"/>
      <c r="UFE443" s="9"/>
      <c r="UFF443" s="9"/>
      <c r="UFG443" s="9"/>
      <c r="UFH443" s="9"/>
      <c r="UFI443" s="9"/>
      <c r="UFJ443" s="9"/>
      <c r="UFK443" s="9"/>
      <c r="UFL443" s="9"/>
      <c r="UFM443" s="9"/>
      <c r="UFN443" s="9"/>
      <c r="UFO443" s="9"/>
      <c r="UFP443" s="9"/>
      <c r="UFQ443" s="9"/>
      <c r="UFR443" s="9"/>
      <c r="UFS443" s="9"/>
      <c r="UFT443" s="9"/>
      <c r="UFU443" s="9"/>
      <c r="UFV443" s="9"/>
      <c r="UFW443" s="9"/>
      <c r="UFX443" s="9"/>
      <c r="UFY443" s="9"/>
      <c r="UFZ443" s="9"/>
      <c r="UGA443" s="9"/>
      <c r="UGB443" s="9"/>
      <c r="UGC443" s="9"/>
      <c r="UGD443" s="9"/>
      <c r="UGE443" s="9"/>
      <c r="UGF443" s="9"/>
      <c r="UGG443" s="9"/>
      <c r="UGH443" s="9"/>
      <c r="UGI443" s="9"/>
      <c r="UGJ443" s="9"/>
      <c r="UGK443" s="9"/>
      <c r="UGL443" s="9"/>
      <c r="UGM443" s="9"/>
      <c r="UGN443" s="9"/>
      <c r="UGO443" s="9"/>
      <c r="UGP443" s="9"/>
      <c r="UGQ443" s="9"/>
      <c r="UGR443" s="9"/>
      <c r="UGS443" s="9"/>
      <c r="UGT443" s="9"/>
      <c r="UGU443" s="9"/>
      <c r="UGV443" s="9"/>
      <c r="UGW443" s="9"/>
      <c r="UGX443" s="9"/>
      <c r="UGY443" s="9"/>
      <c r="UGZ443" s="9"/>
      <c r="UHA443" s="9"/>
      <c r="UHB443" s="9"/>
      <c r="UHC443" s="9"/>
      <c r="UHD443" s="9"/>
      <c r="UHE443" s="9"/>
      <c r="UHF443" s="9"/>
      <c r="UHG443" s="9"/>
      <c r="UHH443" s="9"/>
      <c r="UHI443" s="9"/>
      <c r="UHJ443" s="9"/>
      <c r="UHK443" s="9"/>
      <c r="UHL443" s="9"/>
      <c r="UHM443" s="9"/>
      <c r="UHN443" s="9"/>
      <c r="UHO443" s="9"/>
      <c r="UHP443" s="9"/>
      <c r="UHQ443" s="9"/>
      <c r="UHR443" s="9"/>
      <c r="UHS443" s="9"/>
      <c r="UHT443" s="9"/>
      <c r="UHU443" s="9"/>
      <c r="UHV443" s="9"/>
      <c r="UHW443" s="9"/>
      <c r="UHX443" s="9"/>
      <c r="UHY443" s="9"/>
      <c r="UHZ443" s="9"/>
      <c r="UIA443" s="9"/>
      <c r="UIB443" s="9"/>
      <c r="UIC443" s="9"/>
      <c r="UID443" s="9"/>
      <c r="UIE443" s="9"/>
      <c r="UIF443" s="9"/>
      <c r="UIG443" s="9"/>
      <c r="UIH443" s="9"/>
      <c r="UII443" s="9"/>
      <c r="UIJ443" s="9"/>
      <c r="UIK443" s="9"/>
      <c r="UIL443" s="9"/>
      <c r="UIM443" s="9"/>
      <c r="UIN443" s="9"/>
      <c r="UIO443" s="9"/>
      <c r="UIP443" s="9"/>
      <c r="UIQ443" s="9"/>
      <c r="UIR443" s="9"/>
      <c r="UIS443" s="9"/>
      <c r="UIT443" s="9"/>
      <c r="UIU443" s="9"/>
      <c r="UIV443" s="9"/>
      <c r="UIW443" s="9"/>
      <c r="UIX443" s="9"/>
      <c r="UIY443" s="9"/>
      <c r="UIZ443" s="9"/>
      <c r="UJA443" s="9"/>
      <c r="UJB443" s="9"/>
      <c r="UJC443" s="9"/>
      <c r="UJD443" s="9"/>
      <c r="UJE443" s="9"/>
      <c r="UJF443" s="9"/>
      <c r="UJG443" s="9"/>
      <c r="UJH443" s="9"/>
      <c r="UJI443" s="9"/>
      <c r="UJJ443" s="9"/>
      <c r="UJK443" s="9"/>
      <c r="UJL443" s="9"/>
      <c r="UJM443" s="9"/>
      <c r="UJN443" s="9"/>
      <c r="UJO443" s="9"/>
      <c r="UJP443" s="9"/>
      <c r="UJQ443" s="9"/>
      <c r="UJR443" s="9"/>
      <c r="UJS443" s="9"/>
      <c r="UJT443" s="9"/>
      <c r="UJU443" s="9"/>
      <c r="UJV443" s="9"/>
      <c r="UJW443" s="9"/>
      <c r="UJX443" s="9"/>
      <c r="UJY443" s="9"/>
      <c r="UJZ443" s="9"/>
      <c r="UKA443" s="9"/>
      <c r="UKB443" s="9"/>
      <c r="UKC443" s="9"/>
      <c r="UKD443" s="9"/>
      <c r="UKE443" s="9"/>
      <c r="UKF443" s="9"/>
      <c r="UKG443" s="9"/>
      <c r="UKH443" s="9"/>
      <c r="UKI443" s="9"/>
      <c r="UKJ443" s="9"/>
      <c r="UKK443" s="9"/>
      <c r="UKL443" s="9"/>
      <c r="UKM443" s="9"/>
      <c r="UKN443" s="9"/>
      <c r="UKO443" s="9"/>
      <c r="UKP443" s="9"/>
      <c r="UKQ443" s="9"/>
      <c r="UKR443" s="9"/>
      <c r="UKS443" s="9"/>
      <c r="UKT443" s="9"/>
      <c r="UKU443" s="9"/>
      <c r="UKV443" s="9"/>
      <c r="UKW443" s="9"/>
      <c r="UKX443" s="9"/>
      <c r="UKY443" s="9"/>
      <c r="UKZ443" s="9"/>
      <c r="ULA443" s="9"/>
      <c r="ULB443" s="9"/>
      <c r="ULC443" s="9"/>
      <c r="ULD443" s="9"/>
      <c r="ULE443" s="9"/>
      <c r="ULF443" s="9"/>
      <c r="ULG443" s="9"/>
      <c r="ULH443" s="9"/>
      <c r="ULI443" s="9"/>
      <c r="ULJ443" s="9"/>
      <c r="ULK443" s="9"/>
      <c r="ULL443" s="9"/>
      <c r="ULM443" s="9"/>
      <c r="ULN443" s="9"/>
      <c r="ULO443" s="9"/>
      <c r="ULP443" s="9"/>
      <c r="ULQ443" s="9"/>
      <c r="ULR443" s="9"/>
      <c r="ULS443" s="9"/>
      <c r="ULT443" s="9"/>
      <c r="ULU443" s="9"/>
      <c r="ULV443" s="9"/>
      <c r="ULW443" s="9"/>
      <c r="ULX443" s="9"/>
      <c r="ULY443" s="9"/>
      <c r="ULZ443" s="9"/>
      <c r="UMA443" s="9"/>
      <c r="UMB443" s="9"/>
      <c r="UMC443" s="9"/>
      <c r="UMD443" s="9"/>
      <c r="UME443" s="9"/>
      <c r="UMF443" s="9"/>
      <c r="UMG443" s="9"/>
      <c r="UMH443" s="9"/>
      <c r="UMI443" s="9"/>
      <c r="UMJ443" s="9"/>
      <c r="UMK443" s="9"/>
      <c r="UML443" s="9"/>
      <c r="UMM443" s="9"/>
      <c r="UMN443" s="9"/>
      <c r="UMO443" s="9"/>
      <c r="UMP443" s="9"/>
      <c r="UMQ443" s="9"/>
      <c r="UMR443" s="9"/>
      <c r="UMS443" s="9"/>
      <c r="UMT443" s="9"/>
      <c r="UMU443" s="9"/>
      <c r="UMV443" s="9"/>
      <c r="UMW443" s="9"/>
      <c r="UMX443" s="9"/>
      <c r="UMY443" s="9"/>
      <c r="UMZ443" s="9"/>
      <c r="UNA443" s="9"/>
      <c r="UNB443" s="9"/>
      <c r="UNC443" s="9"/>
      <c r="UND443" s="9"/>
      <c r="UNE443" s="9"/>
      <c r="UNF443" s="9"/>
      <c r="UNG443" s="9"/>
      <c r="UNH443" s="9"/>
      <c r="UNI443" s="9"/>
      <c r="UNJ443" s="9"/>
      <c r="UNK443" s="9"/>
      <c r="UNL443" s="9"/>
      <c r="UNM443" s="9"/>
      <c r="UNN443" s="9"/>
      <c r="UNO443" s="9"/>
      <c r="UNP443" s="9"/>
      <c r="UNQ443" s="9"/>
      <c r="UNR443" s="9"/>
      <c r="UNS443" s="9"/>
      <c r="UNT443" s="9"/>
      <c r="UNU443" s="9"/>
      <c r="UNV443" s="9"/>
      <c r="UNW443" s="9"/>
      <c r="UNX443" s="9"/>
      <c r="UNY443" s="9"/>
      <c r="UNZ443" s="9"/>
      <c r="UOA443" s="9"/>
      <c r="UOB443" s="9"/>
      <c r="UOC443" s="9"/>
      <c r="UOD443" s="9"/>
      <c r="UOE443" s="9"/>
      <c r="UOF443" s="9"/>
      <c r="UOG443" s="9"/>
      <c r="UOH443" s="9"/>
      <c r="UOI443" s="9"/>
      <c r="UOJ443" s="9"/>
      <c r="UOK443" s="9"/>
      <c r="UOL443" s="9"/>
      <c r="UOM443" s="9"/>
      <c r="UON443" s="9"/>
      <c r="UOO443" s="9"/>
      <c r="UOP443" s="9"/>
      <c r="UOQ443" s="9"/>
      <c r="UOR443" s="9"/>
      <c r="UOS443" s="9"/>
      <c r="UOT443" s="9"/>
      <c r="UOU443" s="9"/>
      <c r="UOV443" s="9"/>
      <c r="UOW443" s="9"/>
      <c r="UOX443" s="9"/>
      <c r="UOY443" s="9"/>
      <c r="UOZ443" s="9"/>
      <c r="UPA443" s="9"/>
      <c r="UPB443" s="9"/>
      <c r="UPC443" s="9"/>
      <c r="UPD443" s="9"/>
      <c r="UPE443" s="9"/>
      <c r="UPF443" s="9"/>
      <c r="UPG443" s="9"/>
      <c r="UPH443" s="9"/>
      <c r="UPI443" s="9"/>
      <c r="UPJ443" s="9"/>
      <c r="UPK443" s="9"/>
      <c r="UPL443" s="9"/>
      <c r="UPM443" s="9"/>
      <c r="UPN443" s="9"/>
      <c r="UPO443" s="9"/>
      <c r="UPP443" s="9"/>
      <c r="UPQ443" s="9"/>
      <c r="UPR443" s="9"/>
      <c r="UPS443" s="9"/>
      <c r="UPT443" s="9"/>
      <c r="UPU443" s="9"/>
      <c r="UPV443" s="9"/>
      <c r="UPW443" s="9"/>
      <c r="UPX443" s="9"/>
      <c r="UPY443" s="9"/>
      <c r="UPZ443" s="9"/>
      <c r="UQA443" s="9"/>
      <c r="UQB443" s="9"/>
      <c r="UQC443" s="9"/>
      <c r="UQD443" s="9"/>
      <c r="UQE443" s="9"/>
      <c r="UQF443" s="9"/>
      <c r="UQG443" s="9"/>
      <c r="UQH443" s="9"/>
      <c r="UQI443" s="9"/>
      <c r="UQJ443" s="9"/>
      <c r="UQK443" s="9"/>
      <c r="UQL443" s="9"/>
      <c r="UQM443" s="9"/>
      <c r="UQN443" s="9"/>
      <c r="UQO443" s="9"/>
      <c r="UQP443" s="9"/>
      <c r="UQQ443" s="9"/>
      <c r="UQR443" s="9"/>
      <c r="UQS443" s="9"/>
      <c r="UQT443" s="9"/>
      <c r="UQU443" s="9"/>
      <c r="UQV443" s="9"/>
      <c r="UQW443" s="9"/>
      <c r="UQX443" s="9"/>
      <c r="UQY443" s="9"/>
      <c r="UQZ443" s="9"/>
      <c r="URA443" s="9"/>
      <c r="URB443" s="9"/>
      <c r="URC443" s="9"/>
      <c r="URD443" s="9"/>
      <c r="URE443" s="9"/>
      <c r="URF443" s="9"/>
      <c r="URG443" s="9"/>
      <c r="URH443" s="9"/>
      <c r="URI443" s="9"/>
      <c r="URJ443" s="9"/>
      <c r="URK443" s="9"/>
      <c r="URL443" s="9"/>
      <c r="URM443" s="9"/>
      <c r="URN443" s="9"/>
      <c r="URO443" s="9"/>
      <c r="URP443" s="9"/>
      <c r="URQ443" s="9"/>
      <c r="URR443" s="9"/>
      <c r="URS443" s="9"/>
      <c r="URT443" s="9"/>
      <c r="URU443" s="9"/>
      <c r="URV443" s="9"/>
      <c r="URW443" s="9"/>
      <c r="URX443" s="9"/>
      <c r="URY443" s="9"/>
      <c r="URZ443" s="9"/>
      <c r="USA443" s="9"/>
      <c r="USB443" s="9"/>
      <c r="USC443" s="9"/>
      <c r="USD443" s="9"/>
      <c r="USE443" s="9"/>
      <c r="USF443" s="9"/>
      <c r="USG443" s="9"/>
      <c r="USH443" s="9"/>
      <c r="USI443" s="9"/>
      <c r="USJ443" s="9"/>
      <c r="USK443" s="9"/>
      <c r="USL443" s="9"/>
      <c r="USM443" s="9"/>
      <c r="USN443" s="9"/>
      <c r="USO443" s="9"/>
      <c r="USP443" s="9"/>
      <c r="USQ443" s="9"/>
      <c r="USR443" s="9"/>
      <c r="USS443" s="9"/>
      <c r="UST443" s="9"/>
      <c r="USU443" s="9"/>
      <c r="USV443" s="9"/>
      <c r="USW443" s="9"/>
      <c r="USX443" s="9"/>
      <c r="USY443" s="9"/>
      <c r="USZ443" s="9"/>
      <c r="UTA443" s="9"/>
      <c r="UTB443" s="9"/>
      <c r="UTC443" s="9"/>
      <c r="UTD443" s="9"/>
      <c r="UTE443" s="9"/>
      <c r="UTF443" s="9"/>
      <c r="UTG443" s="9"/>
      <c r="UTH443" s="9"/>
      <c r="UTI443" s="9"/>
      <c r="UTJ443" s="9"/>
      <c r="UTK443" s="9"/>
      <c r="UTL443" s="9"/>
      <c r="UTM443" s="9"/>
      <c r="UTN443" s="9"/>
      <c r="UTO443" s="9"/>
      <c r="UTP443" s="9"/>
      <c r="UTQ443" s="9"/>
      <c r="UTR443" s="9"/>
      <c r="UTS443" s="9"/>
      <c r="UTT443" s="9"/>
      <c r="UTU443" s="9"/>
      <c r="UTV443" s="9"/>
      <c r="UTW443" s="9"/>
      <c r="UTX443" s="9"/>
      <c r="UTY443" s="9"/>
      <c r="UTZ443" s="9"/>
      <c r="UUA443" s="9"/>
      <c r="UUB443" s="9"/>
      <c r="UUC443" s="9"/>
      <c r="UUD443" s="9"/>
      <c r="UUE443" s="9"/>
      <c r="UUF443" s="9"/>
      <c r="UUG443" s="9"/>
      <c r="UUH443" s="9"/>
      <c r="UUI443" s="9"/>
      <c r="UUJ443" s="9"/>
      <c r="UUK443" s="9"/>
      <c r="UUL443" s="9"/>
      <c r="UUM443" s="9"/>
      <c r="UUN443" s="9"/>
      <c r="UUO443" s="9"/>
      <c r="UUP443" s="9"/>
      <c r="UUQ443" s="9"/>
      <c r="UUR443" s="9"/>
      <c r="UUS443" s="9"/>
      <c r="UUT443" s="9"/>
      <c r="UUU443" s="9"/>
      <c r="UUV443" s="9"/>
      <c r="UUW443" s="9"/>
      <c r="UUX443" s="9"/>
      <c r="UUY443" s="9"/>
      <c r="UUZ443" s="9"/>
      <c r="UVA443" s="9"/>
      <c r="UVB443" s="9"/>
      <c r="UVC443" s="9"/>
      <c r="UVD443" s="9"/>
      <c r="UVE443" s="9"/>
      <c r="UVF443" s="9"/>
      <c r="UVG443" s="9"/>
      <c r="UVH443" s="9"/>
      <c r="UVI443" s="9"/>
      <c r="UVJ443" s="9"/>
      <c r="UVK443" s="9"/>
      <c r="UVL443" s="9"/>
      <c r="UVM443" s="9"/>
      <c r="UVN443" s="9"/>
      <c r="UVO443" s="9"/>
      <c r="UVP443" s="9"/>
      <c r="UVQ443" s="9"/>
      <c r="UVR443" s="9"/>
      <c r="UVS443" s="9"/>
      <c r="UVT443" s="9"/>
      <c r="UVU443" s="9"/>
      <c r="UVV443" s="9"/>
      <c r="UVW443" s="9"/>
      <c r="UVX443" s="9"/>
      <c r="UVY443" s="9"/>
      <c r="UVZ443" s="9"/>
      <c r="UWA443" s="9"/>
      <c r="UWB443" s="9"/>
      <c r="UWC443" s="9"/>
      <c r="UWD443" s="9"/>
      <c r="UWE443" s="9"/>
      <c r="UWF443" s="9"/>
      <c r="UWG443" s="9"/>
      <c r="UWH443" s="9"/>
      <c r="UWI443" s="9"/>
      <c r="UWJ443" s="9"/>
      <c r="UWK443" s="9"/>
      <c r="UWL443" s="9"/>
      <c r="UWM443" s="9"/>
      <c r="UWN443" s="9"/>
      <c r="UWO443" s="9"/>
      <c r="UWP443" s="9"/>
      <c r="UWQ443" s="9"/>
      <c r="UWR443" s="9"/>
      <c r="UWS443" s="9"/>
      <c r="UWT443" s="9"/>
      <c r="UWU443" s="9"/>
      <c r="UWV443" s="9"/>
      <c r="UWW443" s="9"/>
      <c r="UWX443" s="9"/>
      <c r="UWY443" s="9"/>
      <c r="UWZ443" s="9"/>
      <c r="UXA443" s="9"/>
      <c r="UXB443" s="9"/>
      <c r="UXC443" s="9"/>
      <c r="UXD443" s="9"/>
      <c r="UXE443" s="9"/>
      <c r="UXF443" s="9"/>
      <c r="UXG443" s="9"/>
      <c r="UXH443" s="9"/>
      <c r="UXI443" s="9"/>
      <c r="UXJ443" s="9"/>
      <c r="UXK443" s="9"/>
      <c r="UXL443" s="9"/>
      <c r="UXM443" s="9"/>
      <c r="UXN443" s="9"/>
      <c r="UXO443" s="9"/>
      <c r="UXP443" s="9"/>
      <c r="UXQ443" s="9"/>
      <c r="UXR443" s="9"/>
      <c r="UXS443" s="9"/>
      <c r="UXT443" s="9"/>
      <c r="UXU443" s="9"/>
      <c r="UXV443" s="9"/>
      <c r="UXW443" s="9"/>
      <c r="UXX443" s="9"/>
      <c r="UXY443" s="9"/>
      <c r="UXZ443" s="9"/>
      <c r="UYA443" s="9"/>
      <c r="UYB443" s="9"/>
      <c r="UYC443" s="9"/>
      <c r="UYD443" s="9"/>
      <c r="UYE443" s="9"/>
      <c r="UYF443" s="9"/>
      <c r="UYG443" s="9"/>
      <c r="UYH443" s="9"/>
      <c r="UYI443" s="9"/>
      <c r="UYJ443" s="9"/>
      <c r="UYK443" s="9"/>
      <c r="UYL443" s="9"/>
      <c r="UYM443" s="9"/>
      <c r="UYN443" s="9"/>
      <c r="UYO443" s="9"/>
      <c r="UYP443" s="9"/>
      <c r="UYQ443" s="9"/>
      <c r="UYR443" s="9"/>
      <c r="UYS443" s="9"/>
      <c r="UYT443" s="9"/>
      <c r="UYU443" s="9"/>
      <c r="UYV443" s="9"/>
      <c r="UYW443" s="9"/>
      <c r="UYX443" s="9"/>
      <c r="UYY443" s="9"/>
      <c r="UYZ443" s="9"/>
      <c r="UZA443" s="9"/>
      <c r="UZB443" s="9"/>
      <c r="UZC443" s="9"/>
      <c r="UZD443" s="9"/>
      <c r="UZE443" s="9"/>
      <c r="UZF443" s="9"/>
      <c r="UZG443" s="9"/>
      <c r="UZH443" s="9"/>
      <c r="UZI443" s="9"/>
      <c r="UZJ443" s="9"/>
      <c r="UZK443" s="9"/>
      <c r="UZL443" s="9"/>
      <c r="UZM443" s="9"/>
      <c r="UZN443" s="9"/>
      <c r="UZO443" s="9"/>
      <c r="UZP443" s="9"/>
      <c r="UZQ443" s="9"/>
      <c r="UZR443" s="9"/>
      <c r="UZS443" s="9"/>
      <c r="UZT443" s="9"/>
      <c r="UZU443" s="9"/>
      <c r="UZV443" s="9"/>
      <c r="UZW443" s="9"/>
      <c r="UZX443" s="9"/>
      <c r="UZY443" s="9"/>
      <c r="UZZ443" s="9"/>
      <c r="VAA443" s="9"/>
      <c r="VAB443" s="9"/>
      <c r="VAC443" s="9"/>
      <c r="VAD443" s="9"/>
      <c r="VAE443" s="9"/>
      <c r="VAF443" s="9"/>
      <c r="VAG443" s="9"/>
      <c r="VAH443" s="9"/>
      <c r="VAI443" s="9"/>
      <c r="VAJ443" s="9"/>
      <c r="VAK443" s="9"/>
      <c r="VAL443" s="9"/>
      <c r="VAM443" s="9"/>
      <c r="VAN443" s="9"/>
      <c r="VAO443" s="9"/>
      <c r="VAP443" s="9"/>
      <c r="VAQ443" s="9"/>
      <c r="VAR443" s="9"/>
      <c r="VAS443" s="9"/>
      <c r="VAT443" s="9"/>
      <c r="VAU443" s="9"/>
      <c r="VAV443" s="9"/>
      <c r="VAW443" s="9"/>
      <c r="VAX443" s="9"/>
      <c r="VAY443" s="9"/>
      <c r="VAZ443" s="9"/>
      <c r="VBA443" s="9"/>
      <c r="VBB443" s="9"/>
      <c r="VBC443" s="9"/>
      <c r="VBD443" s="9"/>
      <c r="VBE443" s="9"/>
      <c r="VBF443" s="9"/>
      <c r="VBG443" s="9"/>
      <c r="VBH443" s="9"/>
      <c r="VBI443" s="9"/>
      <c r="VBJ443" s="9"/>
      <c r="VBK443" s="9"/>
      <c r="VBL443" s="9"/>
      <c r="VBM443" s="9"/>
      <c r="VBN443" s="9"/>
      <c r="VBO443" s="9"/>
      <c r="VBP443" s="9"/>
      <c r="VBQ443" s="9"/>
      <c r="VBR443" s="9"/>
      <c r="VBS443" s="9"/>
      <c r="VBT443" s="9"/>
      <c r="VBU443" s="9"/>
      <c r="VBV443" s="9"/>
      <c r="VBW443" s="9"/>
      <c r="VBX443" s="9"/>
      <c r="VBY443" s="9"/>
      <c r="VBZ443" s="9"/>
      <c r="VCA443" s="9"/>
      <c r="VCB443" s="9"/>
      <c r="VCC443" s="9"/>
      <c r="VCD443" s="9"/>
      <c r="VCE443" s="9"/>
      <c r="VCF443" s="9"/>
      <c r="VCG443" s="9"/>
      <c r="VCH443" s="9"/>
      <c r="VCI443" s="9"/>
      <c r="VCJ443" s="9"/>
      <c r="VCK443" s="9"/>
      <c r="VCL443" s="9"/>
      <c r="VCM443" s="9"/>
      <c r="VCN443" s="9"/>
      <c r="VCO443" s="9"/>
      <c r="VCP443" s="9"/>
      <c r="VCQ443" s="9"/>
      <c r="VCR443" s="9"/>
      <c r="VCS443" s="9"/>
      <c r="VCT443" s="9"/>
      <c r="VCU443" s="9"/>
      <c r="VCV443" s="9"/>
      <c r="VCW443" s="9"/>
      <c r="VCX443" s="9"/>
      <c r="VCY443" s="9"/>
      <c r="VCZ443" s="9"/>
      <c r="VDA443" s="9"/>
      <c r="VDB443" s="9"/>
      <c r="VDC443" s="9"/>
      <c r="VDD443" s="9"/>
      <c r="VDE443" s="9"/>
      <c r="VDF443" s="9"/>
      <c r="VDG443" s="9"/>
      <c r="VDH443" s="9"/>
      <c r="VDI443" s="9"/>
      <c r="VDJ443" s="9"/>
      <c r="VDK443" s="9"/>
      <c r="VDL443" s="9"/>
      <c r="VDM443" s="9"/>
      <c r="VDN443" s="9"/>
      <c r="VDO443" s="9"/>
      <c r="VDP443" s="9"/>
      <c r="VDQ443" s="9"/>
      <c r="VDR443" s="9"/>
      <c r="VDS443" s="9"/>
      <c r="VDT443" s="9"/>
      <c r="VDU443" s="9"/>
      <c r="VDV443" s="9"/>
      <c r="VDW443" s="9"/>
      <c r="VDX443" s="9"/>
      <c r="VDY443" s="9"/>
      <c r="VDZ443" s="9"/>
      <c r="VEA443" s="9"/>
      <c r="VEB443" s="9"/>
      <c r="VEC443" s="9"/>
      <c r="VED443" s="9"/>
      <c r="VEE443" s="9"/>
      <c r="VEF443" s="9"/>
      <c r="VEG443" s="9"/>
      <c r="VEH443" s="9"/>
      <c r="VEI443" s="9"/>
      <c r="VEJ443" s="9"/>
      <c r="VEK443" s="9"/>
      <c r="VEL443" s="9"/>
      <c r="VEM443" s="9"/>
      <c r="VEN443" s="9"/>
      <c r="VEO443" s="9"/>
      <c r="VEP443" s="9"/>
      <c r="VEQ443" s="9"/>
      <c r="VER443" s="9"/>
      <c r="VES443" s="9"/>
      <c r="VET443" s="9"/>
      <c r="VEU443" s="9"/>
      <c r="VEV443" s="9"/>
      <c r="VEW443" s="9"/>
      <c r="VEX443" s="9"/>
      <c r="VEY443" s="9"/>
      <c r="VEZ443" s="9"/>
      <c r="VFA443" s="9"/>
      <c r="VFB443" s="9"/>
      <c r="VFC443" s="9"/>
      <c r="VFD443" s="9"/>
      <c r="VFE443" s="9"/>
      <c r="VFF443" s="9"/>
      <c r="VFG443" s="9"/>
      <c r="VFH443" s="9"/>
      <c r="VFI443" s="9"/>
      <c r="VFJ443" s="9"/>
      <c r="VFK443" s="9"/>
      <c r="VFL443" s="9"/>
      <c r="VFM443" s="9"/>
      <c r="VFN443" s="9"/>
      <c r="VFO443" s="9"/>
      <c r="VFP443" s="9"/>
      <c r="VFQ443" s="9"/>
      <c r="VFR443" s="9"/>
      <c r="VFS443" s="9"/>
      <c r="VFT443" s="9"/>
      <c r="VFU443" s="9"/>
      <c r="VFV443" s="9"/>
      <c r="VFW443" s="9"/>
      <c r="VFX443" s="9"/>
      <c r="VFY443" s="9"/>
      <c r="VFZ443" s="9"/>
      <c r="VGA443" s="9"/>
      <c r="VGB443" s="9"/>
      <c r="VGC443" s="9"/>
      <c r="VGD443" s="9"/>
      <c r="VGE443" s="9"/>
      <c r="VGF443" s="9"/>
      <c r="VGG443" s="9"/>
      <c r="VGH443" s="9"/>
      <c r="VGI443" s="9"/>
      <c r="VGJ443" s="9"/>
      <c r="VGK443" s="9"/>
      <c r="VGL443" s="9"/>
      <c r="VGM443" s="9"/>
      <c r="VGN443" s="9"/>
      <c r="VGO443" s="9"/>
      <c r="VGP443" s="9"/>
      <c r="VGQ443" s="9"/>
      <c r="VGR443" s="9"/>
      <c r="VGS443" s="9"/>
      <c r="VGT443" s="9"/>
      <c r="VGU443" s="9"/>
      <c r="VGV443" s="9"/>
      <c r="VGW443" s="9"/>
      <c r="VGX443" s="9"/>
      <c r="VGY443" s="9"/>
      <c r="VGZ443" s="9"/>
      <c r="VHA443" s="9"/>
      <c r="VHB443" s="9"/>
      <c r="VHC443" s="9"/>
      <c r="VHD443" s="9"/>
      <c r="VHE443" s="9"/>
      <c r="VHF443" s="9"/>
      <c r="VHG443" s="9"/>
      <c r="VHH443" s="9"/>
      <c r="VHI443" s="9"/>
      <c r="VHJ443" s="9"/>
      <c r="VHK443" s="9"/>
      <c r="VHL443" s="9"/>
      <c r="VHM443" s="9"/>
      <c r="VHN443" s="9"/>
      <c r="VHO443" s="9"/>
      <c r="VHP443" s="9"/>
      <c r="VHQ443" s="9"/>
      <c r="VHR443" s="9"/>
      <c r="VHS443" s="9"/>
      <c r="VHT443" s="9"/>
      <c r="VHU443" s="9"/>
      <c r="VHV443" s="9"/>
      <c r="VHW443" s="9"/>
      <c r="VHX443" s="9"/>
      <c r="VHY443" s="9"/>
      <c r="VHZ443" s="9"/>
      <c r="VIA443" s="9"/>
      <c r="VIB443" s="9"/>
      <c r="VIC443" s="9"/>
      <c r="VID443" s="9"/>
      <c r="VIE443" s="9"/>
      <c r="VIF443" s="9"/>
      <c r="VIG443" s="9"/>
      <c r="VIH443" s="9"/>
      <c r="VII443" s="9"/>
      <c r="VIJ443" s="9"/>
      <c r="VIK443" s="9"/>
      <c r="VIL443" s="9"/>
      <c r="VIM443" s="9"/>
      <c r="VIN443" s="9"/>
      <c r="VIO443" s="9"/>
      <c r="VIP443" s="9"/>
      <c r="VIQ443" s="9"/>
      <c r="VIR443" s="9"/>
      <c r="VIS443" s="9"/>
      <c r="VIT443" s="9"/>
      <c r="VIU443" s="9"/>
      <c r="VIV443" s="9"/>
      <c r="VIW443" s="9"/>
      <c r="VIX443" s="9"/>
      <c r="VIY443" s="9"/>
      <c r="VIZ443" s="9"/>
      <c r="VJA443" s="9"/>
      <c r="VJB443" s="9"/>
      <c r="VJC443" s="9"/>
      <c r="VJD443" s="9"/>
      <c r="VJE443" s="9"/>
      <c r="VJF443" s="9"/>
      <c r="VJG443" s="9"/>
      <c r="VJH443" s="9"/>
      <c r="VJI443" s="9"/>
      <c r="VJJ443" s="9"/>
      <c r="VJK443" s="9"/>
      <c r="VJL443" s="9"/>
      <c r="VJM443" s="9"/>
      <c r="VJN443" s="9"/>
      <c r="VJO443" s="9"/>
      <c r="VJP443" s="9"/>
      <c r="VJQ443" s="9"/>
      <c r="VJR443" s="9"/>
      <c r="VJS443" s="9"/>
      <c r="VJT443" s="9"/>
      <c r="VJU443" s="9"/>
      <c r="VJV443" s="9"/>
      <c r="VJW443" s="9"/>
      <c r="VJX443" s="9"/>
      <c r="VJY443" s="9"/>
      <c r="VJZ443" s="9"/>
      <c r="VKA443" s="9"/>
      <c r="VKB443" s="9"/>
      <c r="VKC443" s="9"/>
      <c r="VKD443" s="9"/>
      <c r="VKE443" s="9"/>
      <c r="VKF443" s="9"/>
      <c r="VKG443" s="9"/>
      <c r="VKH443" s="9"/>
      <c r="VKI443" s="9"/>
      <c r="VKJ443" s="9"/>
      <c r="VKK443" s="9"/>
      <c r="VKL443" s="9"/>
      <c r="VKM443" s="9"/>
      <c r="VKN443" s="9"/>
      <c r="VKO443" s="9"/>
      <c r="VKP443" s="9"/>
      <c r="VKQ443" s="9"/>
      <c r="VKR443" s="9"/>
      <c r="VKS443" s="9"/>
      <c r="VKT443" s="9"/>
      <c r="VKU443" s="9"/>
      <c r="VKV443" s="9"/>
      <c r="VKW443" s="9"/>
      <c r="VKX443" s="9"/>
      <c r="VKY443" s="9"/>
      <c r="VKZ443" s="9"/>
      <c r="VLA443" s="9"/>
      <c r="VLB443" s="9"/>
      <c r="VLC443" s="9"/>
      <c r="VLD443" s="9"/>
      <c r="VLE443" s="9"/>
      <c r="VLF443" s="9"/>
      <c r="VLG443" s="9"/>
      <c r="VLH443" s="9"/>
      <c r="VLI443" s="9"/>
      <c r="VLJ443" s="9"/>
      <c r="VLK443" s="9"/>
      <c r="VLL443" s="9"/>
      <c r="VLM443" s="9"/>
      <c r="VLN443" s="9"/>
      <c r="VLO443" s="9"/>
      <c r="VLP443" s="9"/>
      <c r="VLQ443" s="9"/>
      <c r="VLR443" s="9"/>
      <c r="VLS443" s="9"/>
      <c r="VLT443" s="9"/>
      <c r="VLU443" s="9"/>
      <c r="VLV443" s="9"/>
      <c r="VLW443" s="9"/>
      <c r="VLX443" s="9"/>
      <c r="VLY443" s="9"/>
      <c r="VLZ443" s="9"/>
      <c r="VMA443" s="9"/>
      <c r="VMB443" s="9"/>
      <c r="VMC443" s="9"/>
      <c r="VMD443" s="9"/>
      <c r="VME443" s="9"/>
      <c r="VMF443" s="9"/>
      <c r="VMG443" s="9"/>
      <c r="VMH443" s="9"/>
      <c r="VMI443" s="9"/>
      <c r="VMJ443" s="9"/>
      <c r="VMK443" s="9"/>
      <c r="VML443" s="9"/>
      <c r="VMM443" s="9"/>
      <c r="VMN443" s="9"/>
      <c r="VMO443" s="9"/>
      <c r="VMP443" s="9"/>
      <c r="VMQ443" s="9"/>
      <c r="VMR443" s="9"/>
      <c r="VMS443" s="9"/>
      <c r="VMT443" s="9"/>
      <c r="VMU443" s="9"/>
      <c r="VMV443" s="9"/>
      <c r="VMW443" s="9"/>
      <c r="VMX443" s="9"/>
      <c r="VMY443" s="9"/>
      <c r="VMZ443" s="9"/>
      <c r="VNA443" s="9"/>
      <c r="VNB443" s="9"/>
      <c r="VNC443" s="9"/>
      <c r="VND443" s="9"/>
      <c r="VNE443" s="9"/>
      <c r="VNF443" s="9"/>
      <c r="VNG443" s="9"/>
      <c r="VNH443" s="9"/>
      <c r="VNI443" s="9"/>
      <c r="VNJ443" s="9"/>
      <c r="VNK443" s="9"/>
      <c r="VNL443" s="9"/>
      <c r="VNM443" s="9"/>
      <c r="VNN443" s="9"/>
      <c r="VNO443" s="9"/>
      <c r="VNP443" s="9"/>
      <c r="VNQ443" s="9"/>
      <c r="VNR443" s="9"/>
      <c r="VNS443" s="9"/>
      <c r="VNT443" s="9"/>
      <c r="VNU443" s="9"/>
      <c r="VNV443" s="9"/>
      <c r="VNW443" s="9"/>
      <c r="VNX443" s="9"/>
      <c r="VNY443" s="9"/>
      <c r="VNZ443" s="9"/>
      <c r="VOA443" s="9"/>
      <c r="VOB443" s="9"/>
      <c r="VOC443" s="9"/>
      <c r="VOD443" s="9"/>
      <c r="VOE443" s="9"/>
      <c r="VOF443" s="9"/>
      <c r="VOG443" s="9"/>
      <c r="VOH443" s="9"/>
      <c r="VOI443" s="9"/>
      <c r="VOJ443" s="9"/>
      <c r="VOK443" s="9"/>
      <c r="VOL443" s="9"/>
      <c r="VOM443" s="9"/>
      <c r="VON443" s="9"/>
      <c r="VOO443" s="9"/>
      <c r="VOP443" s="9"/>
      <c r="VOQ443" s="9"/>
      <c r="VOR443" s="9"/>
      <c r="VOS443" s="9"/>
      <c r="VOT443" s="9"/>
      <c r="VOU443" s="9"/>
      <c r="VOV443" s="9"/>
      <c r="VOW443" s="9"/>
      <c r="VOX443" s="9"/>
      <c r="VOY443" s="9"/>
      <c r="VOZ443" s="9"/>
      <c r="VPA443" s="9"/>
      <c r="VPB443" s="9"/>
      <c r="VPC443" s="9"/>
      <c r="VPD443" s="9"/>
      <c r="VPE443" s="9"/>
      <c r="VPF443" s="9"/>
      <c r="VPG443" s="9"/>
      <c r="VPH443" s="9"/>
      <c r="VPI443" s="9"/>
      <c r="VPJ443" s="9"/>
      <c r="VPK443" s="9"/>
      <c r="VPL443" s="9"/>
      <c r="VPM443" s="9"/>
      <c r="VPN443" s="9"/>
      <c r="VPO443" s="9"/>
      <c r="VPP443" s="9"/>
      <c r="VPQ443" s="9"/>
      <c r="VPR443" s="9"/>
      <c r="VPS443" s="9"/>
      <c r="VPT443" s="9"/>
      <c r="VPU443" s="9"/>
      <c r="VPV443" s="9"/>
      <c r="VPW443" s="9"/>
      <c r="VPX443" s="9"/>
      <c r="VPY443" s="9"/>
      <c r="VPZ443" s="9"/>
      <c r="VQA443" s="9"/>
      <c r="VQB443" s="9"/>
      <c r="VQC443" s="9"/>
      <c r="VQD443" s="9"/>
      <c r="VQE443" s="9"/>
      <c r="VQF443" s="9"/>
      <c r="VQG443" s="9"/>
      <c r="VQH443" s="9"/>
      <c r="VQI443" s="9"/>
      <c r="VQJ443" s="9"/>
      <c r="VQK443" s="9"/>
      <c r="VQL443" s="9"/>
      <c r="VQM443" s="9"/>
      <c r="VQN443" s="9"/>
      <c r="VQO443" s="9"/>
      <c r="VQP443" s="9"/>
      <c r="VQQ443" s="9"/>
      <c r="VQR443" s="9"/>
      <c r="VQS443" s="9"/>
      <c r="VQT443" s="9"/>
      <c r="VQU443" s="9"/>
      <c r="VQV443" s="9"/>
      <c r="VQW443" s="9"/>
      <c r="VQX443" s="9"/>
      <c r="VQY443" s="9"/>
      <c r="VQZ443" s="9"/>
      <c r="VRA443" s="9"/>
      <c r="VRB443" s="9"/>
      <c r="VRC443" s="9"/>
      <c r="VRD443" s="9"/>
      <c r="VRE443" s="9"/>
      <c r="VRF443" s="9"/>
      <c r="VRG443" s="9"/>
      <c r="VRH443" s="9"/>
      <c r="VRI443" s="9"/>
      <c r="VRJ443" s="9"/>
      <c r="VRK443" s="9"/>
      <c r="VRL443" s="9"/>
      <c r="VRM443" s="9"/>
      <c r="VRN443" s="9"/>
      <c r="VRO443" s="9"/>
      <c r="VRP443" s="9"/>
      <c r="VRQ443" s="9"/>
      <c r="VRR443" s="9"/>
      <c r="VRS443" s="9"/>
      <c r="VRT443" s="9"/>
      <c r="VRU443" s="9"/>
      <c r="VRV443" s="9"/>
      <c r="VRW443" s="9"/>
      <c r="VRX443" s="9"/>
      <c r="VRY443" s="9"/>
      <c r="VRZ443" s="9"/>
      <c r="VSA443" s="9"/>
      <c r="VSB443" s="9"/>
      <c r="VSC443" s="9"/>
      <c r="VSD443" s="9"/>
      <c r="VSE443" s="9"/>
      <c r="VSF443" s="9"/>
      <c r="VSG443" s="9"/>
      <c r="VSH443" s="9"/>
      <c r="VSI443" s="9"/>
      <c r="VSJ443" s="9"/>
      <c r="VSK443" s="9"/>
      <c r="VSL443" s="9"/>
      <c r="VSM443" s="9"/>
      <c r="VSN443" s="9"/>
      <c r="VSO443" s="9"/>
      <c r="VSP443" s="9"/>
      <c r="VSQ443" s="9"/>
      <c r="VSR443" s="9"/>
      <c r="VSS443" s="9"/>
      <c r="VST443" s="9"/>
      <c r="VSU443" s="9"/>
      <c r="VSV443" s="9"/>
      <c r="VSW443" s="9"/>
      <c r="VSX443" s="9"/>
      <c r="VSY443" s="9"/>
      <c r="VSZ443" s="9"/>
      <c r="VTA443" s="9"/>
      <c r="VTB443" s="9"/>
      <c r="VTC443" s="9"/>
      <c r="VTD443" s="9"/>
      <c r="VTE443" s="9"/>
      <c r="VTF443" s="9"/>
      <c r="VTG443" s="9"/>
      <c r="VTH443" s="9"/>
      <c r="VTI443" s="9"/>
      <c r="VTJ443" s="9"/>
      <c r="VTK443" s="9"/>
      <c r="VTL443" s="9"/>
      <c r="VTM443" s="9"/>
      <c r="VTN443" s="9"/>
      <c r="VTO443" s="9"/>
      <c r="VTP443" s="9"/>
      <c r="VTQ443" s="9"/>
      <c r="VTR443" s="9"/>
      <c r="VTS443" s="9"/>
      <c r="VTT443" s="9"/>
      <c r="VTU443" s="9"/>
      <c r="VTV443" s="9"/>
      <c r="VTW443" s="9"/>
      <c r="VTX443" s="9"/>
      <c r="VTY443" s="9"/>
      <c r="VTZ443" s="9"/>
      <c r="VUA443" s="9"/>
      <c r="VUB443" s="9"/>
      <c r="VUC443" s="9"/>
      <c r="VUD443" s="9"/>
      <c r="VUE443" s="9"/>
      <c r="VUF443" s="9"/>
      <c r="VUG443" s="9"/>
      <c r="VUH443" s="9"/>
      <c r="VUI443" s="9"/>
      <c r="VUJ443" s="9"/>
      <c r="VUK443" s="9"/>
      <c r="VUL443" s="9"/>
      <c r="VUM443" s="9"/>
      <c r="VUN443" s="9"/>
      <c r="VUO443" s="9"/>
      <c r="VUP443" s="9"/>
      <c r="VUQ443" s="9"/>
      <c r="VUR443" s="9"/>
      <c r="VUS443" s="9"/>
      <c r="VUT443" s="9"/>
      <c r="VUU443" s="9"/>
      <c r="VUV443" s="9"/>
      <c r="VUW443" s="9"/>
      <c r="VUX443" s="9"/>
      <c r="VUY443" s="9"/>
      <c r="VUZ443" s="9"/>
      <c r="VVA443" s="9"/>
      <c r="VVB443" s="9"/>
      <c r="VVC443" s="9"/>
      <c r="VVD443" s="9"/>
      <c r="VVE443" s="9"/>
      <c r="VVF443" s="9"/>
      <c r="VVG443" s="9"/>
      <c r="VVH443" s="9"/>
      <c r="VVI443" s="9"/>
      <c r="VVJ443" s="9"/>
      <c r="VVK443" s="9"/>
      <c r="VVL443" s="9"/>
      <c r="VVM443" s="9"/>
      <c r="VVN443" s="9"/>
      <c r="VVO443" s="9"/>
      <c r="VVP443" s="9"/>
      <c r="VVQ443" s="9"/>
      <c r="VVR443" s="9"/>
      <c r="VVS443" s="9"/>
      <c r="VVT443" s="9"/>
      <c r="VVU443" s="9"/>
      <c r="VVV443" s="9"/>
      <c r="VVW443" s="9"/>
      <c r="VVX443" s="9"/>
      <c r="VVY443" s="9"/>
      <c r="VVZ443" s="9"/>
      <c r="VWA443" s="9"/>
      <c r="VWB443" s="9"/>
      <c r="VWC443" s="9"/>
      <c r="VWD443" s="9"/>
      <c r="VWE443" s="9"/>
      <c r="VWF443" s="9"/>
      <c r="VWG443" s="9"/>
      <c r="VWH443" s="9"/>
      <c r="VWI443" s="9"/>
      <c r="VWJ443" s="9"/>
      <c r="VWK443" s="9"/>
      <c r="VWL443" s="9"/>
      <c r="VWM443" s="9"/>
      <c r="VWN443" s="9"/>
      <c r="VWO443" s="9"/>
      <c r="VWP443" s="9"/>
      <c r="VWQ443" s="9"/>
      <c r="VWR443" s="9"/>
      <c r="VWS443" s="9"/>
      <c r="VWT443" s="9"/>
      <c r="VWU443" s="9"/>
      <c r="VWV443" s="9"/>
      <c r="VWW443" s="9"/>
      <c r="VWX443" s="9"/>
      <c r="VWY443" s="9"/>
      <c r="VWZ443" s="9"/>
      <c r="VXA443" s="9"/>
      <c r="VXB443" s="9"/>
      <c r="VXC443" s="9"/>
      <c r="VXD443" s="9"/>
      <c r="VXE443" s="9"/>
      <c r="VXF443" s="9"/>
      <c r="VXG443" s="9"/>
      <c r="VXH443" s="9"/>
      <c r="VXI443" s="9"/>
      <c r="VXJ443" s="9"/>
      <c r="VXK443" s="9"/>
      <c r="VXL443" s="9"/>
      <c r="VXM443" s="9"/>
      <c r="VXN443" s="9"/>
      <c r="VXO443" s="9"/>
      <c r="VXP443" s="9"/>
      <c r="VXQ443" s="9"/>
      <c r="VXR443" s="9"/>
      <c r="VXS443" s="9"/>
      <c r="VXT443" s="9"/>
      <c r="VXU443" s="9"/>
      <c r="VXV443" s="9"/>
      <c r="VXW443" s="9"/>
      <c r="VXX443" s="9"/>
      <c r="VXY443" s="9"/>
      <c r="VXZ443" s="9"/>
      <c r="VYA443" s="9"/>
      <c r="VYB443" s="9"/>
      <c r="VYC443" s="9"/>
      <c r="VYD443" s="9"/>
      <c r="VYE443" s="9"/>
      <c r="VYF443" s="9"/>
      <c r="VYG443" s="9"/>
      <c r="VYH443" s="9"/>
      <c r="VYI443" s="9"/>
      <c r="VYJ443" s="9"/>
      <c r="VYK443" s="9"/>
      <c r="VYL443" s="9"/>
      <c r="VYM443" s="9"/>
      <c r="VYN443" s="9"/>
      <c r="VYO443" s="9"/>
      <c r="VYP443" s="9"/>
      <c r="VYQ443" s="9"/>
      <c r="VYR443" s="9"/>
      <c r="VYS443" s="9"/>
      <c r="VYT443" s="9"/>
      <c r="VYU443" s="9"/>
      <c r="VYV443" s="9"/>
      <c r="VYW443" s="9"/>
      <c r="VYX443" s="9"/>
      <c r="VYY443" s="9"/>
      <c r="VYZ443" s="9"/>
      <c r="VZA443" s="9"/>
      <c r="VZB443" s="9"/>
      <c r="VZC443" s="9"/>
      <c r="VZD443" s="9"/>
      <c r="VZE443" s="9"/>
      <c r="VZF443" s="9"/>
      <c r="VZG443" s="9"/>
      <c r="VZH443" s="9"/>
      <c r="VZI443" s="9"/>
      <c r="VZJ443" s="9"/>
      <c r="VZK443" s="9"/>
      <c r="VZL443" s="9"/>
      <c r="VZM443" s="9"/>
      <c r="VZN443" s="9"/>
      <c r="VZO443" s="9"/>
      <c r="VZP443" s="9"/>
      <c r="VZQ443" s="9"/>
      <c r="VZR443" s="9"/>
      <c r="VZS443" s="9"/>
      <c r="VZT443" s="9"/>
      <c r="VZU443" s="9"/>
      <c r="VZV443" s="9"/>
      <c r="VZW443" s="9"/>
      <c r="VZX443" s="9"/>
      <c r="VZY443" s="9"/>
      <c r="VZZ443" s="9"/>
      <c r="WAA443" s="9"/>
      <c r="WAB443" s="9"/>
      <c r="WAC443" s="9"/>
      <c r="WAD443" s="9"/>
      <c r="WAE443" s="9"/>
      <c r="WAF443" s="9"/>
      <c r="WAG443" s="9"/>
      <c r="WAH443" s="9"/>
      <c r="WAI443" s="9"/>
      <c r="WAJ443" s="9"/>
      <c r="WAK443" s="9"/>
      <c r="WAL443" s="9"/>
      <c r="WAM443" s="9"/>
      <c r="WAN443" s="9"/>
      <c r="WAO443" s="9"/>
      <c r="WAP443" s="9"/>
      <c r="WAQ443" s="9"/>
      <c r="WAR443" s="9"/>
      <c r="WAS443" s="9"/>
      <c r="WAT443" s="9"/>
      <c r="WAU443" s="9"/>
      <c r="WAV443" s="9"/>
      <c r="WAW443" s="9"/>
      <c r="WAX443" s="9"/>
      <c r="WAY443" s="9"/>
      <c r="WAZ443" s="9"/>
      <c r="WBA443" s="9"/>
      <c r="WBB443" s="9"/>
      <c r="WBC443" s="9"/>
      <c r="WBD443" s="9"/>
      <c r="WBE443" s="9"/>
      <c r="WBF443" s="9"/>
      <c r="WBG443" s="9"/>
      <c r="WBH443" s="9"/>
      <c r="WBI443" s="9"/>
      <c r="WBJ443" s="9"/>
      <c r="WBK443" s="9"/>
      <c r="WBL443" s="9"/>
      <c r="WBM443" s="9"/>
      <c r="WBN443" s="9"/>
      <c r="WBO443" s="9"/>
      <c r="WBP443" s="9"/>
      <c r="WBQ443" s="9"/>
      <c r="WBR443" s="9"/>
      <c r="WBS443" s="9"/>
      <c r="WBT443" s="9"/>
      <c r="WBU443" s="9"/>
      <c r="WBV443" s="9"/>
      <c r="WBW443" s="9"/>
      <c r="WBX443" s="9"/>
      <c r="WBY443" s="9"/>
      <c r="WBZ443" s="9"/>
      <c r="WCA443" s="9"/>
      <c r="WCB443" s="9"/>
      <c r="WCC443" s="9"/>
      <c r="WCD443" s="9"/>
      <c r="WCE443" s="9"/>
      <c r="WCF443" s="9"/>
      <c r="WCG443" s="9"/>
      <c r="WCH443" s="9"/>
      <c r="WCI443" s="9"/>
      <c r="WCJ443" s="9"/>
      <c r="WCK443" s="9"/>
      <c r="WCL443" s="9"/>
      <c r="WCM443" s="9"/>
      <c r="WCN443" s="9"/>
      <c r="WCO443" s="9"/>
      <c r="WCP443" s="9"/>
      <c r="WCQ443" s="9"/>
      <c r="WCR443" s="9"/>
      <c r="WCS443" s="9"/>
      <c r="WCT443" s="9"/>
      <c r="WCU443" s="9"/>
      <c r="WCV443" s="9"/>
      <c r="WCW443" s="9"/>
      <c r="WCX443" s="9"/>
      <c r="WCY443" s="9"/>
      <c r="WCZ443" s="9"/>
      <c r="WDA443" s="9"/>
      <c r="WDB443" s="9"/>
      <c r="WDC443" s="9"/>
      <c r="WDD443" s="9"/>
      <c r="WDE443" s="9"/>
      <c r="WDF443" s="9"/>
      <c r="WDG443" s="9"/>
      <c r="WDH443" s="9"/>
      <c r="WDI443" s="9"/>
      <c r="WDJ443" s="9"/>
      <c r="WDK443" s="9"/>
      <c r="WDL443" s="9"/>
      <c r="WDM443" s="9"/>
      <c r="WDN443" s="9"/>
      <c r="WDO443" s="9"/>
      <c r="WDP443" s="9"/>
      <c r="WDQ443" s="9"/>
      <c r="WDR443" s="9"/>
      <c r="WDS443" s="9"/>
      <c r="WDT443" s="9"/>
      <c r="WDU443" s="9"/>
      <c r="WDV443" s="9"/>
      <c r="WDW443" s="9"/>
      <c r="WDX443" s="9"/>
      <c r="WDY443" s="9"/>
      <c r="WDZ443" s="9"/>
      <c r="WEA443" s="9"/>
      <c r="WEB443" s="9"/>
      <c r="WEC443" s="9"/>
      <c r="WED443" s="9"/>
      <c r="WEE443" s="9"/>
      <c r="WEF443" s="9"/>
      <c r="WEG443" s="9"/>
      <c r="WEH443" s="9"/>
      <c r="WEI443" s="9"/>
      <c r="WEJ443" s="9"/>
      <c r="WEK443" s="9"/>
      <c r="WEL443" s="9"/>
      <c r="WEM443" s="9"/>
      <c r="WEN443" s="9"/>
      <c r="WEO443" s="9"/>
      <c r="WEP443" s="9"/>
      <c r="WEQ443" s="9"/>
      <c r="WER443" s="9"/>
      <c r="WES443" s="9"/>
      <c r="WET443" s="9"/>
      <c r="WEU443" s="9"/>
      <c r="WEV443" s="9"/>
      <c r="WEW443" s="9"/>
      <c r="WEX443" s="9"/>
      <c r="WEY443" s="9"/>
      <c r="WEZ443" s="9"/>
      <c r="WFA443" s="9"/>
      <c r="WFB443" s="9"/>
      <c r="WFC443" s="9"/>
      <c r="WFD443" s="9"/>
      <c r="WFE443" s="9"/>
      <c r="WFF443" s="9"/>
      <c r="WFG443" s="9"/>
      <c r="WFH443" s="9"/>
      <c r="WFI443" s="9"/>
      <c r="WFJ443" s="9"/>
      <c r="WFK443" s="9"/>
      <c r="WFL443" s="9"/>
      <c r="WFM443" s="9"/>
      <c r="WFN443" s="9"/>
      <c r="WFO443" s="9"/>
      <c r="WFP443" s="9"/>
      <c r="WFQ443" s="9"/>
      <c r="WFR443" s="9"/>
      <c r="WFS443" s="9"/>
      <c r="WFT443" s="9"/>
      <c r="WFU443" s="9"/>
      <c r="WFV443" s="9"/>
      <c r="WFW443" s="9"/>
      <c r="WFX443" s="9"/>
      <c r="WFY443" s="9"/>
      <c r="WFZ443" s="9"/>
      <c r="WGA443" s="9"/>
      <c r="WGB443" s="9"/>
      <c r="WGC443" s="9"/>
      <c r="WGD443" s="9"/>
      <c r="WGE443" s="9"/>
      <c r="WGF443" s="9"/>
      <c r="WGG443" s="9"/>
      <c r="WGH443" s="9"/>
      <c r="WGI443" s="9"/>
      <c r="WGJ443" s="9"/>
      <c r="WGK443" s="9"/>
      <c r="WGL443" s="9"/>
      <c r="WGM443" s="9"/>
      <c r="WGN443" s="9"/>
      <c r="WGO443" s="9"/>
      <c r="WGP443" s="9"/>
      <c r="WGQ443" s="9"/>
      <c r="WGR443" s="9"/>
      <c r="WGS443" s="9"/>
      <c r="WGT443" s="9"/>
      <c r="WGU443" s="9"/>
      <c r="WGV443" s="9"/>
      <c r="WGW443" s="9"/>
      <c r="WGX443" s="9"/>
      <c r="WGY443" s="9"/>
      <c r="WGZ443" s="9"/>
      <c r="WHA443" s="9"/>
      <c r="WHB443" s="9"/>
      <c r="WHC443" s="9"/>
      <c r="WHD443" s="9"/>
      <c r="WHE443" s="9"/>
      <c r="WHF443" s="9"/>
      <c r="WHG443" s="9"/>
      <c r="WHH443" s="9"/>
      <c r="WHI443" s="9"/>
      <c r="WHJ443" s="9"/>
      <c r="WHK443" s="9"/>
      <c r="WHL443" s="9"/>
      <c r="WHM443" s="9"/>
      <c r="WHN443" s="9"/>
      <c r="WHO443" s="9"/>
      <c r="WHP443" s="9"/>
      <c r="WHQ443" s="9"/>
      <c r="WHR443" s="9"/>
      <c r="WHS443" s="9"/>
      <c r="WHT443" s="9"/>
      <c r="WHU443" s="9"/>
      <c r="WHV443" s="9"/>
      <c r="WHW443" s="9"/>
      <c r="WHX443" s="9"/>
      <c r="WHY443" s="9"/>
      <c r="WHZ443" s="9"/>
      <c r="WIA443" s="9"/>
      <c r="WIB443" s="9"/>
      <c r="WIC443" s="9"/>
      <c r="WID443" s="9"/>
      <c r="WIE443" s="9"/>
      <c r="WIF443" s="9"/>
      <c r="WIG443" s="9"/>
      <c r="WIH443" s="9"/>
      <c r="WII443" s="9"/>
      <c r="WIJ443" s="9"/>
      <c r="WIK443" s="9"/>
      <c r="WIL443" s="9"/>
      <c r="WIM443" s="9"/>
      <c r="WIN443" s="9"/>
      <c r="WIO443" s="9"/>
      <c r="WIP443" s="9"/>
      <c r="WIQ443" s="9"/>
      <c r="WIR443" s="9"/>
      <c r="WIS443" s="9"/>
      <c r="WIT443" s="9"/>
      <c r="WIU443" s="9"/>
      <c r="WIV443" s="9"/>
      <c r="WIW443" s="9"/>
      <c r="WIX443" s="9"/>
      <c r="WIY443" s="9"/>
      <c r="WIZ443" s="9"/>
      <c r="WJA443" s="9"/>
      <c r="WJB443" s="9"/>
      <c r="WJC443" s="9"/>
      <c r="WJD443" s="9"/>
      <c r="WJE443" s="9"/>
      <c r="WJF443" s="9"/>
      <c r="WJG443" s="9"/>
      <c r="WJH443" s="9"/>
      <c r="WJI443" s="9"/>
      <c r="WJJ443" s="9"/>
      <c r="WJK443" s="9"/>
      <c r="WJL443" s="9"/>
      <c r="WJM443" s="9"/>
      <c r="WJN443" s="9"/>
      <c r="WJO443" s="9"/>
      <c r="WJP443" s="9"/>
      <c r="WJQ443" s="9"/>
      <c r="WJR443" s="9"/>
      <c r="WJS443" s="9"/>
      <c r="WJT443" s="9"/>
      <c r="WJU443" s="9"/>
      <c r="WJV443" s="9"/>
      <c r="WJW443" s="9"/>
      <c r="WJX443" s="9"/>
      <c r="WJY443" s="9"/>
      <c r="WJZ443" s="9"/>
      <c r="WKA443" s="9"/>
      <c r="WKB443" s="9"/>
      <c r="WKC443" s="9"/>
      <c r="WKD443" s="9"/>
      <c r="WKE443" s="9"/>
      <c r="WKF443" s="9"/>
      <c r="WKG443" s="9"/>
      <c r="WKH443" s="9"/>
      <c r="WKI443" s="9"/>
      <c r="WKJ443" s="9"/>
      <c r="WKK443" s="9"/>
      <c r="WKL443" s="9"/>
      <c r="WKM443" s="9"/>
      <c r="WKN443" s="9"/>
      <c r="WKO443" s="9"/>
      <c r="WKP443" s="9"/>
      <c r="WKQ443" s="9"/>
      <c r="WKR443" s="9"/>
      <c r="WKS443" s="9"/>
      <c r="WKT443" s="9"/>
      <c r="WKU443" s="9"/>
      <c r="WKV443" s="9"/>
      <c r="WKW443" s="9"/>
      <c r="WKX443" s="9"/>
      <c r="WKY443" s="9"/>
      <c r="WKZ443" s="9"/>
      <c r="WLA443" s="9"/>
      <c r="WLB443" s="9"/>
      <c r="WLC443" s="9"/>
      <c r="WLD443" s="9"/>
      <c r="WLE443" s="9"/>
      <c r="WLF443" s="9"/>
      <c r="WLG443" s="9"/>
      <c r="WLH443" s="9"/>
      <c r="WLI443" s="9"/>
      <c r="WLJ443" s="9"/>
      <c r="WLK443" s="9"/>
      <c r="WLL443" s="9"/>
      <c r="WLM443" s="9"/>
      <c r="WLN443" s="9"/>
      <c r="WLO443" s="9"/>
      <c r="WLP443" s="9"/>
      <c r="WLQ443" s="9"/>
      <c r="WLR443" s="9"/>
      <c r="WLS443" s="9"/>
      <c r="WLT443" s="9"/>
      <c r="WLU443" s="9"/>
      <c r="WLV443" s="9"/>
      <c r="WLW443" s="9"/>
      <c r="WLX443" s="9"/>
      <c r="WLY443" s="9"/>
      <c r="WLZ443" s="9"/>
      <c r="WMA443" s="9"/>
      <c r="WMB443" s="9"/>
      <c r="WMC443" s="9"/>
      <c r="WMD443" s="9"/>
      <c r="WME443" s="9"/>
      <c r="WMF443" s="9"/>
      <c r="WMG443" s="9"/>
      <c r="WMH443" s="9"/>
      <c r="WMI443" s="9"/>
      <c r="WMJ443" s="9"/>
      <c r="WMK443" s="9"/>
      <c r="WML443" s="9"/>
      <c r="WMM443" s="9"/>
      <c r="WMN443" s="9"/>
      <c r="WMO443" s="9"/>
      <c r="WMP443" s="9"/>
      <c r="WMQ443" s="9"/>
      <c r="WMR443" s="9"/>
      <c r="WMS443" s="9"/>
      <c r="WMT443" s="9"/>
      <c r="WMU443" s="9"/>
      <c r="WMV443" s="9"/>
      <c r="WMW443" s="9"/>
      <c r="WMX443" s="9"/>
      <c r="WMY443" s="9"/>
      <c r="WMZ443" s="9"/>
      <c r="WNA443" s="9"/>
      <c r="WNB443" s="9"/>
      <c r="WNC443" s="9"/>
      <c r="WND443" s="9"/>
      <c r="WNE443" s="9"/>
      <c r="WNF443" s="9"/>
      <c r="WNG443" s="9"/>
      <c r="WNH443" s="9"/>
      <c r="WNI443" s="9"/>
      <c r="WNJ443" s="9"/>
      <c r="WNK443" s="9"/>
      <c r="WNL443" s="9"/>
      <c r="WNM443" s="9"/>
      <c r="WNN443" s="9"/>
      <c r="WNO443" s="9"/>
      <c r="WNP443" s="9"/>
      <c r="WNQ443" s="9"/>
      <c r="WNR443" s="9"/>
      <c r="WNS443" s="9"/>
      <c r="WNT443" s="9"/>
      <c r="WNU443" s="9"/>
      <c r="WNV443" s="9"/>
      <c r="WNW443" s="9"/>
      <c r="WNX443" s="9"/>
      <c r="WNY443" s="9"/>
      <c r="WNZ443" s="9"/>
      <c r="WOA443" s="9"/>
      <c r="WOB443" s="9"/>
      <c r="WOC443" s="9"/>
      <c r="WOD443" s="9"/>
      <c r="WOE443" s="9"/>
      <c r="WOF443" s="9"/>
      <c r="WOG443" s="9"/>
      <c r="WOH443" s="9"/>
      <c r="WOI443" s="9"/>
      <c r="WOJ443" s="9"/>
      <c r="WOK443" s="9"/>
      <c r="WOL443" s="9"/>
      <c r="WOM443" s="9"/>
      <c r="WON443" s="9"/>
      <c r="WOO443" s="9"/>
      <c r="WOP443" s="9"/>
      <c r="WOQ443" s="9"/>
      <c r="WOR443" s="9"/>
      <c r="WOS443" s="9"/>
      <c r="WOT443" s="9"/>
      <c r="WOU443" s="9"/>
      <c r="WOV443" s="9"/>
      <c r="WOW443" s="9"/>
      <c r="WOX443" s="9"/>
      <c r="WOY443" s="9"/>
      <c r="WOZ443" s="9"/>
      <c r="WPA443" s="9"/>
      <c r="WPB443" s="9"/>
      <c r="WPC443" s="9"/>
      <c r="WPD443" s="9"/>
      <c r="WPE443" s="9"/>
      <c r="WPF443" s="9"/>
      <c r="WPG443" s="9"/>
      <c r="WPH443" s="9"/>
      <c r="WPI443" s="9"/>
      <c r="WPJ443" s="9"/>
      <c r="WPK443" s="9"/>
      <c r="WPL443" s="9"/>
      <c r="WPM443" s="9"/>
      <c r="WPN443" s="9"/>
      <c r="WPO443" s="9"/>
      <c r="WPP443" s="9"/>
      <c r="WPQ443" s="9"/>
      <c r="WPR443" s="9"/>
      <c r="WPS443" s="9"/>
      <c r="WPT443" s="9"/>
      <c r="WPU443" s="9"/>
      <c r="WPV443" s="9"/>
      <c r="WPW443" s="9"/>
      <c r="WPX443" s="9"/>
      <c r="WPY443" s="9"/>
      <c r="WPZ443" s="9"/>
      <c r="WQA443" s="9"/>
      <c r="WQB443" s="9"/>
      <c r="WQC443" s="9"/>
      <c r="WQD443" s="9"/>
      <c r="WQE443" s="9"/>
      <c r="WQF443" s="9"/>
      <c r="WQG443" s="9"/>
      <c r="WQH443" s="9"/>
      <c r="WQI443" s="9"/>
      <c r="WQJ443" s="9"/>
      <c r="WQK443" s="9"/>
      <c r="WQL443" s="9"/>
      <c r="WQM443" s="9"/>
      <c r="WQN443" s="9"/>
      <c r="WQO443" s="9"/>
      <c r="WQP443" s="9"/>
      <c r="WQQ443" s="9"/>
      <c r="WQR443" s="9"/>
      <c r="WQS443" s="9"/>
      <c r="WQT443" s="9"/>
      <c r="WQU443" s="9"/>
      <c r="WQV443" s="9"/>
      <c r="WQW443" s="9"/>
      <c r="WQX443" s="9"/>
      <c r="WQY443" s="9"/>
      <c r="WQZ443" s="9"/>
      <c r="WRA443" s="9"/>
      <c r="WRB443" s="9"/>
      <c r="WRC443" s="9"/>
      <c r="WRD443" s="9"/>
      <c r="WRE443" s="9"/>
      <c r="WRF443" s="9"/>
      <c r="WRG443" s="9"/>
      <c r="WRH443" s="9"/>
      <c r="WRI443" s="9"/>
      <c r="WRJ443" s="9"/>
      <c r="WRK443" s="9"/>
      <c r="WRL443" s="9"/>
      <c r="WRM443" s="9"/>
      <c r="WRN443" s="9"/>
      <c r="WRO443" s="9"/>
      <c r="WRP443" s="9"/>
      <c r="WRQ443" s="9"/>
      <c r="WRR443" s="9"/>
      <c r="WRS443" s="9"/>
      <c r="WRT443" s="9"/>
      <c r="WRU443" s="9"/>
      <c r="WRV443" s="9"/>
      <c r="WRW443" s="9"/>
      <c r="WRX443" s="9"/>
      <c r="WRY443" s="9"/>
      <c r="WRZ443" s="9"/>
      <c r="WSA443" s="9"/>
      <c r="WSB443" s="9"/>
      <c r="WSC443" s="9"/>
      <c r="WSD443" s="9"/>
      <c r="WSE443" s="9"/>
      <c r="WSF443" s="9"/>
      <c r="WSG443" s="9"/>
      <c r="WSH443" s="9"/>
      <c r="WSI443" s="9"/>
      <c r="WSJ443" s="9"/>
      <c r="WSK443" s="9"/>
      <c r="WSL443" s="9"/>
      <c r="WSM443" s="9"/>
      <c r="WSN443" s="9"/>
      <c r="WSO443" s="9"/>
      <c r="WSP443" s="9"/>
      <c r="WSQ443" s="9"/>
      <c r="WSR443" s="9"/>
      <c r="WSS443" s="9"/>
      <c r="WST443" s="9"/>
      <c r="WSU443" s="9"/>
      <c r="WSV443" s="9"/>
      <c r="WSW443" s="9"/>
      <c r="WSX443" s="9"/>
      <c r="WSY443" s="9"/>
      <c r="WSZ443" s="9"/>
      <c r="WTA443" s="9"/>
      <c r="WTB443" s="9"/>
      <c r="WTC443" s="9"/>
      <c r="WTD443" s="9"/>
      <c r="WTE443" s="9"/>
      <c r="WTF443" s="9"/>
      <c r="WTG443" s="9"/>
      <c r="WTH443" s="9"/>
      <c r="WTI443" s="9"/>
      <c r="WTJ443" s="9"/>
      <c r="WTK443" s="9"/>
      <c r="WTL443" s="9"/>
      <c r="WTM443" s="9"/>
      <c r="WTN443" s="9"/>
      <c r="WTO443" s="9"/>
      <c r="WTP443" s="9"/>
      <c r="WTQ443" s="9"/>
      <c r="WTR443" s="9"/>
      <c r="WTS443" s="9"/>
      <c r="WTT443" s="9"/>
      <c r="WTU443" s="9"/>
      <c r="WTV443" s="9"/>
      <c r="WTW443" s="9"/>
      <c r="WTX443" s="9"/>
      <c r="WTY443" s="9"/>
      <c r="WTZ443" s="9"/>
      <c r="WUA443" s="9"/>
      <c r="WUB443" s="9"/>
      <c r="WUC443" s="9"/>
      <c r="WUD443" s="9"/>
      <c r="WUE443" s="9"/>
      <c r="WUF443" s="9"/>
      <c r="WUG443" s="9"/>
      <c r="WUH443" s="9"/>
      <c r="WUI443" s="9"/>
      <c r="WUJ443" s="9"/>
      <c r="WUK443" s="9"/>
      <c r="WUL443" s="9"/>
      <c r="WUM443" s="9"/>
      <c r="WUN443" s="9"/>
      <c r="WUO443" s="9"/>
      <c r="WUP443" s="9"/>
      <c r="WUQ443" s="9"/>
      <c r="WUR443" s="9"/>
      <c r="WUS443" s="9"/>
      <c r="WUT443" s="9"/>
      <c r="WUU443" s="9"/>
      <c r="WUV443" s="9"/>
      <c r="WUW443" s="9"/>
      <c r="WUX443" s="9"/>
      <c r="WUY443" s="9"/>
      <c r="WUZ443" s="9"/>
      <c r="WVA443" s="9"/>
      <c r="WVB443" s="9"/>
      <c r="WVC443" s="9"/>
      <c r="WVD443" s="9"/>
      <c r="WVE443" s="9"/>
      <c r="WVF443" s="9"/>
      <c r="WVG443" s="9"/>
      <c r="WVH443" s="9"/>
      <c r="WVI443" s="9"/>
      <c r="WVJ443" s="9"/>
      <c r="WVK443" s="9"/>
      <c r="WVL443" s="9"/>
      <c r="WVM443" s="9"/>
      <c r="WVN443" s="9"/>
      <c r="WVO443" s="9"/>
      <c r="WVP443" s="9"/>
      <c r="WVQ443" s="9"/>
      <c r="WVR443" s="9"/>
      <c r="WVS443" s="9"/>
      <c r="WVT443" s="9"/>
      <c r="WVU443" s="9"/>
      <c r="WVV443" s="9"/>
      <c r="WVW443" s="9"/>
      <c r="WVX443" s="9"/>
      <c r="WVY443" s="9"/>
      <c r="WVZ443" s="9"/>
      <c r="WWA443" s="9"/>
      <c r="WWB443" s="9"/>
      <c r="WWC443" s="9"/>
      <c r="WWD443" s="9"/>
      <c r="WWE443" s="9"/>
      <c r="WWF443" s="9"/>
      <c r="WWG443" s="9"/>
      <c r="WWH443" s="9"/>
      <c r="WWI443" s="9"/>
      <c r="WWJ443" s="9"/>
      <c r="WWK443" s="9"/>
      <c r="WWL443" s="9"/>
      <c r="WWM443" s="9"/>
      <c r="WWN443" s="9"/>
      <c r="WWO443" s="9"/>
      <c r="WWP443" s="9"/>
      <c r="WWQ443" s="9"/>
      <c r="WWR443" s="9"/>
      <c r="WWS443" s="9"/>
      <c r="WWT443" s="9"/>
      <c r="WWU443" s="9"/>
      <c r="WWV443" s="9"/>
      <c r="WWW443" s="9"/>
      <c r="WWX443" s="9"/>
      <c r="WWY443" s="9"/>
      <c r="WWZ443" s="9"/>
      <c r="WXA443" s="9"/>
      <c r="WXB443" s="9"/>
      <c r="WXC443" s="9"/>
      <c r="WXD443" s="9"/>
      <c r="WXE443" s="9"/>
      <c r="WXF443" s="9"/>
      <c r="WXG443" s="9"/>
      <c r="WXH443" s="9"/>
      <c r="WXI443" s="9"/>
      <c r="WXJ443" s="9"/>
      <c r="WXK443" s="9"/>
      <c r="WXL443" s="9"/>
      <c r="WXM443" s="9"/>
      <c r="WXN443" s="9"/>
      <c r="WXO443" s="9"/>
      <c r="WXP443" s="9"/>
      <c r="WXQ443" s="9"/>
      <c r="WXR443" s="9"/>
      <c r="WXS443" s="9"/>
      <c r="WXT443" s="9"/>
      <c r="WXU443" s="9"/>
      <c r="WXV443" s="9"/>
      <c r="WXW443" s="9"/>
      <c r="WXX443" s="9"/>
      <c r="WXY443" s="9"/>
      <c r="WXZ443" s="9"/>
      <c r="WYA443" s="9"/>
      <c r="WYB443" s="9"/>
      <c r="WYC443" s="9"/>
      <c r="WYD443" s="9"/>
      <c r="WYE443" s="9"/>
      <c r="WYF443" s="9"/>
      <c r="WYG443" s="9"/>
      <c r="WYH443" s="9"/>
      <c r="WYI443" s="9"/>
      <c r="WYJ443" s="9"/>
      <c r="WYK443" s="9"/>
      <c r="WYL443" s="9"/>
      <c r="WYM443" s="9"/>
      <c r="WYN443" s="9"/>
      <c r="WYO443" s="9"/>
      <c r="WYP443" s="9"/>
      <c r="WYQ443" s="9"/>
      <c r="WYR443" s="9"/>
      <c r="WYS443" s="9"/>
      <c r="WYT443" s="9"/>
      <c r="WYU443" s="9"/>
      <c r="WYV443" s="9"/>
      <c r="WYW443" s="9"/>
      <c r="WYX443" s="9"/>
      <c r="WYY443" s="9"/>
      <c r="WYZ443" s="9"/>
      <c r="WZA443" s="9"/>
      <c r="WZB443" s="9"/>
      <c r="WZC443" s="9"/>
      <c r="WZD443" s="9"/>
      <c r="WZE443" s="9"/>
      <c r="WZF443" s="9"/>
      <c r="WZG443" s="9"/>
      <c r="WZH443" s="9"/>
      <c r="WZI443" s="9"/>
      <c r="WZJ443" s="9"/>
      <c r="WZK443" s="9"/>
      <c r="WZL443" s="9"/>
      <c r="WZM443" s="9"/>
      <c r="WZN443" s="9"/>
      <c r="WZO443" s="9"/>
      <c r="WZP443" s="9"/>
      <c r="WZQ443" s="9"/>
      <c r="WZR443" s="9"/>
      <c r="WZS443" s="9"/>
      <c r="WZT443" s="9"/>
      <c r="WZU443" s="9"/>
      <c r="WZV443" s="9"/>
      <c r="WZW443" s="9"/>
      <c r="WZX443" s="9"/>
      <c r="WZY443" s="9"/>
      <c r="WZZ443" s="9"/>
      <c r="XAA443" s="9"/>
      <c r="XAB443" s="9"/>
      <c r="XAC443" s="9"/>
      <c r="XAD443" s="9"/>
      <c r="XAE443" s="9"/>
      <c r="XAF443" s="9"/>
      <c r="XAG443" s="9"/>
      <c r="XAH443" s="9"/>
      <c r="XAI443" s="9"/>
      <c r="XAJ443" s="9"/>
      <c r="XAK443" s="9"/>
      <c r="XAL443" s="9"/>
      <c r="XAM443" s="9"/>
      <c r="XAN443" s="9"/>
      <c r="XAO443" s="9"/>
      <c r="XAP443" s="9"/>
      <c r="XAQ443" s="9"/>
      <c r="XAR443" s="9"/>
      <c r="XAS443" s="9"/>
      <c r="XAT443" s="9"/>
      <c r="XAU443" s="9"/>
      <c r="XAV443" s="9"/>
      <c r="XAW443" s="9"/>
      <c r="XAX443" s="9"/>
      <c r="XAY443" s="9"/>
      <c r="XAZ443" s="9"/>
      <c r="XBA443" s="9"/>
      <c r="XBB443" s="9"/>
      <c r="XBC443" s="9"/>
      <c r="XBD443" s="9"/>
      <c r="XBE443" s="9"/>
      <c r="XBF443" s="9"/>
      <c r="XBG443" s="9"/>
      <c r="XBH443" s="9"/>
      <c r="XBI443" s="9"/>
      <c r="XBJ443" s="9"/>
      <c r="XBK443" s="9"/>
      <c r="XBL443" s="9"/>
      <c r="XBM443" s="9"/>
      <c r="XBN443" s="9"/>
      <c r="XBO443" s="9"/>
      <c r="XBP443" s="9"/>
      <c r="XBQ443" s="9"/>
      <c r="XBR443" s="9"/>
      <c r="XBS443" s="9"/>
      <c r="XBT443" s="9"/>
      <c r="XBU443" s="9"/>
      <c r="XBV443" s="9"/>
      <c r="XBW443" s="9"/>
      <c r="XBX443" s="9"/>
      <c r="XBY443" s="9"/>
      <c r="XBZ443" s="9"/>
      <c r="XCA443" s="9"/>
      <c r="XCB443" s="9"/>
      <c r="XCC443" s="9"/>
      <c r="XCD443" s="9"/>
      <c r="XCE443" s="9"/>
      <c r="XCF443" s="9"/>
      <c r="XCG443" s="9"/>
      <c r="XCH443" s="9"/>
      <c r="XCI443" s="9"/>
      <c r="XCJ443" s="9"/>
      <c r="XCK443" s="9"/>
      <c r="XCL443" s="9"/>
      <c r="XCM443" s="9"/>
      <c r="XCN443" s="9"/>
      <c r="XCO443" s="9"/>
      <c r="XCP443" s="9"/>
      <c r="XCQ443" s="9"/>
      <c r="XCR443" s="9"/>
      <c r="XCS443" s="9"/>
      <c r="XCT443" s="9"/>
      <c r="XCU443" s="9"/>
      <c r="XCV443" s="9"/>
      <c r="XCW443" s="9"/>
      <c r="XCX443" s="9"/>
      <c r="XCY443" s="9"/>
      <c r="XCZ443" s="9"/>
      <c r="XDA443" s="9"/>
      <c r="XDB443" s="9"/>
      <c r="XDC443" s="9"/>
      <c r="XDD443" s="9"/>
      <c r="XDE443" s="9"/>
      <c r="XDF443" s="9"/>
      <c r="XDG443" s="9"/>
      <c r="XDH443" s="9"/>
      <c r="XDI443" s="9"/>
      <c r="XDJ443" s="9"/>
      <c r="XDK443" s="9"/>
      <c r="XDL443" s="9"/>
      <c r="XDM443" s="9"/>
      <c r="XDN443" s="9"/>
      <c r="XDO443" s="9"/>
      <c r="XDP443" s="9"/>
      <c r="XDQ443" s="9"/>
      <c r="XDR443" s="9"/>
      <c r="XDS443" s="9"/>
      <c r="XDT443" s="9"/>
      <c r="XDU443" s="9"/>
      <c r="XDV443" s="9"/>
      <c r="XDW443" s="9"/>
      <c r="XDX443" s="9"/>
      <c r="XDY443" s="9"/>
      <c r="XDZ443" s="9"/>
      <c r="XEA443" s="9"/>
      <c r="XEB443" s="9"/>
      <c r="XEC443" s="9"/>
      <c r="XED443" s="9"/>
      <c r="XEE443" s="9"/>
      <c r="XEF443" s="9"/>
      <c r="XEG443" s="9"/>
      <c r="XEH443" s="9"/>
      <c r="XEI443" s="9"/>
      <c r="XEJ443" s="9"/>
      <c r="XEK443" s="9"/>
      <c r="XEL443" s="9"/>
      <c r="XEM443" s="9"/>
      <c r="XEN443" s="9"/>
      <c r="XEO443" s="9"/>
      <c r="XEP443" s="9"/>
      <c r="XEQ443" s="9"/>
      <c r="XER443" s="9"/>
      <c r="XES443" s="9"/>
      <c r="XET443" s="9"/>
      <c r="XEU443" s="9"/>
      <c r="XEV443" s="9"/>
      <c r="XEW443" s="9"/>
      <c r="XEX443" s="9"/>
      <c r="XEY443" s="9"/>
      <c r="XEZ443" s="9"/>
      <c r="XFA443" s="9"/>
    </row>
    <row r="444" spans="1:16381" customFormat="1" ht="54" x14ac:dyDescent="0.25">
      <c r="A444" s="21"/>
      <c r="B444" s="53" t="s">
        <v>429</v>
      </c>
      <c r="C444" s="95" t="s">
        <v>430</v>
      </c>
      <c r="D444" s="95" t="s">
        <v>431</v>
      </c>
      <c r="E444" s="95" t="s">
        <v>432</v>
      </c>
      <c r="F444" s="95" t="s">
        <v>433</v>
      </c>
      <c r="G444" s="255" t="s">
        <v>967</v>
      </c>
      <c r="H444" s="219">
        <v>1000000</v>
      </c>
      <c r="I444" s="95" t="s">
        <v>57</v>
      </c>
      <c r="J444" s="91" t="s">
        <v>323</v>
      </c>
      <c r="K444" s="62" t="s">
        <v>968</v>
      </c>
      <c r="L444" s="258">
        <v>43201800</v>
      </c>
      <c r="M444" s="95" t="str">
        <f>G444</f>
        <v>Adquirir dispositivos de almacenamiento para resguardar la  documentación relacionada con el fortalecimiento del inglés como segunda lengua en instituciones educativas de media técnica y en transición al modelo bilingüe, focalizadas en siete municipios del departamento de Cundinamarca, en el marco del convenio interinstitucional vigente.</v>
      </c>
      <c r="N444" s="33">
        <v>10</v>
      </c>
      <c r="O444" s="33">
        <v>10</v>
      </c>
      <c r="P444" s="34">
        <v>3</v>
      </c>
      <c r="Q444" s="35" t="s">
        <v>49</v>
      </c>
      <c r="R444" s="253" t="s">
        <v>601</v>
      </c>
      <c r="S444" s="143" t="s">
        <v>50</v>
      </c>
      <c r="T444" s="256">
        <f>H444</f>
        <v>1000000</v>
      </c>
      <c r="U444" s="257">
        <f>T444</f>
        <v>1000000</v>
      </c>
      <c r="V444" s="145" t="s">
        <v>51</v>
      </c>
      <c r="W444" s="37" t="s">
        <v>52</v>
      </c>
      <c r="X444" s="38" t="s">
        <v>53</v>
      </c>
      <c r="Y444" s="39" t="s">
        <v>54</v>
      </c>
      <c r="Z444" s="40" t="s">
        <v>429</v>
      </c>
      <c r="AA444" s="36" t="s">
        <v>55</v>
      </c>
      <c r="AB444" s="41" t="s">
        <v>56</v>
      </c>
      <c r="AC444" s="37" t="s">
        <v>51</v>
      </c>
      <c r="AD444" s="37" t="s">
        <v>57</v>
      </c>
      <c r="AE444" s="42" t="s">
        <v>58</v>
      </c>
      <c r="AF444" s="42" t="s">
        <v>59</v>
      </c>
      <c r="AG444" s="42" t="s">
        <v>60</v>
      </c>
      <c r="AH444" s="42" t="s">
        <v>61</v>
      </c>
      <c r="AI444" s="42" t="s">
        <v>61</v>
      </c>
      <c r="AJ444" s="42" t="s">
        <v>61</v>
      </c>
      <c r="AK444" s="9"/>
      <c r="AL444" s="9"/>
      <c r="AM444" s="9"/>
      <c r="AN444" s="45"/>
      <c r="AO444" s="45"/>
      <c r="AP444" s="45"/>
      <c r="AQ444" s="45"/>
      <c r="AR444" s="45"/>
      <c r="AS444" s="45"/>
      <c r="AT444" s="45"/>
      <c r="AU444" s="45"/>
      <c r="AV444" s="45"/>
      <c r="AW444" s="45"/>
      <c r="AX444" s="45"/>
      <c r="AY444" s="45"/>
      <c r="AZ444" s="45"/>
      <c r="BA444" s="45"/>
      <c r="BB444" s="45"/>
      <c r="BC444" s="45"/>
      <c r="BD444" s="45"/>
      <c r="BE444" s="45"/>
      <c r="BF444" s="45"/>
      <c r="BG444" s="45"/>
      <c r="BH444" s="45"/>
      <c r="BI444" s="45"/>
      <c r="BJ444" s="45"/>
      <c r="BK444" s="45"/>
      <c r="BL444" s="45"/>
      <c r="BM444" s="45"/>
      <c r="BN444" s="45"/>
      <c r="BO444" s="45"/>
      <c r="BP444" s="45"/>
      <c r="BQ444" s="45"/>
      <c r="BR444" s="45"/>
      <c r="BS444" s="45"/>
      <c r="BT444" s="45"/>
      <c r="BU444" s="45"/>
      <c r="BV444" s="45"/>
      <c r="BW444" s="45"/>
      <c r="BX444" s="45"/>
      <c r="BY444" s="45"/>
      <c r="BZ444" s="45"/>
      <c r="CA444" s="45"/>
      <c r="CB444" s="45"/>
      <c r="CC444" s="45"/>
      <c r="CD444" s="45"/>
      <c r="CE444" s="45"/>
      <c r="CF444" s="45"/>
      <c r="CG444" s="45"/>
      <c r="CH444" s="45"/>
      <c r="CI444" s="45"/>
      <c r="CJ444" s="45"/>
      <c r="CK444" s="45"/>
      <c r="CL444" s="45"/>
      <c r="CM444" s="45"/>
      <c r="CN444" s="45"/>
      <c r="CO444" s="45"/>
      <c r="CP444" s="45"/>
      <c r="CQ444" s="45"/>
      <c r="CR444" s="45"/>
      <c r="CS444" s="45"/>
      <c r="CT444" s="45"/>
      <c r="CU444" s="45"/>
      <c r="CV444" s="45"/>
      <c r="CW444" s="45"/>
      <c r="CX444" s="45"/>
      <c r="CY444" s="45"/>
      <c r="CZ444" s="45"/>
      <c r="DA444" s="45"/>
      <c r="DB444" s="45"/>
      <c r="DC444" s="45"/>
      <c r="DD444" s="45"/>
      <c r="DE444" s="45"/>
      <c r="DF444" s="45"/>
      <c r="DG444" s="45"/>
      <c r="DH444" s="45"/>
      <c r="DI444" s="45"/>
      <c r="DJ444" s="45"/>
      <c r="DK444" s="45"/>
      <c r="DL444" s="45"/>
      <c r="DM444" s="45"/>
      <c r="DN444" s="45"/>
      <c r="DO444" s="45"/>
      <c r="DP444" s="45"/>
      <c r="DQ444" s="45"/>
      <c r="DR444" s="45"/>
      <c r="DS444" s="45"/>
      <c r="DT444" s="45"/>
      <c r="DU444" s="45"/>
      <c r="DV444" s="45"/>
      <c r="DW444" s="45"/>
      <c r="DX444" s="45"/>
      <c r="DY444" s="45"/>
      <c r="DZ444" s="45"/>
      <c r="EA444" s="45"/>
      <c r="EB444" s="45"/>
      <c r="EC444" s="45"/>
      <c r="ED444" s="45"/>
      <c r="EE444" s="45"/>
      <c r="EF444" s="45"/>
      <c r="EG444" s="45"/>
      <c r="EH444" s="45"/>
      <c r="EI444" s="45"/>
      <c r="EJ444" s="45"/>
      <c r="EK444" s="45"/>
      <c r="EL444" s="45"/>
      <c r="EM444" s="45"/>
      <c r="EN444" s="45"/>
      <c r="EO444" s="45"/>
      <c r="EP444" s="45"/>
      <c r="EQ444" s="45"/>
      <c r="ER444" s="45"/>
      <c r="ES444" s="45"/>
      <c r="ET444" s="45"/>
      <c r="EU444" s="45"/>
      <c r="EV444" s="45"/>
      <c r="EW444" s="45"/>
      <c r="EX444" s="45"/>
      <c r="EY444" s="45"/>
      <c r="EZ444" s="45"/>
      <c r="FA444" s="45"/>
      <c r="FB444" s="45"/>
      <c r="FC444" s="45"/>
      <c r="FD444" s="45"/>
      <c r="FE444" s="45"/>
      <c r="FF444" s="45"/>
      <c r="FG444" s="45"/>
      <c r="FH444" s="45"/>
      <c r="FI444" s="45"/>
      <c r="FJ444" s="45"/>
      <c r="FK444" s="45"/>
      <c r="FL444" s="45"/>
      <c r="FM444" s="45"/>
      <c r="FN444" s="45"/>
      <c r="FO444" s="45"/>
      <c r="FP444" s="45"/>
      <c r="FQ444" s="45"/>
      <c r="FR444" s="45"/>
      <c r="FS444" s="45"/>
      <c r="FT444" s="45"/>
      <c r="FU444" s="45"/>
      <c r="FV444" s="45"/>
      <c r="FW444" s="45"/>
      <c r="FX444" s="45"/>
      <c r="FY444" s="45"/>
      <c r="FZ444" s="45"/>
      <c r="GA444" s="45"/>
      <c r="GB444" s="45"/>
      <c r="GC444" s="45"/>
      <c r="GD444" s="45"/>
      <c r="GE444" s="45"/>
      <c r="GF444" s="45"/>
      <c r="GG444" s="45"/>
      <c r="GH444" s="45"/>
      <c r="GI444" s="45"/>
      <c r="GJ444" s="45"/>
      <c r="GK444" s="45"/>
      <c r="GL444" s="45"/>
      <c r="GM444" s="45"/>
      <c r="GN444" s="45"/>
      <c r="GO444" s="45"/>
      <c r="GP444" s="45"/>
      <c r="GQ444" s="45"/>
      <c r="GR444" s="45"/>
      <c r="GS444" s="45"/>
      <c r="GT444" s="45"/>
      <c r="GU444" s="45"/>
      <c r="GV444" s="45"/>
      <c r="GW444" s="45"/>
      <c r="GX444" s="45"/>
      <c r="GY444" s="45"/>
      <c r="GZ444" s="45"/>
      <c r="HA444" s="45"/>
      <c r="HB444" s="45"/>
      <c r="HC444" s="45"/>
      <c r="HD444" s="45"/>
      <c r="HE444" s="45"/>
      <c r="HF444" s="45"/>
      <c r="HG444" s="45"/>
      <c r="HH444" s="45"/>
      <c r="HI444" s="45"/>
      <c r="HJ444" s="45"/>
      <c r="HK444" s="45"/>
      <c r="HL444" s="45"/>
      <c r="HM444" s="45"/>
      <c r="HN444" s="45"/>
      <c r="HO444" s="45"/>
      <c r="HP444" s="45"/>
      <c r="HQ444" s="45"/>
      <c r="HR444" s="45"/>
      <c r="HS444" s="45"/>
      <c r="HT444" s="45"/>
      <c r="HU444" s="45"/>
      <c r="HV444" s="45"/>
      <c r="HW444" s="45"/>
      <c r="HX444" s="45"/>
      <c r="HY444" s="45"/>
      <c r="HZ444" s="45"/>
      <c r="IA444" s="45"/>
      <c r="IB444" s="45"/>
      <c r="IC444" s="45"/>
      <c r="ID444" s="45"/>
      <c r="IE444" s="45"/>
      <c r="IF444" s="45"/>
      <c r="IG444" s="45"/>
      <c r="IH444" s="45"/>
      <c r="II444" s="45"/>
      <c r="IJ444" s="45"/>
      <c r="IK444" s="45"/>
      <c r="IL444" s="45"/>
      <c r="IM444" s="45"/>
      <c r="IN444" s="45"/>
      <c r="IO444" s="45"/>
      <c r="IP444" s="45"/>
      <c r="IQ444" s="45"/>
      <c r="IR444" s="45"/>
      <c r="IS444" s="45"/>
      <c r="IT444" s="45"/>
      <c r="IU444" s="45"/>
      <c r="IV444" s="45"/>
      <c r="IW444" s="45"/>
      <c r="IX444" s="45"/>
      <c r="IY444" s="45"/>
      <c r="IZ444" s="45"/>
      <c r="JA444" s="45"/>
      <c r="JB444" s="45"/>
      <c r="JC444" s="45"/>
      <c r="JD444" s="45"/>
      <c r="JE444" s="45"/>
      <c r="JF444" s="45"/>
      <c r="JG444" s="45"/>
      <c r="JH444" s="45"/>
      <c r="JI444" s="45"/>
      <c r="JJ444" s="45"/>
      <c r="JK444" s="45"/>
      <c r="JL444" s="45"/>
      <c r="JM444" s="45"/>
      <c r="JN444" s="45"/>
      <c r="JO444" s="45"/>
      <c r="JP444" s="45"/>
      <c r="JQ444" s="45"/>
      <c r="JR444" s="45"/>
      <c r="JS444" s="45"/>
      <c r="JT444" s="45"/>
      <c r="JU444" s="45"/>
      <c r="JV444" s="45"/>
      <c r="JW444" s="45"/>
      <c r="JX444" s="45"/>
      <c r="JY444" s="45"/>
      <c r="JZ444" s="45"/>
      <c r="KA444" s="45"/>
      <c r="KB444" s="45"/>
      <c r="KC444" s="45"/>
      <c r="KD444" s="45"/>
      <c r="KE444" s="45"/>
      <c r="KF444" s="45"/>
      <c r="KG444" s="45"/>
      <c r="KH444" s="45"/>
      <c r="KI444" s="45"/>
      <c r="KJ444" s="45"/>
      <c r="KK444" s="45"/>
      <c r="KL444" s="45"/>
      <c r="KM444" s="45"/>
      <c r="KN444" s="45"/>
      <c r="KO444" s="45"/>
      <c r="KP444" s="45"/>
      <c r="KQ444" s="45"/>
      <c r="KR444" s="45"/>
      <c r="KS444" s="45"/>
      <c r="KT444" s="45"/>
      <c r="KU444" s="45"/>
      <c r="KV444" s="45"/>
      <c r="KW444" s="45"/>
      <c r="KX444" s="45"/>
      <c r="KY444" s="45"/>
      <c r="KZ444" s="45"/>
      <c r="LA444" s="45"/>
      <c r="LB444" s="45"/>
      <c r="LC444" s="45"/>
      <c r="LD444" s="45"/>
      <c r="LE444" s="45"/>
      <c r="LF444" s="45"/>
      <c r="LG444" s="45"/>
      <c r="LH444" s="45"/>
      <c r="LI444" s="45"/>
      <c r="LJ444" s="45"/>
      <c r="LK444" s="45"/>
      <c r="LL444" s="45"/>
      <c r="LM444" s="45"/>
      <c r="LN444" s="45"/>
      <c r="LO444" s="45"/>
      <c r="LP444" s="45"/>
      <c r="LQ444" s="45"/>
      <c r="LR444" s="45"/>
      <c r="LS444" s="45"/>
      <c r="LT444" s="45"/>
      <c r="LU444" s="45"/>
      <c r="LV444" s="45"/>
      <c r="LW444" s="45"/>
      <c r="LX444" s="45"/>
      <c r="LY444" s="45"/>
      <c r="LZ444" s="45"/>
      <c r="MA444" s="45"/>
      <c r="MB444" s="45"/>
      <c r="MC444" s="45"/>
      <c r="MD444" s="45"/>
      <c r="ME444" s="45"/>
      <c r="MF444" s="45"/>
      <c r="MG444" s="45"/>
      <c r="MH444" s="45"/>
      <c r="MI444" s="45"/>
      <c r="MJ444" s="45"/>
      <c r="MK444" s="45"/>
      <c r="ML444" s="45"/>
      <c r="MM444" s="45"/>
      <c r="MN444" s="45"/>
      <c r="MO444" s="45"/>
      <c r="MP444" s="45"/>
      <c r="MQ444" s="45"/>
      <c r="MR444" s="45"/>
      <c r="MS444" s="45"/>
      <c r="MT444" s="45"/>
      <c r="MU444" s="45"/>
      <c r="MV444" s="45"/>
      <c r="MW444" s="45"/>
      <c r="MX444" s="45"/>
      <c r="MY444" s="45"/>
      <c r="MZ444" s="45"/>
      <c r="NA444" s="45"/>
      <c r="NB444" s="45"/>
      <c r="NC444" s="45"/>
      <c r="ND444" s="45"/>
      <c r="NE444" s="45"/>
      <c r="NF444" s="45"/>
      <c r="NG444" s="45"/>
      <c r="NH444" s="45"/>
      <c r="NI444" s="45"/>
      <c r="NJ444" s="45"/>
      <c r="NK444" s="45"/>
      <c r="NL444" s="45"/>
      <c r="NM444" s="45"/>
      <c r="NN444" s="45"/>
      <c r="NO444" s="45"/>
      <c r="NP444" s="45"/>
      <c r="NQ444" s="45"/>
      <c r="NR444" s="45"/>
      <c r="NS444" s="45"/>
      <c r="NT444" s="45"/>
      <c r="NU444" s="45"/>
      <c r="NV444" s="45"/>
      <c r="NW444" s="45"/>
      <c r="NX444" s="45"/>
      <c r="NY444" s="45"/>
      <c r="NZ444" s="45"/>
      <c r="OA444" s="45"/>
      <c r="OB444" s="45"/>
      <c r="OC444" s="45"/>
      <c r="OD444" s="45"/>
      <c r="OE444" s="45"/>
      <c r="OF444" s="45"/>
      <c r="OG444" s="45"/>
      <c r="OH444" s="45"/>
      <c r="OI444" s="45"/>
      <c r="OJ444" s="45"/>
      <c r="OK444" s="45"/>
      <c r="OL444" s="45"/>
      <c r="OM444" s="45"/>
      <c r="ON444" s="45"/>
      <c r="OO444" s="45"/>
      <c r="OP444" s="45"/>
      <c r="OQ444" s="45"/>
      <c r="OR444" s="45"/>
      <c r="OS444" s="45"/>
      <c r="OT444" s="45"/>
      <c r="OU444" s="45"/>
      <c r="OV444" s="45"/>
      <c r="OW444" s="45"/>
      <c r="OX444" s="45"/>
      <c r="OY444" s="45"/>
      <c r="OZ444" s="45"/>
      <c r="PA444" s="45"/>
      <c r="PB444" s="45"/>
      <c r="PC444" s="45"/>
      <c r="PD444" s="45"/>
      <c r="PE444" s="45"/>
      <c r="PF444" s="45"/>
      <c r="PG444" s="45"/>
      <c r="PH444" s="45"/>
      <c r="PI444" s="45"/>
      <c r="PJ444" s="45"/>
      <c r="PK444" s="45"/>
      <c r="PL444" s="45"/>
      <c r="PM444" s="45"/>
      <c r="PN444" s="45"/>
      <c r="PO444" s="45"/>
      <c r="PP444" s="45"/>
      <c r="PQ444" s="45"/>
      <c r="PR444" s="45"/>
      <c r="PS444" s="45"/>
      <c r="PT444" s="45"/>
      <c r="PU444" s="45"/>
      <c r="PV444" s="45"/>
      <c r="PW444" s="45"/>
      <c r="PX444" s="45"/>
      <c r="PY444" s="45"/>
      <c r="PZ444" s="45"/>
      <c r="QA444" s="45"/>
      <c r="QB444" s="45"/>
      <c r="QC444" s="45"/>
      <c r="QD444" s="45"/>
      <c r="QE444" s="45"/>
      <c r="QF444" s="45"/>
      <c r="QG444" s="45"/>
      <c r="QH444" s="45"/>
      <c r="QI444" s="45"/>
      <c r="QJ444" s="45"/>
      <c r="QK444" s="45"/>
      <c r="QL444" s="45"/>
      <c r="QM444" s="45"/>
      <c r="QN444" s="45"/>
      <c r="QO444" s="45"/>
      <c r="QP444" s="45"/>
      <c r="QQ444" s="45"/>
      <c r="QR444" s="45"/>
      <c r="QS444" s="45"/>
      <c r="QT444" s="45"/>
      <c r="QU444" s="45"/>
      <c r="QV444" s="45"/>
      <c r="QW444" s="45"/>
      <c r="QX444" s="45"/>
      <c r="QY444" s="45"/>
      <c r="QZ444" s="45"/>
      <c r="RA444" s="45"/>
      <c r="RB444" s="45"/>
      <c r="RC444" s="45"/>
      <c r="RD444" s="45"/>
      <c r="RE444" s="45"/>
      <c r="RF444" s="45"/>
      <c r="RG444" s="45"/>
      <c r="RH444" s="45"/>
      <c r="RI444" s="45"/>
      <c r="RJ444" s="45"/>
      <c r="RK444" s="45"/>
      <c r="RL444" s="45"/>
      <c r="RM444" s="45"/>
      <c r="RN444" s="45"/>
      <c r="RO444" s="45"/>
      <c r="RP444" s="45"/>
      <c r="RQ444" s="45"/>
      <c r="RR444" s="45"/>
      <c r="RS444" s="45"/>
      <c r="RT444" s="45"/>
      <c r="RU444" s="45"/>
      <c r="RV444" s="45"/>
      <c r="RW444" s="45"/>
      <c r="RX444" s="45"/>
      <c r="RY444" s="45"/>
      <c r="RZ444" s="45"/>
      <c r="SA444" s="45"/>
      <c r="SB444" s="45"/>
      <c r="SC444" s="45"/>
      <c r="SD444" s="45"/>
      <c r="SE444" s="45"/>
      <c r="SF444" s="45"/>
      <c r="SG444" s="45"/>
      <c r="SH444" s="45"/>
      <c r="SI444" s="45"/>
      <c r="SJ444" s="45"/>
      <c r="SK444" s="45"/>
      <c r="SL444" s="45"/>
      <c r="SM444" s="45"/>
      <c r="SN444" s="45"/>
      <c r="SO444" s="45"/>
      <c r="SP444" s="45"/>
      <c r="SQ444" s="45"/>
      <c r="SR444" s="45"/>
      <c r="SS444" s="45"/>
      <c r="ST444" s="45"/>
      <c r="SU444" s="45"/>
      <c r="SV444" s="45"/>
      <c r="SW444" s="45"/>
      <c r="SX444" s="45"/>
      <c r="SY444" s="45"/>
      <c r="SZ444" s="45"/>
      <c r="TA444" s="45"/>
      <c r="TB444" s="45"/>
      <c r="TC444" s="45"/>
      <c r="TD444" s="45"/>
      <c r="TE444" s="45"/>
      <c r="TF444" s="45"/>
      <c r="TG444" s="45"/>
      <c r="TH444" s="45"/>
      <c r="TI444" s="45"/>
      <c r="TJ444" s="45"/>
      <c r="TK444" s="45"/>
      <c r="TL444" s="45"/>
      <c r="TM444" s="45"/>
      <c r="TN444" s="45"/>
      <c r="TO444" s="45"/>
      <c r="TP444" s="45"/>
      <c r="TQ444" s="45"/>
      <c r="TR444" s="45"/>
      <c r="TS444" s="45"/>
      <c r="TT444" s="45"/>
      <c r="TU444" s="45"/>
      <c r="TV444" s="45"/>
      <c r="TW444" s="45"/>
      <c r="TX444" s="45"/>
      <c r="TY444" s="45"/>
      <c r="TZ444" s="45"/>
      <c r="UA444" s="45"/>
      <c r="UB444" s="45"/>
      <c r="UC444" s="45"/>
      <c r="UD444" s="45"/>
      <c r="UE444" s="45"/>
      <c r="UF444" s="45"/>
      <c r="UG444" s="45"/>
      <c r="UH444" s="45"/>
      <c r="UI444" s="45"/>
      <c r="UJ444" s="45"/>
      <c r="UK444" s="45"/>
      <c r="UL444" s="45"/>
      <c r="UM444" s="45"/>
      <c r="UN444" s="45"/>
      <c r="UO444" s="45"/>
      <c r="UP444" s="45"/>
      <c r="UQ444" s="45"/>
      <c r="UR444" s="45"/>
      <c r="US444" s="45"/>
      <c r="UT444" s="45"/>
      <c r="UU444" s="45"/>
      <c r="UV444" s="45"/>
      <c r="UW444" s="45"/>
      <c r="UX444" s="45"/>
      <c r="UY444" s="45"/>
      <c r="UZ444" s="45"/>
      <c r="VA444" s="45"/>
      <c r="VB444" s="45"/>
      <c r="VC444" s="45"/>
      <c r="VD444" s="45"/>
      <c r="VE444" s="45"/>
      <c r="VF444" s="45"/>
      <c r="VG444" s="45"/>
      <c r="VH444" s="45"/>
      <c r="VI444" s="45"/>
      <c r="VJ444" s="45"/>
      <c r="VK444" s="45"/>
      <c r="VL444" s="45"/>
      <c r="VM444" s="45"/>
      <c r="VN444" s="45"/>
      <c r="VO444" s="45"/>
      <c r="VP444" s="45"/>
      <c r="VQ444" s="45"/>
      <c r="VR444" s="45"/>
      <c r="VS444" s="45"/>
      <c r="VT444" s="45"/>
      <c r="VU444" s="45"/>
      <c r="VV444" s="45"/>
      <c r="VW444" s="45"/>
      <c r="VX444" s="45"/>
      <c r="VY444" s="45"/>
      <c r="VZ444" s="45"/>
      <c r="WA444" s="45"/>
      <c r="WB444" s="45"/>
      <c r="WC444" s="45"/>
      <c r="WD444" s="45"/>
      <c r="WE444" s="45"/>
      <c r="WF444" s="45"/>
      <c r="WG444" s="45"/>
      <c r="WH444" s="45"/>
      <c r="WI444" s="45"/>
      <c r="WJ444" s="45"/>
      <c r="WK444" s="45"/>
      <c r="WL444" s="45"/>
      <c r="WM444" s="45"/>
      <c r="WN444" s="45"/>
      <c r="WO444" s="45"/>
      <c r="WP444" s="45"/>
      <c r="WQ444" s="45"/>
      <c r="WR444" s="45"/>
      <c r="WS444" s="45"/>
      <c r="WT444" s="45"/>
      <c r="WU444" s="45"/>
      <c r="WV444" s="45"/>
      <c r="WW444" s="45"/>
      <c r="WX444" s="45"/>
      <c r="WY444" s="45"/>
      <c r="WZ444" s="45"/>
      <c r="XA444" s="45"/>
      <c r="XB444" s="45"/>
      <c r="XC444" s="45"/>
      <c r="XD444" s="45"/>
      <c r="XE444" s="45"/>
      <c r="XF444" s="45"/>
      <c r="XG444" s="45"/>
      <c r="XH444" s="45"/>
      <c r="XI444" s="45"/>
      <c r="XJ444" s="45"/>
      <c r="XK444" s="45"/>
      <c r="XL444" s="45"/>
      <c r="XM444" s="45"/>
      <c r="XN444" s="45"/>
      <c r="XO444" s="45"/>
      <c r="XP444" s="45"/>
      <c r="XQ444" s="45"/>
      <c r="XR444" s="45"/>
      <c r="XS444" s="45"/>
      <c r="XT444" s="45"/>
      <c r="XU444" s="45"/>
      <c r="XV444" s="45"/>
      <c r="XW444" s="45"/>
      <c r="XX444" s="45"/>
      <c r="XY444" s="45"/>
      <c r="XZ444" s="45"/>
      <c r="YA444" s="45"/>
      <c r="YB444" s="45"/>
      <c r="YC444" s="45"/>
      <c r="YD444" s="45"/>
      <c r="YE444" s="45"/>
      <c r="YF444" s="45"/>
      <c r="YG444" s="45"/>
      <c r="YH444" s="45"/>
      <c r="YI444" s="45"/>
      <c r="YJ444" s="45"/>
      <c r="YK444" s="45"/>
      <c r="YL444" s="45"/>
      <c r="YM444" s="45"/>
      <c r="YN444" s="45"/>
      <c r="YO444" s="45"/>
      <c r="YP444" s="45"/>
      <c r="YQ444" s="45"/>
      <c r="YR444" s="45"/>
      <c r="YS444" s="45"/>
      <c r="YT444" s="45"/>
      <c r="YU444" s="45"/>
      <c r="YV444" s="45"/>
      <c r="YW444" s="45"/>
      <c r="YX444" s="45"/>
      <c r="YY444" s="45"/>
      <c r="YZ444" s="45"/>
      <c r="ZA444" s="45"/>
      <c r="ZB444" s="45"/>
      <c r="ZC444" s="45"/>
      <c r="ZD444" s="45"/>
      <c r="ZE444" s="45"/>
      <c r="ZF444" s="45"/>
      <c r="ZG444" s="45"/>
      <c r="ZH444" s="45"/>
      <c r="ZI444" s="45"/>
      <c r="ZJ444" s="45"/>
      <c r="ZK444" s="45"/>
      <c r="ZL444" s="45"/>
      <c r="ZM444" s="45"/>
      <c r="ZN444" s="45"/>
      <c r="ZO444" s="45"/>
      <c r="ZP444" s="45"/>
      <c r="ZQ444" s="45"/>
      <c r="ZR444" s="45"/>
      <c r="ZS444" s="45"/>
      <c r="ZT444" s="45"/>
      <c r="ZU444" s="45"/>
      <c r="ZV444" s="45"/>
      <c r="ZW444" s="45"/>
      <c r="ZX444" s="45"/>
      <c r="ZY444" s="45"/>
      <c r="ZZ444" s="45"/>
      <c r="AAA444" s="45"/>
      <c r="AAB444" s="45"/>
      <c r="AAC444" s="45"/>
      <c r="AAD444" s="45"/>
      <c r="AAE444" s="45"/>
      <c r="AAF444" s="45"/>
      <c r="AAG444" s="45"/>
      <c r="AAH444" s="45"/>
      <c r="AAI444" s="45"/>
      <c r="AAJ444" s="45"/>
      <c r="AAK444" s="45"/>
      <c r="AAL444" s="45"/>
      <c r="AAM444" s="45"/>
      <c r="AAN444" s="45"/>
      <c r="AAO444" s="45"/>
      <c r="AAP444" s="45"/>
      <c r="AAQ444" s="45"/>
      <c r="AAR444" s="45"/>
      <c r="AAS444" s="45"/>
      <c r="AAT444" s="45"/>
      <c r="AAU444" s="45"/>
      <c r="AAV444" s="45"/>
      <c r="AAW444" s="45"/>
      <c r="AAX444" s="45"/>
      <c r="AAY444" s="45"/>
      <c r="AAZ444" s="45"/>
      <c r="ABA444" s="45"/>
      <c r="ABB444" s="45"/>
      <c r="ABC444" s="45"/>
      <c r="ABD444" s="45"/>
      <c r="ABE444" s="45"/>
      <c r="ABF444" s="45"/>
      <c r="ABG444" s="45"/>
      <c r="ABH444" s="45"/>
      <c r="ABI444" s="45"/>
      <c r="ABJ444" s="45"/>
      <c r="ABK444" s="45"/>
      <c r="ABL444" s="45"/>
      <c r="ABM444" s="45"/>
      <c r="ABN444" s="45"/>
      <c r="ABO444" s="45"/>
      <c r="ABP444" s="45"/>
      <c r="ABQ444" s="45"/>
      <c r="ABR444" s="45"/>
      <c r="ABS444" s="45"/>
      <c r="ABT444" s="45"/>
      <c r="ABU444" s="45"/>
      <c r="ABV444" s="45"/>
      <c r="ABW444" s="45"/>
      <c r="ABX444" s="45"/>
      <c r="ABY444" s="45"/>
      <c r="ABZ444" s="45"/>
      <c r="ACA444" s="45"/>
      <c r="ACB444" s="45"/>
      <c r="ACC444" s="45"/>
      <c r="ACD444" s="45"/>
      <c r="ACE444" s="45"/>
      <c r="ACF444" s="45"/>
      <c r="ACG444" s="45"/>
      <c r="ACH444" s="45"/>
      <c r="ACI444" s="45"/>
      <c r="ACJ444" s="45"/>
      <c r="ACK444" s="45"/>
      <c r="ACL444" s="45"/>
      <c r="ACM444" s="45"/>
      <c r="ACN444" s="45"/>
      <c r="ACO444" s="45"/>
      <c r="ACP444" s="45"/>
      <c r="ACQ444" s="45"/>
      <c r="ACR444" s="45"/>
      <c r="ACS444" s="45"/>
      <c r="ACT444" s="45"/>
      <c r="ACU444" s="45"/>
      <c r="ACV444" s="45"/>
      <c r="ACW444" s="45"/>
      <c r="ACX444" s="45"/>
      <c r="ACY444" s="45"/>
      <c r="ACZ444" s="45"/>
      <c r="ADA444" s="45"/>
      <c r="ADB444" s="45"/>
      <c r="ADC444" s="45"/>
      <c r="ADD444" s="45"/>
      <c r="ADE444" s="45"/>
      <c r="ADF444" s="45"/>
      <c r="ADG444" s="45"/>
      <c r="ADH444" s="45"/>
      <c r="ADI444" s="45"/>
      <c r="ADJ444" s="45"/>
      <c r="ADK444" s="45"/>
      <c r="ADL444" s="45"/>
      <c r="ADM444" s="45"/>
      <c r="ADN444" s="45"/>
      <c r="ADO444" s="45"/>
      <c r="ADP444" s="45"/>
      <c r="ADQ444" s="45"/>
      <c r="ADR444" s="45"/>
      <c r="ADS444" s="45"/>
      <c r="ADT444" s="45"/>
      <c r="ADU444" s="45"/>
      <c r="ADV444" s="45"/>
      <c r="ADW444" s="45"/>
      <c r="ADX444" s="45"/>
      <c r="ADY444" s="45"/>
      <c r="ADZ444" s="45"/>
      <c r="AEA444" s="45"/>
      <c r="AEB444" s="45"/>
      <c r="AEC444" s="45"/>
      <c r="AED444" s="45"/>
      <c r="AEE444" s="45"/>
      <c r="AEF444" s="45"/>
      <c r="AEG444" s="45"/>
      <c r="AEH444" s="45"/>
      <c r="AEI444" s="45"/>
      <c r="AEJ444" s="45"/>
      <c r="AEK444" s="45"/>
      <c r="AEL444" s="45"/>
      <c r="AEM444" s="45"/>
      <c r="AEN444" s="45"/>
      <c r="AEO444" s="45"/>
      <c r="AEP444" s="45"/>
      <c r="AEQ444" s="45"/>
      <c r="AER444" s="45"/>
      <c r="AES444" s="45"/>
      <c r="AET444" s="45"/>
      <c r="AEU444" s="45"/>
      <c r="AEV444" s="45"/>
      <c r="AEW444" s="45"/>
      <c r="AEX444" s="45"/>
      <c r="AEY444" s="45"/>
      <c r="AEZ444" s="45"/>
      <c r="AFA444" s="45"/>
      <c r="AFB444" s="45"/>
      <c r="AFC444" s="45"/>
      <c r="AFD444" s="45"/>
      <c r="AFE444" s="45"/>
      <c r="AFF444" s="45"/>
      <c r="AFG444" s="45"/>
      <c r="AFH444" s="45"/>
      <c r="AFI444" s="45"/>
      <c r="AFJ444" s="45"/>
      <c r="AFK444" s="45"/>
      <c r="AFL444" s="45"/>
      <c r="AFM444" s="45"/>
      <c r="AFN444" s="45"/>
      <c r="AFO444" s="45"/>
      <c r="AFP444" s="45"/>
      <c r="AFQ444" s="45"/>
      <c r="AFR444" s="45"/>
      <c r="AFS444" s="45"/>
      <c r="AFT444" s="45"/>
      <c r="AFU444" s="45"/>
      <c r="AFV444" s="45"/>
      <c r="AFW444" s="45"/>
      <c r="AFX444" s="45"/>
      <c r="AFY444" s="45"/>
      <c r="AFZ444" s="45"/>
      <c r="AGA444" s="45"/>
      <c r="AGB444" s="45"/>
      <c r="AGC444" s="45"/>
      <c r="AGD444" s="45"/>
      <c r="AGE444" s="45"/>
      <c r="AGF444" s="45"/>
      <c r="AGG444" s="45"/>
      <c r="AGH444" s="45"/>
      <c r="AGI444" s="45"/>
      <c r="AGJ444" s="45"/>
      <c r="AGK444" s="45"/>
      <c r="AGL444" s="45"/>
      <c r="AGM444" s="45"/>
      <c r="AGN444" s="45"/>
      <c r="AGO444" s="45"/>
      <c r="AGP444" s="45"/>
      <c r="AGQ444" s="45"/>
      <c r="AGR444" s="45"/>
      <c r="AGS444" s="45"/>
      <c r="AGT444" s="45"/>
      <c r="AGU444" s="45"/>
      <c r="AGV444" s="45"/>
      <c r="AGW444" s="45"/>
      <c r="AGX444" s="45"/>
      <c r="AGY444" s="45"/>
      <c r="AGZ444" s="45"/>
      <c r="AHA444" s="45"/>
      <c r="AHB444" s="45"/>
      <c r="AHC444" s="45"/>
      <c r="AHD444" s="45"/>
      <c r="AHE444" s="45"/>
      <c r="AHF444" s="45"/>
      <c r="AHG444" s="45"/>
      <c r="AHH444" s="45"/>
      <c r="AHI444" s="45"/>
      <c r="AHJ444" s="45"/>
      <c r="AHK444" s="45"/>
      <c r="AHL444" s="45"/>
      <c r="AHM444" s="45"/>
      <c r="AHN444" s="45"/>
      <c r="AHO444" s="45"/>
      <c r="AHP444" s="45"/>
      <c r="AHQ444" s="45"/>
      <c r="AHR444" s="45"/>
      <c r="AHS444" s="45"/>
      <c r="AHT444" s="45"/>
      <c r="AHU444" s="45"/>
      <c r="AHV444" s="45"/>
      <c r="AHW444" s="45"/>
      <c r="AHX444" s="45"/>
      <c r="AHY444" s="45"/>
      <c r="AHZ444" s="45"/>
      <c r="AIA444" s="45"/>
      <c r="AIB444" s="45"/>
      <c r="AIC444" s="45"/>
      <c r="AID444" s="45"/>
      <c r="AIE444" s="45"/>
      <c r="AIF444" s="45"/>
      <c r="AIG444" s="45"/>
      <c r="AIH444" s="45"/>
      <c r="AII444" s="45"/>
      <c r="AIJ444" s="45"/>
      <c r="AIK444" s="45"/>
      <c r="AIL444" s="45"/>
      <c r="AIM444" s="45"/>
      <c r="AIN444" s="45"/>
      <c r="AIO444" s="45"/>
      <c r="AIP444" s="45"/>
      <c r="AIQ444" s="45"/>
      <c r="AIR444" s="45"/>
      <c r="AIS444" s="45"/>
      <c r="AIT444" s="45"/>
      <c r="AIU444" s="45"/>
      <c r="AIV444" s="45"/>
      <c r="AIW444" s="45"/>
      <c r="AIX444" s="45"/>
      <c r="AIY444" s="45"/>
      <c r="AIZ444" s="45"/>
      <c r="AJA444" s="45"/>
      <c r="AJB444" s="45"/>
      <c r="AJC444" s="45"/>
      <c r="AJD444" s="45"/>
      <c r="AJE444" s="45"/>
      <c r="AJF444" s="45"/>
      <c r="AJG444" s="45"/>
      <c r="AJH444" s="45"/>
      <c r="AJI444" s="45"/>
      <c r="AJJ444" s="45"/>
      <c r="AJK444" s="45"/>
      <c r="AJL444" s="45"/>
      <c r="AJM444" s="45"/>
      <c r="AJN444" s="45"/>
      <c r="AJO444" s="45"/>
      <c r="AJP444" s="45"/>
      <c r="AJQ444" s="45"/>
      <c r="AJR444" s="45"/>
      <c r="AJS444" s="45"/>
      <c r="AJT444" s="45"/>
      <c r="AJU444" s="45"/>
      <c r="AJV444" s="45"/>
      <c r="AJW444" s="45"/>
      <c r="AJX444" s="45"/>
      <c r="AJY444" s="45"/>
      <c r="AJZ444" s="45"/>
      <c r="AKA444" s="45"/>
      <c r="AKB444" s="45"/>
      <c r="AKC444" s="45"/>
      <c r="AKD444" s="45"/>
      <c r="AKE444" s="45"/>
      <c r="AKF444" s="45"/>
      <c r="AKG444" s="45"/>
      <c r="AKH444" s="45"/>
      <c r="AKI444" s="45"/>
      <c r="AKJ444" s="45"/>
      <c r="AKK444" s="45"/>
      <c r="AKL444" s="45"/>
      <c r="AKM444" s="45"/>
      <c r="AKN444" s="45"/>
      <c r="AKO444" s="45"/>
      <c r="AKP444" s="45"/>
      <c r="AKQ444" s="45"/>
      <c r="AKR444" s="45"/>
      <c r="AKS444" s="45"/>
      <c r="AKT444" s="45"/>
      <c r="AKU444" s="45"/>
      <c r="AKV444" s="45"/>
      <c r="AKW444" s="45"/>
      <c r="AKX444" s="45"/>
      <c r="AKY444" s="45"/>
      <c r="AKZ444" s="45"/>
      <c r="ALA444" s="45"/>
      <c r="ALB444" s="45"/>
      <c r="ALC444" s="45"/>
      <c r="ALD444" s="45"/>
      <c r="ALE444" s="45"/>
      <c r="ALF444" s="45"/>
      <c r="ALG444" s="45"/>
      <c r="ALH444" s="45"/>
      <c r="ALI444" s="45"/>
      <c r="ALJ444" s="45"/>
      <c r="ALK444" s="45"/>
      <c r="ALL444" s="45"/>
      <c r="ALM444" s="45"/>
      <c r="ALN444" s="45"/>
      <c r="ALO444" s="45"/>
      <c r="ALP444" s="45"/>
      <c r="ALQ444" s="45"/>
      <c r="ALR444" s="45"/>
      <c r="ALS444" s="45"/>
      <c r="ALT444" s="45"/>
      <c r="ALU444" s="45"/>
      <c r="ALV444" s="45"/>
      <c r="ALW444" s="45"/>
      <c r="ALX444" s="45"/>
      <c r="ALY444" s="45"/>
      <c r="ALZ444" s="45"/>
      <c r="AMA444" s="45"/>
      <c r="AMB444" s="45"/>
      <c r="AMC444" s="45"/>
      <c r="AMD444" s="45"/>
      <c r="AME444" s="45"/>
      <c r="AMF444" s="45"/>
      <c r="AMG444" s="45"/>
      <c r="AMH444" s="45"/>
      <c r="AMI444" s="45"/>
      <c r="AMJ444" s="45"/>
      <c r="AMK444" s="45"/>
      <c r="AML444" s="45"/>
      <c r="AMM444" s="45"/>
      <c r="AMN444" s="45"/>
      <c r="AMO444" s="45"/>
      <c r="AMP444" s="45"/>
      <c r="AMQ444" s="45"/>
      <c r="AMR444" s="45"/>
      <c r="AMS444" s="45"/>
      <c r="AMT444" s="45"/>
      <c r="AMU444" s="45"/>
      <c r="AMV444" s="45"/>
      <c r="AMW444" s="45"/>
      <c r="AMX444" s="45"/>
      <c r="AMY444" s="45"/>
      <c r="AMZ444" s="45"/>
      <c r="ANA444" s="45"/>
      <c r="ANB444" s="45"/>
      <c r="ANC444" s="45"/>
      <c r="AND444" s="45"/>
      <c r="ANE444" s="45"/>
      <c r="ANF444" s="45"/>
      <c r="ANG444" s="45"/>
      <c r="ANH444" s="45"/>
      <c r="ANI444" s="45"/>
      <c r="ANJ444" s="45"/>
      <c r="ANK444" s="45"/>
      <c r="ANL444" s="45"/>
      <c r="ANM444" s="45"/>
      <c r="ANN444" s="45"/>
      <c r="ANO444" s="45"/>
      <c r="ANP444" s="45"/>
      <c r="ANQ444" s="45"/>
      <c r="ANR444" s="45"/>
      <c r="ANS444" s="45"/>
      <c r="ANT444" s="45"/>
      <c r="ANU444" s="45"/>
      <c r="ANV444" s="45"/>
      <c r="ANW444" s="45"/>
      <c r="ANX444" s="45"/>
      <c r="ANY444" s="45"/>
      <c r="ANZ444" s="45"/>
      <c r="AOA444" s="45"/>
      <c r="AOB444" s="45"/>
      <c r="AOC444" s="45"/>
      <c r="AOD444" s="45"/>
      <c r="AOE444" s="45"/>
      <c r="AOF444" s="45"/>
      <c r="AOG444" s="45"/>
      <c r="AOH444" s="45"/>
      <c r="AOI444" s="45"/>
      <c r="AOJ444" s="45"/>
      <c r="AOK444" s="45"/>
      <c r="AOL444" s="45"/>
      <c r="AOM444" s="45"/>
      <c r="AON444" s="45"/>
      <c r="AOO444" s="45"/>
      <c r="AOP444" s="45"/>
      <c r="AOQ444" s="45"/>
      <c r="AOR444" s="45"/>
      <c r="AOS444" s="45"/>
      <c r="AOT444" s="45"/>
      <c r="AOU444" s="45"/>
      <c r="AOV444" s="45"/>
      <c r="AOW444" s="45"/>
      <c r="AOX444" s="45"/>
      <c r="AOY444" s="45"/>
      <c r="AOZ444" s="45"/>
      <c r="APA444" s="45"/>
      <c r="APB444" s="45"/>
      <c r="APC444" s="45"/>
      <c r="APD444" s="45"/>
      <c r="APE444" s="45"/>
      <c r="APF444" s="45"/>
      <c r="APG444" s="45"/>
      <c r="APH444" s="45"/>
      <c r="API444" s="45"/>
      <c r="APJ444" s="45"/>
      <c r="APK444" s="45"/>
      <c r="APL444" s="45"/>
      <c r="APM444" s="45"/>
      <c r="APN444" s="45"/>
      <c r="APO444" s="45"/>
      <c r="APP444" s="45"/>
      <c r="APQ444" s="45"/>
      <c r="APR444" s="45"/>
      <c r="APS444" s="45"/>
      <c r="APT444" s="45"/>
      <c r="APU444" s="45"/>
      <c r="APV444" s="45"/>
      <c r="APW444" s="45"/>
      <c r="APX444" s="45"/>
      <c r="APY444" s="45"/>
      <c r="APZ444" s="45"/>
      <c r="AQA444" s="45"/>
      <c r="AQB444" s="45"/>
      <c r="AQC444" s="45"/>
      <c r="AQD444" s="45"/>
      <c r="AQE444" s="45"/>
      <c r="AQF444" s="45"/>
      <c r="AQG444" s="45"/>
      <c r="AQH444" s="45"/>
      <c r="AQI444" s="45"/>
      <c r="AQJ444" s="45"/>
      <c r="AQK444" s="45"/>
      <c r="AQL444" s="45"/>
      <c r="AQM444" s="45"/>
      <c r="AQN444" s="45"/>
      <c r="AQO444" s="45"/>
      <c r="AQP444" s="45"/>
      <c r="AQQ444" s="45"/>
      <c r="AQR444" s="45"/>
      <c r="AQS444" s="45"/>
      <c r="AQT444" s="45"/>
      <c r="AQU444" s="45"/>
      <c r="AQV444" s="45"/>
      <c r="AQW444" s="45"/>
      <c r="AQX444" s="45"/>
      <c r="AQY444" s="45"/>
      <c r="AQZ444" s="45"/>
      <c r="ARA444" s="45"/>
      <c r="ARB444" s="45"/>
      <c r="ARC444" s="45"/>
      <c r="ARD444" s="45"/>
      <c r="ARE444" s="45"/>
      <c r="ARF444" s="45"/>
      <c r="ARG444" s="45"/>
      <c r="ARH444" s="45"/>
      <c r="ARI444" s="45"/>
      <c r="ARJ444" s="45"/>
      <c r="ARK444" s="45"/>
      <c r="ARL444" s="45"/>
      <c r="ARM444" s="45"/>
      <c r="ARN444" s="45"/>
      <c r="ARO444" s="45"/>
      <c r="ARP444" s="45"/>
      <c r="ARQ444" s="45"/>
      <c r="ARR444" s="45"/>
      <c r="ARS444" s="45"/>
      <c r="ART444" s="45"/>
      <c r="ARU444" s="45"/>
      <c r="ARV444" s="45"/>
      <c r="ARW444" s="45"/>
      <c r="ARX444" s="45"/>
      <c r="ARY444" s="45"/>
      <c r="ARZ444" s="45"/>
      <c r="ASA444" s="45"/>
      <c r="ASB444" s="45"/>
      <c r="ASC444" s="45"/>
      <c r="ASD444" s="45"/>
      <c r="ASE444" s="45"/>
      <c r="ASF444" s="45"/>
      <c r="ASG444" s="45"/>
      <c r="ASH444" s="45"/>
      <c r="ASI444" s="45"/>
      <c r="ASJ444" s="45"/>
      <c r="ASK444" s="45"/>
      <c r="ASL444" s="45"/>
      <c r="ASM444" s="45"/>
      <c r="ASN444" s="45"/>
      <c r="ASO444" s="45"/>
      <c r="ASP444" s="45"/>
      <c r="ASQ444" s="45"/>
      <c r="ASR444" s="45"/>
      <c r="ASS444" s="45"/>
      <c r="AST444" s="45"/>
      <c r="ASU444" s="45"/>
      <c r="ASV444" s="45"/>
      <c r="ASW444" s="45"/>
      <c r="ASX444" s="45"/>
      <c r="ASY444" s="45"/>
      <c r="ASZ444" s="45"/>
      <c r="ATA444" s="45"/>
      <c r="ATB444" s="45"/>
      <c r="ATC444" s="45"/>
      <c r="ATD444" s="45"/>
      <c r="ATE444" s="45"/>
      <c r="ATF444" s="45"/>
      <c r="ATG444" s="45"/>
      <c r="ATH444" s="45"/>
      <c r="ATI444" s="45"/>
      <c r="ATJ444" s="45"/>
      <c r="ATK444" s="45"/>
      <c r="ATL444" s="45"/>
      <c r="ATM444" s="45"/>
      <c r="ATN444" s="45"/>
      <c r="ATO444" s="45"/>
      <c r="ATP444" s="45"/>
      <c r="ATQ444" s="45"/>
      <c r="ATR444" s="45"/>
      <c r="ATS444" s="45"/>
      <c r="ATT444" s="45"/>
      <c r="ATU444" s="45"/>
      <c r="ATV444" s="45"/>
      <c r="ATW444" s="45"/>
      <c r="ATX444" s="45"/>
      <c r="ATY444" s="45"/>
      <c r="ATZ444" s="45"/>
      <c r="AUA444" s="45"/>
      <c r="AUB444" s="45"/>
      <c r="AUC444" s="45"/>
      <c r="AUD444" s="45"/>
      <c r="AUE444" s="45"/>
      <c r="AUF444" s="45"/>
      <c r="AUG444" s="45"/>
      <c r="AUH444" s="45"/>
      <c r="AUI444" s="45"/>
      <c r="AUJ444" s="45"/>
      <c r="AUK444" s="45"/>
      <c r="AUL444" s="45"/>
      <c r="AUM444" s="45"/>
      <c r="AUN444" s="45"/>
      <c r="AUO444" s="45"/>
      <c r="AUP444" s="45"/>
      <c r="AUQ444" s="45"/>
      <c r="AUR444" s="45"/>
      <c r="AUS444" s="45"/>
      <c r="AUT444" s="45"/>
      <c r="AUU444" s="45"/>
      <c r="AUV444" s="45"/>
      <c r="AUW444" s="45"/>
      <c r="AUX444" s="45"/>
      <c r="AUY444" s="45"/>
      <c r="AUZ444" s="45"/>
      <c r="AVA444" s="45"/>
      <c r="AVB444" s="45"/>
      <c r="AVC444" s="45"/>
      <c r="AVD444" s="45"/>
      <c r="AVE444" s="45"/>
      <c r="AVF444" s="45"/>
      <c r="AVG444" s="45"/>
      <c r="AVH444" s="45"/>
      <c r="AVI444" s="45"/>
      <c r="AVJ444" s="45"/>
      <c r="AVK444" s="45"/>
      <c r="AVL444" s="45"/>
      <c r="AVM444" s="45"/>
      <c r="AVN444" s="45"/>
      <c r="AVO444" s="45"/>
      <c r="AVP444" s="45"/>
      <c r="AVQ444" s="45"/>
      <c r="AVR444" s="45"/>
      <c r="AVS444" s="45"/>
      <c r="AVT444" s="45"/>
      <c r="AVU444" s="45"/>
      <c r="AVV444" s="45"/>
      <c r="AVW444" s="45"/>
      <c r="AVX444" s="45"/>
      <c r="AVY444" s="45"/>
      <c r="AVZ444" s="45"/>
      <c r="AWA444" s="45"/>
      <c r="AWB444" s="45"/>
      <c r="AWC444" s="45"/>
      <c r="AWD444" s="45"/>
      <c r="AWE444" s="45"/>
      <c r="AWF444" s="45"/>
      <c r="AWG444" s="45"/>
      <c r="AWH444" s="45"/>
      <c r="AWI444" s="45"/>
      <c r="AWJ444" s="45"/>
      <c r="AWK444" s="45"/>
      <c r="AWL444" s="45"/>
      <c r="AWM444" s="45"/>
      <c r="AWN444" s="45"/>
      <c r="AWO444" s="45"/>
      <c r="AWP444" s="45"/>
      <c r="AWQ444" s="45"/>
      <c r="AWR444" s="45"/>
      <c r="AWS444" s="45"/>
      <c r="AWT444" s="45"/>
      <c r="AWU444" s="45"/>
      <c r="AWV444" s="45"/>
      <c r="AWW444" s="45"/>
      <c r="AWX444" s="45"/>
      <c r="AWY444" s="45"/>
      <c r="AWZ444" s="45"/>
      <c r="AXA444" s="45"/>
      <c r="AXB444" s="45"/>
      <c r="AXC444" s="45"/>
      <c r="AXD444" s="45"/>
      <c r="AXE444" s="45"/>
      <c r="AXF444" s="45"/>
      <c r="AXG444" s="45"/>
      <c r="AXH444" s="45"/>
      <c r="AXI444" s="45"/>
      <c r="AXJ444" s="45"/>
      <c r="AXK444" s="45"/>
      <c r="AXL444" s="45"/>
      <c r="AXM444" s="45"/>
      <c r="AXN444" s="45"/>
      <c r="AXO444" s="45"/>
      <c r="AXP444" s="45"/>
      <c r="AXQ444" s="45"/>
      <c r="AXR444" s="45"/>
      <c r="AXS444" s="45"/>
      <c r="AXT444" s="45"/>
      <c r="AXU444" s="45"/>
      <c r="AXV444" s="45"/>
      <c r="AXW444" s="45"/>
      <c r="AXX444" s="45"/>
      <c r="AXY444" s="45"/>
      <c r="AXZ444" s="45"/>
      <c r="AYA444" s="45"/>
      <c r="AYB444" s="45"/>
      <c r="AYC444" s="45"/>
      <c r="AYD444" s="45"/>
      <c r="AYE444" s="45"/>
      <c r="AYF444" s="45"/>
      <c r="AYG444" s="45"/>
      <c r="AYH444" s="45"/>
      <c r="AYI444" s="45"/>
      <c r="AYJ444" s="45"/>
      <c r="AYK444" s="45"/>
      <c r="AYL444" s="45"/>
      <c r="AYM444" s="45"/>
      <c r="AYN444" s="45"/>
      <c r="AYO444" s="45"/>
      <c r="AYP444" s="45"/>
      <c r="AYQ444" s="45"/>
      <c r="AYR444" s="45"/>
      <c r="AYS444" s="45"/>
      <c r="AYT444" s="45"/>
      <c r="AYU444" s="45"/>
      <c r="AYV444" s="45"/>
      <c r="AYW444" s="45"/>
      <c r="AYX444" s="45"/>
      <c r="AYY444" s="45"/>
      <c r="AYZ444" s="45"/>
      <c r="AZA444" s="45"/>
      <c r="AZB444" s="45"/>
      <c r="AZC444" s="45"/>
      <c r="AZD444" s="45"/>
      <c r="AZE444" s="45"/>
      <c r="AZF444" s="45"/>
      <c r="AZG444" s="45"/>
      <c r="AZH444" s="45"/>
      <c r="AZI444" s="45"/>
      <c r="AZJ444" s="45"/>
      <c r="AZK444" s="45"/>
      <c r="AZL444" s="45"/>
      <c r="AZM444" s="45"/>
      <c r="AZN444" s="45"/>
      <c r="AZO444" s="45"/>
      <c r="AZP444" s="45"/>
      <c r="AZQ444" s="45"/>
      <c r="AZR444" s="45"/>
      <c r="AZS444" s="45"/>
      <c r="AZT444" s="45"/>
      <c r="AZU444" s="45"/>
      <c r="AZV444" s="45"/>
      <c r="AZW444" s="45"/>
      <c r="AZX444" s="45"/>
      <c r="AZY444" s="45"/>
      <c r="AZZ444" s="45"/>
      <c r="BAA444" s="45"/>
      <c r="BAB444" s="45"/>
      <c r="BAC444" s="45"/>
      <c r="BAD444" s="45"/>
      <c r="BAE444" s="45"/>
      <c r="BAF444" s="45"/>
      <c r="BAG444" s="45"/>
      <c r="BAH444" s="45"/>
      <c r="BAI444" s="45"/>
      <c r="BAJ444" s="45"/>
      <c r="BAK444" s="45"/>
      <c r="BAL444" s="45"/>
      <c r="BAM444" s="45"/>
      <c r="BAN444" s="45"/>
      <c r="BAO444" s="45"/>
      <c r="BAP444" s="45"/>
      <c r="BAQ444" s="45"/>
      <c r="BAR444" s="45"/>
      <c r="BAS444" s="45"/>
      <c r="BAT444" s="45"/>
      <c r="BAU444" s="45"/>
      <c r="BAV444" s="45"/>
      <c r="BAW444" s="45"/>
      <c r="BAX444" s="45"/>
      <c r="BAY444" s="45"/>
      <c r="BAZ444" s="45"/>
      <c r="BBA444" s="45"/>
      <c r="BBB444" s="45"/>
      <c r="BBC444" s="45"/>
      <c r="BBD444" s="45"/>
      <c r="BBE444" s="45"/>
      <c r="BBF444" s="45"/>
      <c r="BBG444" s="45"/>
      <c r="BBH444" s="45"/>
      <c r="BBI444" s="45"/>
      <c r="BBJ444" s="45"/>
      <c r="BBK444" s="45"/>
      <c r="BBL444" s="45"/>
      <c r="BBM444" s="45"/>
      <c r="BBN444" s="45"/>
      <c r="BBO444" s="45"/>
      <c r="BBP444" s="45"/>
      <c r="BBQ444" s="45"/>
      <c r="BBR444" s="45"/>
      <c r="BBS444" s="45"/>
      <c r="BBT444" s="45"/>
      <c r="BBU444" s="45"/>
      <c r="BBV444" s="45"/>
      <c r="BBW444" s="45"/>
      <c r="BBX444" s="45"/>
      <c r="BBY444" s="45"/>
      <c r="BBZ444" s="45"/>
      <c r="BCA444" s="45"/>
      <c r="BCB444" s="45"/>
      <c r="BCC444" s="45"/>
      <c r="BCD444" s="45"/>
      <c r="BCE444" s="45"/>
      <c r="BCF444" s="45"/>
      <c r="BCG444" s="45"/>
      <c r="BCH444" s="45"/>
      <c r="BCI444" s="45"/>
      <c r="BCJ444" s="45"/>
      <c r="BCK444" s="45"/>
      <c r="BCL444" s="45"/>
      <c r="BCM444" s="45"/>
      <c r="BCN444" s="45"/>
      <c r="BCO444" s="45"/>
      <c r="BCP444" s="45"/>
      <c r="BCQ444" s="45"/>
      <c r="BCR444" s="45"/>
      <c r="BCS444" s="45"/>
      <c r="BCT444" s="45"/>
      <c r="BCU444" s="45"/>
      <c r="BCV444" s="45"/>
      <c r="BCW444" s="45"/>
      <c r="BCX444" s="45"/>
      <c r="BCY444" s="45"/>
      <c r="BCZ444" s="45"/>
      <c r="BDA444" s="45"/>
      <c r="BDB444" s="45"/>
      <c r="BDC444" s="45"/>
      <c r="BDD444" s="45"/>
      <c r="BDE444" s="45"/>
      <c r="BDF444" s="45"/>
      <c r="BDG444" s="45"/>
      <c r="BDH444" s="45"/>
      <c r="BDI444" s="45"/>
      <c r="BDJ444" s="45"/>
      <c r="BDK444" s="45"/>
      <c r="BDL444" s="45"/>
      <c r="BDM444" s="45"/>
      <c r="BDN444" s="45"/>
      <c r="BDO444" s="45"/>
      <c r="BDP444" s="45"/>
      <c r="BDQ444" s="45"/>
      <c r="BDR444" s="45"/>
      <c r="BDS444" s="45"/>
      <c r="BDT444" s="45"/>
      <c r="BDU444" s="45"/>
      <c r="BDV444" s="45"/>
      <c r="BDW444" s="45"/>
      <c r="BDX444" s="45"/>
      <c r="BDY444" s="45"/>
      <c r="BDZ444" s="45"/>
      <c r="BEA444" s="45"/>
      <c r="BEB444" s="45"/>
      <c r="BEC444" s="45"/>
      <c r="BED444" s="45"/>
      <c r="BEE444" s="45"/>
      <c r="BEF444" s="45"/>
      <c r="BEG444" s="45"/>
      <c r="BEH444" s="45"/>
      <c r="BEI444" s="45"/>
      <c r="BEJ444" s="45"/>
      <c r="BEK444" s="45"/>
      <c r="BEL444" s="45"/>
      <c r="BEM444" s="45"/>
      <c r="BEN444" s="45"/>
      <c r="BEO444" s="45"/>
      <c r="BEP444" s="45"/>
      <c r="BEQ444" s="45"/>
      <c r="BER444" s="45"/>
      <c r="BES444" s="45"/>
      <c r="BET444" s="45"/>
      <c r="BEU444" s="45"/>
      <c r="BEV444" s="45"/>
      <c r="BEW444" s="45"/>
      <c r="BEX444" s="45"/>
      <c r="BEY444" s="45"/>
      <c r="BEZ444" s="45"/>
      <c r="BFA444" s="45"/>
      <c r="BFB444" s="45"/>
      <c r="BFC444" s="45"/>
      <c r="BFD444" s="45"/>
      <c r="BFE444" s="45"/>
      <c r="BFF444" s="45"/>
      <c r="BFG444" s="45"/>
      <c r="BFH444" s="45"/>
      <c r="BFI444" s="45"/>
      <c r="BFJ444" s="45"/>
      <c r="BFK444" s="45"/>
      <c r="BFL444" s="45"/>
      <c r="BFM444" s="45"/>
      <c r="BFN444" s="45"/>
      <c r="BFO444" s="45"/>
      <c r="BFP444" s="45"/>
      <c r="BFQ444" s="45"/>
      <c r="BFR444" s="45"/>
      <c r="BFS444" s="45"/>
      <c r="BFT444" s="45"/>
      <c r="BFU444" s="45"/>
      <c r="BFV444" s="45"/>
      <c r="BFW444" s="45"/>
      <c r="BFX444" s="45"/>
      <c r="BFY444" s="45"/>
      <c r="BFZ444" s="45"/>
      <c r="BGA444" s="45"/>
      <c r="BGB444" s="45"/>
      <c r="BGC444" s="45"/>
      <c r="BGD444" s="45"/>
      <c r="BGE444" s="45"/>
      <c r="BGF444" s="45"/>
      <c r="BGG444" s="45"/>
      <c r="BGH444" s="45"/>
      <c r="BGI444" s="45"/>
      <c r="BGJ444" s="45"/>
      <c r="BGK444" s="45"/>
      <c r="BGL444" s="45"/>
      <c r="BGM444" s="45"/>
      <c r="BGN444" s="45"/>
      <c r="BGO444" s="45"/>
      <c r="BGP444" s="45"/>
      <c r="BGQ444" s="45"/>
      <c r="BGR444" s="45"/>
      <c r="BGS444" s="45"/>
      <c r="BGT444" s="45"/>
      <c r="BGU444" s="45"/>
      <c r="BGV444" s="45"/>
      <c r="BGW444" s="45"/>
      <c r="BGX444" s="45"/>
      <c r="BGY444" s="45"/>
      <c r="BGZ444" s="45"/>
      <c r="BHA444" s="45"/>
      <c r="BHB444" s="45"/>
      <c r="BHC444" s="45"/>
      <c r="BHD444" s="45"/>
      <c r="BHE444" s="45"/>
      <c r="BHF444" s="45"/>
      <c r="BHG444" s="45"/>
      <c r="BHH444" s="45"/>
      <c r="BHI444" s="45"/>
      <c r="BHJ444" s="45"/>
      <c r="BHK444" s="45"/>
      <c r="BHL444" s="45"/>
      <c r="BHM444" s="45"/>
      <c r="BHN444" s="45"/>
      <c r="BHO444" s="45"/>
      <c r="BHP444" s="45"/>
      <c r="BHQ444" s="45"/>
      <c r="BHR444" s="45"/>
      <c r="BHS444" s="45"/>
      <c r="BHT444" s="45"/>
      <c r="BHU444" s="45"/>
      <c r="BHV444" s="45"/>
      <c r="BHW444" s="45"/>
      <c r="BHX444" s="45"/>
      <c r="BHY444" s="45"/>
      <c r="BHZ444" s="45"/>
      <c r="BIA444" s="45"/>
      <c r="BIB444" s="45"/>
      <c r="BIC444" s="45"/>
      <c r="BID444" s="45"/>
      <c r="BIE444" s="45"/>
      <c r="BIF444" s="45"/>
      <c r="BIG444" s="45"/>
      <c r="BIH444" s="45"/>
      <c r="BII444" s="45"/>
      <c r="BIJ444" s="45"/>
      <c r="BIK444" s="45"/>
      <c r="BIL444" s="45"/>
      <c r="BIM444" s="45"/>
      <c r="BIN444" s="45"/>
      <c r="BIO444" s="45"/>
      <c r="BIP444" s="45"/>
      <c r="BIQ444" s="45"/>
      <c r="BIR444" s="45"/>
      <c r="BIS444" s="45"/>
      <c r="BIT444" s="45"/>
      <c r="BIU444" s="45"/>
      <c r="BIV444" s="45"/>
      <c r="BIW444" s="45"/>
      <c r="BIX444" s="45"/>
      <c r="BIY444" s="45"/>
      <c r="BIZ444" s="45"/>
      <c r="BJA444" s="45"/>
      <c r="BJB444" s="45"/>
      <c r="BJC444" s="45"/>
      <c r="BJD444" s="45"/>
      <c r="BJE444" s="45"/>
      <c r="BJF444" s="45"/>
      <c r="BJG444" s="45"/>
      <c r="BJH444" s="45"/>
      <c r="BJI444" s="45"/>
      <c r="BJJ444" s="45"/>
      <c r="BJK444" s="45"/>
      <c r="BJL444" s="45"/>
      <c r="BJM444" s="45"/>
      <c r="BJN444" s="45"/>
      <c r="BJO444" s="45"/>
      <c r="BJP444" s="45"/>
      <c r="BJQ444" s="45"/>
      <c r="BJR444" s="45"/>
      <c r="BJS444" s="45"/>
      <c r="BJT444" s="45"/>
      <c r="BJU444" s="45"/>
      <c r="BJV444" s="45"/>
      <c r="BJW444" s="45"/>
      <c r="BJX444" s="45"/>
      <c r="BJY444" s="45"/>
      <c r="BJZ444" s="45"/>
      <c r="BKA444" s="45"/>
      <c r="BKB444" s="45"/>
      <c r="BKC444" s="45"/>
      <c r="BKD444" s="45"/>
      <c r="BKE444" s="45"/>
      <c r="BKF444" s="45"/>
      <c r="BKG444" s="45"/>
      <c r="BKH444" s="45"/>
      <c r="BKI444" s="45"/>
      <c r="BKJ444" s="45"/>
      <c r="BKK444" s="45"/>
      <c r="BKL444" s="45"/>
      <c r="BKM444" s="45"/>
      <c r="BKN444" s="45"/>
      <c r="BKO444" s="45"/>
      <c r="BKP444" s="45"/>
      <c r="BKQ444" s="45"/>
      <c r="BKR444" s="45"/>
      <c r="BKS444" s="45"/>
      <c r="BKT444" s="45"/>
      <c r="BKU444" s="45"/>
      <c r="BKV444" s="45"/>
      <c r="BKW444" s="45"/>
      <c r="BKX444" s="45"/>
      <c r="BKY444" s="45"/>
      <c r="BKZ444" s="45"/>
      <c r="BLA444" s="45"/>
      <c r="BLB444" s="45"/>
      <c r="BLC444" s="45"/>
      <c r="BLD444" s="45"/>
      <c r="BLE444" s="45"/>
      <c r="BLF444" s="45"/>
      <c r="BLG444" s="45"/>
      <c r="BLH444" s="45"/>
      <c r="BLI444" s="45"/>
      <c r="BLJ444" s="45"/>
      <c r="BLK444" s="45"/>
      <c r="BLL444" s="45"/>
      <c r="BLM444" s="45"/>
      <c r="BLN444" s="45"/>
      <c r="BLO444" s="45"/>
      <c r="BLP444" s="45"/>
      <c r="BLQ444" s="45"/>
      <c r="BLR444" s="45"/>
      <c r="BLS444" s="45"/>
      <c r="BLT444" s="45"/>
      <c r="BLU444" s="45"/>
      <c r="BLV444" s="45"/>
      <c r="BLW444" s="45"/>
      <c r="BLX444" s="45"/>
      <c r="BLY444" s="45"/>
      <c r="BLZ444" s="45"/>
      <c r="BMA444" s="45"/>
      <c r="BMB444" s="45"/>
      <c r="BMC444" s="45"/>
      <c r="BMD444" s="45"/>
      <c r="BME444" s="45"/>
      <c r="BMF444" s="45"/>
      <c r="BMG444" s="45"/>
      <c r="BMH444" s="45"/>
      <c r="BMI444" s="45"/>
      <c r="BMJ444" s="45"/>
      <c r="BMK444" s="45"/>
      <c r="BML444" s="45"/>
      <c r="BMM444" s="45"/>
      <c r="BMN444" s="45"/>
      <c r="BMO444" s="45"/>
      <c r="BMP444" s="45"/>
      <c r="BMQ444" s="45"/>
      <c r="BMR444" s="45"/>
      <c r="BMS444" s="45"/>
      <c r="BMT444" s="45"/>
      <c r="BMU444" s="45"/>
      <c r="BMV444" s="45"/>
      <c r="BMW444" s="45"/>
      <c r="BMX444" s="45"/>
      <c r="BMY444" s="45"/>
      <c r="BMZ444" s="45"/>
      <c r="BNA444" s="45"/>
      <c r="BNB444" s="45"/>
      <c r="BNC444" s="45"/>
      <c r="BND444" s="45"/>
      <c r="BNE444" s="45"/>
      <c r="BNF444" s="45"/>
      <c r="BNG444" s="45"/>
      <c r="BNH444" s="45"/>
      <c r="BNI444" s="45"/>
      <c r="BNJ444" s="45"/>
      <c r="BNK444" s="45"/>
      <c r="BNL444" s="45"/>
      <c r="BNM444" s="45"/>
      <c r="BNN444" s="45"/>
      <c r="BNO444" s="45"/>
      <c r="BNP444" s="45"/>
      <c r="BNQ444" s="45"/>
      <c r="BNR444" s="45"/>
      <c r="BNS444" s="45"/>
      <c r="BNT444" s="45"/>
      <c r="BNU444" s="45"/>
      <c r="BNV444" s="45"/>
      <c r="BNW444" s="45"/>
      <c r="BNX444" s="45"/>
      <c r="BNY444" s="45"/>
      <c r="BNZ444" s="45"/>
      <c r="BOA444" s="45"/>
      <c r="BOB444" s="45"/>
      <c r="BOC444" s="45"/>
      <c r="BOD444" s="45"/>
      <c r="BOE444" s="45"/>
      <c r="BOF444" s="45"/>
      <c r="BOG444" s="45"/>
      <c r="BOH444" s="45"/>
      <c r="BOI444" s="45"/>
      <c r="BOJ444" s="45"/>
      <c r="BOK444" s="45"/>
      <c r="BOL444" s="45"/>
      <c r="BOM444" s="45"/>
      <c r="BON444" s="45"/>
      <c r="BOO444" s="45"/>
      <c r="BOP444" s="45"/>
      <c r="BOQ444" s="45"/>
      <c r="BOR444" s="45"/>
      <c r="BOS444" s="45"/>
      <c r="BOT444" s="45"/>
      <c r="BOU444" s="45"/>
      <c r="BOV444" s="45"/>
      <c r="BOW444" s="45"/>
      <c r="BOX444" s="45"/>
      <c r="BOY444" s="45"/>
      <c r="BOZ444" s="45"/>
      <c r="BPA444" s="45"/>
      <c r="BPB444" s="45"/>
      <c r="BPC444" s="45"/>
      <c r="BPD444" s="45"/>
      <c r="BPE444" s="45"/>
      <c r="BPF444" s="45"/>
      <c r="BPG444" s="45"/>
      <c r="BPH444" s="45"/>
      <c r="BPI444" s="45"/>
      <c r="BPJ444" s="45"/>
      <c r="BPK444" s="45"/>
      <c r="BPL444" s="45"/>
      <c r="BPM444" s="45"/>
      <c r="BPN444" s="45"/>
      <c r="BPO444" s="45"/>
      <c r="BPP444" s="45"/>
      <c r="BPQ444" s="45"/>
      <c r="BPR444" s="45"/>
      <c r="BPS444" s="45"/>
      <c r="BPT444" s="45"/>
      <c r="BPU444" s="45"/>
      <c r="BPV444" s="45"/>
      <c r="BPW444" s="45"/>
      <c r="BPX444" s="45"/>
      <c r="BPY444" s="45"/>
      <c r="BPZ444" s="45"/>
      <c r="BQA444" s="45"/>
      <c r="BQB444" s="45"/>
      <c r="BQC444" s="45"/>
      <c r="BQD444" s="45"/>
      <c r="BQE444" s="45"/>
      <c r="BQF444" s="45"/>
      <c r="BQG444" s="45"/>
      <c r="BQH444" s="45"/>
      <c r="BQI444" s="45"/>
      <c r="BQJ444" s="45"/>
      <c r="BQK444" s="45"/>
      <c r="BQL444" s="45"/>
      <c r="BQM444" s="45"/>
      <c r="BQN444" s="45"/>
      <c r="BQO444" s="45"/>
      <c r="BQP444" s="45"/>
      <c r="BQQ444" s="45"/>
      <c r="BQR444" s="45"/>
      <c r="BQS444" s="45"/>
      <c r="BQT444" s="45"/>
      <c r="BQU444" s="45"/>
      <c r="BQV444" s="45"/>
      <c r="BQW444" s="45"/>
      <c r="BQX444" s="45"/>
      <c r="BQY444" s="45"/>
      <c r="BQZ444" s="45"/>
      <c r="BRA444" s="45"/>
      <c r="BRB444" s="45"/>
      <c r="BRC444" s="45"/>
      <c r="BRD444" s="45"/>
      <c r="BRE444" s="45"/>
      <c r="BRF444" s="45"/>
      <c r="BRG444" s="45"/>
      <c r="BRH444" s="45"/>
      <c r="BRI444" s="45"/>
      <c r="BRJ444" s="45"/>
      <c r="BRK444" s="45"/>
      <c r="BRL444" s="45"/>
      <c r="BRM444" s="45"/>
      <c r="BRN444" s="45"/>
      <c r="BRO444" s="45"/>
      <c r="BRP444" s="45"/>
      <c r="BRQ444" s="45"/>
      <c r="BRR444" s="45"/>
      <c r="BRS444" s="45"/>
      <c r="BRT444" s="45"/>
      <c r="BRU444" s="45"/>
      <c r="BRV444" s="45"/>
      <c r="BRW444" s="45"/>
      <c r="BRX444" s="45"/>
      <c r="BRY444" s="45"/>
      <c r="BRZ444" s="45"/>
      <c r="BSA444" s="45"/>
      <c r="BSB444" s="45"/>
      <c r="BSC444" s="45"/>
      <c r="BSD444" s="45"/>
      <c r="BSE444" s="45"/>
      <c r="BSF444" s="45"/>
      <c r="BSG444" s="45"/>
      <c r="BSH444" s="45"/>
      <c r="BSI444" s="45"/>
      <c r="BSJ444" s="45"/>
      <c r="BSK444" s="45"/>
      <c r="BSL444" s="45"/>
      <c r="BSM444" s="45"/>
      <c r="BSN444" s="45"/>
      <c r="BSO444" s="45"/>
      <c r="BSP444" s="45"/>
      <c r="BSQ444" s="45"/>
      <c r="BSR444" s="45"/>
      <c r="BSS444" s="45"/>
      <c r="BST444" s="45"/>
      <c r="BSU444" s="45"/>
      <c r="BSV444" s="45"/>
      <c r="BSW444" s="45"/>
      <c r="BSX444" s="45"/>
      <c r="BSY444" s="45"/>
      <c r="BSZ444" s="45"/>
      <c r="BTA444" s="45"/>
      <c r="BTB444" s="45"/>
      <c r="BTC444" s="45"/>
      <c r="BTD444" s="45"/>
      <c r="BTE444" s="45"/>
      <c r="BTF444" s="45"/>
      <c r="BTG444" s="45"/>
      <c r="BTH444" s="45"/>
      <c r="BTI444" s="45"/>
      <c r="BTJ444" s="45"/>
      <c r="BTK444" s="45"/>
      <c r="BTL444" s="45"/>
      <c r="BTM444" s="45"/>
      <c r="BTN444" s="45"/>
      <c r="BTO444" s="45"/>
      <c r="BTP444" s="45"/>
      <c r="BTQ444" s="45"/>
      <c r="BTR444" s="45"/>
      <c r="BTS444" s="45"/>
      <c r="BTT444" s="45"/>
      <c r="BTU444" s="45"/>
      <c r="BTV444" s="45"/>
      <c r="BTW444" s="45"/>
      <c r="BTX444" s="45"/>
      <c r="BTY444" s="45"/>
      <c r="BTZ444" s="45"/>
      <c r="BUA444" s="45"/>
      <c r="BUB444" s="45"/>
      <c r="BUC444" s="45"/>
      <c r="BUD444" s="45"/>
      <c r="BUE444" s="45"/>
      <c r="BUF444" s="45"/>
      <c r="BUG444" s="45"/>
      <c r="BUH444" s="45"/>
      <c r="BUI444" s="45"/>
      <c r="BUJ444" s="45"/>
      <c r="BUK444" s="45"/>
      <c r="BUL444" s="45"/>
      <c r="BUM444" s="45"/>
      <c r="BUN444" s="45"/>
      <c r="BUO444" s="45"/>
      <c r="BUP444" s="45"/>
      <c r="BUQ444" s="45"/>
      <c r="BUR444" s="45"/>
      <c r="BUS444" s="45"/>
      <c r="BUT444" s="45"/>
      <c r="BUU444" s="45"/>
      <c r="BUV444" s="45"/>
      <c r="BUW444" s="45"/>
      <c r="BUX444" s="45"/>
      <c r="BUY444" s="45"/>
      <c r="BUZ444" s="45"/>
      <c r="BVA444" s="45"/>
      <c r="BVB444" s="45"/>
      <c r="BVC444" s="45"/>
      <c r="BVD444" s="45"/>
      <c r="BVE444" s="45"/>
      <c r="BVF444" s="45"/>
      <c r="BVG444" s="45"/>
      <c r="BVH444" s="45"/>
      <c r="BVI444" s="45"/>
      <c r="BVJ444" s="45"/>
      <c r="BVK444" s="45"/>
      <c r="BVL444" s="45"/>
      <c r="BVM444" s="45"/>
      <c r="BVN444" s="45"/>
      <c r="BVO444" s="45"/>
      <c r="BVP444" s="45"/>
      <c r="BVQ444" s="45"/>
      <c r="BVR444" s="45"/>
      <c r="BVS444" s="45"/>
      <c r="BVT444" s="45"/>
      <c r="BVU444" s="45"/>
      <c r="BVV444" s="45"/>
      <c r="BVW444" s="45"/>
      <c r="BVX444" s="45"/>
      <c r="BVY444" s="45"/>
      <c r="BVZ444" s="45"/>
      <c r="BWA444" s="45"/>
      <c r="BWB444" s="45"/>
      <c r="BWC444" s="45"/>
      <c r="BWD444" s="45"/>
      <c r="BWE444" s="45"/>
      <c r="BWF444" s="45"/>
      <c r="BWG444" s="45"/>
      <c r="BWH444" s="45"/>
      <c r="BWI444" s="45"/>
      <c r="BWJ444" s="45"/>
      <c r="BWK444" s="45"/>
      <c r="BWL444" s="45"/>
      <c r="BWM444" s="45"/>
      <c r="BWN444" s="45"/>
      <c r="BWO444" s="45"/>
      <c r="BWP444" s="45"/>
      <c r="BWQ444" s="45"/>
      <c r="BWR444" s="45"/>
      <c r="BWS444" s="45"/>
      <c r="BWT444" s="45"/>
      <c r="BWU444" s="45"/>
      <c r="BWV444" s="45"/>
      <c r="BWW444" s="45"/>
      <c r="BWX444" s="45"/>
      <c r="BWY444" s="45"/>
      <c r="BWZ444" s="45"/>
      <c r="BXA444" s="45"/>
      <c r="BXB444" s="45"/>
      <c r="BXC444" s="45"/>
      <c r="BXD444" s="45"/>
      <c r="BXE444" s="45"/>
      <c r="BXF444" s="45"/>
      <c r="BXG444" s="45"/>
      <c r="BXH444" s="45"/>
      <c r="BXI444" s="45"/>
      <c r="BXJ444" s="45"/>
      <c r="BXK444" s="45"/>
      <c r="BXL444" s="45"/>
      <c r="BXM444" s="45"/>
      <c r="BXN444" s="45"/>
      <c r="BXO444" s="45"/>
      <c r="BXP444" s="45"/>
      <c r="BXQ444" s="45"/>
      <c r="BXR444" s="45"/>
      <c r="BXS444" s="45"/>
      <c r="BXT444" s="45"/>
      <c r="BXU444" s="45"/>
      <c r="BXV444" s="45"/>
      <c r="BXW444" s="45"/>
      <c r="BXX444" s="45"/>
      <c r="BXY444" s="45"/>
      <c r="BXZ444" s="45"/>
      <c r="BYA444" s="45"/>
      <c r="BYB444" s="45"/>
      <c r="BYC444" s="45"/>
      <c r="BYD444" s="45"/>
      <c r="BYE444" s="45"/>
      <c r="BYF444" s="45"/>
      <c r="BYG444" s="45"/>
      <c r="BYH444" s="45"/>
      <c r="BYI444" s="45"/>
      <c r="BYJ444" s="45"/>
      <c r="BYK444" s="45"/>
      <c r="BYL444" s="45"/>
      <c r="BYM444" s="45"/>
      <c r="BYN444" s="45"/>
      <c r="BYO444" s="45"/>
      <c r="BYP444" s="45"/>
      <c r="BYQ444" s="45"/>
      <c r="BYR444" s="45"/>
      <c r="BYS444" s="45"/>
      <c r="BYT444" s="45"/>
      <c r="BYU444" s="45"/>
      <c r="BYV444" s="45"/>
      <c r="BYW444" s="45"/>
      <c r="BYX444" s="45"/>
      <c r="BYY444" s="45"/>
      <c r="BYZ444" s="45"/>
      <c r="BZA444" s="45"/>
      <c r="BZB444" s="45"/>
      <c r="BZC444" s="45"/>
      <c r="BZD444" s="45"/>
      <c r="BZE444" s="45"/>
      <c r="BZF444" s="45"/>
      <c r="BZG444" s="45"/>
      <c r="BZH444" s="45"/>
      <c r="BZI444" s="45"/>
      <c r="BZJ444" s="45"/>
      <c r="BZK444" s="45"/>
      <c r="BZL444" s="45"/>
      <c r="BZM444" s="45"/>
      <c r="BZN444" s="45"/>
      <c r="BZO444" s="45"/>
      <c r="BZP444" s="45"/>
      <c r="BZQ444" s="45"/>
      <c r="BZR444" s="45"/>
      <c r="BZS444" s="45"/>
      <c r="BZT444" s="45"/>
      <c r="BZU444" s="45"/>
      <c r="BZV444" s="45"/>
      <c r="BZW444" s="45"/>
      <c r="BZX444" s="45"/>
      <c r="BZY444" s="45"/>
      <c r="BZZ444" s="45"/>
      <c r="CAA444" s="45"/>
      <c r="CAB444" s="45"/>
      <c r="CAC444" s="45"/>
      <c r="CAD444" s="45"/>
      <c r="CAE444" s="45"/>
      <c r="CAF444" s="45"/>
      <c r="CAG444" s="45"/>
      <c r="CAH444" s="45"/>
      <c r="CAI444" s="45"/>
      <c r="CAJ444" s="45"/>
      <c r="CAK444" s="45"/>
      <c r="CAL444" s="45"/>
      <c r="CAM444" s="45"/>
      <c r="CAN444" s="45"/>
      <c r="CAO444" s="45"/>
      <c r="CAP444" s="45"/>
      <c r="CAQ444" s="45"/>
      <c r="CAR444" s="45"/>
      <c r="CAS444" s="45"/>
      <c r="CAT444" s="45"/>
      <c r="CAU444" s="45"/>
      <c r="CAV444" s="45"/>
      <c r="CAW444" s="45"/>
      <c r="CAX444" s="45"/>
      <c r="CAY444" s="45"/>
      <c r="CAZ444" s="45"/>
      <c r="CBA444" s="45"/>
      <c r="CBB444" s="45"/>
      <c r="CBC444" s="45"/>
      <c r="CBD444" s="45"/>
      <c r="CBE444" s="45"/>
      <c r="CBF444" s="45"/>
      <c r="CBG444" s="45"/>
      <c r="CBH444" s="45"/>
      <c r="CBI444" s="45"/>
      <c r="CBJ444" s="45"/>
      <c r="CBK444" s="45"/>
      <c r="CBL444" s="45"/>
      <c r="CBM444" s="45"/>
      <c r="CBN444" s="45"/>
      <c r="CBO444" s="45"/>
      <c r="CBP444" s="45"/>
      <c r="CBQ444" s="45"/>
      <c r="CBR444" s="45"/>
      <c r="CBS444" s="45"/>
      <c r="CBT444" s="45"/>
      <c r="CBU444" s="45"/>
      <c r="CBV444" s="45"/>
      <c r="CBW444" s="45"/>
      <c r="CBX444" s="45"/>
      <c r="CBY444" s="45"/>
      <c r="CBZ444" s="45"/>
      <c r="CCA444" s="45"/>
      <c r="CCB444" s="45"/>
      <c r="CCC444" s="45"/>
      <c r="CCD444" s="45"/>
      <c r="CCE444" s="45"/>
      <c r="CCF444" s="45"/>
      <c r="CCG444" s="45"/>
      <c r="CCH444" s="45"/>
      <c r="CCI444" s="45"/>
      <c r="CCJ444" s="45"/>
      <c r="CCK444" s="45"/>
      <c r="CCL444" s="45"/>
      <c r="CCM444" s="45"/>
      <c r="CCN444" s="45"/>
      <c r="CCO444" s="45"/>
      <c r="CCP444" s="45"/>
      <c r="CCQ444" s="45"/>
      <c r="CCR444" s="45"/>
      <c r="CCS444" s="45"/>
      <c r="CCT444" s="45"/>
      <c r="CCU444" s="45"/>
      <c r="CCV444" s="45"/>
      <c r="CCW444" s="45"/>
      <c r="CCX444" s="45"/>
      <c r="CCY444" s="45"/>
      <c r="CCZ444" s="45"/>
      <c r="CDA444" s="45"/>
      <c r="CDB444" s="45"/>
      <c r="CDC444" s="45"/>
      <c r="CDD444" s="45"/>
      <c r="CDE444" s="45"/>
      <c r="CDF444" s="45"/>
      <c r="CDG444" s="45"/>
      <c r="CDH444" s="45"/>
      <c r="CDI444" s="45"/>
      <c r="CDJ444" s="45"/>
      <c r="CDK444" s="45"/>
      <c r="CDL444" s="45"/>
      <c r="CDM444" s="45"/>
      <c r="CDN444" s="45"/>
      <c r="CDO444" s="45"/>
      <c r="CDP444" s="45"/>
      <c r="CDQ444" s="45"/>
      <c r="CDR444" s="45"/>
      <c r="CDS444" s="45"/>
      <c r="CDT444" s="45"/>
      <c r="CDU444" s="45"/>
      <c r="CDV444" s="45"/>
      <c r="CDW444" s="45"/>
      <c r="CDX444" s="45"/>
      <c r="CDY444" s="45"/>
      <c r="CDZ444" s="45"/>
      <c r="CEA444" s="45"/>
      <c r="CEB444" s="45"/>
      <c r="CEC444" s="45"/>
      <c r="CED444" s="45"/>
      <c r="CEE444" s="45"/>
      <c r="CEF444" s="45"/>
      <c r="CEG444" s="45"/>
      <c r="CEH444" s="45"/>
      <c r="CEI444" s="45"/>
      <c r="CEJ444" s="45"/>
      <c r="CEK444" s="45"/>
      <c r="CEL444" s="45"/>
      <c r="CEM444" s="45"/>
      <c r="CEN444" s="45"/>
      <c r="CEO444" s="45"/>
      <c r="CEP444" s="45"/>
      <c r="CEQ444" s="45"/>
      <c r="CER444" s="45"/>
      <c r="CES444" s="45"/>
      <c r="CET444" s="45"/>
      <c r="CEU444" s="45"/>
      <c r="CEV444" s="45"/>
      <c r="CEW444" s="45"/>
      <c r="CEX444" s="45"/>
      <c r="CEY444" s="45"/>
      <c r="CEZ444" s="45"/>
      <c r="CFA444" s="45"/>
      <c r="CFB444" s="45"/>
      <c r="CFC444" s="45"/>
      <c r="CFD444" s="45"/>
      <c r="CFE444" s="45"/>
      <c r="CFF444" s="45"/>
      <c r="CFG444" s="45"/>
      <c r="CFH444" s="45"/>
      <c r="CFI444" s="45"/>
      <c r="CFJ444" s="45"/>
      <c r="CFK444" s="45"/>
      <c r="CFL444" s="45"/>
      <c r="CFM444" s="45"/>
      <c r="CFN444" s="45"/>
      <c r="CFO444" s="45"/>
      <c r="CFP444" s="45"/>
      <c r="CFQ444" s="45"/>
      <c r="CFR444" s="45"/>
      <c r="CFS444" s="45"/>
      <c r="CFT444" s="45"/>
      <c r="CFU444" s="45"/>
      <c r="CFV444" s="45"/>
      <c r="CFW444" s="45"/>
      <c r="CFX444" s="45"/>
      <c r="CFY444" s="45"/>
      <c r="CFZ444" s="45"/>
      <c r="CGA444" s="45"/>
      <c r="CGB444" s="45"/>
      <c r="CGC444" s="45"/>
      <c r="CGD444" s="45"/>
      <c r="CGE444" s="45"/>
      <c r="CGF444" s="45"/>
      <c r="CGG444" s="45"/>
      <c r="CGH444" s="45"/>
      <c r="CGI444" s="45"/>
      <c r="CGJ444" s="45"/>
      <c r="CGK444" s="45"/>
      <c r="CGL444" s="45"/>
      <c r="CGM444" s="45"/>
      <c r="CGN444" s="45"/>
      <c r="CGO444" s="45"/>
      <c r="CGP444" s="45"/>
      <c r="CGQ444" s="45"/>
      <c r="CGR444" s="45"/>
      <c r="CGS444" s="45"/>
      <c r="CGT444" s="45"/>
      <c r="CGU444" s="45"/>
      <c r="CGV444" s="45"/>
      <c r="CGW444" s="45"/>
      <c r="CGX444" s="45"/>
      <c r="CGY444" s="45"/>
      <c r="CGZ444" s="45"/>
      <c r="CHA444" s="45"/>
      <c r="CHB444" s="45"/>
      <c r="CHC444" s="45"/>
      <c r="CHD444" s="45"/>
      <c r="CHE444" s="45"/>
      <c r="CHF444" s="45"/>
      <c r="CHG444" s="45"/>
      <c r="CHH444" s="45"/>
      <c r="CHI444" s="45"/>
      <c r="CHJ444" s="45"/>
      <c r="CHK444" s="45"/>
      <c r="CHL444" s="45"/>
      <c r="CHM444" s="45"/>
      <c r="CHN444" s="45"/>
      <c r="CHO444" s="45"/>
      <c r="CHP444" s="45"/>
      <c r="CHQ444" s="45"/>
      <c r="CHR444" s="45"/>
      <c r="CHS444" s="45"/>
      <c r="CHT444" s="45"/>
      <c r="CHU444" s="45"/>
      <c r="CHV444" s="45"/>
      <c r="CHW444" s="45"/>
      <c r="CHX444" s="45"/>
      <c r="CHY444" s="45"/>
      <c r="CHZ444" s="45"/>
      <c r="CIA444" s="45"/>
      <c r="CIB444" s="45"/>
      <c r="CIC444" s="45"/>
      <c r="CID444" s="45"/>
      <c r="CIE444" s="45"/>
      <c r="CIF444" s="45"/>
      <c r="CIG444" s="45"/>
      <c r="CIH444" s="45"/>
      <c r="CII444" s="45"/>
      <c r="CIJ444" s="45"/>
      <c r="CIK444" s="45"/>
      <c r="CIL444" s="45"/>
      <c r="CIM444" s="45"/>
      <c r="CIN444" s="45"/>
      <c r="CIO444" s="45"/>
      <c r="CIP444" s="45"/>
      <c r="CIQ444" s="45"/>
      <c r="CIR444" s="45"/>
      <c r="CIS444" s="45"/>
      <c r="CIT444" s="45"/>
      <c r="CIU444" s="45"/>
      <c r="CIV444" s="45"/>
      <c r="CIW444" s="45"/>
      <c r="CIX444" s="45"/>
      <c r="CIY444" s="45"/>
      <c r="CIZ444" s="45"/>
      <c r="CJA444" s="45"/>
      <c r="CJB444" s="45"/>
      <c r="CJC444" s="45"/>
      <c r="CJD444" s="45"/>
      <c r="CJE444" s="45"/>
      <c r="CJF444" s="45"/>
      <c r="CJG444" s="45"/>
      <c r="CJH444" s="45"/>
      <c r="CJI444" s="45"/>
      <c r="CJJ444" s="45"/>
      <c r="CJK444" s="45"/>
      <c r="CJL444" s="45"/>
      <c r="CJM444" s="45"/>
      <c r="CJN444" s="45"/>
      <c r="CJO444" s="45"/>
      <c r="CJP444" s="45"/>
      <c r="CJQ444" s="45"/>
      <c r="CJR444" s="45"/>
      <c r="CJS444" s="45"/>
      <c r="CJT444" s="45"/>
      <c r="CJU444" s="45"/>
      <c r="CJV444" s="45"/>
      <c r="CJW444" s="45"/>
      <c r="CJX444" s="45"/>
      <c r="CJY444" s="45"/>
      <c r="CJZ444" s="45"/>
      <c r="CKA444" s="45"/>
      <c r="CKB444" s="45"/>
      <c r="CKC444" s="45"/>
      <c r="CKD444" s="45"/>
      <c r="CKE444" s="45"/>
      <c r="CKF444" s="45"/>
      <c r="CKG444" s="45"/>
      <c r="CKH444" s="45"/>
      <c r="CKI444" s="45"/>
      <c r="CKJ444" s="45"/>
      <c r="CKK444" s="45"/>
      <c r="CKL444" s="45"/>
      <c r="CKM444" s="45"/>
      <c r="CKN444" s="45"/>
      <c r="CKO444" s="45"/>
      <c r="CKP444" s="45"/>
      <c r="CKQ444" s="45"/>
      <c r="CKR444" s="45"/>
      <c r="CKS444" s="45"/>
      <c r="CKT444" s="45"/>
      <c r="CKU444" s="45"/>
      <c r="CKV444" s="45"/>
      <c r="CKW444" s="45"/>
      <c r="CKX444" s="45"/>
      <c r="CKY444" s="45"/>
      <c r="CKZ444" s="45"/>
      <c r="CLA444" s="45"/>
      <c r="CLB444" s="45"/>
      <c r="CLC444" s="45"/>
      <c r="CLD444" s="45"/>
      <c r="CLE444" s="45"/>
      <c r="CLF444" s="45"/>
      <c r="CLG444" s="45"/>
      <c r="CLH444" s="45"/>
      <c r="CLI444" s="45"/>
      <c r="CLJ444" s="45"/>
      <c r="CLK444" s="45"/>
      <c r="CLL444" s="45"/>
      <c r="CLM444" s="45"/>
      <c r="CLN444" s="45"/>
      <c r="CLO444" s="45"/>
      <c r="CLP444" s="45"/>
      <c r="CLQ444" s="45"/>
      <c r="CLR444" s="45"/>
      <c r="CLS444" s="45"/>
      <c r="CLT444" s="45"/>
      <c r="CLU444" s="45"/>
      <c r="CLV444" s="45"/>
      <c r="CLW444" s="45"/>
      <c r="CLX444" s="45"/>
      <c r="CLY444" s="45"/>
      <c r="CLZ444" s="45"/>
      <c r="CMA444" s="45"/>
      <c r="CMB444" s="45"/>
      <c r="CMC444" s="45"/>
      <c r="CMD444" s="45"/>
      <c r="CME444" s="45"/>
      <c r="CMF444" s="45"/>
      <c r="CMG444" s="45"/>
      <c r="CMH444" s="45"/>
      <c r="CMI444" s="45"/>
      <c r="CMJ444" s="45"/>
      <c r="CMK444" s="45"/>
      <c r="CML444" s="45"/>
      <c r="CMM444" s="45"/>
      <c r="CMN444" s="45"/>
      <c r="CMO444" s="45"/>
      <c r="CMP444" s="45"/>
      <c r="CMQ444" s="45"/>
      <c r="CMR444" s="45"/>
      <c r="CMS444" s="45"/>
      <c r="CMT444" s="45"/>
      <c r="CMU444" s="45"/>
      <c r="CMV444" s="45"/>
      <c r="CMW444" s="45"/>
      <c r="CMX444" s="45"/>
      <c r="CMY444" s="45"/>
      <c r="CMZ444" s="45"/>
      <c r="CNA444" s="45"/>
      <c r="CNB444" s="45"/>
      <c r="CNC444" s="45"/>
      <c r="CND444" s="45"/>
      <c r="CNE444" s="45"/>
      <c r="CNF444" s="45"/>
      <c r="CNG444" s="45"/>
      <c r="CNH444" s="45"/>
      <c r="CNI444" s="45"/>
      <c r="CNJ444" s="45"/>
      <c r="CNK444" s="45"/>
      <c r="CNL444" s="45"/>
      <c r="CNM444" s="45"/>
      <c r="CNN444" s="45"/>
      <c r="CNO444" s="45"/>
      <c r="CNP444" s="45"/>
      <c r="CNQ444" s="45"/>
      <c r="CNR444" s="45"/>
      <c r="CNS444" s="45"/>
      <c r="CNT444" s="45"/>
      <c r="CNU444" s="45"/>
      <c r="CNV444" s="45"/>
      <c r="CNW444" s="45"/>
      <c r="CNX444" s="45"/>
      <c r="CNY444" s="45"/>
      <c r="CNZ444" s="45"/>
      <c r="COA444" s="45"/>
      <c r="COB444" s="45"/>
      <c r="COC444" s="45"/>
      <c r="COD444" s="45"/>
      <c r="COE444" s="45"/>
      <c r="COF444" s="45"/>
      <c r="COG444" s="45"/>
      <c r="COH444" s="45"/>
      <c r="COI444" s="45"/>
      <c r="COJ444" s="45"/>
      <c r="COK444" s="45"/>
      <c r="COL444" s="45"/>
      <c r="COM444" s="45"/>
      <c r="CON444" s="45"/>
      <c r="COO444" s="45"/>
      <c r="COP444" s="45"/>
      <c r="COQ444" s="45"/>
      <c r="COR444" s="45"/>
      <c r="COS444" s="45"/>
      <c r="COT444" s="45"/>
      <c r="COU444" s="45"/>
      <c r="COV444" s="45"/>
      <c r="COW444" s="45"/>
      <c r="COX444" s="45"/>
      <c r="COY444" s="45"/>
      <c r="COZ444" s="45"/>
      <c r="CPA444" s="45"/>
      <c r="CPB444" s="45"/>
      <c r="CPC444" s="45"/>
      <c r="CPD444" s="45"/>
      <c r="CPE444" s="45"/>
      <c r="CPF444" s="45"/>
      <c r="CPG444" s="45"/>
      <c r="CPH444" s="45"/>
      <c r="CPI444" s="45"/>
      <c r="CPJ444" s="45"/>
      <c r="CPK444" s="45"/>
      <c r="CPL444" s="45"/>
      <c r="CPM444" s="45"/>
      <c r="CPN444" s="45"/>
      <c r="CPO444" s="45"/>
      <c r="CPP444" s="45"/>
      <c r="CPQ444" s="45"/>
      <c r="CPR444" s="45"/>
      <c r="CPS444" s="45"/>
      <c r="CPT444" s="45"/>
      <c r="CPU444" s="45"/>
      <c r="CPV444" s="45"/>
      <c r="CPW444" s="45"/>
      <c r="CPX444" s="45"/>
      <c r="CPY444" s="45"/>
      <c r="CPZ444" s="45"/>
      <c r="CQA444" s="45"/>
      <c r="CQB444" s="45"/>
      <c r="CQC444" s="45"/>
      <c r="CQD444" s="45"/>
      <c r="CQE444" s="45"/>
      <c r="CQF444" s="45"/>
      <c r="CQG444" s="45"/>
      <c r="CQH444" s="45"/>
      <c r="CQI444" s="45"/>
      <c r="CQJ444" s="45"/>
      <c r="CQK444" s="45"/>
      <c r="CQL444" s="45"/>
      <c r="CQM444" s="45"/>
      <c r="CQN444" s="45"/>
      <c r="CQO444" s="45"/>
      <c r="CQP444" s="45"/>
      <c r="CQQ444" s="45"/>
      <c r="CQR444" s="45"/>
      <c r="CQS444" s="45"/>
      <c r="CQT444" s="45"/>
      <c r="CQU444" s="45"/>
      <c r="CQV444" s="45"/>
      <c r="CQW444" s="45"/>
      <c r="CQX444" s="45"/>
      <c r="CQY444" s="45"/>
      <c r="CQZ444" s="45"/>
      <c r="CRA444" s="45"/>
      <c r="CRB444" s="45"/>
      <c r="CRC444" s="45"/>
      <c r="CRD444" s="45"/>
      <c r="CRE444" s="45"/>
      <c r="CRF444" s="45"/>
      <c r="CRG444" s="45"/>
      <c r="CRH444" s="45"/>
      <c r="CRI444" s="45"/>
      <c r="CRJ444" s="45"/>
      <c r="CRK444" s="45"/>
      <c r="CRL444" s="45"/>
      <c r="CRM444" s="45"/>
      <c r="CRN444" s="45"/>
      <c r="CRO444" s="45"/>
      <c r="CRP444" s="45"/>
      <c r="CRQ444" s="45"/>
      <c r="CRR444" s="45"/>
      <c r="CRS444" s="45"/>
      <c r="CRT444" s="45"/>
      <c r="CRU444" s="45"/>
      <c r="CRV444" s="45"/>
      <c r="CRW444" s="45"/>
      <c r="CRX444" s="45"/>
      <c r="CRY444" s="45"/>
      <c r="CRZ444" s="45"/>
      <c r="CSA444" s="45"/>
      <c r="CSB444" s="45"/>
      <c r="CSC444" s="45"/>
      <c r="CSD444" s="45"/>
      <c r="CSE444" s="45"/>
      <c r="CSF444" s="45"/>
      <c r="CSG444" s="45"/>
      <c r="CSH444" s="45"/>
      <c r="CSI444" s="45"/>
      <c r="CSJ444" s="45"/>
      <c r="CSK444" s="45"/>
      <c r="CSL444" s="45"/>
      <c r="CSM444" s="45"/>
      <c r="CSN444" s="45"/>
      <c r="CSO444" s="45"/>
      <c r="CSP444" s="45"/>
      <c r="CSQ444" s="45"/>
      <c r="CSR444" s="45"/>
      <c r="CSS444" s="45"/>
      <c r="CST444" s="45"/>
      <c r="CSU444" s="45"/>
      <c r="CSV444" s="45"/>
      <c r="CSW444" s="45"/>
      <c r="CSX444" s="45"/>
      <c r="CSY444" s="45"/>
      <c r="CSZ444" s="45"/>
      <c r="CTA444" s="45"/>
      <c r="CTB444" s="45"/>
      <c r="CTC444" s="45"/>
      <c r="CTD444" s="45"/>
      <c r="CTE444" s="45"/>
      <c r="CTF444" s="45"/>
      <c r="CTG444" s="45"/>
      <c r="CTH444" s="45"/>
      <c r="CTI444" s="45"/>
      <c r="CTJ444" s="45"/>
      <c r="CTK444" s="45"/>
      <c r="CTL444" s="45"/>
      <c r="CTM444" s="45"/>
      <c r="CTN444" s="45"/>
      <c r="CTO444" s="45"/>
      <c r="CTP444" s="45"/>
      <c r="CTQ444" s="45"/>
      <c r="CTR444" s="45"/>
      <c r="CTS444" s="45"/>
      <c r="CTT444" s="45"/>
      <c r="CTU444" s="45"/>
      <c r="CTV444" s="45"/>
      <c r="CTW444" s="45"/>
      <c r="CTX444" s="45"/>
      <c r="CTY444" s="45"/>
      <c r="CTZ444" s="45"/>
      <c r="CUA444" s="45"/>
      <c r="CUB444" s="45"/>
      <c r="CUC444" s="45"/>
      <c r="CUD444" s="45"/>
      <c r="CUE444" s="45"/>
      <c r="CUF444" s="45"/>
      <c r="CUG444" s="45"/>
      <c r="CUH444" s="45"/>
      <c r="CUI444" s="45"/>
      <c r="CUJ444" s="45"/>
      <c r="CUK444" s="45"/>
      <c r="CUL444" s="45"/>
      <c r="CUM444" s="45"/>
      <c r="CUN444" s="45"/>
      <c r="CUO444" s="45"/>
      <c r="CUP444" s="45"/>
      <c r="CUQ444" s="45"/>
      <c r="CUR444" s="45"/>
      <c r="CUS444" s="45"/>
      <c r="CUT444" s="45"/>
      <c r="CUU444" s="45"/>
      <c r="CUV444" s="45"/>
      <c r="CUW444" s="45"/>
      <c r="CUX444" s="45"/>
      <c r="CUY444" s="45"/>
      <c r="CUZ444" s="45"/>
      <c r="CVA444" s="45"/>
      <c r="CVB444" s="45"/>
      <c r="CVC444" s="45"/>
      <c r="CVD444" s="45"/>
      <c r="CVE444" s="45"/>
      <c r="CVF444" s="45"/>
      <c r="CVG444" s="45"/>
      <c r="CVH444" s="45"/>
      <c r="CVI444" s="45"/>
      <c r="CVJ444" s="45"/>
      <c r="CVK444" s="45"/>
      <c r="CVL444" s="45"/>
      <c r="CVM444" s="45"/>
      <c r="CVN444" s="45"/>
      <c r="CVO444" s="45"/>
      <c r="CVP444" s="45"/>
      <c r="CVQ444" s="45"/>
      <c r="CVR444" s="45"/>
      <c r="CVS444" s="45"/>
      <c r="CVT444" s="45"/>
      <c r="CVU444" s="45"/>
      <c r="CVV444" s="45"/>
      <c r="CVW444" s="45"/>
      <c r="CVX444" s="45"/>
      <c r="CVY444" s="45"/>
      <c r="CVZ444" s="45"/>
      <c r="CWA444" s="45"/>
      <c r="CWB444" s="45"/>
      <c r="CWC444" s="45"/>
      <c r="CWD444" s="45"/>
      <c r="CWE444" s="45"/>
      <c r="CWF444" s="45"/>
      <c r="CWG444" s="45"/>
      <c r="CWH444" s="45"/>
      <c r="CWI444" s="45"/>
      <c r="CWJ444" s="45"/>
      <c r="CWK444" s="45"/>
      <c r="CWL444" s="45"/>
      <c r="CWM444" s="45"/>
      <c r="CWN444" s="45"/>
      <c r="CWO444" s="45"/>
      <c r="CWP444" s="45"/>
      <c r="CWQ444" s="45"/>
      <c r="CWR444" s="45"/>
      <c r="CWS444" s="45"/>
      <c r="CWT444" s="45"/>
      <c r="CWU444" s="45"/>
      <c r="CWV444" s="45"/>
      <c r="CWW444" s="45"/>
      <c r="CWX444" s="45"/>
      <c r="CWY444" s="45"/>
      <c r="CWZ444" s="45"/>
      <c r="CXA444" s="45"/>
      <c r="CXB444" s="45"/>
      <c r="CXC444" s="45"/>
      <c r="CXD444" s="45"/>
      <c r="CXE444" s="45"/>
      <c r="CXF444" s="45"/>
      <c r="CXG444" s="45"/>
      <c r="CXH444" s="45"/>
      <c r="CXI444" s="45"/>
      <c r="CXJ444" s="45"/>
      <c r="CXK444" s="45"/>
      <c r="CXL444" s="45"/>
      <c r="CXM444" s="45"/>
      <c r="CXN444" s="45"/>
      <c r="CXO444" s="45"/>
      <c r="CXP444" s="45"/>
      <c r="CXQ444" s="45"/>
      <c r="CXR444" s="45"/>
      <c r="CXS444" s="45"/>
      <c r="CXT444" s="45"/>
      <c r="CXU444" s="45"/>
      <c r="CXV444" s="45"/>
      <c r="CXW444" s="45"/>
      <c r="CXX444" s="45"/>
      <c r="CXY444" s="45"/>
      <c r="CXZ444" s="45"/>
      <c r="CYA444" s="45"/>
      <c r="CYB444" s="45"/>
      <c r="CYC444" s="45"/>
      <c r="CYD444" s="45"/>
      <c r="CYE444" s="45"/>
      <c r="CYF444" s="45"/>
      <c r="CYG444" s="45"/>
      <c r="CYH444" s="45"/>
      <c r="CYI444" s="45"/>
      <c r="CYJ444" s="45"/>
      <c r="CYK444" s="45"/>
      <c r="CYL444" s="45"/>
      <c r="CYM444" s="45"/>
      <c r="CYN444" s="45"/>
      <c r="CYO444" s="45"/>
      <c r="CYP444" s="45"/>
      <c r="CYQ444" s="45"/>
      <c r="CYR444" s="45"/>
      <c r="CYS444" s="45"/>
      <c r="CYT444" s="45"/>
      <c r="CYU444" s="45"/>
      <c r="CYV444" s="45"/>
      <c r="CYW444" s="45"/>
      <c r="CYX444" s="45"/>
      <c r="CYY444" s="45"/>
      <c r="CYZ444" s="45"/>
      <c r="CZA444" s="45"/>
      <c r="CZB444" s="45"/>
      <c r="CZC444" s="45"/>
      <c r="CZD444" s="45"/>
      <c r="CZE444" s="45"/>
      <c r="CZF444" s="45"/>
      <c r="CZG444" s="45"/>
      <c r="CZH444" s="45"/>
      <c r="CZI444" s="45"/>
      <c r="CZJ444" s="45"/>
      <c r="CZK444" s="45"/>
      <c r="CZL444" s="45"/>
      <c r="CZM444" s="45"/>
      <c r="CZN444" s="45"/>
      <c r="CZO444" s="45"/>
      <c r="CZP444" s="45"/>
      <c r="CZQ444" s="45"/>
      <c r="CZR444" s="45"/>
      <c r="CZS444" s="45"/>
      <c r="CZT444" s="45"/>
      <c r="CZU444" s="45"/>
      <c r="CZV444" s="45"/>
      <c r="CZW444" s="45"/>
      <c r="CZX444" s="45"/>
      <c r="CZY444" s="45"/>
      <c r="CZZ444" s="45"/>
      <c r="DAA444" s="45"/>
      <c r="DAB444" s="45"/>
      <c r="DAC444" s="45"/>
      <c r="DAD444" s="45"/>
      <c r="DAE444" s="45"/>
      <c r="DAF444" s="45"/>
      <c r="DAG444" s="45"/>
      <c r="DAH444" s="45"/>
      <c r="DAI444" s="45"/>
      <c r="DAJ444" s="45"/>
      <c r="DAK444" s="45"/>
      <c r="DAL444" s="45"/>
      <c r="DAM444" s="45"/>
      <c r="DAN444" s="45"/>
      <c r="DAO444" s="45"/>
      <c r="DAP444" s="45"/>
      <c r="DAQ444" s="45"/>
      <c r="DAR444" s="45"/>
      <c r="DAS444" s="45"/>
      <c r="DAT444" s="45"/>
      <c r="DAU444" s="45"/>
      <c r="DAV444" s="45"/>
      <c r="DAW444" s="45"/>
      <c r="DAX444" s="45"/>
      <c r="DAY444" s="45"/>
      <c r="DAZ444" s="45"/>
      <c r="DBA444" s="45"/>
      <c r="DBB444" s="45"/>
      <c r="DBC444" s="45"/>
      <c r="DBD444" s="45"/>
      <c r="DBE444" s="45"/>
      <c r="DBF444" s="45"/>
      <c r="DBG444" s="45"/>
      <c r="DBH444" s="45"/>
      <c r="DBI444" s="45"/>
      <c r="DBJ444" s="45"/>
      <c r="DBK444" s="45"/>
      <c r="DBL444" s="45"/>
      <c r="DBM444" s="45"/>
      <c r="DBN444" s="45"/>
      <c r="DBO444" s="45"/>
      <c r="DBP444" s="45"/>
      <c r="DBQ444" s="45"/>
      <c r="DBR444" s="45"/>
      <c r="DBS444" s="45"/>
      <c r="DBT444" s="45"/>
      <c r="DBU444" s="45"/>
      <c r="DBV444" s="45"/>
      <c r="DBW444" s="45"/>
      <c r="DBX444" s="45"/>
      <c r="DBY444" s="45"/>
      <c r="DBZ444" s="45"/>
      <c r="DCA444" s="45"/>
      <c r="DCB444" s="45"/>
      <c r="DCC444" s="45"/>
      <c r="DCD444" s="45"/>
      <c r="DCE444" s="45"/>
      <c r="DCF444" s="45"/>
      <c r="DCG444" s="45"/>
      <c r="DCH444" s="45"/>
      <c r="DCI444" s="45"/>
      <c r="DCJ444" s="45"/>
      <c r="DCK444" s="45"/>
      <c r="DCL444" s="45"/>
      <c r="DCM444" s="45"/>
      <c r="DCN444" s="45"/>
      <c r="DCO444" s="45"/>
      <c r="DCP444" s="45"/>
      <c r="DCQ444" s="45"/>
      <c r="DCR444" s="45"/>
      <c r="DCS444" s="45"/>
      <c r="DCT444" s="45"/>
      <c r="DCU444" s="45"/>
      <c r="DCV444" s="45"/>
      <c r="DCW444" s="45"/>
      <c r="DCX444" s="45"/>
      <c r="DCY444" s="45"/>
      <c r="DCZ444" s="45"/>
      <c r="DDA444" s="45"/>
      <c r="DDB444" s="45"/>
      <c r="DDC444" s="45"/>
      <c r="DDD444" s="45"/>
      <c r="DDE444" s="45"/>
      <c r="DDF444" s="45"/>
      <c r="DDG444" s="45"/>
      <c r="DDH444" s="45"/>
      <c r="DDI444" s="45"/>
      <c r="DDJ444" s="45"/>
      <c r="DDK444" s="45"/>
      <c r="DDL444" s="45"/>
      <c r="DDM444" s="45"/>
      <c r="DDN444" s="45"/>
      <c r="DDO444" s="45"/>
      <c r="DDP444" s="45"/>
      <c r="DDQ444" s="45"/>
      <c r="DDR444" s="45"/>
      <c r="DDS444" s="45"/>
      <c r="DDT444" s="45"/>
      <c r="DDU444" s="45"/>
      <c r="DDV444" s="45"/>
      <c r="DDW444" s="45"/>
      <c r="DDX444" s="45"/>
      <c r="DDY444" s="45"/>
      <c r="DDZ444" s="45"/>
      <c r="DEA444" s="45"/>
      <c r="DEB444" s="45"/>
      <c r="DEC444" s="45"/>
      <c r="DED444" s="45"/>
      <c r="DEE444" s="45"/>
      <c r="DEF444" s="45"/>
      <c r="DEG444" s="45"/>
      <c r="DEH444" s="45"/>
      <c r="DEI444" s="45"/>
      <c r="DEJ444" s="45"/>
      <c r="DEK444" s="45"/>
      <c r="DEL444" s="45"/>
      <c r="DEM444" s="45"/>
      <c r="DEN444" s="45"/>
      <c r="DEO444" s="45"/>
      <c r="DEP444" s="45"/>
      <c r="DEQ444" s="45"/>
      <c r="DER444" s="45"/>
      <c r="DES444" s="45"/>
      <c r="DET444" s="45"/>
      <c r="DEU444" s="45"/>
      <c r="DEV444" s="45"/>
      <c r="DEW444" s="45"/>
      <c r="DEX444" s="45"/>
      <c r="DEY444" s="45"/>
      <c r="DEZ444" s="45"/>
      <c r="DFA444" s="45"/>
      <c r="DFB444" s="45"/>
      <c r="DFC444" s="45"/>
      <c r="DFD444" s="45"/>
      <c r="DFE444" s="45"/>
      <c r="DFF444" s="45"/>
      <c r="DFG444" s="45"/>
      <c r="DFH444" s="45"/>
      <c r="DFI444" s="45"/>
      <c r="DFJ444" s="45"/>
      <c r="DFK444" s="45"/>
      <c r="DFL444" s="45"/>
      <c r="DFM444" s="45"/>
      <c r="DFN444" s="45"/>
      <c r="DFO444" s="45"/>
      <c r="DFP444" s="45"/>
      <c r="DFQ444" s="45"/>
      <c r="DFR444" s="45"/>
      <c r="DFS444" s="45"/>
      <c r="DFT444" s="45"/>
      <c r="DFU444" s="45"/>
      <c r="DFV444" s="45"/>
      <c r="DFW444" s="45"/>
      <c r="DFX444" s="45"/>
      <c r="DFY444" s="45"/>
      <c r="DFZ444" s="45"/>
      <c r="DGA444" s="45"/>
      <c r="DGB444" s="45"/>
      <c r="DGC444" s="45"/>
      <c r="DGD444" s="45"/>
      <c r="DGE444" s="45"/>
      <c r="DGF444" s="45"/>
      <c r="DGG444" s="45"/>
      <c r="DGH444" s="45"/>
      <c r="DGI444" s="45"/>
      <c r="DGJ444" s="45"/>
      <c r="DGK444" s="45"/>
      <c r="DGL444" s="45"/>
      <c r="DGM444" s="45"/>
      <c r="DGN444" s="45"/>
      <c r="DGO444" s="45"/>
      <c r="DGP444" s="45"/>
      <c r="DGQ444" s="45"/>
      <c r="DGR444" s="45"/>
      <c r="DGS444" s="45"/>
      <c r="DGT444" s="45"/>
      <c r="DGU444" s="45"/>
      <c r="DGV444" s="45"/>
      <c r="DGW444" s="45"/>
      <c r="DGX444" s="45"/>
      <c r="DGY444" s="45"/>
      <c r="DGZ444" s="45"/>
      <c r="DHA444" s="45"/>
      <c r="DHB444" s="45"/>
      <c r="DHC444" s="45"/>
      <c r="DHD444" s="45"/>
      <c r="DHE444" s="45"/>
      <c r="DHF444" s="45"/>
      <c r="DHG444" s="45"/>
      <c r="DHH444" s="45"/>
      <c r="DHI444" s="45"/>
      <c r="DHJ444" s="45"/>
      <c r="DHK444" s="45"/>
      <c r="DHL444" s="45"/>
      <c r="DHM444" s="45"/>
      <c r="DHN444" s="45"/>
      <c r="DHO444" s="45"/>
      <c r="DHP444" s="45"/>
      <c r="DHQ444" s="45"/>
      <c r="DHR444" s="45"/>
      <c r="DHS444" s="45"/>
      <c r="DHT444" s="45"/>
      <c r="DHU444" s="45"/>
      <c r="DHV444" s="45"/>
      <c r="DHW444" s="45"/>
      <c r="DHX444" s="45"/>
      <c r="DHY444" s="45"/>
      <c r="DHZ444" s="45"/>
      <c r="DIA444" s="45"/>
      <c r="DIB444" s="45"/>
      <c r="DIC444" s="45"/>
      <c r="DID444" s="45"/>
      <c r="DIE444" s="45"/>
      <c r="DIF444" s="45"/>
      <c r="DIG444" s="45"/>
      <c r="DIH444" s="45"/>
      <c r="DII444" s="45"/>
      <c r="DIJ444" s="45"/>
      <c r="DIK444" s="45"/>
      <c r="DIL444" s="45"/>
      <c r="DIM444" s="45"/>
      <c r="DIN444" s="45"/>
      <c r="DIO444" s="45"/>
      <c r="DIP444" s="45"/>
      <c r="DIQ444" s="45"/>
      <c r="DIR444" s="45"/>
      <c r="DIS444" s="45"/>
      <c r="DIT444" s="45"/>
      <c r="DIU444" s="45"/>
      <c r="DIV444" s="45"/>
      <c r="DIW444" s="45"/>
      <c r="DIX444" s="45"/>
      <c r="DIY444" s="45"/>
      <c r="DIZ444" s="45"/>
      <c r="DJA444" s="45"/>
      <c r="DJB444" s="45"/>
      <c r="DJC444" s="45"/>
      <c r="DJD444" s="45"/>
      <c r="DJE444" s="45"/>
      <c r="DJF444" s="45"/>
      <c r="DJG444" s="45"/>
      <c r="DJH444" s="45"/>
      <c r="DJI444" s="45"/>
      <c r="DJJ444" s="45"/>
      <c r="DJK444" s="45"/>
      <c r="DJL444" s="45"/>
      <c r="DJM444" s="45"/>
      <c r="DJN444" s="45"/>
      <c r="DJO444" s="45"/>
      <c r="DJP444" s="45"/>
      <c r="DJQ444" s="45"/>
      <c r="DJR444" s="45"/>
      <c r="DJS444" s="45"/>
      <c r="DJT444" s="45"/>
      <c r="DJU444" s="45"/>
      <c r="DJV444" s="45"/>
      <c r="DJW444" s="45"/>
      <c r="DJX444" s="45"/>
      <c r="DJY444" s="45"/>
      <c r="DJZ444" s="45"/>
      <c r="DKA444" s="45"/>
      <c r="DKB444" s="45"/>
      <c r="DKC444" s="45"/>
      <c r="DKD444" s="45"/>
      <c r="DKE444" s="45"/>
      <c r="DKF444" s="45"/>
      <c r="DKG444" s="45"/>
      <c r="DKH444" s="45"/>
      <c r="DKI444" s="45"/>
      <c r="DKJ444" s="45"/>
      <c r="DKK444" s="45"/>
      <c r="DKL444" s="45"/>
      <c r="DKM444" s="45"/>
      <c r="DKN444" s="45"/>
      <c r="DKO444" s="45"/>
      <c r="DKP444" s="45"/>
      <c r="DKQ444" s="45"/>
      <c r="DKR444" s="45"/>
      <c r="DKS444" s="45"/>
      <c r="DKT444" s="45"/>
      <c r="DKU444" s="45"/>
      <c r="DKV444" s="45"/>
      <c r="DKW444" s="45"/>
      <c r="DKX444" s="45"/>
      <c r="DKY444" s="45"/>
      <c r="DKZ444" s="45"/>
      <c r="DLA444" s="45"/>
      <c r="DLB444" s="45"/>
      <c r="DLC444" s="45"/>
      <c r="DLD444" s="45"/>
      <c r="DLE444" s="45"/>
      <c r="DLF444" s="45"/>
      <c r="DLG444" s="45"/>
      <c r="DLH444" s="45"/>
      <c r="DLI444" s="45"/>
      <c r="DLJ444" s="45"/>
      <c r="DLK444" s="45"/>
      <c r="DLL444" s="45"/>
      <c r="DLM444" s="45"/>
      <c r="DLN444" s="45"/>
      <c r="DLO444" s="45"/>
      <c r="DLP444" s="45"/>
      <c r="DLQ444" s="45"/>
      <c r="DLR444" s="45"/>
      <c r="DLS444" s="45"/>
      <c r="DLT444" s="45"/>
      <c r="DLU444" s="45"/>
      <c r="DLV444" s="45"/>
      <c r="DLW444" s="45"/>
      <c r="DLX444" s="45"/>
      <c r="DLY444" s="45"/>
      <c r="DLZ444" s="45"/>
      <c r="DMA444" s="45"/>
      <c r="DMB444" s="45"/>
      <c r="DMC444" s="45"/>
      <c r="DMD444" s="45"/>
      <c r="DME444" s="45"/>
      <c r="DMF444" s="45"/>
      <c r="DMG444" s="45"/>
      <c r="DMH444" s="45"/>
      <c r="DMI444" s="45"/>
      <c r="DMJ444" s="45"/>
      <c r="DMK444" s="45"/>
      <c r="DML444" s="45"/>
      <c r="DMM444" s="45"/>
      <c r="DMN444" s="45"/>
      <c r="DMO444" s="45"/>
      <c r="DMP444" s="45"/>
      <c r="DMQ444" s="45"/>
      <c r="DMR444" s="45"/>
      <c r="DMS444" s="45"/>
      <c r="DMT444" s="45"/>
      <c r="DMU444" s="45"/>
      <c r="DMV444" s="45"/>
      <c r="DMW444" s="45"/>
      <c r="DMX444" s="45"/>
      <c r="DMY444" s="45"/>
      <c r="DMZ444" s="45"/>
      <c r="DNA444" s="45"/>
      <c r="DNB444" s="45"/>
      <c r="DNC444" s="45"/>
      <c r="DND444" s="45"/>
      <c r="DNE444" s="45"/>
      <c r="DNF444" s="45"/>
      <c r="DNG444" s="45"/>
      <c r="DNH444" s="45"/>
      <c r="DNI444" s="45"/>
      <c r="DNJ444" s="45"/>
      <c r="DNK444" s="45"/>
      <c r="DNL444" s="45"/>
      <c r="DNM444" s="45"/>
      <c r="DNN444" s="45"/>
      <c r="DNO444" s="45"/>
      <c r="DNP444" s="45"/>
      <c r="DNQ444" s="45"/>
      <c r="DNR444" s="45"/>
      <c r="DNS444" s="45"/>
      <c r="DNT444" s="45"/>
      <c r="DNU444" s="45"/>
      <c r="DNV444" s="45"/>
      <c r="DNW444" s="45"/>
      <c r="DNX444" s="45"/>
      <c r="DNY444" s="45"/>
      <c r="DNZ444" s="45"/>
      <c r="DOA444" s="45"/>
      <c r="DOB444" s="45"/>
      <c r="DOC444" s="45"/>
      <c r="DOD444" s="45"/>
      <c r="DOE444" s="45"/>
      <c r="DOF444" s="45"/>
      <c r="DOG444" s="45"/>
      <c r="DOH444" s="45"/>
      <c r="DOI444" s="45"/>
      <c r="DOJ444" s="45"/>
      <c r="DOK444" s="45"/>
      <c r="DOL444" s="45"/>
      <c r="DOM444" s="45"/>
      <c r="DON444" s="45"/>
      <c r="DOO444" s="45"/>
      <c r="DOP444" s="45"/>
      <c r="DOQ444" s="45"/>
      <c r="DOR444" s="45"/>
      <c r="DOS444" s="45"/>
      <c r="DOT444" s="45"/>
      <c r="DOU444" s="45"/>
      <c r="DOV444" s="45"/>
      <c r="DOW444" s="45"/>
      <c r="DOX444" s="45"/>
      <c r="DOY444" s="45"/>
      <c r="DOZ444" s="45"/>
      <c r="DPA444" s="45"/>
      <c r="DPB444" s="45"/>
      <c r="DPC444" s="45"/>
      <c r="DPD444" s="45"/>
      <c r="DPE444" s="45"/>
      <c r="DPF444" s="45"/>
      <c r="DPG444" s="45"/>
      <c r="DPH444" s="45"/>
      <c r="DPI444" s="45"/>
      <c r="DPJ444" s="45"/>
      <c r="DPK444" s="45"/>
      <c r="DPL444" s="45"/>
      <c r="DPM444" s="45"/>
      <c r="DPN444" s="45"/>
      <c r="DPO444" s="45"/>
      <c r="DPP444" s="45"/>
      <c r="DPQ444" s="45"/>
      <c r="DPR444" s="45"/>
      <c r="DPS444" s="45"/>
      <c r="DPT444" s="45"/>
      <c r="DPU444" s="45"/>
      <c r="DPV444" s="45"/>
      <c r="DPW444" s="45"/>
      <c r="DPX444" s="45"/>
      <c r="DPY444" s="45"/>
      <c r="DPZ444" s="45"/>
      <c r="DQA444" s="45"/>
      <c r="DQB444" s="45"/>
      <c r="DQC444" s="45"/>
      <c r="DQD444" s="45"/>
      <c r="DQE444" s="45"/>
      <c r="DQF444" s="45"/>
      <c r="DQG444" s="45"/>
      <c r="DQH444" s="45"/>
      <c r="DQI444" s="45"/>
      <c r="DQJ444" s="45"/>
      <c r="DQK444" s="45"/>
      <c r="DQL444" s="45"/>
      <c r="DQM444" s="45"/>
      <c r="DQN444" s="45"/>
      <c r="DQO444" s="45"/>
      <c r="DQP444" s="45"/>
      <c r="DQQ444" s="45"/>
      <c r="DQR444" s="45"/>
      <c r="DQS444" s="45"/>
      <c r="DQT444" s="45"/>
      <c r="DQU444" s="45"/>
      <c r="DQV444" s="45"/>
      <c r="DQW444" s="45"/>
      <c r="DQX444" s="45"/>
      <c r="DQY444" s="45"/>
      <c r="DQZ444" s="45"/>
      <c r="DRA444" s="45"/>
      <c r="DRB444" s="45"/>
      <c r="DRC444" s="45"/>
      <c r="DRD444" s="45"/>
      <c r="DRE444" s="45"/>
      <c r="DRF444" s="45"/>
      <c r="DRG444" s="45"/>
      <c r="DRH444" s="45"/>
      <c r="DRI444" s="45"/>
      <c r="DRJ444" s="45"/>
      <c r="DRK444" s="45"/>
      <c r="DRL444" s="45"/>
      <c r="DRM444" s="45"/>
      <c r="DRN444" s="45"/>
      <c r="DRO444" s="45"/>
      <c r="DRP444" s="45"/>
      <c r="DRQ444" s="45"/>
      <c r="DRR444" s="45"/>
      <c r="DRS444" s="45"/>
      <c r="DRT444" s="45"/>
      <c r="DRU444" s="45"/>
      <c r="DRV444" s="45"/>
      <c r="DRW444" s="45"/>
      <c r="DRX444" s="45"/>
      <c r="DRY444" s="45"/>
      <c r="DRZ444" s="45"/>
      <c r="DSA444" s="45"/>
      <c r="DSB444" s="45"/>
      <c r="DSC444" s="45"/>
      <c r="DSD444" s="45"/>
      <c r="DSE444" s="45"/>
      <c r="DSF444" s="45"/>
      <c r="DSG444" s="45"/>
      <c r="DSH444" s="45"/>
      <c r="DSI444" s="45"/>
      <c r="DSJ444" s="45"/>
      <c r="DSK444" s="45"/>
      <c r="DSL444" s="45"/>
      <c r="DSM444" s="45"/>
      <c r="DSN444" s="45"/>
      <c r="DSO444" s="45"/>
      <c r="DSP444" s="45"/>
      <c r="DSQ444" s="45"/>
      <c r="DSR444" s="45"/>
      <c r="DSS444" s="45"/>
      <c r="DST444" s="45"/>
      <c r="DSU444" s="45"/>
      <c r="DSV444" s="45"/>
      <c r="DSW444" s="45"/>
      <c r="DSX444" s="45"/>
      <c r="DSY444" s="45"/>
      <c r="DSZ444" s="45"/>
      <c r="DTA444" s="45"/>
      <c r="DTB444" s="45"/>
      <c r="DTC444" s="45"/>
      <c r="DTD444" s="45"/>
      <c r="DTE444" s="45"/>
      <c r="DTF444" s="45"/>
      <c r="DTG444" s="45"/>
      <c r="DTH444" s="45"/>
      <c r="DTI444" s="45"/>
      <c r="DTJ444" s="45"/>
      <c r="DTK444" s="45"/>
      <c r="DTL444" s="45"/>
      <c r="DTM444" s="45"/>
      <c r="DTN444" s="45"/>
      <c r="DTO444" s="45"/>
      <c r="DTP444" s="45"/>
      <c r="DTQ444" s="45"/>
      <c r="DTR444" s="45"/>
      <c r="DTS444" s="45"/>
      <c r="DTT444" s="45"/>
      <c r="DTU444" s="45"/>
      <c r="DTV444" s="45"/>
      <c r="DTW444" s="45"/>
      <c r="DTX444" s="45"/>
      <c r="DTY444" s="45"/>
      <c r="DTZ444" s="45"/>
      <c r="DUA444" s="45"/>
      <c r="DUB444" s="45"/>
      <c r="DUC444" s="45"/>
      <c r="DUD444" s="45"/>
      <c r="DUE444" s="45"/>
      <c r="DUF444" s="45"/>
      <c r="DUG444" s="45"/>
      <c r="DUH444" s="45"/>
      <c r="DUI444" s="45"/>
      <c r="DUJ444" s="45"/>
      <c r="DUK444" s="45"/>
      <c r="DUL444" s="45"/>
      <c r="DUM444" s="45"/>
      <c r="DUN444" s="45"/>
      <c r="DUO444" s="45"/>
      <c r="DUP444" s="45"/>
      <c r="DUQ444" s="45"/>
      <c r="DUR444" s="45"/>
      <c r="DUS444" s="45"/>
      <c r="DUT444" s="45"/>
      <c r="DUU444" s="45"/>
      <c r="DUV444" s="45"/>
      <c r="DUW444" s="45"/>
      <c r="DUX444" s="45"/>
      <c r="DUY444" s="45"/>
      <c r="DUZ444" s="45"/>
      <c r="DVA444" s="45"/>
      <c r="DVB444" s="45"/>
      <c r="DVC444" s="45"/>
      <c r="DVD444" s="45"/>
      <c r="DVE444" s="45"/>
      <c r="DVF444" s="45"/>
      <c r="DVG444" s="45"/>
      <c r="DVH444" s="45"/>
      <c r="DVI444" s="45"/>
      <c r="DVJ444" s="45"/>
      <c r="DVK444" s="45"/>
      <c r="DVL444" s="45"/>
      <c r="DVM444" s="45"/>
      <c r="DVN444" s="45"/>
      <c r="DVO444" s="45"/>
      <c r="DVP444" s="45"/>
      <c r="DVQ444" s="45"/>
      <c r="DVR444" s="45"/>
      <c r="DVS444" s="45"/>
      <c r="DVT444" s="45"/>
      <c r="DVU444" s="45"/>
      <c r="DVV444" s="45"/>
      <c r="DVW444" s="45"/>
      <c r="DVX444" s="45"/>
      <c r="DVY444" s="45"/>
      <c r="DVZ444" s="45"/>
      <c r="DWA444" s="45"/>
      <c r="DWB444" s="45"/>
      <c r="DWC444" s="45"/>
      <c r="DWD444" s="45"/>
      <c r="DWE444" s="45"/>
      <c r="DWF444" s="45"/>
      <c r="DWG444" s="45"/>
      <c r="DWH444" s="45"/>
      <c r="DWI444" s="45"/>
      <c r="DWJ444" s="45"/>
      <c r="DWK444" s="45"/>
      <c r="DWL444" s="45"/>
      <c r="DWM444" s="45"/>
      <c r="DWN444" s="45"/>
      <c r="DWO444" s="45"/>
      <c r="DWP444" s="45"/>
      <c r="DWQ444" s="45"/>
      <c r="DWR444" s="45"/>
      <c r="DWS444" s="45"/>
      <c r="DWT444" s="45"/>
      <c r="DWU444" s="45"/>
      <c r="DWV444" s="45"/>
      <c r="DWW444" s="45"/>
      <c r="DWX444" s="45"/>
      <c r="DWY444" s="45"/>
      <c r="DWZ444" s="45"/>
      <c r="DXA444" s="45"/>
      <c r="DXB444" s="45"/>
      <c r="DXC444" s="45"/>
      <c r="DXD444" s="45"/>
      <c r="DXE444" s="45"/>
      <c r="DXF444" s="45"/>
      <c r="DXG444" s="45"/>
      <c r="DXH444" s="45"/>
      <c r="DXI444" s="45"/>
      <c r="DXJ444" s="45"/>
      <c r="DXK444" s="45"/>
      <c r="DXL444" s="45"/>
      <c r="DXM444" s="45"/>
      <c r="DXN444" s="45"/>
      <c r="DXO444" s="45"/>
      <c r="DXP444" s="45"/>
      <c r="DXQ444" s="45"/>
      <c r="DXR444" s="45"/>
      <c r="DXS444" s="45"/>
      <c r="DXT444" s="45"/>
      <c r="DXU444" s="45"/>
      <c r="DXV444" s="45"/>
      <c r="DXW444" s="45"/>
      <c r="DXX444" s="45"/>
      <c r="DXY444" s="45"/>
      <c r="DXZ444" s="45"/>
      <c r="DYA444" s="45"/>
      <c r="DYB444" s="45"/>
      <c r="DYC444" s="45"/>
      <c r="DYD444" s="45"/>
      <c r="DYE444" s="45"/>
      <c r="DYF444" s="45"/>
      <c r="DYG444" s="45"/>
      <c r="DYH444" s="45"/>
      <c r="DYI444" s="45"/>
      <c r="DYJ444" s="45"/>
      <c r="DYK444" s="45"/>
      <c r="DYL444" s="45"/>
      <c r="DYM444" s="45"/>
      <c r="DYN444" s="45"/>
      <c r="DYO444" s="45"/>
      <c r="DYP444" s="45"/>
      <c r="DYQ444" s="45"/>
      <c r="DYR444" s="45"/>
      <c r="DYS444" s="45"/>
      <c r="DYT444" s="45"/>
      <c r="DYU444" s="45"/>
      <c r="DYV444" s="45"/>
      <c r="DYW444" s="45"/>
      <c r="DYX444" s="45"/>
      <c r="DYY444" s="45"/>
      <c r="DYZ444" s="45"/>
      <c r="DZA444" s="45"/>
      <c r="DZB444" s="45"/>
      <c r="DZC444" s="45"/>
      <c r="DZD444" s="45"/>
      <c r="DZE444" s="45"/>
      <c r="DZF444" s="45"/>
      <c r="DZG444" s="45"/>
      <c r="DZH444" s="45"/>
      <c r="DZI444" s="45"/>
      <c r="DZJ444" s="45"/>
      <c r="DZK444" s="45"/>
      <c r="DZL444" s="45"/>
      <c r="DZM444" s="45"/>
      <c r="DZN444" s="45"/>
      <c r="DZO444" s="45"/>
      <c r="DZP444" s="45"/>
      <c r="DZQ444" s="45"/>
      <c r="DZR444" s="45"/>
      <c r="DZS444" s="45"/>
      <c r="DZT444" s="45"/>
      <c r="DZU444" s="45"/>
      <c r="DZV444" s="45"/>
      <c r="DZW444" s="45"/>
      <c r="DZX444" s="45"/>
      <c r="DZY444" s="45"/>
      <c r="DZZ444" s="45"/>
      <c r="EAA444" s="45"/>
      <c r="EAB444" s="45"/>
      <c r="EAC444" s="45"/>
      <c r="EAD444" s="45"/>
      <c r="EAE444" s="45"/>
      <c r="EAF444" s="45"/>
      <c r="EAG444" s="45"/>
      <c r="EAH444" s="45"/>
      <c r="EAI444" s="45"/>
      <c r="EAJ444" s="45"/>
      <c r="EAK444" s="45"/>
      <c r="EAL444" s="45"/>
      <c r="EAM444" s="45"/>
      <c r="EAN444" s="45"/>
      <c r="EAO444" s="45"/>
      <c r="EAP444" s="45"/>
      <c r="EAQ444" s="45"/>
      <c r="EAR444" s="45"/>
      <c r="EAS444" s="45"/>
      <c r="EAT444" s="45"/>
      <c r="EAU444" s="45"/>
      <c r="EAV444" s="45"/>
      <c r="EAW444" s="45"/>
      <c r="EAX444" s="45"/>
      <c r="EAY444" s="45"/>
      <c r="EAZ444" s="45"/>
      <c r="EBA444" s="45"/>
      <c r="EBB444" s="45"/>
      <c r="EBC444" s="45"/>
      <c r="EBD444" s="45"/>
      <c r="EBE444" s="45"/>
      <c r="EBF444" s="45"/>
      <c r="EBG444" s="45"/>
      <c r="EBH444" s="45"/>
      <c r="EBI444" s="45"/>
      <c r="EBJ444" s="45"/>
      <c r="EBK444" s="45"/>
      <c r="EBL444" s="45"/>
      <c r="EBM444" s="45"/>
      <c r="EBN444" s="45"/>
      <c r="EBO444" s="45"/>
      <c r="EBP444" s="45"/>
      <c r="EBQ444" s="45"/>
      <c r="EBR444" s="45"/>
      <c r="EBS444" s="45"/>
      <c r="EBT444" s="45"/>
      <c r="EBU444" s="45"/>
      <c r="EBV444" s="45"/>
      <c r="EBW444" s="45"/>
      <c r="EBX444" s="45"/>
      <c r="EBY444" s="45"/>
      <c r="EBZ444" s="45"/>
      <c r="ECA444" s="45"/>
      <c r="ECB444" s="45"/>
      <c r="ECC444" s="45"/>
      <c r="ECD444" s="45"/>
      <c r="ECE444" s="45"/>
      <c r="ECF444" s="45"/>
      <c r="ECG444" s="45"/>
      <c r="ECH444" s="45"/>
      <c r="ECI444" s="45"/>
      <c r="ECJ444" s="45"/>
      <c r="ECK444" s="45"/>
      <c r="ECL444" s="45"/>
      <c r="ECM444" s="45"/>
      <c r="ECN444" s="45"/>
      <c r="ECO444" s="45"/>
      <c r="ECP444" s="45"/>
      <c r="ECQ444" s="45"/>
      <c r="ECR444" s="45"/>
      <c r="ECS444" s="45"/>
      <c r="ECT444" s="45"/>
      <c r="ECU444" s="45"/>
      <c r="ECV444" s="45"/>
      <c r="ECW444" s="45"/>
      <c r="ECX444" s="45"/>
      <c r="ECY444" s="45"/>
      <c r="ECZ444" s="45"/>
      <c r="EDA444" s="45"/>
      <c r="EDB444" s="45"/>
      <c r="EDC444" s="45"/>
      <c r="EDD444" s="45"/>
      <c r="EDE444" s="45"/>
      <c r="EDF444" s="45"/>
      <c r="EDG444" s="45"/>
      <c r="EDH444" s="45"/>
      <c r="EDI444" s="45"/>
      <c r="EDJ444" s="45"/>
      <c r="EDK444" s="45"/>
      <c r="EDL444" s="45"/>
      <c r="EDM444" s="45"/>
      <c r="EDN444" s="45"/>
      <c r="EDO444" s="45"/>
      <c r="EDP444" s="45"/>
      <c r="EDQ444" s="45"/>
      <c r="EDR444" s="45"/>
      <c r="EDS444" s="45"/>
      <c r="EDT444" s="45"/>
      <c r="EDU444" s="45"/>
      <c r="EDV444" s="45"/>
      <c r="EDW444" s="45"/>
      <c r="EDX444" s="45"/>
      <c r="EDY444" s="45"/>
      <c r="EDZ444" s="45"/>
      <c r="EEA444" s="45"/>
      <c r="EEB444" s="45"/>
      <c r="EEC444" s="45"/>
      <c r="EED444" s="45"/>
      <c r="EEE444" s="45"/>
      <c r="EEF444" s="45"/>
      <c r="EEG444" s="45"/>
      <c r="EEH444" s="45"/>
      <c r="EEI444" s="45"/>
      <c r="EEJ444" s="45"/>
      <c r="EEK444" s="45"/>
      <c r="EEL444" s="45"/>
      <c r="EEM444" s="45"/>
      <c r="EEN444" s="45"/>
      <c r="EEO444" s="45"/>
      <c r="EEP444" s="45"/>
      <c r="EEQ444" s="45"/>
      <c r="EER444" s="45"/>
      <c r="EES444" s="45"/>
      <c r="EET444" s="45"/>
      <c r="EEU444" s="45"/>
      <c r="EEV444" s="45"/>
      <c r="EEW444" s="45"/>
      <c r="EEX444" s="45"/>
      <c r="EEY444" s="45"/>
      <c r="EEZ444" s="45"/>
      <c r="EFA444" s="45"/>
      <c r="EFB444" s="45"/>
      <c r="EFC444" s="45"/>
      <c r="EFD444" s="45"/>
      <c r="EFE444" s="45"/>
      <c r="EFF444" s="45"/>
      <c r="EFG444" s="45"/>
      <c r="EFH444" s="45"/>
      <c r="EFI444" s="45"/>
      <c r="EFJ444" s="45"/>
      <c r="EFK444" s="45"/>
      <c r="EFL444" s="45"/>
      <c r="EFM444" s="45"/>
      <c r="EFN444" s="45"/>
      <c r="EFO444" s="45"/>
      <c r="EFP444" s="45"/>
      <c r="EFQ444" s="45"/>
      <c r="EFR444" s="45"/>
      <c r="EFS444" s="45"/>
      <c r="EFT444" s="45"/>
      <c r="EFU444" s="45"/>
      <c r="EFV444" s="45"/>
      <c r="EFW444" s="45"/>
      <c r="EFX444" s="45"/>
      <c r="EFY444" s="45"/>
      <c r="EFZ444" s="45"/>
      <c r="EGA444" s="45"/>
      <c r="EGB444" s="45"/>
      <c r="EGC444" s="45"/>
      <c r="EGD444" s="45"/>
      <c r="EGE444" s="45"/>
      <c r="EGF444" s="45"/>
      <c r="EGG444" s="45"/>
      <c r="EGH444" s="45"/>
      <c r="EGI444" s="45"/>
      <c r="EGJ444" s="45"/>
      <c r="EGK444" s="45"/>
      <c r="EGL444" s="45"/>
      <c r="EGM444" s="45"/>
      <c r="EGN444" s="45"/>
      <c r="EGO444" s="45"/>
      <c r="EGP444" s="45"/>
      <c r="EGQ444" s="45"/>
      <c r="EGR444" s="45"/>
      <c r="EGS444" s="45"/>
      <c r="EGT444" s="45"/>
      <c r="EGU444" s="45"/>
      <c r="EGV444" s="45"/>
      <c r="EGW444" s="45"/>
      <c r="EGX444" s="45"/>
      <c r="EGY444" s="45"/>
      <c r="EGZ444" s="45"/>
      <c r="EHA444" s="45"/>
      <c r="EHB444" s="45"/>
      <c r="EHC444" s="45"/>
      <c r="EHD444" s="45"/>
      <c r="EHE444" s="45"/>
      <c r="EHF444" s="45"/>
      <c r="EHG444" s="45"/>
      <c r="EHH444" s="45"/>
      <c r="EHI444" s="45"/>
      <c r="EHJ444" s="45"/>
      <c r="EHK444" s="45"/>
      <c r="EHL444" s="45"/>
      <c r="EHM444" s="45"/>
      <c r="EHN444" s="45"/>
      <c r="EHO444" s="45"/>
      <c r="EHP444" s="45"/>
      <c r="EHQ444" s="45"/>
      <c r="EHR444" s="45"/>
      <c r="EHS444" s="45"/>
      <c r="EHT444" s="45"/>
      <c r="EHU444" s="45"/>
      <c r="EHV444" s="45"/>
      <c r="EHW444" s="45"/>
      <c r="EHX444" s="45"/>
      <c r="EHY444" s="45"/>
      <c r="EHZ444" s="45"/>
      <c r="EIA444" s="45"/>
      <c r="EIB444" s="45"/>
      <c r="EIC444" s="45"/>
      <c r="EID444" s="45"/>
      <c r="EIE444" s="45"/>
      <c r="EIF444" s="45"/>
      <c r="EIG444" s="45"/>
      <c r="EIH444" s="45"/>
      <c r="EII444" s="45"/>
      <c r="EIJ444" s="45"/>
      <c r="EIK444" s="45"/>
      <c r="EIL444" s="45"/>
      <c r="EIM444" s="45"/>
      <c r="EIN444" s="45"/>
      <c r="EIO444" s="45"/>
      <c r="EIP444" s="45"/>
      <c r="EIQ444" s="45"/>
      <c r="EIR444" s="45"/>
      <c r="EIS444" s="45"/>
      <c r="EIT444" s="45"/>
      <c r="EIU444" s="45"/>
      <c r="EIV444" s="45"/>
      <c r="EIW444" s="45"/>
      <c r="EIX444" s="45"/>
      <c r="EIY444" s="45"/>
      <c r="EIZ444" s="45"/>
      <c r="EJA444" s="45"/>
      <c r="EJB444" s="45"/>
      <c r="EJC444" s="45"/>
      <c r="EJD444" s="45"/>
      <c r="EJE444" s="45"/>
      <c r="EJF444" s="45"/>
      <c r="EJG444" s="45"/>
      <c r="EJH444" s="45"/>
      <c r="EJI444" s="45"/>
      <c r="EJJ444" s="45"/>
      <c r="EJK444" s="45"/>
      <c r="EJL444" s="45"/>
      <c r="EJM444" s="45"/>
      <c r="EJN444" s="45"/>
      <c r="EJO444" s="45"/>
      <c r="EJP444" s="45"/>
      <c r="EJQ444" s="45"/>
      <c r="EJR444" s="45"/>
      <c r="EJS444" s="45"/>
      <c r="EJT444" s="45"/>
      <c r="EJU444" s="45"/>
      <c r="EJV444" s="45"/>
      <c r="EJW444" s="45"/>
      <c r="EJX444" s="45"/>
      <c r="EJY444" s="45"/>
      <c r="EJZ444" s="45"/>
      <c r="EKA444" s="45"/>
      <c r="EKB444" s="45"/>
      <c r="EKC444" s="45"/>
      <c r="EKD444" s="45"/>
      <c r="EKE444" s="45"/>
      <c r="EKF444" s="45"/>
      <c r="EKG444" s="45"/>
      <c r="EKH444" s="45"/>
      <c r="EKI444" s="45"/>
      <c r="EKJ444" s="45"/>
      <c r="EKK444" s="45"/>
      <c r="EKL444" s="45"/>
      <c r="EKM444" s="45"/>
      <c r="EKN444" s="45"/>
      <c r="EKO444" s="45"/>
      <c r="EKP444" s="45"/>
      <c r="EKQ444" s="45"/>
      <c r="EKR444" s="45"/>
      <c r="EKS444" s="45"/>
      <c r="EKT444" s="45"/>
      <c r="EKU444" s="45"/>
      <c r="EKV444" s="45"/>
      <c r="EKW444" s="45"/>
      <c r="EKX444" s="45"/>
      <c r="EKY444" s="45"/>
      <c r="EKZ444" s="45"/>
      <c r="ELA444" s="45"/>
      <c r="ELB444" s="45"/>
      <c r="ELC444" s="45"/>
      <c r="ELD444" s="45"/>
      <c r="ELE444" s="45"/>
      <c r="ELF444" s="45"/>
      <c r="ELG444" s="45"/>
      <c r="ELH444" s="45"/>
      <c r="ELI444" s="45"/>
      <c r="ELJ444" s="45"/>
      <c r="ELK444" s="45"/>
      <c r="ELL444" s="45"/>
      <c r="ELM444" s="45"/>
      <c r="ELN444" s="45"/>
      <c r="ELO444" s="45"/>
      <c r="ELP444" s="45"/>
      <c r="ELQ444" s="45"/>
      <c r="ELR444" s="45"/>
      <c r="ELS444" s="45"/>
      <c r="ELT444" s="45"/>
      <c r="ELU444" s="45"/>
      <c r="ELV444" s="45"/>
      <c r="ELW444" s="45"/>
      <c r="ELX444" s="45"/>
      <c r="ELY444" s="45"/>
      <c r="ELZ444" s="45"/>
      <c r="EMA444" s="45"/>
      <c r="EMB444" s="45"/>
      <c r="EMC444" s="45"/>
      <c r="EMD444" s="45"/>
      <c r="EME444" s="45"/>
      <c r="EMF444" s="45"/>
      <c r="EMG444" s="45"/>
      <c r="EMH444" s="45"/>
      <c r="EMI444" s="45"/>
      <c r="EMJ444" s="45"/>
      <c r="EMK444" s="45"/>
      <c r="EML444" s="45"/>
      <c r="EMM444" s="45"/>
      <c r="EMN444" s="45"/>
      <c r="EMO444" s="45"/>
      <c r="EMP444" s="45"/>
      <c r="EMQ444" s="45"/>
      <c r="EMR444" s="45"/>
      <c r="EMS444" s="45"/>
      <c r="EMT444" s="45"/>
      <c r="EMU444" s="45"/>
      <c r="EMV444" s="45"/>
      <c r="EMW444" s="45"/>
      <c r="EMX444" s="45"/>
      <c r="EMY444" s="45"/>
      <c r="EMZ444" s="45"/>
      <c r="ENA444" s="45"/>
      <c r="ENB444" s="45"/>
      <c r="ENC444" s="45"/>
      <c r="END444" s="45"/>
      <c r="ENE444" s="45"/>
      <c r="ENF444" s="45"/>
      <c r="ENG444" s="45"/>
      <c r="ENH444" s="45"/>
      <c r="ENI444" s="45"/>
      <c r="ENJ444" s="45"/>
      <c r="ENK444" s="45"/>
      <c r="ENL444" s="45"/>
      <c r="ENM444" s="45"/>
      <c r="ENN444" s="45"/>
      <c r="ENO444" s="45"/>
      <c r="ENP444" s="45"/>
      <c r="ENQ444" s="45"/>
      <c r="ENR444" s="45"/>
      <c r="ENS444" s="45"/>
      <c r="ENT444" s="45"/>
      <c r="ENU444" s="45"/>
      <c r="ENV444" s="45"/>
      <c r="ENW444" s="45"/>
      <c r="ENX444" s="45"/>
      <c r="ENY444" s="45"/>
      <c r="ENZ444" s="45"/>
      <c r="EOA444" s="45"/>
      <c r="EOB444" s="45"/>
      <c r="EOC444" s="45"/>
      <c r="EOD444" s="45"/>
      <c r="EOE444" s="45"/>
      <c r="EOF444" s="45"/>
      <c r="EOG444" s="45"/>
      <c r="EOH444" s="45"/>
      <c r="EOI444" s="45"/>
      <c r="EOJ444" s="45"/>
      <c r="EOK444" s="45"/>
      <c r="EOL444" s="45"/>
      <c r="EOM444" s="45"/>
      <c r="EON444" s="45"/>
      <c r="EOO444" s="45"/>
      <c r="EOP444" s="45"/>
      <c r="EOQ444" s="45"/>
      <c r="EOR444" s="45"/>
      <c r="EOS444" s="45"/>
      <c r="EOT444" s="45"/>
      <c r="EOU444" s="45"/>
      <c r="EOV444" s="45"/>
      <c r="EOW444" s="45"/>
      <c r="EOX444" s="45"/>
      <c r="EOY444" s="45"/>
      <c r="EOZ444" s="45"/>
      <c r="EPA444" s="45"/>
      <c r="EPB444" s="45"/>
      <c r="EPC444" s="45"/>
      <c r="EPD444" s="45"/>
      <c r="EPE444" s="45"/>
      <c r="EPF444" s="45"/>
      <c r="EPG444" s="45"/>
      <c r="EPH444" s="45"/>
      <c r="EPI444" s="45"/>
      <c r="EPJ444" s="45"/>
      <c r="EPK444" s="45"/>
      <c r="EPL444" s="45"/>
      <c r="EPM444" s="45"/>
      <c r="EPN444" s="45"/>
      <c r="EPO444" s="45"/>
      <c r="EPP444" s="45"/>
      <c r="EPQ444" s="45"/>
      <c r="EPR444" s="45"/>
      <c r="EPS444" s="45"/>
      <c r="EPT444" s="45"/>
      <c r="EPU444" s="45"/>
      <c r="EPV444" s="45"/>
      <c r="EPW444" s="45"/>
      <c r="EPX444" s="45"/>
      <c r="EPY444" s="45"/>
      <c r="EPZ444" s="45"/>
      <c r="EQA444" s="45"/>
      <c r="EQB444" s="45"/>
      <c r="EQC444" s="45"/>
      <c r="EQD444" s="45"/>
      <c r="EQE444" s="45"/>
      <c r="EQF444" s="45"/>
      <c r="EQG444" s="45"/>
      <c r="EQH444" s="45"/>
      <c r="EQI444" s="45"/>
      <c r="EQJ444" s="45"/>
      <c r="EQK444" s="45"/>
      <c r="EQL444" s="45"/>
      <c r="EQM444" s="45"/>
      <c r="EQN444" s="45"/>
      <c r="EQO444" s="45"/>
      <c r="EQP444" s="45"/>
      <c r="EQQ444" s="45"/>
      <c r="EQR444" s="45"/>
      <c r="EQS444" s="45"/>
      <c r="EQT444" s="45"/>
      <c r="EQU444" s="45"/>
      <c r="EQV444" s="45"/>
      <c r="EQW444" s="45"/>
      <c r="EQX444" s="45"/>
      <c r="EQY444" s="45"/>
      <c r="EQZ444" s="45"/>
      <c r="ERA444" s="45"/>
      <c r="ERB444" s="45"/>
      <c r="ERC444" s="45"/>
      <c r="ERD444" s="45"/>
      <c r="ERE444" s="45"/>
      <c r="ERF444" s="45"/>
      <c r="ERG444" s="45"/>
      <c r="ERH444" s="45"/>
      <c r="ERI444" s="45"/>
      <c r="ERJ444" s="45"/>
      <c r="ERK444" s="45"/>
      <c r="ERL444" s="45"/>
      <c r="ERM444" s="45"/>
      <c r="ERN444" s="45"/>
      <c r="ERO444" s="45"/>
      <c r="ERP444" s="45"/>
      <c r="ERQ444" s="45"/>
      <c r="ERR444" s="45"/>
      <c r="ERS444" s="45"/>
      <c r="ERT444" s="45"/>
      <c r="ERU444" s="45"/>
      <c r="ERV444" s="45"/>
      <c r="ERW444" s="45"/>
      <c r="ERX444" s="45"/>
      <c r="ERY444" s="45"/>
      <c r="ERZ444" s="45"/>
      <c r="ESA444" s="45"/>
      <c r="ESB444" s="45"/>
      <c r="ESC444" s="45"/>
      <c r="ESD444" s="45"/>
      <c r="ESE444" s="45"/>
      <c r="ESF444" s="45"/>
      <c r="ESG444" s="45"/>
      <c r="ESH444" s="45"/>
      <c r="ESI444" s="45"/>
      <c r="ESJ444" s="45"/>
      <c r="ESK444" s="45"/>
      <c r="ESL444" s="45"/>
      <c r="ESM444" s="45"/>
      <c r="ESN444" s="45"/>
      <c r="ESO444" s="45"/>
      <c r="ESP444" s="45"/>
      <c r="ESQ444" s="45"/>
      <c r="ESR444" s="45"/>
      <c r="ESS444" s="45"/>
      <c r="EST444" s="45"/>
      <c r="ESU444" s="45"/>
      <c r="ESV444" s="45"/>
      <c r="ESW444" s="45"/>
      <c r="ESX444" s="45"/>
      <c r="ESY444" s="45"/>
      <c r="ESZ444" s="45"/>
      <c r="ETA444" s="45"/>
      <c r="ETB444" s="45"/>
      <c r="ETC444" s="45"/>
      <c r="ETD444" s="45"/>
      <c r="ETE444" s="45"/>
      <c r="ETF444" s="45"/>
      <c r="ETG444" s="45"/>
      <c r="ETH444" s="45"/>
      <c r="ETI444" s="45"/>
      <c r="ETJ444" s="45"/>
      <c r="ETK444" s="45"/>
      <c r="ETL444" s="45"/>
      <c r="ETM444" s="45"/>
      <c r="ETN444" s="45"/>
      <c r="ETO444" s="45"/>
      <c r="ETP444" s="45"/>
      <c r="ETQ444" s="45"/>
      <c r="ETR444" s="45"/>
      <c r="ETS444" s="45"/>
      <c r="ETT444" s="45"/>
      <c r="ETU444" s="45"/>
      <c r="ETV444" s="45"/>
      <c r="ETW444" s="45"/>
      <c r="ETX444" s="45"/>
      <c r="ETY444" s="45"/>
      <c r="ETZ444" s="45"/>
      <c r="EUA444" s="45"/>
      <c r="EUB444" s="45"/>
      <c r="EUC444" s="45"/>
      <c r="EUD444" s="45"/>
      <c r="EUE444" s="45"/>
      <c r="EUF444" s="45"/>
      <c r="EUG444" s="45"/>
      <c r="EUH444" s="45"/>
      <c r="EUI444" s="45"/>
      <c r="EUJ444" s="45"/>
      <c r="EUK444" s="45"/>
      <c r="EUL444" s="45"/>
      <c r="EUM444" s="45"/>
      <c r="EUN444" s="45"/>
      <c r="EUO444" s="45"/>
      <c r="EUP444" s="45"/>
      <c r="EUQ444" s="45"/>
      <c r="EUR444" s="45"/>
      <c r="EUS444" s="45"/>
      <c r="EUT444" s="45"/>
      <c r="EUU444" s="45"/>
      <c r="EUV444" s="45"/>
      <c r="EUW444" s="45"/>
      <c r="EUX444" s="45"/>
      <c r="EUY444" s="45"/>
      <c r="EUZ444" s="45"/>
      <c r="EVA444" s="45"/>
      <c r="EVB444" s="45"/>
      <c r="EVC444" s="45"/>
      <c r="EVD444" s="45"/>
      <c r="EVE444" s="45"/>
      <c r="EVF444" s="45"/>
      <c r="EVG444" s="45"/>
      <c r="EVH444" s="45"/>
      <c r="EVI444" s="45"/>
      <c r="EVJ444" s="45"/>
      <c r="EVK444" s="45"/>
      <c r="EVL444" s="45"/>
      <c r="EVM444" s="45"/>
      <c r="EVN444" s="45"/>
      <c r="EVO444" s="45"/>
      <c r="EVP444" s="45"/>
      <c r="EVQ444" s="45"/>
      <c r="EVR444" s="45"/>
      <c r="EVS444" s="45"/>
      <c r="EVT444" s="45"/>
      <c r="EVU444" s="45"/>
      <c r="EVV444" s="45"/>
      <c r="EVW444" s="45"/>
      <c r="EVX444" s="45"/>
      <c r="EVY444" s="45"/>
      <c r="EVZ444" s="45"/>
      <c r="EWA444" s="45"/>
      <c r="EWB444" s="45"/>
      <c r="EWC444" s="45"/>
      <c r="EWD444" s="45"/>
      <c r="EWE444" s="45"/>
      <c r="EWF444" s="45"/>
      <c r="EWG444" s="45"/>
      <c r="EWH444" s="45"/>
      <c r="EWI444" s="45"/>
      <c r="EWJ444" s="45"/>
      <c r="EWK444" s="45"/>
      <c r="EWL444" s="45"/>
      <c r="EWM444" s="45"/>
      <c r="EWN444" s="45"/>
      <c r="EWO444" s="45"/>
      <c r="EWP444" s="45"/>
      <c r="EWQ444" s="45"/>
      <c r="EWR444" s="45"/>
      <c r="EWS444" s="45"/>
      <c r="EWT444" s="45"/>
      <c r="EWU444" s="45"/>
      <c r="EWV444" s="45"/>
      <c r="EWW444" s="45"/>
      <c r="EWX444" s="45"/>
      <c r="EWY444" s="45"/>
      <c r="EWZ444" s="45"/>
      <c r="EXA444" s="45"/>
      <c r="EXB444" s="45"/>
      <c r="EXC444" s="45"/>
      <c r="EXD444" s="45"/>
      <c r="EXE444" s="45"/>
      <c r="EXF444" s="45"/>
      <c r="EXG444" s="45"/>
      <c r="EXH444" s="45"/>
      <c r="EXI444" s="45"/>
      <c r="EXJ444" s="45"/>
      <c r="EXK444" s="45"/>
      <c r="EXL444" s="45"/>
      <c r="EXM444" s="45"/>
      <c r="EXN444" s="45"/>
      <c r="EXO444" s="45"/>
      <c r="EXP444" s="45"/>
      <c r="EXQ444" s="45"/>
      <c r="EXR444" s="45"/>
      <c r="EXS444" s="45"/>
      <c r="EXT444" s="45"/>
      <c r="EXU444" s="45"/>
      <c r="EXV444" s="45"/>
      <c r="EXW444" s="45"/>
      <c r="EXX444" s="45"/>
      <c r="EXY444" s="45"/>
      <c r="EXZ444" s="45"/>
      <c r="EYA444" s="45"/>
      <c r="EYB444" s="45"/>
      <c r="EYC444" s="45"/>
      <c r="EYD444" s="45"/>
      <c r="EYE444" s="45"/>
      <c r="EYF444" s="45"/>
      <c r="EYG444" s="45"/>
      <c r="EYH444" s="45"/>
      <c r="EYI444" s="45"/>
      <c r="EYJ444" s="45"/>
      <c r="EYK444" s="45"/>
      <c r="EYL444" s="45"/>
      <c r="EYM444" s="45"/>
      <c r="EYN444" s="45"/>
      <c r="EYO444" s="45"/>
      <c r="EYP444" s="45"/>
      <c r="EYQ444" s="45"/>
      <c r="EYR444" s="45"/>
      <c r="EYS444" s="45"/>
      <c r="EYT444" s="45"/>
      <c r="EYU444" s="45"/>
      <c r="EYV444" s="45"/>
      <c r="EYW444" s="45"/>
      <c r="EYX444" s="45"/>
      <c r="EYY444" s="45"/>
      <c r="EYZ444" s="45"/>
      <c r="EZA444" s="45"/>
      <c r="EZB444" s="45"/>
      <c r="EZC444" s="45"/>
      <c r="EZD444" s="45"/>
      <c r="EZE444" s="45"/>
      <c r="EZF444" s="45"/>
      <c r="EZG444" s="45"/>
      <c r="EZH444" s="45"/>
      <c r="EZI444" s="45"/>
      <c r="EZJ444" s="45"/>
      <c r="EZK444" s="45"/>
      <c r="EZL444" s="45"/>
      <c r="EZM444" s="45"/>
      <c r="EZN444" s="45"/>
      <c r="EZO444" s="45"/>
      <c r="EZP444" s="45"/>
      <c r="EZQ444" s="45"/>
      <c r="EZR444" s="45"/>
      <c r="EZS444" s="45"/>
      <c r="EZT444" s="45"/>
      <c r="EZU444" s="45"/>
      <c r="EZV444" s="45"/>
      <c r="EZW444" s="45"/>
      <c r="EZX444" s="45"/>
      <c r="EZY444" s="45"/>
      <c r="EZZ444" s="45"/>
      <c r="FAA444" s="45"/>
      <c r="FAB444" s="45"/>
      <c r="FAC444" s="45"/>
      <c r="FAD444" s="45"/>
      <c r="FAE444" s="45"/>
      <c r="FAF444" s="45"/>
      <c r="FAG444" s="45"/>
      <c r="FAH444" s="45"/>
      <c r="FAI444" s="45"/>
      <c r="FAJ444" s="45"/>
      <c r="FAK444" s="45"/>
      <c r="FAL444" s="45"/>
      <c r="FAM444" s="45"/>
      <c r="FAN444" s="45"/>
      <c r="FAO444" s="45"/>
      <c r="FAP444" s="45"/>
      <c r="FAQ444" s="45"/>
      <c r="FAR444" s="45"/>
      <c r="FAS444" s="45"/>
      <c r="FAT444" s="45"/>
      <c r="FAU444" s="45"/>
      <c r="FAV444" s="45"/>
      <c r="FAW444" s="45"/>
      <c r="FAX444" s="45"/>
      <c r="FAY444" s="45"/>
      <c r="FAZ444" s="45"/>
      <c r="FBA444" s="45"/>
      <c r="FBB444" s="45"/>
      <c r="FBC444" s="45"/>
      <c r="FBD444" s="45"/>
      <c r="FBE444" s="45"/>
      <c r="FBF444" s="45"/>
      <c r="FBG444" s="45"/>
      <c r="FBH444" s="45"/>
      <c r="FBI444" s="45"/>
      <c r="FBJ444" s="45"/>
      <c r="FBK444" s="45"/>
      <c r="FBL444" s="45"/>
      <c r="FBM444" s="45"/>
      <c r="FBN444" s="45"/>
      <c r="FBO444" s="45"/>
      <c r="FBP444" s="45"/>
      <c r="FBQ444" s="45"/>
      <c r="FBR444" s="45"/>
      <c r="FBS444" s="45"/>
      <c r="FBT444" s="45"/>
      <c r="FBU444" s="45"/>
      <c r="FBV444" s="45"/>
      <c r="FBW444" s="45"/>
      <c r="FBX444" s="45"/>
      <c r="FBY444" s="45"/>
      <c r="FBZ444" s="45"/>
      <c r="FCA444" s="45"/>
      <c r="FCB444" s="45"/>
      <c r="FCC444" s="45"/>
      <c r="FCD444" s="45"/>
      <c r="FCE444" s="45"/>
      <c r="FCF444" s="45"/>
      <c r="FCG444" s="45"/>
      <c r="FCH444" s="45"/>
      <c r="FCI444" s="45"/>
      <c r="FCJ444" s="45"/>
      <c r="FCK444" s="45"/>
      <c r="FCL444" s="45"/>
      <c r="FCM444" s="45"/>
      <c r="FCN444" s="45"/>
      <c r="FCO444" s="45"/>
      <c r="FCP444" s="45"/>
      <c r="FCQ444" s="45"/>
      <c r="FCR444" s="45"/>
      <c r="FCS444" s="45"/>
      <c r="FCT444" s="45"/>
      <c r="FCU444" s="45"/>
      <c r="FCV444" s="45"/>
      <c r="FCW444" s="45"/>
      <c r="FCX444" s="45"/>
      <c r="FCY444" s="45"/>
      <c r="FCZ444" s="45"/>
      <c r="FDA444" s="45"/>
      <c r="FDB444" s="45"/>
      <c r="FDC444" s="45"/>
      <c r="FDD444" s="45"/>
      <c r="FDE444" s="45"/>
      <c r="FDF444" s="45"/>
      <c r="FDG444" s="45"/>
      <c r="FDH444" s="45"/>
      <c r="FDI444" s="45"/>
      <c r="FDJ444" s="45"/>
      <c r="FDK444" s="45"/>
      <c r="FDL444" s="45"/>
      <c r="FDM444" s="45"/>
      <c r="FDN444" s="45"/>
      <c r="FDO444" s="45"/>
      <c r="FDP444" s="45"/>
      <c r="FDQ444" s="45"/>
      <c r="FDR444" s="45"/>
      <c r="FDS444" s="45"/>
      <c r="FDT444" s="45"/>
      <c r="FDU444" s="45"/>
      <c r="FDV444" s="45"/>
      <c r="FDW444" s="45"/>
      <c r="FDX444" s="45"/>
      <c r="FDY444" s="45"/>
      <c r="FDZ444" s="45"/>
      <c r="FEA444" s="45"/>
      <c r="FEB444" s="45"/>
      <c r="FEC444" s="45"/>
      <c r="FED444" s="45"/>
      <c r="FEE444" s="45"/>
      <c r="FEF444" s="45"/>
      <c r="FEG444" s="45"/>
      <c r="FEH444" s="45"/>
      <c r="FEI444" s="45"/>
      <c r="FEJ444" s="45"/>
      <c r="FEK444" s="45"/>
      <c r="FEL444" s="45"/>
      <c r="FEM444" s="45"/>
      <c r="FEN444" s="45"/>
      <c r="FEO444" s="45"/>
      <c r="FEP444" s="45"/>
      <c r="FEQ444" s="45"/>
      <c r="FER444" s="45"/>
      <c r="FES444" s="45"/>
      <c r="FET444" s="45"/>
      <c r="FEU444" s="45"/>
      <c r="FEV444" s="45"/>
      <c r="FEW444" s="45"/>
      <c r="FEX444" s="45"/>
      <c r="FEY444" s="45"/>
      <c r="FEZ444" s="45"/>
      <c r="FFA444" s="45"/>
      <c r="FFB444" s="45"/>
      <c r="FFC444" s="45"/>
      <c r="FFD444" s="45"/>
      <c r="FFE444" s="45"/>
      <c r="FFF444" s="45"/>
      <c r="FFG444" s="45"/>
      <c r="FFH444" s="45"/>
      <c r="FFI444" s="45"/>
      <c r="FFJ444" s="45"/>
      <c r="FFK444" s="45"/>
      <c r="FFL444" s="45"/>
      <c r="FFM444" s="45"/>
      <c r="FFN444" s="45"/>
      <c r="FFO444" s="45"/>
      <c r="FFP444" s="45"/>
      <c r="FFQ444" s="45"/>
      <c r="FFR444" s="45"/>
      <c r="FFS444" s="45"/>
      <c r="FFT444" s="45"/>
      <c r="FFU444" s="45"/>
      <c r="FFV444" s="45"/>
      <c r="FFW444" s="45"/>
      <c r="FFX444" s="45"/>
      <c r="FFY444" s="45"/>
      <c r="FFZ444" s="45"/>
      <c r="FGA444" s="45"/>
      <c r="FGB444" s="45"/>
      <c r="FGC444" s="45"/>
      <c r="FGD444" s="45"/>
      <c r="FGE444" s="45"/>
      <c r="FGF444" s="45"/>
      <c r="FGG444" s="45"/>
      <c r="FGH444" s="45"/>
      <c r="FGI444" s="45"/>
      <c r="FGJ444" s="45"/>
      <c r="FGK444" s="45"/>
      <c r="FGL444" s="45"/>
      <c r="FGM444" s="45"/>
      <c r="FGN444" s="45"/>
      <c r="FGO444" s="45"/>
      <c r="FGP444" s="45"/>
      <c r="FGQ444" s="45"/>
      <c r="FGR444" s="45"/>
      <c r="FGS444" s="45"/>
      <c r="FGT444" s="45"/>
      <c r="FGU444" s="45"/>
      <c r="FGV444" s="45"/>
      <c r="FGW444" s="45"/>
      <c r="FGX444" s="45"/>
      <c r="FGY444" s="45"/>
      <c r="FGZ444" s="45"/>
      <c r="FHA444" s="45"/>
      <c r="FHB444" s="45"/>
      <c r="FHC444" s="45"/>
      <c r="FHD444" s="45"/>
      <c r="FHE444" s="45"/>
      <c r="FHF444" s="45"/>
      <c r="FHG444" s="45"/>
      <c r="FHH444" s="45"/>
      <c r="FHI444" s="45"/>
      <c r="FHJ444" s="45"/>
      <c r="FHK444" s="45"/>
      <c r="FHL444" s="45"/>
      <c r="FHM444" s="45"/>
      <c r="FHN444" s="45"/>
      <c r="FHO444" s="45"/>
      <c r="FHP444" s="45"/>
      <c r="FHQ444" s="45"/>
      <c r="FHR444" s="45"/>
      <c r="FHS444" s="45"/>
      <c r="FHT444" s="45"/>
      <c r="FHU444" s="45"/>
      <c r="FHV444" s="45"/>
      <c r="FHW444" s="45"/>
      <c r="FHX444" s="45"/>
      <c r="FHY444" s="45"/>
      <c r="FHZ444" s="45"/>
      <c r="FIA444" s="45"/>
      <c r="FIB444" s="45"/>
      <c r="FIC444" s="45"/>
      <c r="FID444" s="45"/>
      <c r="FIE444" s="45"/>
      <c r="FIF444" s="45"/>
      <c r="FIG444" s="45"/>
      <c r="FIH444" s="45"/>
      <c r="FII444" s="45"/>
      <c r="FIJ444" s="45"/>
      <c r="FIK444" s="45"/>
      <c r="FIL444" s="45"/>
      <c r="FIM444" s="45"/>
      <c r="FIN444" s="45"/>
      <c r="FIO444" s="45"/>
      <c r="FIP444" s="45"/>
      <c r="FIQ444" s="45"/>
      <c r="FIR444" s="45"/>
      <c r="FIS444" s="45"/>
      <c r="FIT444" s="45"/>
      <c r="FIU444" s="45"/>
      <c r="FIV444" s="45"/>
      <c r="FIW444" s="45"/>
      <c r="FIX444" s="45"/>
      <c r="FIY444" s="45"/>
      <c r="FIZ444" s="45"/>
      <c r="FJA444" s="45"/>
      <c r="FJB444" s="45"/>
      <c r="FJC444" s="45"/>
      <c r="FJD444" s="45"/>
      <c r="FJE444" s="45"/>
      <c r="FJF444" s="45"/>
      <c r="FJG444" s="45"/>
      <c r="FJH444" s="45"/>
      <c r="FJI444" s="45"/>
      <c r="FJJ444" s="45"/>
      <c r="FJK444" s="45"/>
      <c r="FJL444" s="45"/>
      <c r="FJM444" s="45"/>
      <c r="FJN444" s="45"/>
      <c r="FJO444" s="45"/>
      <c r="FJP444" s="45"/>
      <c r="FJQ444" s="45"/>
      <c r="FJR444" s="45"/>
      <c r="FJS444" s="45"/>
      <c r="FJT444" s="45"/>
      <c r="FJU444" s="45"/>
      <c r="FJV444" s="45"/>
      <c r="FJW444" s="45"/>
      <c r="FJX444" s="45"/>
      <c r="FJY444" s="45"/>
      <c r="FJZ444" s="45"/>
      <c r="FKA444" s="45"/>
      <c r="FKB444" s="45"/>
      <c r="FKC444" s="45"/>
      <c r="FKD444" s="45"/>
      <c r="FKE444" s="45"/>
      <c r="FKF444" s="45"/>
      <c r="FKG444" s="45"/>
      <c r="FKH444" s="45"/>
      <c r="FKI444" s="45"/>
      <c r="FKJ444" s="45"/>
      <c r="FKK444" s="45"/>
      <c r="FKL444" s="45"/>
      <c r="FKM444" s="45"/>
      <c r="FKN444" s="45"/>
      <c r="FKO444" s="45"/>
      <c r="FKP444" s="45"/>
      <c r="FKQ444" s="45"/>
      <c r="FKR444" s="45"/>
      <c r="FKS444" s="45"/>
      <c r="FKT444" s="45"/>
      <c r="FKU444" s="45"/>
      <c r="FKV444" s="45"/>
      <c r="FKW444" s="45"/>
      <c r="FKX444" s="45"/>
      <c r="FKY444" s="45"/>
      <c r="FKZ444" s="45"/>
      <c r="FLA444" s="45"/>
      <c r="FLB444" s="45"/>
      <c r="FLC444" s="45"/>
      <c r="FLD444" s="45"/>
      <c r="FLE444" s="45"/>
      <c r="FLF444" s="45"/>
      <c r="FLG444" s="45"/>
      <c r="FLH444" s="45"/>
      <c r="FLI444" s="45"/>
      <c r="FLJ444" s="45"/>
      <c r="FLK444" s="45"/>
      <c r="FLL444" s="45"/>
      <c r="FLM444" s="45"/>
      <c r="FLN444" s="45"/>
      <c r="FLO444" s="45"/>
      <c r="FLP444" s="45"/>
      <c r="FLQ444" s="45"/>
      <c r="FLR444" s="45"/>
      <c r="FLS444" s="45"/>
      <c r="FLT444" s="45"/>
      <c r="FLU444" s="45"/>
      <c r="FLV444" s="45"/>
      <c r="FLW444" s="45"/>
      <c r="FLX444" s="45"/>
      <c r="FLY444" s="45"/>
      <c r="FLZ444" s="45"/>
      <c r="FMA444" s="45"/>
      <c r="FMB444" s="45"/>
      <c r="FMC444" s="45"/>
      <c r="FMD444" s="45"/>
      <c r="FME444" s="45"/>
      <c r="FMF444" s="45"/>
      <c r="FMG444" s="45"/>
      <c r="FMH444" s="45"/>
      <c r="FMI444" s="45"/>
      <c r="FMJ444" s="45"/>
      <c r="FMK444" s="45"/>
      <c r="FML444" s="45"/>
      <c r="FMM444" s="45"/>
      <c r="FMN444" s="45"/>
      <c r="FMO444" s="45"/>
      <c r="FMP444" s="45"/>
      <c r="FMQ444" s="45"/>
      <c r="FMR444" s="45"/>
      <c r="FMS444" s="45"/>
      <c r="FMT444" s="45"/>
      <c r="FMU444" s="45"/>
      <c r="FMV444" s="45"/>
      <c r="FMW444" s="45"/>
      <c r="FMX444" s="45"/>
      <c r="FMY444" s="45"/>
      <c r="FMZ444" s="45"/>
      <c r="FNA444" s="45"/>
      <c r="FNB444" s="45"/>
      <c r="FNC444" s="45"/>
      <c r="FND444" s="45"/>
      <c r="FNE444" s="45"/>
      <c r="FNF444" s="45"/>
      <c r="FNG444" s="45"/>
      <c r="FNH444" s="45"/>
      <c r="FNI444" s="45"/>
      <c r="FNJ444" s="45"/>
      <c r="FNK444" s="45"/>
      <c r="FNL444" s="45"/>
      <c r="FNM444" s="45"/>
      <c r="FNN444" s="45"/>
      <c r="FNO444" s="45"/>
      <c r="FNP444" s="45"/>
      <c r="FNQ444" s="45"/>
      <c r="FNR444" s="45"/>
      <c r="FNS444" s="45"/>
      <c r="FNT444" s="45"/>
      <c r="FNU444" s="45"/>
      <c r="FNV444" s="45"/>
      <c r="FNW444" s="45"/>
      <c r="FNX444" s="45"/>
      <c r="FNY444" s="45"/>
      <c r="FNZ444" s="45"/>
      <c r="FOA444" s="45"/>
      <c r="FOB444" s="45"/>
      <c r="FOC444" s="45"/>
      <c r="FOD444" s="45"/>
      <c r="FOE444" s="45"/>
      <c r="FOF444" s="45"/>
      <c r="FOG444" s="45"/>
      <c r="FOH444" s="45"/>
      <c r="FOI444" s="45"/>
      <c r="FOJ444" s="45"/>
      <c r="FOK444" s="45"/>
      <c r="FOL444" s="45"/>
      <c r="FOM444" s="45"/>
      <c r="FON444" s="45"/>
      <c r="FOO444" s="45"/>
      <c r="FOP444" s="45"/>
      <c r="FOQ444" s="45"/>
      <c r="FOR444" s="45"/>
      <c r="FOS444" s="45"/>
      <c r="FOT444" s="45"/>
      <c r="FOU444" s="45"/>
      <c r="FOV444" s="45"/>
      <c r="FOW444" s="45"/>
      <c r="FOX444" s="45"/>
      <c r="FOY444" s="45"/>
      <c r="FOZ444" s="45"/>
      <c r="FPA444" s="45"/>
      <c r="FPB444" s="45"/>
      <c r="FPC444" s="45"/>
      <c r="FPD444" s="45"/>
      <c r="FPE444" s="45"/>
      <c r="FPF444" s="45"/>
      <c r="FPG444" s="45"/>
      <c r="FPH444" s="45"/>
      <c r="FPI444" s="45"/>
      <c r="FPJ444" s="45"/>
      <c r="FPK444" s="45"/>
      <c r="FPL444" s="45"/>
      <c r="FPM444" s="45"/>
      <c r="FPN444" s="45"/>
      <c r="FPO444" s="45"/>
      <c r="FPP444" s="45"/>
      <c r="FPQ444" s="45"/>
      <c r="FPR444" s="45"/>
      <c r="FPS444" s="45"/>
      <c r="FPT444" s="45"/>
      <c r="FPU444" s="45"/>
      <c r="FPV444" s="45"/>
      <c r="FPW444" s="45"/>
      <c r="FPX444" s="45"/>
      <c r="FPY444" s="45"/>
      <c r="FPZ444" s="45"/>
      <c r="FQA444" s="45"/>
      <c r="FQB444" s="45"/>
      <c r="FQC444" s="45"/>
      <c r="FQD444" s="45"/>
      <c r="FQE444" s="45"/>
      <c r="FQF444" s="45"/>
      <c r="FQG444" s="45"/>
      <c r="FQH444" s="45"/>
      <c r="FQI444" s="45"/>
      <c r="FQJ444" s="45"/>
      <c r="FQK444" s="45"/>
      <c r="FQL444" s="45"/>
      <c r="FQM444" s="45"/>
      <c r="FQN444" s="45"/>
      <c r="FQO444" s="45"/>
      <c r="FQP444" s="45"/>
      <c r="FQQ444" s="45"/>
      <c r="FQR444" s="45"/>
      <c r="FQS444" s="45"/>
      <c r="FQT444" s="45"/>
      <c r="FQU444" s="45"/>
      <c r="FQV444" s="45"/>
      <c r="FQW444" s="45"/>
      <c r="FQX444" s="45"/>
      <c r="FQY444" s="45"/>
      <c r="FQZ444" s="45"/>
      <c r="FRA444" s="45"/>
      <c r="FRB444" s="45"/>
      <c r="FRC444" s="45"/>
      <c r="FRD444" s="45"/>
      <c r="FRE444" s="45"/>
      <c r="FRF444" s="45"/>
      <c r="FRG444" s="45"/>
      <c r="FRH444" s="45"/>
      <c r="FRI444" s="45"/>
      <c r="FRJ444" s="45"/>
      <c r="FRK444" s="45"/>
      <c r="FRL444" s="45"/>
      <c r="FRM444" s="45"/>
      <c r="FRN444" s="45"/>
      <c r="FRO444" s="45"/>
      <c r="FRP444" s="45"/>
      <c r="FRQ444" s="45"/>
      <c r="FRR444" s="45"/>
      <c r="FRS444" s="45"/>
      <c r="FRT444" s="45"/>
      <c r="FRU444" s="45"/>
      <c r="FRV444" s="45"/>
      <c r="FRW444" s="45"/>
      <c r="FRX444" s="45"/>
      <c r="FRY444" s="45"/>
      <c r="FRZ444" s="45"/>
      <c r="FSA444" s="45"/>
      <c r="FSB444" s="45"/>
      <c r="FSC444" s="45"/>
      <c r="FSD444" s="45"/>
      <c r="FSE444" s="45"/>
      <c r="FSF444" s="45"/>
      <c r="FSG444" s="45"/>
      <c r="FSH444" s="45"/>
      <c r="FSI444" s="45"/>
      <c r="FSJ444" s="45"/>
      <c r="FSK444" s="45"/>
      <c r="FSL444" s="45"/>
      <c r="FSM444" s="45"/>
      <c r="FSN444" s="45"/>
      <c r="FSO444" s="45"/>
      <c r="FSP444" s="45"/>
      <c r="FSQ444" s="45"/>
      <c r="FSR444" s="45"/>
      <c r="FSS444" s="45"/>
      <c r="FST444" s="45"/>
      <c r="FSU444" s="45"/>
      <c r="FSV444" s="45"/>
      <c r="FSW444" s="45"/>
      <c r="FSX444" s="45"/>
      <c r="FSY444" s="45"/>
      <c r="FSZ444" s="45"/>
      <c r="FTA444" s="45"/>
      <c r="FTB444" s="45"/>
      <c r="FTC444" s="45"/>
      <c r="FTD444" s="45"/>
      <c r="FTE444" s="45"/>
      <c r="FTF444" s="45"/>
      <c r="FTG444" s="45"/>
      <c r="FTH444" s="45"/>
      <c r="FTI444" s="45"/>
      <c r="FTJ444" s="45"/>
      <c r="FTK444" s="45"/>
      <c r="FTL444" s="45"/>
      <c r="FTM444" s="45"/>
      <c r="FTN444" s="45"/>
      <c r="FTO444" s="45"/>
      <c r="FTP444" s="45"/>
      <c r="FTQ444" s="45"/>
      <c r="FTR444" s="45"/>
      <c r="FTS444" s="45"/>
      <c r="FTT444" s="45"/>
      <c r="FTU444" s="45"/>
      <c r="FTV444" s="45"/>
      <c r="FTW444" s="45"/>
      <c r="FTX444" s="45"/>
      <c r="FTY444" s="45"/>
      <c r="FTZ444" s="45"/>
      <c r="FUA444" s="45"/>
      <c r="FUB444" s="45"/>
      <c r="FUC444" s="45"/>
      <c r="FUD444" s="45"/>
      <c r="FUE444" s="45"/>
      <c r="FUF444" s="45"/>
      <c r="FUG444" s="45"/>
      <c r="FUH444" s="45"/>
      <c r="FUI444" s="45"/>
      <c r="FUJ444" s="45"/>
      <c r="FUK444" s="45"/>
      <c r="FUL444" s="45"/>
      <c r="FUM444" s="45"/>
      <c r="FUN444" s="45"/>
      <c r="FUO444" s="45"/>
      <c r="FUP444" s="45"/>
      <c r="FUQ444" s="45"/>
      <c r="FUR444" s="45"/>
      <c r="FUS444" s="45"/>
      <c r="FUT444" s="45"/>
      <c r="FUU444" s="45"/>
      <c r="FUV444" s="45"/>
      <c r="FUW444" s="45"/>
      <c r="FUX444" s="45"/>
      <c r="FUY444" s="45"/>
      <c r="FUZ444" s="45"/>
      <c r="FVA444" s="45"/>
      <c r="FVB444" s="45"/>
      <c r="FVC444" s="45"/>
      <c r="FVD444" s="45"/>
      <c r="FVE444" s="45"/>
      <c r="FVF444" s="45"/>
      <c r="FVG444" s="45"/>
      <c r="FVH444" s="45"/>
      <c r="FVI444" s="45"/>
      <c r="FVJ444" s="45"/>
      <c r="FVK444" s="45"/>
      <c r="FVL444" s="45"/>
      <c r="FVM444" s="45"/>
      <c r="FVN444" s="45"/>
      <c r="FVO444" s="45"/>
      <c r="FVP444" s="45"/>
      <c r="FVQ444" s="45"/>
      <c r="FVR444" s="45"/>
      <c r="FVS444" s="45"/>
      <c r="FVT444" s="45"/>
      <c r="FVU444" s="45"/>
      <c r="FVV444" s="45"/>
      <c r="FVW444" s="45"/>
      <c r="FVX444" s="45"/>
      <c r="FVY444" s="45"/>
      <c r="FVZ444" s="45"/>
      <c r="FWA444" s="45"/>
      <c r="FWB444" s="45"/>
      <c r="FWC444" s="45"/>
      <c r="FWD444" s="45"/>
      <c r="FWE444" s="45"/>
      <c r="FWF444" s="45"/>
      <c r="FWG444" s="45"/>
      <c r="FWH444" s="45"/>
      <c r="FWI444" s="45"/>
      <c r="FWJ444" s="45"/>
      <c r="FWK444" s="45"/>
      <c r="FWL444" s="45"/>
      <c r="FWM444" s="45"/>
      <c r="FWN444" s="45"/>
      <c r="FWO444" s="45"/>
      <c r="FWP444" s="45"/>
      <c r="FWQ444" s="45"/>
      <c r="FWR444" s="45"/>
      <c r="FWS444" s="45"/>
      <c r="FWT444" s="45"/>
      <c r="FWU444" s="45"/>
      <c r="FWV444" s="45"/>
      <c r="FWW444" s="45"/>
      <c r="FWX444" s="45"/>
      <c r="FWY444" s="45"/>
      <c r="FWZ444" s="45"/>
      <c r="FXA444" s="45"/>
      <c r="FXB444" s="45"/>
      <c r="FXC444" s="45"/>
      <c r="FXD444" s="45"/>
      <c r="FXE444" s="45"/>
      <c r="FXF444" s="45"/>
      <c r="FXG444" s="45"/>
      <c r="FXH444" s="45"/>
      <c r="FXI444" s="45"/>
      <c r="FXJ444" s="45"/>
      <c r="FXK444" s="45"/>
      <c r="FXL444" s="45"/>
      <c r="FXM444" s="45"/>
      <c r="FXN444" s="45"/>
      <c r="FXO444" s="45"/>
      <c r="FXP444" s="45"/>
      <c r="FXQ444" s="45"/>
      <c r="FXR444" s="45"/>
      <c r="FXS444" s="45"/>
      <c r="FXT444" s="45"/>
      <c r="FXU444" s="45"/>
      <c r="FXV444" s="45"/>
      <c r="FXW444" s="45"/>
      <c r="FXX444" s="45"/>
      <c r="FXY444" s="45"/>
      <c r="FXZ444" s="45"/>
      <c r="FYA444" s="45"/>
      <c r="FYB444" s="45"/>
      <c r="FYC444" s="45"/>
      <c r="FYD444" s="45"/>
      <c r="FYE444" s="45"/>
      <c r="FYF444" s="45"/>
      <c r="FYG444" s="45"/>
      <c r="FYH444" s="45"/>
      <c r="FYI444" s="45"/>
      <c r="FYJ444" s="45"/>
      <c r="FYK444" s="45"/>
      <c r="FYL444" s="45"/>
      <c r="FYM444" s="45"/>
      <c r="FYN444" s="45"/>
      <c r="FYO444" s="45"/>
      <c r="FYP444" s="45"/>
      <c r="FYQ444" s="45"/>
      <c r="FYR444" s="45"/>
      <c r="FYS444" s="45"/>
      <c r="FYT444" s="45"/>
      <c r="FYU444" s="45"/>
      <c r="FYV444" s="45"/>
      <c r="FYW444" s="45"/>
      <c r="FYX444" s="45"/>
      <c r="FYY444" s="45"/>
      <c r="FYZ444" s="45"/>
      <c r="FZA444" s="45"/>
      <c r="FZB444" s="45"/>
      <c r="FZC444" s="45"/>
      <c r="FZD444" s="45"/>
      <c r="FZE444" s="45"/>
      <c r="FZF444" s="45"/>
      <c r="FZG444" s="45"/>
      <c r="FZH444" s="45"/>
      <c r="FZI444" s="45"/>
      <c r="FZJ444" s="45"/>
      <c r="FZK444" s="45"/>
      <c r="FZL444" s="45"/>
      <c r="FZM444" s="45"/>
      <c r="FZN444" s="45"/>
      <c r="FZO444" s="45"/>
      <c r="FZP444" s="45"/>
      <c r="FZQ444" s="45"/>
      <c r="FZR444" s="45"/>
      <c r="FZS444" s="45"/>
      <c r="FZT444" s="45"/>
      <c r="FZU444" s="45"/>
      <c r="FZV444" s="45"/>
      <c r="FZW444" s="45"/>
      <c r="FZX444" s="45"/>
      <c r="FZY444" s="45"/>
      <c r="FZZ444" s="45"/>
      <c r="GAA444" s="45"/>
      <c r="GAB444" s="45"/>
      <c r="GAC444" s="45"/>
      <c r="GAD444" s="45"/>
      <c r="GAE444" s="45"/>
      <c r="GAF444" s="45"/>
      <c r="GAG444" s="45"/>
      <c r="GAH444" s="45"/>
      <c r="GAI444" s="45"/>
      <c r="GAJ444" s="45"/>
      <c r="GAK444" s="45"/>
      <c r="GAL444" s="45"/>
      <c r="GAM444" s="45"/>
      <c r="GAN444" s="45"/>
      <c r="GAO444" s="45"/>
      <c r="GAP444" s="45"/>
      <c r="GAQ444" s="45"/>
      <c r="GAR444" s="45"/>
      <c r="GAS444" s="45"/>
      <c r="GAT444" s="45"/>
      <c r="GAU444" s="45"/>
      <c r="GAV444" s="45"/>
      <c r="GAW444" s="45"/>
      <c r="GAX444" s="45"/>
      <c r="GAY444" s="45"/>
      <c r="GAZ444" s="45"/>
      <c r="GBA444" s="45"/>
      <c r="GBB444" s="45"/>
      <c r="GBC444" s="45"/>
      <c r="GBD444" s="45"/>
      <c r="GBE444" s="45"/>
      <c r="GBF444" s="45"/>
      <c r="GBG444" s="45"/>
      <c r="GBH444" s="45"/>
      <c r="GBI444" s="45"/>
      <c r="GBJ444" s="45"/>
      <c r="GBK444" s="45"/>
      <c r="GBL444" s="45"/>
      <c r="GBM444" s="45"/>
      <c r="GBN444" s="45"/>
      <c r="GBO444" s="45"/>
      <c r="GBP444" s="45"/>
      <c r="GBQ444" s="45"/>
      <c r="GBR444" s="45"/>
      <c r="GBS444" s="45"/>
      <c r="GBT444" s="45"/>
      <c r="GBU444" s="45"/>
      <c r="GBV444" s="45"/>
      <c r="GBW444" s="45"/>
      <c r="GBX444" s="45"/>
      <c r="GBY444" s="45"/>
      <c r="GBZ444" s="45"/>
      <c r="GCA444" s="45"/>
      <c r="GCB444" s="45"/>
      <c r="GCC444" s="45"/>
      <c r="GCD444" s="45"/>
      <c r="GCE444" s="45"/>
      <c r="GCF444" s="45"/>
      <c r="GCG444" s="45"/>
      <c r="GCH444" s="45"/>
      <c r="GCI444" s="45"/>
      <c r="GCJ444" s="45"/>
      <c r="GCK444" s="45"/>
      <c r="GCL444" s="45"/>
      <c r="GCM444" s="45"/>
      <c r="GCN444" s="45"/>
      <c r="GCO444" s="45"/>
      <c r="GCP444" s="45"/>
      <c r="GCQ444" s="45"/>
      <c r="GCR444" s="45"/>
      <c r="GCS444" s="45"/>
      <c r="GCT444" s="45"/>
      <c r="GCU444" s="45"/>
      <c r="GCV444" s="45"/>
      <c r="GCW444" s="45"/>
      <c r="GCX444" s="45"/>
      <c r="GCY444" s="45"/>
      <c r="GCZ444" s="45"/>
      <c r="GDA444" s="45"/>
      <c r="GDB444" s="45"/>
      <c r="GDC444" s="45"/>
      <c r="GDD444" s="45"/>
      <c r="GDE444" s="45"/>
      <c r="GDF444" s="45"/>
      <c r="GDG444" s="45"/>
      <c r="GDH444" s="45"/>
      <c r="GDI444" s="45"/>
      <c r="GDJ444" s="45"/>
      <c r="GDK444" s="45"/>
      <c r="GDL444" s="45"/>
      <c r="GDM444" s="45"/>
      <c r="GDN444" s="45"/>
      <c r="GDO444" s="45"/>
      <c r="GDP444" s="45"/>
      <c r="GDQ444" s="45"/>
      <c r="GDR444" s="45"/>
      <c r="GDS444" s="45"/>
      <c r="GDT444" s="45"/>
      <c r="GDU444" s="45"/>
      <c r="GDV444" s="45"/>
      <c r="GDW444" s="45"/>
      <c r="GDX444" s="45"/>
      <c r="GDY444" s="45"/>
      <c r="GDZ444" s="45"/>
      <c r="GEA444" s="45"/>
      <c r="GEB444" s="45"/>
      <c r="GEC444" s="45"/>
      <c r="GED444" s="45"/>
      <c r="GEE444" s="45"/>
      <c r="GEF444" s="45"/>
      <c r="GEG444" s="45"/>
      <c r="GEH444" s="45"/>
      <c r="GEI444" s="45"/>
      <c r="GEJ444" s="45"/>
      <c r="GEK444" s="45"/>
      <c r="GEL444" s="45"/>
      <c r="GEM444" s="45"/>
      <c r="GEN444" s="45"/>
      <c r="GEO444" s="45"/>
      <c r="GEP444" s="45"/>
      <c r="GEQ444" s="45"/>
      <c r="GER444" s="45"/>
      <c r="GES444" s="45"/>
      <c r="GET444" s="45"/>
      <c r="GEU444" s="45"/>
      <c r="GEV444" s="45"/>
      <c r="GEW444" s="45"/>
      <c r="GEX444" s="45"/>
      <c r="GEY444" s="45"/>
      <c r="GEZ444" s="45"/>
      <c r="GFA444" s="45"/>
      <c r="GFB444" s="45"/>
      <c r="GFC444" s="45"/>
      <c r="GFD444" s="45"/>
      <c r="GFE444" s="45"/>
      <c r="GFF444" s="45"/>
      <c r="GFG444" s="45"/>
      <c r="GFH444" s="45"/>
      <c r="GFI444" s="45"/>
      <c r="GFJ444" s="45"/>
      <c r="GFK444" s="45"/>
      <c r="GFL444" s="45"/>
      <c r="GFM444" s="45"/>
      <c r="GFN444" s="45"/>
      <c r="GFO444" s="45"/>
      <c r="GFP444" s="45"/>
      <c r="GFQ444" s="45"/>
      <c r="GFR444" s="45"/>
      <c r="GFS444" s="45"/>
      <c r="GFT444" s="45"/>
      <c r="GFU444" s="45"/>
      <c r="GFV444" s="45"/>
      <c r="GFW444" s="45"/>
      <c r="GFX444" s="45"/>
      <c r="GFY444" s="45"/>
      <c r="GFZ444" s="45"/>
      <c r="GGA444" s="45"/>
      <c r="GGB444" s="45"/>
      <c r="GGC444" s="45"/>
      <c r="GGD444" s="45"/>
      <c r="GGE444" s="45"/>
      <c r="GGF444" s="45"/>
      <c r="GGG444" s="45"/>
      <c r="GGH444" s="45"/>
      <c r="GGI444" s="45"/>
      <c r="GGJ444" s="45"/>
      <c r="GGK444" s="45"/>
      <c r="GGL444" s="45"/>
      <c r="GGM444" s="45"/>
      <c r="GGN444" s="45"/>
      <c r="GGO444" s="45"/>
      <c r="GGP444" s="45"/>
      <c r="GGQ444" s="45"/>
      <c r="GGR444" s="45"/>
      <c r="GGS444" s="45"/>
      <c r="GGT444" s="45"/>
      <c r="GGU444" s="45"/>
      <c r="GGV444" s="45"/>
      <c r="GGW444" s="45"/>
      <c r="GGX444" s="45"/>
      <c r="GGY444" s="45"/>
      <c r="GGZ444" s="45"/>
      <c r="GHA444" s="45"/>
      <c r="GHB444" s="45"/>
      <c r="GHC444" s="45"/>
      <c r="GHD444" s="45"/>
      <c r="GHE444" s="45"/>
      <c r="GHF444" s="45"/>
      <c r="GHG444" s="45"/>
      <c r="GHH444" s="45"/>
      <c r="GHI444" s="45"/>
      <c r="GHJ444" s="45"/>
      <c r="GHK444" s="45"/>
      <c r="GHL444" s="45"/>
      <c r="GHM444" s="45"/>
      <c r="GHN444" s="45"/>
      <c r="GHO444" s="45"/>
      <c r="GHP444" s="45"/>
      <c r="GHQ444" s="45"/>
      <c r="GHR444" s="45"/>
      <c r="GHS444" s="45"/>
      <c r="GHT444" s="45"/>
      <c r="GHU444" s="45"/>
      <c r="GHV444" s="45"/>
      <c r="GHW444" s="45"/>
      <c r="GHX444" s="45"/>
      <c r="GHY444" s="45"/>
      <c r="GHZ444" s="45"/>
      <c r="GIA444" s="45"/>
      <c r="GIB444" s="45"/>
      <c r="GIC444" s="45"/>
      <c r="GID444" s="45"/>
      <c r="GIE444" s="45"/>
      <c r="GIF444" s="45"/>
      <c r="GIG444" s="45"/>
      <c r="GIH444" s="45"/>
      <c r="GII444" s="45"/>
      <c r="GIJ444" s="45"/>
      <c r="GIK444" s="45"/>
      <c r="GIL444" s="45"/>
      <c r="GIM444" s="45"/>
      <c r="GIN444" s="45"/>
      <c r="GIO444" s="45"/>
      <c r="GIP444" s="45"/>
      <c r="GIQ444" s="45"/>
      <c r="GIR444" s="45"/>
      <c r="GIS444" s="45"/>
      <c r="GIT444" s="45"/>
      <c r="GIU444" s="45"/>
      <c r="GIV444" s="45"/>
      <c r="GIW444" s="45"/>
      <c r="GIX444" s="45"/>
      <c r="GIY444" s="45"/>
      <c r="GIZ444" s="45"/>
      <c r="GJA444" s="45"/>
      <c r="GJB444" s="45"/>
      <c r="GJC444" s="45"/>
      <c r="GJD444" s="45"/>
      <c r="GJE444" s="45"/>
      <c r="GJF444" s="45"/>
      <c r="GJG444" s="45"/>
      <c r="GJH444" s="45"/>
      <c r="GJI444" s="45"/>
      <c r="GJJ444" s="45"/>
      <c r="GJK444" s="45"/>
      <c r="GJL444" s="45"/>
      <c r="GJM444" s="45"/>
      <c r="GJN444" s="45"/>
      <c r="GJO444" s="45"/>
      <c r="GJP444" s="45"/>
      <c r="GJQ444" s="45"/>
      <c r="GJR444" s="45"/>
      <c r="GJS444" s="45"/>
      <c r="GJT444" s="45"/>
      <c r="GJU444" s="45"/>
      <c r="GJV444" s="45"/>
      <c r="GJW444" s="45"/>
      <c r="GJX444" s="45"/>
      <c r="GJY444" s="45"/>
      <c r="GJZ444" s="45"/>
      <c r="GKA444" s="45"/>
      <c r="GKB444" s="45"/>
      <c r="GKC444" s="45"/>
      <c r="GKD444" s="45"/>
      <c r="GKE444" s="45"/>
      <c r="GKF444" s="45"/>
      <c r="GKG444" s="45"/>
      <c r="GKH444" s="45"/>
      <c r="GKI444" s="45"/>
      <c r="GKJ444" s="45"/>
      <c r="GKK444" s="45"/>
      <c r="GKL444" s="45"/>
      <c r="GKM444" s="45"/>
      <c r="GKN444" s="45"/>
      <c r="GKO444" s="45"/>
      <c r="GKP444" s="45"/>
      <c r="GKQ444" s="45"/>
      <c r="GKR444" s="45"/>
      <c r="GKS444" s="45"/>
      <c r="GKT444" s="45"/>
      <c r="GKU444" s="45"/>
      <c r="GKV444" s="45"/>
      <c r="GKW444" s="45"/>
      <c r="GKX444" s="45"/>
      <c r="GKY444" s="45"/>
      <c r="GKZ444" s="45"/>
      <c r="GLA444" s="45"/>
      <c r="GLB444" s="45"/>
      <c r="GLC444" s="45"/>
      <c r="GLD444" s="45"/>
      <c r="GLE444" s="45"/>
      <c r="GLF444" s="45"/>
      <c r="GLG444" s="45"/>
      <c r="GLH444" s="45"/>
      <c r="GLI444" s="45"/>
      <c r="GLJ444" s="45"/>
      <c r="GLK444" s="45"/>
      <c r="GLL444" s="45"/>
      <c r="GLM444" s="45"/>
      <c r="GLN444" s="45"/>
      <c r="GLO444" s="45"/>
      <c r="GLP444" s="45"/>
      <c r="GLQ444" s="45"/>
      <c r="GLR444" s="45"/>
      <c r="GLS444" s="45"/>
      <c r="GLT444" s="45"/>
      <c r="GLU444" s="45"/>
      <c r="GLV444" s="45"/>
      <c r="GLW444" s="45"/>
      <c r="GLX444" s="45"/>
      <c r="GLY444" s="45"/>
      <c r="GLZ444" s="45"/>
      <c r="GMA444" s="45"/>
      <c r="GMB444" s="45"/>
      <c r="GMC444" s="45"/>
      <c r="GMD444" s="45"/>
      <c r="GME444" s="45"/>
      <c r="GMF444" s="45"/>
      <c r="GMG444" s="45"/>
      <c r="GMH444" s="45"/>
      <c r="GMI444" s="45"/>
      <c r="GMJ444" s="45"/>
      <c r="GMK444" s="45"/>
      <c r="GML444" s="45"/>
      <c r="GMM444" s="45"/>
      <c r="GMN444" s="45"/>
      <c r="GMO444" s="45"/>
      <c r="GMP444" s="45"/>
      <c r="GMQ444" s="45"/>
      <c r="GMR444" s="45"/>
      <c r="GMS444" s="45"/>
      <c r="GMT444" s="45"/>
      <c r="GMU444" s="45"/>
      <c r="GMV444" s="45"/>
      <c r="GMW444" s="45"/>
      <c r="GMX444" s="45"/>
      <c r="GMY444" s="45"/>
      <c r="GMZ444" s="45"/>
      <c r="GNA444" s="45"/>
      <c r="GNB444" s="45"/>
      <c r="GNC444" s="45"/>
      <c r="GND444" s="45"/>
      <c r="GNE444" s="45"/>
      <c r="GNF444" s="45"/>
      <c r="GNG444" s="45"/>
      <c r="GNH444" s="45"/>
      <c r="GNI444" s="45"/>
      <c r="GNJ444" s="45"/>
      <c r="GNK444" s="45"/>
      <c r="GNL444" s="45"/>
      <c r="GNM444" s="45"/>
      <c r="GNN444" s="45"/>
      <c r="GNO444" s="45"/>
      <c r="GNP444" s="45"/>
      <c r="GNQ444" s="45"/>
      <c r="GNR444" s="45"/>
      <c r="GNS444" s="45"/>
      <c r="GNT444" s="45"/>
      <c r="GNU444" s="45"/>
      <c r="GNV444" s="45"/>
      <c r="GNW444" s="45"/>
      <c r="GNX444" s="45"/>
      <c r="GNY444" s="45"/>
      <c r="GNZ444" s="45"/>
      <c r="GOA444" s="45"/>
      <c r="GOB444" s="45"/>
      <c r="GOC444" s="45"/>
      <c r="GOD444" s="45"/>
      <c r="GOE444" s="45"/>
      <c r="GOF444" s="45"/>
      <c r="GOG444" s="45"/>
      <c r="GOH444" s="45"/>
      <c r="GOI444" s="45"/>
      <c r="GOJ444" s="45"/>
      <c r="GOK444" s="45"/>
      <c r="GOL444" s="45"/>
      <c r="GOM444" s="45"/>
      <c r="GON444" s="45"/>
      <c r="GOO444" s="45"/>
      <c r="GOP444" s="45"/>
      <c r="GOQ444" s="45"/>
      <c r="GOR444" s="45"/>
      <c r="GOS444" s="45"/>
      <c r="GOT444" s="45"/>
      <c r="GOU444" s="45"/>
      <c r="GOV444" s="45"/>
      <c r="GOW444" s="45"/>
      <c r="GOX444" s="45"/>
      <c r="GOY444" s="45"/>
      <c r="GOZ444" s="45"/>
      <c r="GPA444" s="45"/>
      <c r="GPB444" s="45"/>
      <c r="GPC444" s="45"/>
      <c r="GPD444" s="45"/>
      <c r="GPE444" s="45"/>
      <c r="GPF444" s="45"/>
      <c r="GPG444" s="45"/>
      <c r="GPH444" s="45"/>
      <c r="GPI444" s="45"/>
      <c r="GPJ444" s="45"/>
      <c r="GPK444" s="45"/>
      <c r="GPL444" s="45"/>
      <c r="GPM444" s="45"/>
      <c r="GPN444" s="45"/>
      <c r="GPO444" s="45"/>
      <c r="GPP444" s="45"/>
      <c r="GPQ444" s="45"/>
      <c r="GPR444" s="45"/>
      <c r="GPS444" s="45"/>
      <c r="GPT444" s="45"/>
      <c r="GPU444" s="45"/>
      <c r="GPV444" s="45"/>
      <c r="GPW444" s="45"/>
      <c r="GPX444" s="45"/>
      <c r="GPY444" s="45"/>
      <c r="GPZ444" s="45"/>
      <c r="GQA444" s="45"/>
      <c r="GQB444" s="45"/>
      <c r="GQC444" s="45"/>
      <c r="GQD444" s="45"/>
      <c r="GQE444" s="45"/>
      <c r="GQF444" s="45"/>
      <c r="GQG444" s="45"/>
      <c r="GQH444" s="45"/>
      <c r="GQI444" s="45"/>
      <c r="GQJ444" s="45"/>
      <c r="GQK444" s="45"/>
      <c r="GQL444" s="45"/>
      <c r="GQM444" s="45"/>
      <c r="GQN444" s="45"/>
      <c r="GQO444" s="45"/>
      <c r="GQP444" s="45"/>
      <c r="GQQ444" s="45"/>
      <c r="GQR444" s="45"/>
      <c r="GQS444" s="45"/>
      <c r="GQT444" s="45"/>
      <c r="GQU444" s="45"/>
      <c r="GQV444" s="45"/>
      <c r="GQW444" s="45"/>
      <c r="GQX444" s="45"/>
      <c r="GQY444" s="45"/>
      <c r="GQZ444" s="45"/>
      <c r="GRA444" s="45"/>
      <c r="GRB444" s="45"/>
      <c r="GRC444" s="45"/>
      <c r="GRD444" s="45"/>
      <c r="GRE444" s="45"/>
      <c r="GRF444" s="45"/>
      <c r="GRG444" s="45"/>
      <c r="GRH444" s="45"/>
      <c r="GRI444" s="45"/>
      <c r="GRJ444" s="45"/>
      <c r="GRK444" s="45"/>
      <c r="GRL444" s="45"/>
      <c r="GRM444" s="45"/>
      <c r="GRN444" s="45"/>
      <c r="GRO444" s="45"/>
      <c r="GRP444" s="45"/>
      <c r="GRQ444" s="45"/>
      <c r="GRR444" s="45"/>
      <c r="GRS444" s="45"/>
      <c r="GRT444" s="45"/>
      <c r="GRU444" s="45"/>
      <c r="GRV444" s="45"/>
      <c r="GRW444" s="45"/>
      <c r="GRX444" s="45"/>
      <c r="GRY444" s="45"/>
      <c r="GRZ444" s="45"/>
      <c r="GSA444" s="45"/>
      <c r="GSB444" s="45"/>
      <c r="GSC444" s="45"/>
      <c r="GSD444" s="45"/>
      <c r="GSE444" s="45"/>
      <c r="GSF444" s="45"/>
      <c r="GSG444" s="45"/>
      <c r="GSH444" s="45"/>
      <c r="GSI444" s="45"/>
      <c r="GSJ444" s="45"/>
      <c r="GSK444" s="45"/>
      <c r="GSL444" s="45"/>
      <c r="GSM444" s="45"/>
      <c r="GSN444" s="45"/>
      <c r="GSO444" s="45"/>
      <c r="GSP444" s="45"/>
      <c r="GSQ444" s="45"/>
      <c r="GSR444" s="45"/>
      <c r="GSS444" s="45"/>
      <c r="GST444" s="45"/>
      <c r="GSU444" s="45"/>
      <c r="GSV444" s="45"/>
      <c r="GSW444" s="45"/>
      <c r="GSX444" s="45"/>
      <c r="GSY444" s="45"/>
      <c r="GSZ444" s="45"/>
      <c r="GTA444" s="45"/>
      <c r="GTB444" s="45"/>
      <c r="GTC444" s="45"/>
      <c r="GTD444" s="45"/>
      <c r="GTE444" s="45"/>
      <c r="GTF444" s="45"/>
      <c r="GTG444" s="45"/>
      <c r="GTH444" s="45"/>
      <c r="GTI444" s="45"/>
      <c r="GTJ444" s="45"/>
      <c r="GTK444" s="45"/>
      <c r="GTL444" s="45"/>
      <c r="GTM444" s="45"/>
      <c r="GTN444" s="45"/>
      <c r="GTO444" s="45"/>
      <c r="GTP444" s="45"/>
      <c r="GTQ444" s="45"/>
      <c r="GTR444" s="45"/>
      <c r="GTS444" s="45"/>
      <c r="GTT444" s="45"/>
      <c r="GTU444" s="45"/>
      <c r="GTV444" s="45"/>
      <c r="GTW444" s="45"/>
      <c r="GTX444" s="45"/>
      <c r="GTY444" s="45"/>
      <c r="GTZ444" s="45"/>
      <c r="GUA444" s="45"/>
      <c r="GUB444" s="45"/>
      <c r="GUC444" s="45"/>
      <c r="GUD444" s="45"/>
      <c r="GUE444" s="45"/>
      <c r="GUF444" s="45"/>
      <c r="GUG444" s="45"/>
      <c r="GUH444" s="45"/>
      <c r="GUI444" s="45"/>
      <c r="GUJ444" s="45"/>
      <c r="GUK444" s="45"/>
      <c r="GUL444" s="45"/>
      <c r="GUM444" s="45"/>
      <c r="GUN444" s="45"/>
      <c r="GUO444" s="45"/>
      <c r="GUP444" s="45"/>
      <c r="GUQ444" s="45"/>
      <c r="GUR444" s="45"/>
      <c r="GUS444" s="45"/>
      <c r="GUT444" s="45"/>
      <c r="GUU444" s="45"/>
      <c r="GUV444" s="45"/>
      <c r="GUW444" s="45"/>
      <c r="GUX444" s="45"/>
      <c r="GUY444" s="45"/>
      <c r="GUZ444" s="45"/>
      <c r="GVA444" s="45"/>
      <c r="GVB444" s="45"/>
      <c r="GVC444" s="45"/>
      <c r="GVD444" s="45"/>
      <c r="GVE444" s="45"/>
      <c r="GVF444" s="45"/>
      <c r="GVG444" s="45"/>
      <c r="GVH444" s="45"/>
      <c r="GVI444" s="45"/>
      <c r="GVJ444" s="45"/>
      <c r="GVK444" s="45"/>
      <c r="GVL444" s="45"/>
      <c r="GVM444" s="45"/>
      <c r="GVN444" s="45"/>
      <c r="GVO444" s="45"/>
      <c r="GVP444" s="45"/>
      <c r="GVQ444" s="45"/>
      <c r="GVR444" s="45"/>
      <c r="GVS444" s="45"/>
      <c r="GVT444" s="45"/>
      <c r="GVU444" s="45"/>
      <c r="GVV444" s="45"/>
      <c r="GVW444" s="45"/>
      <c r="GVX444" s="45"/>
      <c r="GVY444" s="45"/>
      <c r="GVZ444" s="45"/>
      <c r="GWA444" s="45"/>
      <c r="GWB444" s="45"/>
      <c r="GWC444" s="45"/>
      <c r="GWD444" s="45"/>
      <c r="GWE444" s="45"/>
      <c r="GWF444" s="45"/>
      <c r="GWG444" s="45"/>
      <c r="GWH444" s="45"/>
      <c r="GWI444" s="45"/>
      <c r="GWJ444" s="45"/>
      <c r="GWK444" s="45"/>
      <c r="GWL444" s="45"/>
      <c r="GWM444" s="45"/>
      <c r="GWN444" s="45"/>
      <c r="GWO444" s="45"/>
      <c r="GWP444" s="45"/>
      <c r="GWQ444" s="45"/>
      <c r="GWR444" s="45"/>
      <c r="GWS444" s="45"/>
      <c r="GWT444" s="45"/>
      <c r="GWU444" s="45"/>
      <c r="GWV444" s="45"/>
      <c r="GWW444" s="45"/>
      <c r="GWX444" s="45"/>
      <c r="GWY444" s="45"/>
      <c r="GWZ444" s="45"/>
      <c r="GXA444" s="45"/>
      <c r="GXB444" s="45"/>
      <c r="GXC444" s="45"/>
      <c r="GXD444" s="45"/>
      <c r="GXE444" s="45"/>
      <c r="GXF444" s="45"/>
      <c r="GXG444" s="45"/>
      <c r="GXH444" s="45"/>
      <c r="GXI444" s="45"/>
      <c r="GXJ444" s="45"/>
      <c r="GXK444" s="45"/>
      <c r="GXL444" s="45"/>
      <c r="GXM444" s="45"/>
      <c r="GXN444" s="45"/>
      <c r="GXO444" s="45"/>
      <c r="GXP444" s="45"/>
      <c r="GXQ444" s="45"/>
      <c r="GXR444" s="45"/>
      <c r="GXS444" s="45"/>
      <c r="GXT444" s="45"/>
      <c r="GXU444" s="45"/>
      <c r="GXV444" s="45"/>
      <c r="GXW444" s="45"/>
      <c r="GXX444" s="45"/>
      <c r="GXY444" s="45"/>
      <c r="GXZ444" s="45"/>
      <c r="GYA444" s="45"/>
      <c r="GYB444" s="45"/>
      <c r="GYC444" s="45"/>
      <c r="GYD444" s="45"/>
      <c r="GYE444" s="45"/>
      <c r="GYF444" s="45"/>
      <c r="GYG444" s="45"/>
      <c r="GYH444" s="45"/>
      <c r="GYI444" s="45"/>
      <c r="GYJ444" s="45"/>
      <c r="GYK444" s="45"/>
      <c r="GYL444" s="45"/>
      <c r="GYM444" s="45"/>
      <c r="GYN444" s="45"/>
      <c r="GYO444" s="45"/>
      <c r="GYP444" s="45"/>
      <c r="GYQ444" s="45"/>
      <c r="GYR444" s="45"/>
      <c r="GYS444" s="45"/>
      <c r="GYT444" s="45"/>
      <c r="GYU444" s="45"/>
      <c r="GYV444" s="45"/>
      <c r="GYW444" s="45"/>
      <c r="GYX444" s="45"/>
      <c r="GYY444" s="45"/>
      <c r="GYZ444" s="45"/>
      <c r="GZA444" s="45"/>
      <c r="GZB444" s="45"/>
      <c r="GZC444" s="45"/>
      <c r="GZD444" s="45"/>
      <c r="GZE444" s="45"/>
      <c r="GZF444" s="45"/>
      <c r="GZG444" s="45"/>
      <c r="GZH444" s="45"/>
      <c r="GZI444" s="45"/>
      <c r="GZJ444" s="45"/>
      <c r="GZK444" s="45"/>
      <c r="GZL444" s="45"/>
      <c r="GZM444" s="45"/>
      <c r="GZN444" s="45"/>
      <c r="GZO444" s="45"/>
      <c r="GZP444" s="45"/>
      <c r="GZQ444" s="45"/>
      <c r="GZR444" s="45"/>
      <c r="GZS444" s="45"/>
      <c r="GZT444" s="45"/>
      <c r="GZU444" s="45"/>
      <c r="GZV444" s="45"/>
      <c r="GZW444" s="45"/>
      <c r="GZX444" s="45"/>
      <c r="GZY444" s="45"/>
      <c r="GZZ444" s="45"/>
      <c r="HAA444" s="45"/>
      <c r="HAB444" s="45"/>
      <c r="HAC444" s="45"/>
      <c r="HAD444" s="45"/>
      <c r="HAE444" s="45"/>
      <c r="HAF444" s="45"/>
      <c r="HAG444" s="45"/>
      <c r="HAH444" s="45"/>
      <c r="HAI444" s="45"/>
      <c r="HAJ444" s="45"/>
      <c r="HAK444" s="45"/>
      <c r="HAL444" s="45"/>
      <c r="HAM444" s="45"/>
      <c r="HAN444" s="45"/>
      <c r="HAO444" s="45"/>
      <c r="HAP444" s="45"/>
      <c r="HAQ444" s="45"/>
      <c r="HAR444" s="45"/>
      <c r="HAS444" s="45"/>
      <c r="HAT444" s="45"/>
      <c r="HAU444" s="45"/>
      <c r="HAV444" s="45"/>
      <c r="HAW444" s="45"/>
      <c r="HAX444" s="45"/>
      <c r="HAY444" s="45"/>
      <c r="HAZ444" s="45"/>
      <c r="HBA444" s="45"/>
      <c r="HBB444" s="45"/>
      <c r="HBC444" s="45"/>
      <c r="HBD444" s="45"/>
      <c r="HBE444" s="45"/>
      <c r="HBF444" s="45"/>
      <c r="HBG444" s="45"/>
      <c r="HBH444" s="45"/>
      <c r="HBI444" s="45"/>
      <c r="HBJ444" s="45"/>
      <c r="HBK444" s="45"/>
      <c r="HBL444" s="45"/>
      <c r="HBM444" s="45"/>
      <c r="HBN444" s="45"/>
      <c r="HBO444" s="45"/>
      <c r="HBP444" s="45"/>
      <c r="HBQ444" s="45"/>
      <c r="HBR444" s="45"/>
      <c r="HBS444" s="45"/>
      <c r="HBT444" s="45"/>
      <c r="HBU444" s="45"/>
      <c r="HBV444" s="45"/>
      <c r="HBW444" s="45"/>
      <c r="HBX444" s="45"/>
      <c r="HBY444" s="45"/>
      <c r="HBZ444" s="45"/>
      <c r="HCA444" s="45"/>
      <c r="HCB444" s="45"/>
      <c r="HCC444" s="45"/>
      <c r="HCD444" s="45"/>
      <c r="HCE444" s="45"/>
      <c r="HCF444" s="45"/>
      <c r="HCG444" s="45"/>
      <c r="HCH444" s="45"/>
      <c r="HCI444" s="45"/>
      <c r="HCJ444" s="45"/>
      <c r="HCK444" s="45"/>
      <c r="HCL444" s="45"/>
      <c r="HCM444" s="45"/>
      <c r="HCN444" s="45"/>
      <c r="HCO444" s="45"/>
      <c r="HCP444" s="45"/>
      <c r="HCQ444" s="45"/>
      <c r="HCR444" s="45"/>
      <c r="HCS444" s="45"/>
      <c r="HCT444" s="45"/>
      <c r="HCU444" s="45"/>
      <c r="HCV444" s="45"/>
      <c r="HCW444" s="45"/>
      <c r="HCX444" s="45"/>
      <c r="HCY444" s="45"/>
      <c r="HCZ444" s="45"/>
      <c r="HDA444" s="45"/>
      <c r="HDB444" s="45"/>
      <c r="HDC444" s="45"/>
      <c r="HDD444" s="45"/>
      <c r="HDE444" s="45"/>
      <c r="HDF444" s="45"/>
      <c r="HDG444" s="45"/>
      <c r="HDH444" s="45"/>
      <c r="HDI444" s="45"/>
      <c r="HDJ444" s="45"/>
      <c r="HDK444" s="45"/>
      <c r="HDL444" s="45"/>
      <c r="HDM444" s="45"/>
      <c r="HDN444" s="45"/>
      <c r="HDO444" s="45"/>
      <c r="HDP444" s="45"/>
      <c r="HDQ444" s="45"/>
      <c r="HDR444" s="45"/>
      <c r="HDS444" s="45"/>
      <c r="HDT444" s="45"/>
      <c r="HDU444" s="45"/>
      <c r="HDV444" s="45"/>
      <c r="HDW444" s="45"/>
      <c r="HDX444" s="45"/>
      <c r="HDY444" s="45"/>
      <c r="HDZ444" s="45"/>
      <c r="HEA444" s="45"/>
      <c r="HEB444" s="45"/>
      <c r="HEC444" s="45"/>
      <c r="HED444" s="45"/>
      <c r="HEE444" s="45"/>
      <c r="HEF444" s="45"/>
      <c r="HEG444" s="45"/>
      <c r="HEH444" s="45"/>
      <c r="HEI444" s="45"/>
      <c r="HEJ444" s="45"/>
      <c r="HEK444" s="45"/>
      <c r="HEL444" s="45"/>
      <c r="HEM444" s="45"/>
      <c r="HEN444" s="45"/>
      <c r="HEO444" s="45"/>
      <c r="HEP444" s="45"/>
      <c r="HEQ444" s="45"/>
      <c r="HER444" s="45"/>
      <c r="HES444" s="45"/>
      <c r="HET444" s="45"/>
      <c r="HEU444" s="45"/>
      <c r="HEV444" s="45"/>
      <c r="HEW444" s="45"/>
      <c r="HEX444" s="45"/>
      <c r="HEY444" s="45"/>
      <c r="HEZ444" s="45"/>
      <c r="HFA444" s="45"/>
      <c r="HFB444" s="45"/>
      <c r="HFC444" s="45"/>
      <c r="HFD444" s="45"/>
      <c r="HFE444" s="45"/>
      <c r="HFF444" s="45"/>
      <c r="HFG444" s="45"/>
      <c r="HFH444" s="45"/>
      <c r="HFI444" s="45"/>
      <c r="HFJ444" s="45"/>
      <c r="HFK444" s="45"/>
      <c r="HFL444" s="45"/>
      <c r="HFM444" s="45"/>
      <c r="HFN444" s="45"/>
      <c r="HFO444" s="45"/>
      <c r="HFP444" s="45"/>
      <c r="HFQ444" s="45"/>
      <c r="HFR444" s="45"/>
      <c r="HFS444" s="45"/>
      <c r="HFT444" s="45"/>
      <c r="HFU444" s="45"/>
      <c r="HFV444" s="45"/>
      <c r="HFW444" s="45"/>
      <c r="HFX444" s="45"/>
      <c r="HFY444" s="45"/>
      <c r="HFZ444" s="45"/>
      <c r="HGA444" s="45"/>
      <c r="HGB444" s="45"/>
      <c r="HGC444" s="45"/>
      <c r="HGD444" s="45"/>
      <c r="HGE444" s="45"/>
      <c r="HGF444" s="45"/>
      <c r="HGG444" s="45"/>
      <c r="HGH444" s="45"/>
      <c r="HGI444" s="45"/>
      <c r="HGJ444" s="45"/>
      <c r="HGK444" s="45"/>
      <c r="HGL444" s="45"/>
      <c r="HGM444" s="45"/>
      <c r="HGN444" s="45"/>
      <c r="HGO444" s="45"/>
      <c r="HGP444" s="45"/>
      <c r="HGQ444" s="45"/>
      <c r="HGR444" s="45"/>
      <c r="HGS444" s="45"/>
      <c r="HGT444" s="45"/>
      <c r="HGU444" s="45"/>
      <c r="HGV444" s="45"/>
      <c r="HGW444" s="45"/>
      <c r="HGX444" s="45"/>
      <c r="HGY444" s="45"/>
      <c r="HGZ444" s="45"/>
      <c r="HHA444" s="45"/>
      <c r="HHB444" s="45"/>
      <c r="HHC444" s="45"/>
      <c r="HHD444" s="45"/>
      <c r="HHE444" s="45"/>
      <c r="HHF444" s="45"/>
      <c r="HHG444" s="45"/>
      <c r="HHH444" s="45"/>
      <c r="HHI444" s="45"/>
      <c r="HHJ444" s="45"/>
      <c r="HHK444" s="45"/>
      <c r="HHL444" s="45"/>
      <c r="HHM444" s="45"/>
      <c r="HHN444" s="45"/>
      <c r="HHO444" s="45"/>
      <c r="HHP444" s="45"/>
      <c r="HHQ444" s="45"/>
      <c r="HHR444" s="45"/>
      <c r="HHS444" s="45"/>
      <c r="HHT444" s="45"/>
      <c r="HHU444" s="45"/>
      <c r="HHV444" s="45"/>
      <c r="HHW444" s="45"/>
      <c r="HHX444" s="45"/>
      <c r="HHY444" s="45"/>
      <c r="HHZ444" s="45"/>
      <c r="HIA444" s="45"/>
      <c r="HIB444" s="45"/>
      <c r="HIC444" s="45"/>
      <c r="HID444" s="45"/>
      <c r="HIE444" s="45"/>
      <c r="HIF444" s="45"/>
      <c r="HIG444" s="45"/>
      <c r="HIH444" s="45"/>
      <c r="HII444" s="45"/>
      <c r="HIJ444" s="45"/>
      <c r="HIK444" s="45"/>
      <c r="HIL444" s="45"/>
      <c r="HIM444" s="45"/>
      <c r="HIN444" s="45"/>
      <c r="HIO444" s="45"/>
      <c r="HIP444" s="45"/>
      <c r="HIQ444" s="45"/>
      <c r="HIR444" s="45"/>
      <c r="HIS444" s="45"/>
      <c r="HIT444" s="45"/>
      <c r="HIU444" s="45"/>
      <c r="HIV444" s="45"/>
      <c r="HIW444" s="45"/>
      <c r="HIX444" s="45"/>
      <c r="HIY444" s="45"/>
      <c r="HIZ444" s="45"/>
      <c r="HJA444" s="45"/>
      <c r="HJB444" s="45"/>
      <c r="HJC444" s="45"/>
      <c r="HJD444" s="45"/>
      <c r="HJE444" s="45"/>
      <c r="HJF444" s="45"/>
      <c r="HJG444" s="45"/>
      <c r="HJH444" s="45"/>
      <c r="HJI444" s="45"/>
      <c r="HJJ444" s="45"/>
      <c r="HJK444" s="45"/>
      <c r="HJL444" s="45"/>
      <c r="HJM444" s="45"/>
      <c r="HJN444" s="45"/>
      <c r="HJO444" s="45"/>
      <c r="HJP444" s="45"/>
      <c r="HJQ444" s="45"/>
      <c r="HJR444" s="45"/>
      <c r="HJS444" s="45"/>
      <c r="HJT444" s="45"/>
      <c r="HJU444" s="45"/>
      <c r="HJV444" s="45"/>
      <c r="HJW444" s="45"/>
      <c r="HJX444" s="45"/>
      <c r="HJY444" s="45"/>
      <c r="HJZ444" s="45"/>
      <c r="HKA444" s="45"/>
      <c r="HKB444" s="45"/>
      <c r="HKC444" s="45"/>
      <c r="HKD444" s="45"/>
      <c r="HKE444" s="45"/>
      <c r="HKF444" s="45"/>
      <c r="HKG444" s="45"/>
      <c r="HKH444" s="45"/>
      <c r="HKI444" s="45"/>
      <c r="HKJ444" s="45"/>
      <c r="HKK444" s="45"/>
      <c r="HKL444" s="45"/>
      <c r="HKM444" s="45"/>
      <c r="HKN444" s="45"/>
      <c r="HKO444" s="45"/>
      <c r="HKP444" s="45"/>
      <c r="HKQ444" s="45"/>
      <c r="HKR444" s="45"/>
      <c r="HKS444" s="45"/>
      <c r="HKT444" s="45"/>
      <c r="HKU444" s="45"/>
      <c r="HKV444" s="45"/>
      <c r="HKW444" s="45"/>
      <c r="HKX444" s="45"/>
      <c r="HKY444" s="45"/>
      <c r="HKZ444" s="45"/>
      <c r="HLA444" s="45"/>
      <c r="HLB444" s="45"/>
      <c r="HLC444" s="45"/>
      <c r="HLD444" s="45"/>
      <c r="HLE444" s="45"/>
      <c r="HLF444" s="45"/>
      <c r="HLG444" s="45"/>
      <c r="HLH444" s="45"/>
      <c r="HLI444" s="45"/>
      <c r="HLJ444" s="45"/>
      <c r="HLK444" s="45"/>
      <c r="HLL444" s="45"/>
      <c r="HLM444" s="45"/>
      <c r="HLN444" s="45"/>
      <c r="HLO444" s="45"/>
      <c r="HLP444" s="45"/>
      <c r="HLQ444" s="45"/>
      <c r="HLR444" s="45"/>
      <c r="HLS444" s="45"/>
      <c r="HLT444" s="45"/>
      <c r="HLU444" s="45"/>
      <c r="HLV444" s="45"/>
      <c r="HLW444" s="45"/>
      <c r="HLX444" s="45"/>
      <c r="HLY444" s="45"/>
      <c r="HLZ444" s="45"/>
      <c r="HMA444" s="45"/>
      <c r="HMB444" s="45"/>
      <c r="HMC444" s="45"/>
      <c r="HMD444" s="45"/>
      <c r="HME444" s="45"/>
      <c r="HMF444" s="45"/>
      <c r="HMG444" s="45"/>
      <c r="HMH444" s="45"/>
      <c r="HMI444" s="45"/>
      <c r="HMJ444" s="45"/>
      <c r="HMK444" s="45"/>
      <c r="HML444" s="45"/>
      <c r="HMM444" s="45"/>
      <c r="HMN444" s="45"/>
      <c r="HMO444" s="45"/>
      <c r="HMP444" s="45"/>
      <c r="HMQ444" s="45"/>
      <c r="HMR444" s="45"/>
      <c r="HMS444" s="45"/>
      <c r="HMT444" s="45"/>
      <c r="HMU444" s="45"/>
      <c r="HMV444" s="45"/>
      <c r="HMW444" s="45"/>
      <c r="HMX444" s="45"/>
      <c r="HMY444" s="45"/>
      <c r="HMZ444" s="45"/>
      <c r="HNA444" s="45"/>
      <c r="HNB444" s="45"/>
      <c r="HNC444" s="45"/>
      <c r="HND444" s="45"/>
      <c r="HNE444" s="45"/>
      <c r="HNF444" s="45"/>
      <c r="HNG444" s="45"/>
      <c r="HNH444" s="45"/>
      <c r="HNI444" s="45"/>
      <c r="HNJ444" s="45"/>
      <c r="HNK444" s="45"/>
      <c r="HNL444" s="45"/>
      <c r="HNM444" s="45"/>
      <c r="HNN444" s="45"/>
      <c r="HNO444" s="45"/>
      <c r="HNP444" s="45"/>
      <c r="HNQ444" s="45"/>
      <c r="HNR444" s="45"/>
      <c r="HNS444" s="45"/>
      <c r="HNT444" s="45"/>
      <c r="HNU444" s="45"/>
      <c r="HNV444" s="45"/>
      <c r="HNW444" s="45"/>
      <c r="HNX444" s="45"/>
      <c r="HNY444" s="45"/>
      <c r="HNZ444" s="45"/>
      <c r="HOA444" s="45"/>
      <c r="HOB444" s="45"/>
      <c r="HOC444" s="45"/>
      <c r="HOD444" s="45"/>
      <c r="HOE444" s="45"/>
      <c r="HOF444" s="45"/>
      <c r="HOG444" s="45"/>
      <c r="HOH444" s="45"/>
      <c r="HOI444" s="45"/>
      <c r="HOJ444" s="45"/>
      <c r="HOK444" s="45"/>
      <c r="HOL444" s="45"/>
      <c r="HOM444" s="45"/>
      <c r="HON444" s="45"/>
      <c r="HOO444" s="45"/>
      <c r="HOP444" s="45"/>
      <c r="HOQ444" s="45"/>
      <c r="HOR444" s="45"/>
      <c r="HOS444" s="45"/>
      <c r="HOT444" s="45"/>
      <c r="HOU444" s="45"/>
      <c r="HOV444" s="45"/>
      <c r="HOW444" s="45"/>
      <c r="HOX444" s="45"/>
      <c r="HOY444" s="45"/>
      <c r="HOZ444" s="45"/>
      <c r="HPA444" s="45"/>
      <c r="HPB444" s="45"/>
      <c r="HPC444" s="45"/>
      <c r="HPD444" s="45"/>
      <c r="HPE444" s="45"/>
      <c r="HPF444" s="45"/>
      <c r="HPG444" s="45"/>
      <c r="HPH444" s="45"/>
      <c r="HPI444" s="45"/>
      <c r="HPJ444" s="45"/>
      <c r="HPK444" s="45"/>
      <c r="HPL444" s="45"/>
      <c r="HPM444" s="45"/>
      <c r="HPN444" s="45"/>
      <c r="HPO444" s="45"/>
      <c r="HPP444" s="45"/>
      <c r="HPQ444" s="45"/>
      <c r="HPR444" s="45"/>
      <c r="HPS444" s="45"/>
      <c r="HPT444" s="45"/>
      <c r="HPU444" s="45"/>
      <c r="HPV444" s="45"/>
      <c r="HPW444" s="45"/>
      <c r="HPX444" s="45"/>
      <c r="HPY444" s="45"/>
      <c r="HPZ444" s="45"/>
      <c r="HQA444" s="45"/>
      <c r="HQB444" s="45"/>
      <c r="HQC444" s="45"/>
      <c r="HQD444" s="45"/>
      <c r="HQE444" s="45"/>
      <c r="HQF444" s="45"/>
      <c r="HQG444" s="45"/>
      <c r="HQH444" s="45"/>
      <c r="HQI444" s="45"/>
      <c r="HQJ444" s="45"/>
      <c r="HQK444" s="45"/>
      <c r="HQL444" s="45"/>
      <c r="HQM444" s="45"/>
      <c r="HQN444" s="45"/>
      <c r="HQO444" s="45"/>
      <c r="HQP444" s="45"/>
      <c r="HQQ444" s="45"/>
      <c r="HQR444" s="45"/>
      <c r="HQS444" s="45"/>
      <c r="HQT444" s="45"/>
      <c r="HQU444" s="45"/>
      <c r="HQV444" s="45"/>
      <c r="HQW444" s="45"/>
      <c r="HQX444" s="45"/>
      <c r="HQY444" s="45"/>
      <c r="HQZ444" s="45"/>
      <c r="HRA444" s="45"/>
      <c r="HRB444" s="45"/>
      <c r="HRC444" s="45"/>
      <c r="HRD444" s="45"/>
      <c r="HRE444" s="45"/>
      <c r="HRF444" s="45"/>
      <c r="HRG444" s="45"/>
      <c r="HRH444" s="45"/>
      <c r="HRI444" s="45"/>
      <c r="HRJ444" s="45"/>
      <c r="HRK444" s="45"/>
      <c r="HRL444" s="45"/>
      <c r="HRM444" s="45"/>
      <c r="HRN444" s="45"/>
      <c r="HRO444" s="45"/>
      <c r="HRP444" s="45"/>
      <c r="HRQ444" s="45"/>
      <c r="HRR444" s="45"/>
      <c r="HRS444" s="45"/>
      <c r="HRT444" s="45"/>
      <c r="HRU444" s="45"/>
      <c r="HRV444" s="45"/>
      <c r="HRW444" s="45"/>
      <c r="HRX444" s="45"/>
      <c r="HRY444" s="45"/>
      <c r="HRZ444" s="45"/>
      <c r="HSA444" s="45"/>
      <c r="HSB444" s="45"/>
      <c r="HSC444" s="45"/>
      <c r="HSD444" s="45"/>
      <c r="HSE444" s="45"/>
      <c r="HSF444" s="45"/>
      <c r="HSG444" s="45"/>
      <c r="HSH444" s="45"/>
      <c r="HSI444" s="45"/>
      <c r="HSJ444" s="45"/>
      <c r="HSK444" s="45"/>
      <c r="HSL444" s="45"/>
      <c r="HSM444" s="45"/>
      <c r="HSN444" s="45"/>
      <c r="HSO444" s="45"/>
      <c r="HSP444" s="45"/>
      <c r="HSQ444" s="45"/>
      <c r="HSR444" s="45"/>
      <c r="HSS444" s="45"/>
      <c r="HST444" s="45"/>
      <c r="HSU444" s="45"/>
      <c r="HSV444" s="45"/>
      <c r="HSW444" s="45"/>
      <c r="HSX444" s="45"/>
      <c r="HSY444" s="45"/>
      <c r="HSZ444" s="45"/>
      <c r="HTA444" s="45"/>
      <c r="HTB444" s="45"/>
      <c r="HTC444" s="45"/>
      <c r="HTD444" s="45"/>
      <c r="HTE444" s="45"/>
      <c r="HTF444" s="45"/>
      <c r="HTG444" s="45"/>
      <c r="HTH444" s="45"/>
      <c r="HTI444" s="45"/>
      <c r="HTJ444" s="45"/>
      <c r="HTK444" s="45"/>
      <c r="HTL444" s="45"/>
      <c r="HTM444" s="45"/>
      <c r="HTN444" s="45"/>
      <c r="HTO444" s="45"/>
      <c r="HTP444" s="45"/>
      <c r="HTQ444" s="45"/>
      <c r="HTR444" s="45"/>
      <c r="HTS444" s="45"/>
      <c r="HTT444" s="45"/>
      <c r="HTU444" s="45"/>
      <c r="HTV444" s="45"/>
      <c r="HTW444" s="45"/>
      <c r="HTX444" s="45"/>
      <c r="HTY444" s="45"/>
      <c r="HTZ444" s="45"/>
      <c r="HUA444" s="45"/>
      <c r="HUB444" s="45"/>
      <c r="HUC444" s="45"/>
      <c r="HUD444" s="45"/>
      <c r="HUE444" s="45"/>
      <c r="HUF444" s="45"/>
      <c r="HUG444" s="45"/>
      <c r="HUH444" s="45"/>
      <c r="HUI444" s="45"/>
      <c r="HUJ444" s="45"/>
      <c r="HUK444" s="45"/>
      <c r="HUL444" s="45"/>
      <c r="HUM444" s="45"/>
      <c r="HUN444" s="45"/>
      <c r="HUO444" s="45"/>
      <c r="HUP444" s="45"/>
      <c r="HUQ444" s="45"/>
      <c r="HUR444" s="45"/>
      <c r="HUS444" s="45"/>
      <c r="HUT444" s="45"/>
      <c r="HUU444" s="45"/>
      <c r="HUV444" s="45"/>
      <c r="HUW444" s="45"/>
      <c r="HUX444" s="45"/>
      <c r="HUY444" s="45"/>
      <c r="HUZ444" s="45"/>
      <c r="HVA444" s="45"/>
      <c r="HVB444" s="45"/>
      <c r="HVC444" s="45"/>
      <c r="HVD444" s="45"/>
      <c r="HVE444" s="45"/>
      <c r="HVF444" s="45"/>
      <c r="HVG444" s="45"/>
      <c r="HVH444" s="45"/>
      <c r="HVI444" s="45"/>
      <c r="HVJ444" s="45"/>
      <c r="HVK444" s="45"/>
      <c r="HVL444" s="45"/>
      <c r="HVM444" s="45"/>
      <c r="HVN444" s="45"/>
      <c r="HVO444" s="45"/>
      <c r="HVP444" s="45"/>
      <c r="HVQ444" s="45"/>
      <c r="HVR444" s="45"/>
      <c r="HVS444" s="45"/>
      <c r="HVT444" s="45"/>
      <c r="HVU444" s="45"/>
      <c r="HVV444" s="45"/>
      <c r="HVW444" s="45"/>
      <c r="HVX444" s="45"/>
      <c r="HVY444" s="45"/>
      <c r="HVZ444" s="45"/>
      <c r="HWA444" s="45"/>
      <c r="HWB444" s="45"/>
      <c r="HWC444" s="45"/>
      <c r="HWD444" s="45"/>
      <c r="HWE444" s="45"/>
      <c r="HWF444" s="45"/>
      <c r="HWG444" s="45"/>
      <c r="HWH444" s="45"/>
      <c r="HWI444" s="45"/>
      <c r="HWJ444" s="45"/>
      <c r="HWK444" s="45"/>
      <c r="HWL444" s="45"/>
      <c r="HWM444" s="45"/>
      <c r="HWN444" s="45"/>
      <c r="HWO444" s="45"/>
      <c r="HWP444" s="45"/>
      <c r="HWQ444" s="45"/>
      <c r="HWR444" s="45"/>
      <c r="HWS444" s="45"/>
      <c r="HWT444" s="45"/>
      <c r="HWU444" s="45"/>
      <c r="HWV444" s="45"/>
      <c r="HWW444" s="45"/>
      <c r="HWX444" s="45"/>
      <c r="HWY444" s="45"/>
      <c r="HWZ444" s="45"/>
      <c r="HXA444" s="45"/>
      <c r="HXB444" s="45"/>
      <c r="HXC444" s="45"/>
      <c r="HXD444" s="45"/>
      <c r="HXE444" s="45"/>
      <c r="HXF444" s="45"/>
      <c r="HXG444" s="45"/>
      <c r="HXH444" s="45"/>
      <c r="HXI444" s="45"/>
      <c r="HXJ444" s="45"/>
      <c r="HXK444" s="45"/>
      <c r="HXL444" s="45"/>
      <c r="HXM444" s="45"/>
      <c r="HXN444" s="45"/>
      <c r="HXO444" s="45"/>
      <c r="HXP444" s="45"/>
      <c r="HXQ444" s="45"/>
      <c r="HXR444" s="45"/>
      <c r="HXS444" s="45"/>
      <c r="HXT444" s="45"/>
      <c r="HXU444" s="45"/>
      <c r="HXV444" s="45"/>
      <c r="HXW444" s="45"/>
      <c r="HXX444" s="45"/>
      <c r="HXY444" s="45"/>
      <c r="HXZ444" s="45"/>
      <c r="HYA444" s="45"/>
      <c r="HYB444" s="45"/>
      <c r="HYC444" s="45"/>
      <c r="HYD444" s="45"/>
      <c r="HYE444" s="45"/>
      <c r="HYF444" s="45"/>
      <c r="HYG444" s="45"/>
      <c r="HYH444" s="45"/>
      <c r="HYI444" s="45"/>
      <c r="HYJ444" s="45"/>
      <c r="HYK444" s="45"/>
      <c r="HYL444" s="45"/>
      <c r="HYM444" s="45"/>
      <c r="HYN444" s="45"/>
      <c r="HYO444" s="45"/>
      <c r="HYP444" s="45"/>
      <c r="HYQ444" s="45"/>
      <c r="HYR444" s="45"/>
      <c r="HYS444" s="45"/>
      <c r="HYT444" s="45"/>
      <c r="HYU444" s="45"/>
      <c r="HYV444" s="45"/>
      <c r="HYW444" s="45"/>
      <c r="HYX444" s="45"/>
      <c r="HYY444" s="45"/>
      <c r="HYZ444" s="45"/>
      <c r="HZA444" s="45"/>
      <c r="HZB444" s="45"/>
      <c r="HZC444" s="45"/>
      <c r="HZD444" s="45"/>
      <c r="HZE444" s="45"/>
      <c r="HZF444" s="45"/>
      <c r="HZG444" s="45"/>
      <c r="HZH444" s="45"/>
      <c r="HZI444" s="45"/>
      <c r="HZJ444" s="45"/>
      <c r="HZK444" s="45"/>
      <c r="HZL444" s="45"/>
      <c r="HZM444" s="45"/>
      <c r="HZN444" s="45"/>
      <c r="HZO444" s="45"/>
      <c r="HZP444" s="45"/>
      <c r="HZQ444" s="45"/>
      <c r="HZR444" s="45"/>
      <c r="HZS444" s="45"/>
      <c r="HZT444" s="45"/>
      <c r="HZU444" s="45"/>
      <c r="HZV444" s="45"/>
      <c r="HZW444" s="45"/>
      <c r="HZX444" s="45"/>
      <c r="HZY444" s="45"/>
      <c r="HZZ444" s="45"/>
      <c r="IAA444" s="45"/>
      <c r="IAB444" s="45"/>
      <c r="IAC444" s="45"/>
      <c r="IAD444" s="45"/>
      <c r="IAE444" s="45"/>
      <c r="IAF444" s="45"/>
      <c r="IAG444" s="45"/>
      <c r="IAH444" s="45"/>
      <c r="IAI444" s="45"/>
      <c r="IAJ444" s="45"/>
      <c r="IAK444" s="45"/>
      <c r="IAL444" s="45"/>
      <c r="IAM444" s="45"/>
      <c r="IAN444" s="45"/>
      <c r="IAO444" s="45"/>
      <c r="IAP444" s="45"/>
      <c r="IAQ444" s="45"/>
      <c r="IAR444" s="45"/>
      <c r="IAS444" s="45"/>
      <c r="IAT444" s="45"/>
      <c r="IAU444" s="45"/>
      <c r="IAV444" s="45"/>
      <c r="IAW444" s="45"/>
      <c r="IAX444" s="45"/>
      <c r="IAY444" s="45"/>
      <c r="IAZ444" s="45"/>
      <c r="IBA444" s="45"/>
      <c r="IBB444" s="45"/>
      <c r="IBC444" s="45"/>
      <c r="IBD444" s="45"/>
      <c r="IBE444" s="45"/>
      <c r="IBF444" s="45"/>
      <c r="IBG444" s="45"/>
      <c r="IBH444" s="45"/>
      <c r="IBI444" s="45"/>
      <c r="IBJ444" s="45"/>
      <c r="IBK444" s="45"/>
      <c r="IBL444" s="45"/>
      <c r="IBM444" s="45"/>
      <c r="IBN444" s="45"/>
      <c r="IBO444" s="45"/>
      <c r="IBP444" s="45"/>
      <c r="IBQ444" s="45"/>
      <c r="IBR444" s="45"/>
      <c r="IBS444" s="45"/>
      <c r="IBT444" s="45"/>
      <c r="IBU444" s="45"/>
      <c r="IBV444" s="45"/>
      <c r="IBW444" s="45"/>
      <c r="IBX444" s="45"/>
      <c r="IBY444" s="45"/>
      <c r="IBZ444" s="45"/>
      <c r="ICA444" s="45"/>
      <c r="ICB444" s="45"/>
      <c r="ICC444" s="45"/>
      <c r="ICD444" s="45"/>
      <c r="ICE444" s="45"/>
      <c r="ICF444" s="45"/>
      <c r="ICG444" s="45"/>
      <c r="ICH444" s="45"/>
      <c r="ICI444" s="45"/>
      <c r="ICJ444" s="45"/>
      <c r="ICK444" s="45"/>
      <c r="ICL444" s="45"/>
      <c r="ICM444" s="45"/>
      <c r="ICN444" s="45"/>
      <c r="ICO444" s="45"/>
      <c r="ICP444" s="45"/>
      <c r="ICQ444" s="45"/>
      <c r="ICR444" s="45"/>
      <c r="ICS444" s="45"/>
      <c r="ICT444" s="45"/>
      <c r="ICU444" s="45"/>
      <c r="ICV444" s="45"/>
      <c r="ICW444" s="45"/>
      <c r="ICX444" s="45"/>
      <c r="ICY444" s="45"/>
      <c r="ICZ444" s="45"/>
      <c r="IDA444" s="45"/>
      <c r="IDB444" s="45"/>
      <c r="IDC444" s="45"/>
      <c r="IDD444" s="45"/>
      <c r="IDE444" s="45"/>
      <c r="IDF444" s="45"/>
      <c r="IDG444" s="45"/>
      <c r="IDH444" s="45"/>
      <c r="IDI444" s="45"/>
      <c r="IDJ444" s="45"/>
      <c r="IDK444" s="45"/>
      <c r="IDL444" s="45"/>
      <c r="IDM444" s="45"/>
      <c r="IDN444" s="45"/>
      <c r="IDO444" s="45"/>
      <c r="IDP444" s="45"/>
      <c r="IDQ444" s="45"/>
      <c r="IDR444" s="45"/>
      <c r="IDS444" s="45"/>
      <c r="IDT444" s="45"/>
      <c r="IDU444" s="45"/>
      <c r="IDV444" s="45"/>
      <c r="IDW444" s="45"/>
      <c r="IDX444" s="45"/>
      <c r="IDY444" s="45"/>
      <c r="IDZ444" s="45"/>
      <c r="IEA444" s="45"/>
      <c r="IEB444" s="45"/>
      <c r="IEC444" s="45"/>
      <c r="IED444" s="45"/>
      <c r="IEE444" s="45"/>
      <c r="IEF444" s="45"/>
      <c r="IEG444" s="45"/>
      <c r="IEH444" s="45"/>
      <c r="IEI444" s="45"/>
      <c r="IEJ444" s="45"/>
      <c r="IEK444" s="45"/>
      <c r="IEL444" s="45"/>
      <c r="IEM444" s="45"/>
      <c r="IEN444" s="45"/>
      <c r="IEO444" s="45"/>
      <c r="IEP444" s="45"/>
      <c r="IEQ444" s="45"/>
      <c r="IER444" s="45"/>
      <c r="IES444" s="45"/>
      <c r="IET444" s="45"/>
      <c r="IEU444" s="45"/>
      <c r="IEV444" s="45"/>
      <c r="IEW444" s="45"/>
      <c r="IEX444" s="45"/>
      <c r="IEY444" s="45"/>
      <c r="IEZ444" s="45"/>
      <c r="IFA444" s="45"/>
      <c r="IFB444" s="45"/>
      <c r="IFC444" s="45"/>
      <c r="IFD444" s="45"/>
      <c r="IFE444" s="45"/>
      <c r="IFF444" s="45"/>
      <c r="IFG444" s="45"/>
      <c r="IFH444" s="45"/>
      <c r="IFI444" s="45"/>
      <c r="IFJ444" s="45"/>
      <c r="IFK444" s="45"/>
      <c r="IFL444" s="45"/>
      <c r="IFM444" s="45"/>
      <c r="IFN444" s="45"/>
      <c r="IFO444" s="45"/>
      <c r="IFP444" s="45"/>
      <c r="IFQ444" s="45"/>
      <c r="IFR444" s="45"/>
      <c r="IFS444" s="45"/>
      <c r="IFT444" s="45"/>
      <c r="IFU444" s="45"/>
      <c r="IFV444" s="45"/>
      <c r="IFW444" s="45"/>
      <c r="IFX444" s="45"/>
      <c r="IFY444" s="45"/>
      <c r="IFZ444" s="45"/>
      <c r="IGA444" s="45"/>
      <c r="IGB444" s="45"/>
      <c r="IGC444" s="45"/>
      <c r="IGD444" s="45"/>
      <c r="IGE444" s="45"/>
      <c r="IGF444" s="45"/>
      <c r="IGG444" s="45"/>
      <c r="IGH444" s="45"/>
      <c r="IGI444" s="45"/>
      <c r="IGJ444" s="45"/>
      <c r="IGK444" s="45"/>
      <c r="IGL444" s="45"/>
      <c r="IGM444" s="45"/>
      <c r="IGN444" s="45"/>
      <c r="IGO444" s="45"/>
      <c r="IGP444" s="45"/>
      <c r="IGQ444" s="45"/>
      <c r="IGR444" s="45"/>
      <c r="IGS444" s="45"/>
      <c r="IGT444" s="45"/>
      <c r="IGU444" s="45"/>
      <c r="IGV444" s="45"/>
      <c r="IGW444" s="45"/>
      <c r="IGX444" s="45"/>
      <c r="IGY444" s="45"/>
      <c r="IGZ444" s="45"/>
      <c r="IHA444" s="45"/>
      <c r="IHB444" s="45"/>
      <c r="IHC444" s="45"/>
      <c r="IHD444" s="45"/>
      <c r="IHE444" s="45"/>
      <c r="IHF444" s="45"/>
      <c r="IHG444" s="45"/>
      <c r="IHH444" s="45"/>
      <c r="IHI444" s="45"/>
      <c r="IHJ444" s="45"/>
      <c r="IHK444" s="45"/>
      <c r="IHL444" s="45"/>
      <c r="IHM444" s="45"/>
      <c r="IHN444" s="45"/>
      <c r="IHO444" s="45"/>
      <c r="IHP444" s="45"/>
      <c r="IHQ444" s="45"/>
      <c r="IHR444" s="45"/>
      <c r="IHS444" s="45"/>
      <c r="IHT444" s="45"/>
      <c r="IHU444" s="45"/>
      <c r="IHV444" s="45"/>
      <c r="IHW444" s="45"/>
      <c r="IHX444" s="45"/>
      <c r="IHY444" s="45"/>
      <c r="IHZ444" s="45"/>
      <c r="IIA444" s="45"/>
      <c r="IIB444" s="45"/>
      <c r="IIC444" s="45"/>
      <c r="IID444" s="45"/>
      <c r="IIE444" s="45"/>
      <c r="IIF444" s="45"/>
      <c r="IIG444" s="45"/>
      <c r="IIH444" s="45"/>
      <c r="III444" s="45"/>
      <c r="IIJ444" s="45"/>
      <c r="IIK444" s="45"/>
      <c r="IIL444" s="45"/>
      <c r="IIM444" s="45"/>
      <c r="IIN444" s="45"/>
      <c r="IIO444" s="45"/>
      <c r="IIP444" s="45"/>
      <c r="IIQ444" s="45"/>
      <c r="IIR444" s="45"/>
      <c r="IIS444" s="45"/>
      <c r="IIT444" s="45"/>
      <c r="IIU444" s="45"/>
      <c r="IIV444" s="45"/>
      <c r="IIW444" s="45"/>
      <c r="IIX444" s="45"/>
      <c r="IIY444" s="45"/>
      <c r="IIZ444" s="45"/>
      <c r="IJA444" s="45"/>
      <c r="IJB444" s="45"/>
      <c r="IJC444" s="45"/>
      <c r="IJD444" s="45"/>
      <c r="IJE444" s="45"/>
      <c r="IJF444" s="45"/>
      <c r="IJG444" s="45"/>
      <c r="IJH444" s="45"/>
      <c r="IJI444" s="45"/>
      <c r="IJJ444" s="45"/>
      <c r="IJK444" s="45"/>
      <c r="IJL444" s="45"/>
      <c r="IJM444" s="45"/>
      <c r="IJN444" s="45"/>
      <c r="IJO444" s="45"/>
      <c r="IJP444" s="45"/>
      <c r="IJQ444" s="45"/>
      <c r="IJR444" s="45"/>
      <c r="IJS444" s="45"/>
      <c r="IJT444" s="45"/>
      <c r="IJU444" s="45"/>
      <c r="IJV444" s="45"/>
      <c r="IJW444" s="45"/>
      <c r="IJX444" s="45"/>
      <c r="IJY444" s="45"/>
      <c r="IJZ444" s="45"/>
      <c r="IKA444" s="45"/>
      <c r="IKB444" s="45"/>
      <c r="IKC444" s="45"/>
      <c r="IKD444" s="45"/>
      <c r="IKE444" s="45"/>
      <c r="IKF444" s="45"/>
      <c r="IKG444" s="45"/>
      <c r="IKH444" s="45"/>
      <c r="IKI444" s="45"/>
      <c r="IKJ444" s="45"/>
      <c r="IKK444" s="45"/>
      <c r="IKL444" s="45"/>
      <c r="IKM444" s="45"/>
      <c r="IKN444" s="45"/>
      <c r="IKO444" s="45"/>
      <c r="IKP444" s="45"/>
      <c r="IKQ444" s="45"/>
      <c r="IKR444" s="45"/>
      <c r="IKS444" s="45"/>
      <c r="IKT444" s="45"/>
      <c r="IKU444" s="45"/>
      <c r="IKV444" s="45"/>
      <c r="IKW444" s="45"/>
      <c r="IKX444" s="45"/>
      <c r="IKY444" s="45"/>
      <c r="IKZ444" s="45"/>
      <c r="ILA444" s="45"/>
      <c r="ILB444" s="45"/>
      <c r="ILC444" s="45"/>
      <c r="ILD444" s="45"/>
      <c r="ILE444" s="45"/>
      <c r="ILF444" s="45"/>
      <c r="ILG444" s="45"/>
      <c r="ILH444" s="45"/>
      <c r="ILI444" s="45"/>
      <c r="ILJ444" s="45"/>
      <c r="ILK444" s="45"/>
      <c r="ILL444" s="45"/>
      <c r="ILM444" s="45"/>
      <c r="ILN444" s="45"/>
      <c r="ILO444" s="45"/>
      <c r="ILP444" s="45"/>
      <c r="ILQ444" s="45"/>
      <c r="ILR444" s="45"/>
      <c r="ILS444" s="45"/>
      <c r="ILT444" s="45"/>
      <c r="ILU444" s="45"/>
      <c r="ILV444" s="45"/>
      <c r="ILW444" s="45"/>
      <c r="ILX444" s="45"/>
      <c r="ILY444" s="45"/>
      <c r="ILZ444" s="45"/>
      <c r="IMA444" s="45"/>
      <c r="IMB444" s="45"/>
      <c r="IMC444" s="45"/>
      <c r="IMD444" s="45"/>
      <c r="IME444" s="45"/>
      <c r="IMF444" s="45"/>
      <c r="IMG444" s="45"/>
      <c r="IMH444" s="45"/>
      <c r="IMI444" s="45"/>
      <c r="IMJ444" s="45"/>
      <c r="IMK444" s="45"/>
      <c r="IML444" s="45"/>
      <c r="IMM444" s="45"/>
      <c r="IMN444" s="45"/>
      <c r="IMO444" s="45"/>
      <c r="IMP444" s="45"/>
      <c r="IMQ444" s="45"/>
      <c r="IMR444" s="45"/>
      <c r="IMS444" s="45"/>
      <c r="IMT444" s="45"/>
      <c r="IMU444" s="45"/>
      <c r="IMV444" s="45"/>
      <c r="IMW444" s="45"/>
      <c r="IMX444" s="45"/>
      <c r="IMY444" s="45"/>
      <c r="IMZ444" s="45"/>
      <c r="INA444" s="45"/>
      <c r="INB444" s="45"/>
      <c r="INC444" s="45"/>
      <c r="IND444" s="45"/>
      <c r="INE444" s="45"/>
      <c r="INF444" s="45"/>
      <c r="ING444" s="45"/>
      <c r="INH444" s="45"/>
      <c r="INI444" s="45"/>
      <c r="INJ444" s="45"/>
      <c r="INK444" s="45"/>
      <c r="INL444" s="45"/>
      <c r="INM444" s="45"/>
      <c r="INN444" s="45"/>
      <c r="INO444" s="45"/>
      <c r="INP444" s="45"/>
      <c r="INQ444" s="45"/>
      <c r="INR444" s="45"/>
      <c r="INS444" s="45"/>
      <c r="INT444" s="45"/>
      <c r="INU444" s="45"/>
      <c r="INV444" s="45"/>
      <c r="INW444" s="45"/>
      <c r="INX444" s="45"/>
      <c r="INY444" s="45"/>
      <c r="INZ444" s="45"/>
      <c r="IOA444" s="45"/>
      <c r="IOB444" s="45"/>
      <c r="IOC444" s="45"/>
      <c r="IOD444" s="45"/>
      <c r="IOE444" s="45"/>
      <c r="IOF444" s="45"/>
      <c r="IOG444" s="45"/>
      <c r="IOH444" s="45"/>
      <c r="IOI444" s="45"/>
      <c r="IOJ444" s="45"/>
      <c r="IOK444" s="45"/>
      <c r="IOL444" s="45"/>
      <c r="IOM444" s="45"/>
      <c r="ION444" s="45"/>
      <c r="IOO444" s="45"/>
      <c r="IOP444" s="45"/>
      <c r="IOQ444" s="45"/>
      <c r="IOR444" s="45"/>
      <c r="IOS444" s="45"/>
      <c r="IOT444" s="45"/>
      <c r="IOU444" s="45"/>
      <c r="IOV444" s="45"/>
      <c r="IOW444" s="45"/>
      <c r="IOX444" s="45"/>
      <c r="IOY444" s="45"/>
      <c r="IOZ444" s="45"/>
      <c r="IPA444" s="45"/>
      <c r="IPB444" s="45"/>
      <c r="IPC444" s="45"/>
      <c r="IPD444" s="45"/>
      <c r="IPE444" s="45"/>
      <c r="IPF444" s="45"/>
      <c r="IPG444" s="45"/>
      <c r="IPH444" s="45"/>
      <c r="IPI444" s="45"/>
      <c r="IPJ444" s="45"/>
      <c r="IPK444" s="45"/>
      <c r="IPL444" s="45"/>
      <c r="IPM444" s="45"/>
      <c r="IPN444" s="45"/>
      <c r="IPO444" s="45"/>
      <c r="IPP444" s="45"/>
      <c r="IPQ444" s="45"/>
      <c r="IPR444" s="45"/>
      <c r="IPS444" s="45"/>
      <c r="IPT444" s="45"/>
      <c r="IPU444" s="45"/>
      <c r="IPV444" s="45"/>
      <c r="IPW444" s="45"/>
      <c r="IPX444" s="45"/>
      <c r="IPY444" s="45"/>
      <c r="IPZ444" s="45"/>
      <c r="IQA444" s="45"/>
      <c r="IQB444" s="45"/>
      <c r="IQC444" s="45"/>
      <c r="IQD444" s="45"/>
      <c r="IQE444" s="45"/>
      <c r="IQF444" s="45"/>
      <c r="IQG444" s="45"/>
      <c r="IQH444" s="45"/>
      <c r="IQI444" s="45"/>
      <c r="IQJ444" s="45"/>
      <c r="IQK444" s="45"/>
      <c r="IQL444" s="45"/>
      <c r="IQM444" s="45"/>
      <c r="IQN444" s="45"/>
      <c r="IQO444" s="45"/>
      <c r="IQP444" s="45"/>
      <c r="IQQ444" s="45"/>
      <c r="IQR444" s="45"/>
      <c r="IQS444" s="45"/>
      <c r="IQT444" s="45"/>
      <c r="IQU444" s="45"/>
      <c r="IQV444" s="45"/>
      <c r="IQW444" s="45"/>
      <c r="IQX444" s="45"/>
      <c r="IQY444" s="45"/>
      <c r="IQZ444" s="45"/>
      <c r="IRA444" s="45"/>
      <c r="IRB444" s="45"/>
      <c r="IRC444" s="45"/>
      <c r="IRD444" s="45"/>
      <c r="IRE444" s="45"/>
      <c r="IRF444" s="45"/>
      <c r="IRG444" s="45"/>
      <c r="IRH444" s="45"/>
      <c r="IRI444" s="45"/>
      <c r="IRJ444" s="45"/>
      <c r="IRK444" s="45"/>
      <c r="IRL444" s="45"/>
      <c r="IRM444" s="45"/>
      <c r="IRN444" s="45"/>
      <c r="IRO444" s="45"/>
      <c r="IRP444" s="45"/>
      <c r="IRQ444" s="45"/>
      <c r="IRR444" s="45"/>
      <c r="IRS444" s="45"/>
      <c r="IRT444" s="45"/>
      <c r="IRU444" s="45"/>
      <c r="IRV444" s="45"/>
      <c r="IRW444" s="45"/>
      <c r="IRX444" s="45"/>
      <c r="IRY444" s="45"/>
      <c r="IRZ444" s="45"/>
      <c r="ISA444" s="45"/>
      <c r="ISB444" s="45"/>
      <c r="ISC444" s="45"/>
      <c r="ISD444" s="45"/>
      <c r="ISE444" s="45"/>
      <c r="ISF444" s="45"/>
      <c r="ISG444" s="45"/>
      <c r="ISH444" s="45"/>
      <c r="ISI444" s="45"/>
      <c r="ISJ444" s="45"/>
      <c r="ISK444" s="45"/>
      <c r="ISL444" s="45"/>
      <c r="ISM444" s="45"/>
      <c r="ISN444" s="45"/>
      <c r="ISO444" s="45"/>
      <c r="ISP444" s="45"/>
      <c r="ISQ444" s="45"/>
      <c r="ISR444" s="45"/>
      <c r="ISS444" s="45"/>
      <c r="IST444" s="45"/>
      <c r="ISU444" s="45"/>
      <c r="ISV444" s="45"/>
      <c r="ISW444" s="45"/>
      <c r="ISX444" s="45"/>
      <c r="ISY444" s="45"/>
      <c r="ISZ444" s="45"/>
      <c r="ITA444" s="45"/>
      <c r="ITB444" s="45"/>
      <c r="ITC444" s="45"/>
      <c r="ITD444" s="45"/>
      <c r="ITE444" s="45"/>
      <c r="ITF444" s="45"/>
      <c r="ITG444" s="45"/>
      <c r="ITH444" s="45"/>
      <c r="ITI444" s="45"/>
      <c r="ITJ444" s="45"/>
      <c r="ITK444" s="45"/>
      <c r="ITL444" s="45"/>
      <c r="ITM444" s="45"/>
      <c r="ITN444" s="45"/>
      <c r="ITO444" s="45"/>
      <c r="ITP444" s="45"/>
      <c r="ITQ444" s="45"/>
      <c r="ITR444" s="45"/>
      <c r="ITS444" s="45"/>
      <c r="ITT444" s="45"/>
      <c r="ITU444" s="45"/>
      <c r="ITV444" s="45"/>
      <c r="ITW444" s="45"/>
      <c r="ITX444" s="45"/>
      <c r="ITY444" s="45"/>
      <c r="ITZ444" s="45"/>
      <c r="IUA444" s="45"/>
      <c r="IUB444" s="45"/>
      <c r="IUC444" s="45"/>
      <c r="IUD444" s="45"/>
      <c r="IUE444" s="45"/>
      <c r="IUF444" s="45"/>
      <c r="IUG444" s="45"/>
      <c r="IUH444" s="45"/>
      <c r="IUI444" s="45"/>
      <c r="IUJ444" s="45"/>
      <c r="IUK444" s="45"/>
      <c r="IUL444" s="45"/>
      <c r="IUM444" s="45"/>
      <c r="IUN444" s="45"/>
      <c r="IUO444" s="45"/>
      <c r="IUP444" s="45"/>
      <c r="IUQ444" s="45"/>
      <c r="IUR444" s="45"/>
      <c r="IUS444" s="45"/>
      <c r="IUT444" s="45"/>
      <c r="IUU444" s="45"/>
      <c r="IUV444" s="45"/>
      <c r="IUW444" s="45"/>
      <c r="IUX444" s="45"/>
      <c r="IUY444" s="45"/>
      <c r="IUZ444" s="45"/>
      <c r="IVA444" s="45"/>
      <c r="IVB444" s="45"/>
      <c r="IVC444" s="45"/>
      <c r="IVD444" s="45"/>
      <c r="IVE444" s="45"/>
      <c r="IVF444" s="45"/>
      <c r="IVG444" s="45"/>
      <c r="IVH444" s="45"/>
      <c r="IVI444" s="45"/>
      <c r="IVJ444" s="45"/>
      <c r="IVK444" s="45"/>
      <c r="IVL444" s="45"/>
      <c r="IVM444" s="45"/>
      <c r="IVN444" s="45"/>
      <c r="IVO444" s="45"/>
      <c r="IVP444" s="45"/>
      <c r="IVQ444" s="45"/>
      <c r="IVR444" s="45"/>
      <c r="IVS444" s="45"/>
      <c r="IVT444" s="45"/>
      <c r="IVU444" s="45"/>
      <c r="IVV444" s="45"/>
      <c r="IVW444" s="45"/>
      <c r="IVX444" s="45"/>
      <c r="IVY444" s="45"/>
      <c r="IVZ444" s="45"/>
      <c r="IWA444" s="45"/>
      <c r="IWB444" s="45"/>
      <c r="IWC444" s="45"/>
      <c r="IWD444" s="45"/>
      <c r="IWE444" s="45"/>
      <c r="IWF444" s="45"/>
      <c r="IWG444" s="45"/>
      <c r="IWH444" s="45"/>
      <c r="IWI444" s="45"/>
      <c r="IWJ444" s="45"/>
      <c r="IWK444" s="45"/>
      <c r="IWL444" s="45"/>
      <c r="IWM444" s="45"/>
      <c r="IWN444" s="45"/>
      <c r="IWO444" s="45"/>
      <c r="IWP444" s="45"/>
      <c r="IWQ444" s="45"/>
      <c r="IWR444" s="45"/>
      <c r="IWS444" s="45"/>
      <c r="IWT444" s="45"/>
      <c r="IWU444" s="45"/>
      <c r="IWV444" s="45"/>
      <c r="IWW444" s="45"/>
      <c r="IWX444" s="45"/>
      <c r="IWY444" s="45"/>
      <c r="IWZ444" s="45"/>
      <c r="IXA444" s="45"/>
      <c r="IXB444" s="45"/>
      <c r="IXC444" s="45"/>
      <c r="IXD444" s="45"/>
      <c r="IXE444" s="45"/>
      <c r="IXF444" s="45"/>
      <c r="IXG444" s="45"/>
      <c r="IXH444" s="45"/>
      <c r="IXI444" s="45"/>
      <c r="IXJ444" s="45"/>
      <c r="IXK444" s="45"/>
      <c r="IXL444" s="45"/>
      <c r="IXM444" s="45"/>
      <c r="IXN444" s="45"/>
      <c r="IXO444" s="45"/>
      <c r="IXP444" s="45"/>
      <c r="IXQ444" s="45"/>
      <c r="IXR444" s="45"/>
      <c r="IXS444" s="45"/>
      <c r="IXT444" s="45"/>
      <c r="IXU444" s="45"/>
      <c r="IXV444" s="45"/>
      <c r="IXW444" s="45"/>
      <c r="IXX444" s="45"/>
      <c r="IXY444" s="45"/>
      <c r="IXZ444" s="45"/>
      <c r="IYA444" s="45"/>
      <c r="IYB444" s="45"/>
      <c r="IYC444" s="45"/>
      <c r="IYD444" s="45"/>
      <c r="IYE444" s="45"/>
      <c r="IYF444" s="45"/>
      <c r="IYG444" s="45"/>
      <c r="IYH444" s="45"/>
      <c r="IYI444" s="45"/>
      <c r="IYJ444" s="45"/>
      <c r="IYK444" s="45"/>
      <c r="IYL444" s="45"/>
      <c r="IYM444" s="45"/>
      <c r="IYN444" s="45"/>
      <c r="IYO444" s="45"/>
      <c r="IYP444" s="45"/>
      <c r="IYQ444" s="45"/>
      <c r="IYR444" s="45"/>
      <c r="IYS444" s="45"/>
      <c r="IYT444" s="45"/>
      <c r="IYU444" s="45"/>
      <c r="IYV444" s="45"/>
      <c r="IYW444" s="45"/>
      <c r="IYX444" s="45"/>
      <c r="IYY444" s="45"/>
      <c r="IYZ444" s="45"/>
      <c r="IZA444" s="45"/>
      <c r="IZB444" s="45"/>
      <c r="IZC444" s="45"/>
      <c r="IZD444" s="45"/>
      <c r="IZE444" s="45"/>
      <c r="IZF444" s="45"/>
      <c r="IZG444" s="45"/>
      <c r="IZH444" s="45"/>
      <c r="IZI444" s="45"/>
      <c r="IZJ444" s="45"/>
      <c r="IZK444" s="45"/>
      <c r="IZL444" s="45"/>
      <c r="IZM444" s="45"/>
      <c r="IZN444" s="45"/>
      <c r="IZO444" s="45"/>
      <c r="IZP444" s="45"/>
      <c r="IZQ444" s="45"/>
      <c r="IZR444" s="45"/>
      <c r="IZS444" s="45"/>
      <c r="IZT444" s="45"/>
      <c r="IZU444" s="45"/>
      <c r="IZV444" s="45"/>
      <c r="IZW444" s="45"/>
      <c r="IZX444" s="45"/>
      <c r="IZY444" s="45"/>
      <c r="IZZ444" s="45"/>
      <c r="JAA444" s="45"/>
      <c r="JAB444" s="45"/>
      <c r="JAC444" s="45"/>
      <c r="JAD444" s="45"/>
      <c r="JAE444" s="45"/>
      <c r="JAF444" s="45"/>
      <c r="JAG444" s="45"/>
      <c r="JAH444" s="45"/>
      <c r="JAI444" s="45"/>
      <c r="JAJ444" s="45"/>
      <c r="JAK444" s="45"/>
      <c r="JAL444" s="45"/>
      <c r="JAM444" s="45"/>
      <c r="JAN444" s="45"/>
      <c r="JAO444" s="45"/>
      <c r="JAP444" s="45"/>
      <c r="JAQ444" s="45"/>
      <c r="JAR444" s="45"/>
      <c r="JAS444" s="45"/>
      <c r="JAT444" s="45"/>
      <c r="JAU444" s="45"/>
      <c r="JAV444" s="45"/>
      <c r="JAW444" s="45"/>
      <c r="JAX444" s="45"/>
      <c r="JAY444" s="45"/>
      <c r="JAZ444" s="45"/>
      <c r="JBA444" s="45"/>
      <c r="JBB444" s="45"/>
      <c r="JBC444" s="45"/>
      <c r="JBD444" s="45"/>
      <c r="JBE444" s="45"/>
      <c r="JBF444" s="45"/>
      <c r="JBG444" s="45"/>
      <c r="JBH444" s="45"/>
      <c r="JBI444" s="45"/>
      <c r="JBJ444" s="45"/>
      <c r="JBK444" s="45"/>
      <c r="JBL444" s="45"/>
      <c r="JBM444" s="45"/>
      <c r="JBN444" s="45"/>
      <c r="JBO444" s="45"/>
      <c r="JBP444" s="45"/>
      <c r="JBQ444" s="45"/>
      <c r="JBR444" s="45"/>
      <c r="JBS444" s="45"/>
      <c r="JBT444" s="45"/>
      <c r="JBU444" s="45"/>
      <c r="JBV444" s="45"/>
      <c r="JBW444" s="45"/>
      <c r="JBX444" s="45"/>
      <c r="JBY444" s="45"/>
      <c r="JBZ444" s="45"/>
      <c r="JCA444" s="45"/>
      <c r="JCB444" s="45"/>
      <c r="JCC444" s="45"/>
      <c r="JCD444" s="45"/>
      <c r="JCE444" s="45"/>
      <c r="JCF444" s="45"/>
      <c r="JCG444" s="45"/>
      <c r="JCH444" s="45"/>
      <c r="JCI444" s="45"/>
      <c r="JCJ444" s="45"/>
      <c r="JCK444" s="45"/>
      <c r="JCL444" s="45"/>
      <c r="JCM444" s="45"/>
      <c r="JCN444" s="45"/>
      <c r="JCO444" s="45"/>
      <c r="JCP444" s="45"/>
      <c r="JCQ444" s="45"/>
      <c r="JCR444" s="45"/>
      <c r="JCS444" s="45"/>
      <c r="JCT444" s="45"/>
      <c r="JCU444" s="45"/>
      <c r="JCV444" s="45"/>
      <c r="JCW444" s="45"/>
      <c r="JCX444" s="45"/>
      <c r="JCY444" s="45"/>
      <c r="JCZ444" s="45"/>
      <c r="JDA444" s="45"/>
      <c r="JDB444" s="45"/>
      <c r="JDC444" s="45"/>
      <c r="JDD444" s="45"/>
      <c r="JDE444" s="45"/>
      <c r="JDF444" s="45"/>
      <c r="JDG444" s="45"/>
      <c r="JDH444" s="45"/>
      <c r="JDI444" s="45"/>
      <c r="JDJ444" s="45"/>
      <c r="JDK444" s="45"/>
      <c r="JDL444" s="45"/>
      <c r="JDM444" s="45"/>
      <c r="JDN444" s="45"/>
      <c r="JDO444" s="45"/>
      <c r="JDP444" s="45"/>
      <c r="JDQ444" s="45"/>
      <c r="JDR444" s="45"/>
      <c r="JDS444" s="45"/>
      <c r="JDT444" s="45"/>
      <c r="JDU444" s="45"/>
      <c r="JDV444" s="45"/>
      <c r="JDW444" s="45"/>
      <c r="JDX444" s="45"/>
      <c r="JDY444" s="45"/>
      <c r="JDZ444" s="45"/>
      <c r="JEA444" s="45"/>
      <c r="JEB444" s="45"/>
      <c r="JEC444" s="45"/>
      <c r="JED444" s="45"/>
      <c r="JEE444" s="45"/>
      <c r="JEF444" s="45"/>
      <c r="JEG444" s="45"/>
      <c r="JEH444" s="45"/>
      <c r="JEI444" s="45"/>
      <c r="JEJ444" s="45"/>
      <c r="JEK444" s="45"/>
      <c r="JEL444" s="45"/>
      <c r="JEM444" s="45"/>
      <c r="JEN444" s="45"/>
      <c r="JEO444" s="45"/>
      <c r="JEP444" s="45"/>
      <c r="JEQ444" s="45"/>
      <c r="JER444" s="45"/>
      <c r="JES444" s="45"/>
      <c r="JET444" s="45"/>
      <c r="JEU444" s="45"/>
      <c r="JEV444" s="45"/>
      <c r="JEW444" s="45"/>
      <c r="JEX444" s="45"/>
      <c r="JEY444" s="45"/>
      <c r="JEZ444" s="45"/>
      <c r="JFA444" s="45"/>
      <c r="JFB444" s="45"/>
      <c r="JFC444" s="45"/>
      <c r="JFD444" s="45"/>
      <c r="JFE444" s="45"/>
      <c r="JFF444" s="45"/>
      <c r="JFG444" s="45"/>
      <c r="JFH444" s="45"/>
      <c r="JFI444" s="45"/>
      <c r="JFJ444" s="45"/>
      <c r="JFK444" s="45"/>
      <c r="JFL444" s="45"/>
      <c r="JFM444" s="45"/>
      <c r="JFN444" s="45"/>
      <c r="JFO444" s="45"/>
      <c r="JFP444" s="45"/>
      <c r="JFQ444" s="45"/>
      <c r="JFR444" s="45"/>
      <c r="JFS444" s="45"/>
      <c r="JFT444" s="45"/>
      <c r="JFU444" s="45"/>
      <c r="JFV444" s="45"/>
      <c r="JFW444" s="45"/>
      <c r="JFX444" s="45"/>
      <c r="JFY444" s="45"/>
      <c r="JFZ444" s="45"/>
      <c r="JGA444" s="45"/>
      <c r="JGB444" s="45"/>
      <c r="JGC444" s="45"/>
      <c r="JGD444" s="45"/>
      <c r="JGE444" s="45"/>
      <c r="JGF444" s="45"/>
      <c r="JGG444" s="45"/>
      <c r="JGH444" s="45"/>
      <c r="JGI444" s="45"/>
      <c r="JGJ444" s="45"/>
      <c r="JGK444" s="45"/>
      <c r="JGL444" s="45"/>
      <c r="JGM444" s="45"/>
      <c r="JGN444" s="45"/>
      <c r="JGO444" s="45"/>
      <c r="JGP444" s="45"/>
      <c r="JGQ444" s="45"/>
      <c r="JGR444" s="45"/>
      <c r="JGS444" s="45"/>
      <c r="JGT444" s="45"/>
      <c r="JGU444" s="45"/>
      <c r="JGV444" s="45"/>
      <c r="JGW444" s="45"/>
      <c r="JGX444" s="45"/>
      <c r="JGY444" s="45"/>
      <c r="JGZ444" s="45"/>
      <c r="JHA444" s="45"/>
      <c r="JHB444" s="45"/>
      <c r="JHC444" s="45"/>
      <c r="JHD444" s="45"/>
      <c r="JHE444" s="45"/>
      <c r="JHF444" s="45"/>
      <c r="JHG444" s="45"/>
      <c r="JHH444" s="45"/>
      <c r="JHI444" s="45"/>
      <c r="JHJ444" s="45"/>
      <c r="JHK444" s="45"/>
      <c r="JHL444" s="45"/>
      <c r="JHM444" s="45"/>
      <c r="JHN444" s="45"/>
      <c r="JHO444" s="45"/>
      <c r="JHP444" s="45"/>
      <c r="JHQ444" s="45"/>
      <c r="JHR444" s="45"/>
      <c r="JHS444" s="45"/>
      <c r="JHT444" s="45"/>
      <c r="JHU444" s="45"/>
      <c r="JHV444" s="45"/>
      <c r="JHW444" s="45"/>
      <c r="JHX444" s="45"/>
      <c r="JHY444" s="45"/>
      <c r="JHZ444" s="45"/>
      <c r="JIA444" s="45"/>
      <c r="JIB444" s="45"/>
      <c r="JIC444" s="45"/>
      <c r="JID444" s="45"/>
      <c r="JIE444" s="45"/>
      <c r="JIF444" s="45"/>
      <c r="JIG444" s="45"/>
      <c r="JIH444" s="45"/>
      <c r="JII444" s="45"/>
      <c r="JIJ444" s="45"/>
      <c r="JIK444" s="45"/>
      <c r="JIL444" s="45"/>
      <c r="JIM444" s="45"/>
      <c r="JIN444" s="45"/>
      <c r="JIO444" s="45"/>
      <c r="JIP444" s="45"/>
      <c r="JIQ444" s="45"/>
      <c r="JIR444" s="45"/>
      <c r="JIS444" s="45"/>
      <c r="JIT444" s="45"/>
      <c r="JIU444" s="45"/>
      <c r="JIV444" s="45"/>
      <c r="JIW444" s="45"/>
      <c r="JIX444" s="45"/>
      <c r="JIY444" s="45"/>
      <c r="JIZ444" s="45"/>
      <c r="JJA444" s="45"/>
      <c r="JJB444" s="45"/>
      <c r="JJC444" s="45"/>
      <c r="JJD444" s="45"/>
      <c r="JJE444" s="45"/>
      <c r="JJF444" s="45"/>
      <c r="JJG444" s="45"/>
      <c r="JJH444" s="45"/>
      <c r="JJI444" s="45"/>
      <c r="JJJ444" s="45"/>
      <c r="JJK444" s="45"/>
      <c r="JJL444" s="45"/>
      <c r="JJM444" s="45"/>
      <c r="JJN444" s="45"/>
      <c r="JJO444" s="45"/>
      <c r="JJP444" s="45"/>
      <c r="JJQ444" s="45"/>
      <c r="JJR444" s="45"/>
      <c r="JJS444" s="45"/>
      <c r="JJT444" s="45"/>
      <c r="JJU444" s="45"/>
      <c r="JJV444" s="45"/>
      <c r="JJW444" s="45"/>
      <c r="JJX444" s="45"/>
      <c r="JJY444" s="45"/>
      <c r="JJZ444" s="45"/>
      <c r="JKA444" s="45"/>
      <c r="JKB444" s="45"/>
      <c r="JKC444" s="45"/>
      <c r="JKD444" s="45"/>
      <c r="JKE444" s="45"/>
      <c r="JKF444" s="45"/>
      <c r="JKG444" s="45"/>
      <c r="JKH444" s="45"/>
      <c r="JKI444" s="45"/>
      <c r="JKJ444" s="45"/>
      <c r="JKK444" s="45"/>
      <c r="JKL444" s="45"/>
      <c r="JKM444" s="45"/>
      <c r="JKN444" s="45"/>
      <c r="JKO444" s="45"/>
      <c r="JKP444" s="45"/>
      <c r="JKQ444" s="45"/>
      <c r="JKR444" s="45"/>
      <c r="JKS444" s="45"/>
      <c r="JKT444" s="45"/>
      <c r="JKU444" s="45"/>
      <c r="JKV444" s="45"/>
      <c r="JKW444" s="45"/>
      <c r="JKX444" s="45"/>
      <c r="JKY444" s="45"/>
      <c r="JKZ444" s="45"/>
      <c r="JLA444" s="45"/>
      <c r="JLB444" s="45"/>
      <c r="JLC444" s="45"/>
      <c r="JLD444" s="45"/>
      <c r="JLE444" s="45"/>
      <c r="JLF444" s="45"/>
      <c r="JLG444" s="45"/>
      <c r="JLH444" s="45"/>
      <c r="JLI444" s="45"/>
      <c r="JLJ444" s="45"/>
      <c r="JLK444" s="45"/>
      <c r="JLL444" s="45"/>
      <c r="JLM444" s="45"/>
      <c r="JLN444" s="45"/>
      <c r="JLO444" s="45"/>
      <c r="JLP444" s="45"/>
      <c r="JLQ444" s="45"/>
      <c r="JLR444" s="45"/>
      <c r="JLS444" s="45"/>
      <c r="JLT444" s="45"/>
      <c r="JLU444" s="45"/>
      <c r="JLV444" s="45"/>
      <c r="JLW444" s="45"/>
      <c r="JLX444" s="45"/>
      <c r="JLY444" s="45"/>
      <c r="JLZ444" s="45"/>
      <c r="JMA444" s="45"/>
      <c r="JMB444" s="45"/>
      <c r="JMC444" s="45"/>
      <c r="JMD444" s="45"/>
      <c r="JME444" s="45"/>
      <c r="JMF444" s="45"/>
      <c r="JMG444" s="45"/>
      <c r="JMH444" s="45"/>
      <c r="JMI444" s="45"/>
      <c r="JMJ444" s="45"/>
      <c r="JMK444" s="45"/>
      <c r="JML444" s="45"/>
      <c r="JMM444" s="45"/>
      <c r="JMN444" s="45"/>
      <c r="JMO444" s="45"/>
      <c r="JMP444" s="45"/>
      <c r="JMQ444" s="45"/>
      <c r="JMR444" s="45"/>
      <c r="JMS444" s="45"/>
      <c r="JMT444" s="45"/>
      <c r="JMU444" s="45"/>
      <c r="JMV444" s="45"/>
      <c r="JMW444" s="45"/>
      <c r="JMX444" s="45"/>
      <c r="JMY444" s="45"/>
      <c r="JMZ444" s="45"/>
      <c r="JNA444" s="45"/>
      <c r="JNB444" s="45"/>
      <c r="JNC444" s="45"/>
      <c r="JND444" s="45"/>
      <c r="JNE444" s="45"/>
      <c r="JNF444" s="45"/>
      <c r="JNG444" s="45"/>
      <c r="JNH444" s="45"/>
      <c r="JNI444" s="45"/>
      <c r="JNJ444" s="45"/>
      <c r="JNK444" s="45"/>
      <c r="JNL444" s="45"/>
      <c r="JNM444" s="45"/>
      <c r="JNN444" s="45"/>
      <c r="JNO444" s="45"/>
      <c r="JNP444" s="45"/>
      <c r="JNQ444" s="45"/>
      <c r="JNR444" s="45"/>
      <c r="JNS444" s="45"/>
      <c r="JNT444" s="45"/>
      <c r="JNU444" s="45"/>
      <c r="JNV444" s="45"/>
      <c r="JNW444" s="45"/>
      <c r="JNX444" s="45"/>
      <c r="JNY444" s="45"/>
      <c r="JNZ444" s="45"/>
      <c r="JOA444" s="45"/>
      <c r="JOB444" s="45"/>
      <c r="JOC444" s="45"/>
      <c r="JOD444" s="45"/>
      <c r="JOE444" s="45"/>
      <c r="JOF444" s="45"/>
      <c r="JOG444" s="45"/>
      <c r="JOH444" s="45"/>
      <c r="JOI444" s="45"/>
      <c r="JOJ444" s="45"/>
      <c r="JOK444" s="45"/>
      <c r="JOL444" s="45"/>
      <c r="JOM444" s="45"/>
      <c r="JON444" s="45"/>
      <c r="JOO444" s="45"/>
      <c r="JOP444" s="45"/>
      <c r="JOQ444" s="45"/>
      <c r="JOR444" s="45"/>
      <c r="JOS444" s="45"/>
      <c r="JOT444" s="45"/>
      <c r="JOU444" s="45"/>
      <c r="JOV444" s="45"/>
      <c r="JOW444" s="45"/>
      <c r="JOX444" s="45"/>
      <c r="JOY444" s="45"/>
      <c r="JOZ444" s="45"/>
      <c r="JPA444" s="45"/>
      <c r="JPB444" s="45"/>
      <c r="JPC444" s="45"/>
      <c r="JPD444" s="45"/>
      <c r="JPE444" s="45"/>
      <c r="JPF444" s="45"/>
      <c r="JPG444" s="45"/>
      <c r="JPH444" s="45"/>
      <c r="JPI444" s="45"/>
      <c r="JPJ444" s="45"/>
      <c r="JPK444" s="45"/>
      <c r="JPL444" s="45"/>
      <c r="JPM444" s="45"/>
      <c r="JPN444" s="45"/>
      <c r="JPO444" s="45"/>
      <c r="JPP444" s="45"/>
      <c r="JPQ444" s="45"/>
      <c r="JPR444" s="45"/>
      <c r="JPS444" s="45"/>
      <c r="JPT444" s="45"/>
      <c r="JPU444" s="45"/>
      <c r="JPV444" s="45"/>
      <c r="JPW444" s="45"/>
      <c r="JPX444" s="45"/>
      <c r="JPY444" s="45"/>
      <c r="JPZ444" s="45"/>
      <c r="JQA444" s="45"/>
      <c r="JQB444" s="45"/>
      <c r="JQC444" s="45"/>
      <c r="JQD444" s="45"/>
      <c r="JQE444" s="45"/>
      <c r="JQF444" s="45"/>
      <c r="JQG444" s="45"/>
      <c r="JQH444" s="45"/>
      <c r="JQI444" s="45"/>
      <c r="JQJ444" s="45"/>
      <c r="JQK444" s="45"/>
      <c r="JQL444" s="45"/>
      <c r="JQM444" s="45"/>
      <c r="JQN444" s="45"/>
      <c r="JQO444" s="45"/>
      <c r="JQP444" s="45"/>
      <c r="JQQ444" s="45"/>
      <c r="JQR444" s="45"/>
      <c r="JQS444" s="45"/>
      <c r="JQT444" s="45"/>
      <c r="JQU444" s="45"/>
      <c r="JQV444" s="45"/>
      <c r="JQW444" s="45"/>
      <c r="JQX444" s="45"/>
      <c r="JQY444" s="45"/>
      <c r="JQZ444" s="45"/>
      <c r="JRA444" s="45"/>
      <c r="JRB444" s="45"/>
      <c r="JRC444" s="45"/>
      <c r="JRD444" s="45"/>
      <c r="JRE444" s="45"/>
      <c r="JRF444" s="45"/>
      <c r="JRG444" s="45"/>
      <c r="JRH444" s="45"/>
      <c r="JRI444" s="45"/>
      <c r="JRJ444" s="45"/>
      <c r="JRK444" s="45"/>
      <c r="JRL444" s="45"/>
      <c r="JRM444" s="45"/>
      <c r="JRN444" s="45"/>
      <c r="JRO444" s="45"/>
      <c r="JRP444" s="45"/>
      <c r="JRQ444" s="45"/>
      <c r="JRR444" s="45"/>
      <c r="JRS444" s="45"/>
      <c r="JRT444" s="45"/>
      <c r="JRU444" s="45"/>
      <c r="JRV444" s="45"/>
      <c r="JRW444" s="45"/>
      <c r="JRX444" s="45"/>
      <c r="JRY444" s="45"/>
      <c r="JRZ444" s="45"/>
      <c r="JSA444" s="45"/>
      <c r="JSB444" s="45"/>
      <c r="JSC444" s="45"/>
      <c r="JSD444" s="45"/>
      <c r="JSE444" s="45"/>
      <c r="JSF444" s="45"/>
      <c r="JSG444" s="45"/>
      <c r="JSH444" s="45"/>
      <c r="JSI444" s="45"/>
      <c r="JSJ444" s="45"/>
      <c r="JSK444" s="45"/>
      <c r="JSL444" s="45"/>
      <c r="JSM444" s="45"/>
      <c r="JSN444" s="45"/>
      <c r="JSO444" s="45"/>
      <c r="JSP444" s="45"/>
      <c r="JSQ444" s="45"/>
      <c r="JSR444" s="45"/>
      <c r="JSS444" s="45"/>
      <c r="JST444" s="45"/>
      <c r="JSU444" s="45"/>
      <c r="JSV444" s="45"/>
      <c r="JSW444" s="45"/>
      <c r="JSX444" s="45"/>
      <c r="JSY444" s="45"/>
      <c r="JSZ444" s="45"/>
      <c r="JTA444" s="45"/>
      <c r="JTB444" s="45"/>
      <c r="JTC444" s="45"/>
      <c r="JTD444" s="45"/>
      <c r="JTE444" s="45"/>
      <c r="JTF444" s="45"/>
      <c r="JTG444" s="45"/>
      <c r="JTH444" s="45"/>
      <c r="JTI444" s="45"/>
      <c r="JTJ444" s="45"/>
      <c r="JTK444" s="45"/>
      <c r="JTL444" s="45"/>
      <c r="JTM444" s="45"/>
      <c r="JTN444" s="45"/>
      <c r="JTO444" s="45"/>
      <c r="JTP444" s="45"/>
      <c r="JTQ444" s="45"/>
      <c r="JTR444" s="45"/>
      <c r="JTS444" s="45"/>
      <c r="JTT444" s="45"/>
      <c r="JTU444" s="45"/>
      <c r="JTV444" s="45"/>
      <c r="JTW444" s="45"/>
      <c r="JTX444" s="45"/>
      <c r="JTY444" s="45"/>
      <c r="JTZ444" s="45"/>
      <c r="JUA444" s="45"/>
      <c r="JUB444" s="45"/>
      <c r="JUC444" s="45"/>
      <c r="JUD444" s="45"/>
      <c r="JUE444" s="45"/>
      <c r="JUF444" s="45"/>
      <c r="JUG444" s="45"/>
      <c r="JUH444" s="45"/>
      <c r="JUI444" s="45"/>
      <c r="JUJ444" s="45"/>
      <c r="JUK444" s="45"/>
      <c r="JUL444" s="45"/>
      <c r="JUM444" s="45"/>
      <c r="JUN444" s="45"/>
      <c r="JUO444" s="45"/>
      <c r="JUP444" s="45"/>
      <c r="JUQ444" s="45"/>
      <c r="JUR444" s="45"/>
      <c r="JUS444" s="45"/>
      <c r="JUT444" s="45"/>
      <c r="JUU444" s="45"/>
      <c r="JUV444" s="45"/>
      <c r="JUW444" s="45"/>
      <c r="JUX444" s="45"/>
      <c r="JUY444" s="45"/>
      <c r="JUZ444" s="45"/>
      <c r="JVA444" s="45"/>
      <c r="JVB444" s="45"/>
      <c r="JVC444" s="45"/>
      <c r="JVD444" s="45"/>
      <c r="JVE444" s="45"/>
      <c r="JVF444" s="45"/>
      <c r="JVG444" s="45"/>
      <c r="JVH444" s="45"/>
      <c r="JVI444" s="45"/>
      <c r="JVJ444" s="45"/>
      <c r="JVK444" s="45"/>
      <c r="JVL444" s="45"/>
      <c r="JVM444" s="45"/>
      <c r="JVN444" s="45"/>
      <c r="JVO444" s="45"/>
      <c r="JVP444" s="45"/>
      <c r="JVQ444" s="45"/>
      <c r="JVR444" s="45"/>
      <c r="JVS444" s="45"/>
      <c r="JVT444" s="45"/>
      <c r="JVU444" s="45"/>
      <c r="JVV444" s="45"/>
      <c r="JVW444" s="45"/>
      <c r="JVX444" s="45"/>
      <c r="JVY444" s="45"/>
      <c r="JVZ444" s="45"/>
      <c r="JWA444" s="45"/>
      <c r="JWB444" s="45"/>
      <c r="JWC444" s="45"/>
      <c r="JWD444" s="45"/>
      <c r="JWE444" s="45"/>
      <c r="JWF444" s="45"/>
      <c r="JWG444" s="45"/>
      <c r="JWH444" s="45"/>
      <c r="JWI444" s="45"/>
      <c r="JWJ444" s="45"/>
      <c r="JWK444" s="45"/>
      <c r="JWL444" s="45"/>
      <c r="JWM444" s="45"/>
      <c r="JWN444" s="45"/>
      <c r="JWO444" s="45"/>
      <c r="JWP444" s="45"/>
      <c r="JWQ444" s="45"/>
      <c r="JWR444" s="45"/>
      <c r="JWS444" s="45"/>
      <c r="JWT444" s="45"/>
      <c r="JWU444" s="45"/>
      <c r="JWV444" s="45"/>
      <c r="JWW444" s="45"/>
      <c r="JWX444" s="45"/>
      <c r="JWY444" s="45"/>
      <c r="JWZ444" s="45"/>
      <c r="JXA444" s="45"/>
      <c r="JXB444" s="45"/>
      <c r="JXC444" s="45"/>
      <c r="JXD444" s="45"/>
      <c r="JXE444" s="45"/>
      <c r="JXF444" s="45"/>
      <c r="JXG444" s="45"/>
      <c r="JXH444" s="45"/>
      <c r="JXI444" s="45"/>
      <c r="JXJ444" s="45"/>
      <c r="JXK444" s="45"/>
      <c r="JXL444" s="45"/>
      <c r="JXM444" s="45"/>
      <c r="JXN444" s="45"/>
      <c r="JXO444" s="45"/>
      <c r="JXP444" s="45"/>
      <c r="JXQ444" s="45"/>
      <c r="JXR444" s="45"/>
      <c r="JXS444" s="45"/>
      <c r="JXT444" s="45"/>
      <c r="JXU444" s="45"/>
      <c r="JXV444" s="45"/>
      <c r="JXW444" s="45"/>
      <c r="JXX444" s="45"/>
      <c r="JXY444" s="45"/>
      <c r="JXZ444" s="45"/>
      <c r="JYA444" s="45"/>
      <c r="JYB444" s="45"/>
      <c r="JYC444" s="45"/>
      <c r="JYD444" s="45"/>
      <c r="JYE444" s="45"/>
      <c r="JYF444" s="45"/>
      <c r="JYG444" s="45"/>
      <c r="JYH444" s="45"/>
      <c r="JYI444" s="45"/>
      <c r="JYJ444" s="45"/>
      <c r="JYK444" s="45"/>
      <c r="JYL444" s="45"/>
      <c r="JYM444" s="45"/>
      <c r="JYN444" s="45"/>
      <c r="JYO444" s="45"/>
      <c r="JYP444" s="45"/>
      <c r="JYQ444" s="45"/>
      <c r="JYR444" s="45"/>
      <c r="JYS444" s="45"/>
      <c r="JYT444" s="45"/>
      <c r="JYU444" s="45"/>
      <c r="JYV444" s="45"/>
      <c r="JYW444" s="45"/>
      <c r="JYX444" s="45"/>
      <c r="JYY444" s="45"/>
      <c r="JYZ444" s="45"/>
      <c r="JZA444" s="45"/>
      <c r="JZB444" s="45"/>
      <c r="JZC444" s="45"/>
      <c r="JZD444" s="45"/>
      <c r="JZE444" s="45"/>
      <c r="JZF444" s="45"/>
      <c r="JZG444" s="45"/>
      <c r="JZH444" s="45"/>
      <c r="JZI444" s="45"/>
      <c r="JZJ444" s="45"/>
      <c r="JZK444" s="45"/>
      <c r="JZL444" s="45"/>
      <c r="JZM444" s="45"/>
      <c r="JZN444" s="45"/>
      <c r="JZO444" s="45"/>
      <c r="JZP444" s="45"/>
      <c r="JZQ444" s="45"/>
      <c r="JZR444" s="45"/>
      <c r="JZS444" s="45"/>
      <c r="JZT444" s="45"/>
      <c r="JZU444" s="45"/>
      <c r="JZV444" s="45"/>
      <c r="JZW444" s="45"/>
      <c r="JZX444" s="45"/>
      <c r="JZY444" s="45"/>
      <c r="JZZ444" s="45"/>
      <c r="KAA444" s="45"/>
      <c r="KAB444" s="45"/>
      <c r="KAC444" s="45"/>
      <c r="KAD444" s="45"/>
      <c r="KAE444" s="45"/>
      <c r="KAF444" s="45"/>
      <c r="KAG444" s="45"/>
      <c r="KAH444" s="45"/>
      <c r="KAI444" s="45"/>
      <c r="KAJ444" s="45"/>
      <c r="KAK444" s="45"/>
      <c r="KAL444" s="45"/>
      <c r="KAM444" s="45"/>
      <c r="KAN444" s="45"/>
      <c r="KAO444" s="45"/>
      <c r="KAP444" s="45"/>
      <c r="KAQ444" s="45"/>
      <c r="KAR444" s="45"/>
      <c r="KAS444" s="45"/>
      <c r="KAT444" s="45"/>
      <c r="KAU444" s="45"/>
      <c r="KAV444" s="45"/>
      <c r="KAW444" s="45"/>
      <c r="KAX444" s="45"/>
      <c r="KAY444" s="45"/>
      <c r="KAZ444" s="45"/>
      <c r="KBA444" s="45"/>
      <c r="KBB444" s="45"/>
      <c r="KBC444" s="45"/>
      <c r="KBD444" s="45"/>
      <c r="KBE444" s="45"/>
      <c r="KBF444" s="45"/>
      <c r="KBG444" s="45"/>
      <c r="KBH444" s="45"/>
      <c r="KBI444" s="45"/>
      <c r="KBJ444" s="45"/>
      <c r="KBK444" s="45"/>
      <c r="KBL444" s="45"/>
      <c r="KBM444" s="45"/>
      <c r="KBN444" s="45"/>
      <c r="KBO444" s="45"/>
      <c r="KBP444" s="45"/>
      <c r="KBQ444" s="45"/>
      <c r="KBR444" s="45"/>
      <c r="KBS444" s="45"/>
      <c r="KBT444" s="45"/>
      <c r="KBU444" s="45"/>
      <c r="KBV444" s="45"/>
      <c r="KBW444" s="45"/>
      <c r="KBX444" s="45"/>
      <c r="KBY444" s="45"/>
      <c r="KBZ444" s="45"/>
      <c r="KCA444" s="45"/>
      <c r="KCB444" s="45"/>
      <c r="KCC444" s="45"/>
      <c r="KCD444" s="45"/>
      <c r="KCE444" s="45"/>
      <c r="KCF444" s="45"/>
      <c r="KCG444" s="45"/>
      <c r="KCH444" s="45"/>
      <c r="KCI444" s="45"/>
      <c r="KCJ444" s="45"/>
      <c r="KCK444" s="45"/>
      <c r="KCL444" s="45"/>
      <c r="KCM444" s="45"/>
      <c r="KCN444" s="45"/>
      <c r="KCO444" s="45"/>
      <c r="KCP444" s="45"/>
      <c r="KCQ444" s="45"/>
      <c r="KCR444" s="45"/>
      <c r="KCS444" s="45"/>
      <c r="KCT444" s="45"/>
      <c r="KCU444" s="45"/>
      <c r="KCV444" s="45"/>
      <c r="KCW444" s="45"/>
      <c r="KCX444" s="45"/>
      <c r="KCY444" s="45"/>
      <c r="KCZ444" s="45"/>
      <c r="KDA444" s="45"/>
      <c r="KDB444" s="45"/>
      <c r="KDC444" s="45"/>
      <c r="KDD444" s="45"/>
      <c r="KDE444" s="45"/>
      <c r="KDF444" s="45"/>
      <c r="KDG444" s="45"/>
      <c r="KDH444" s="45"/>
      <c r="KDI444" s="45"/>
      <c r="KDJ444" s="45"/>
      <c r="KDK444" s="45"/>
      <c r="KDL444" s="45"/>
      <c r="KDM444" s="45"/>
      <c r="KDN444" s="45"/>
      <c r="KDO444" s="45"/>
      <c r="KDP444" s="45"/>
      <c r="KDQ444" s="45"/>
      <c r="KDR444" s="45"/>
      <c r="KDS444" s="45"/>
      <c r="KDT444" s="45"/>
      <c r="KDU444" s="45"/>
      <c r="KDV444" s="45"/>
      <c r="KDW444" s="45"/>
      <c r="KDX444" s="45"/>
      <c r="KDY444" s="45"/>
      <c r="KDZ444" s="45"/>
      <c r="KEA444" s="45"/>
      <c r="KEB444" s="45"/>
      <c r="KEC444" s="45"/>
      <c r="KED444" s="45"/>
      <c r="KEE444" s="45"/>
      <c r="KEF444" s="45"/>
      <c r="KEG444" s="45"/>
      <c r="KEH444" s="45"/>
      <c r="KEI444" s="45"/>
      <c r="KEJ444" s="45"/>
      <c r="KEK444" s="45"/>
      <c r="KEL444" s="45"/>
      <c r="KEM444" s="45"/>
      <c r="KEN444" s="45"/>
      <c r="KEO444" s="45"/>
      <c r="KEP444" s="45"/>
      <c r="KEQ444" s="45"/>
      <c r="KER444" s="45"/>
      <c r="KES444" s="45"/>
      <c r="KET444" s="45"/>
      <c r="KEU444" s="45"/>
      <c r="KEV444" s="45"/>
      <c r="KEW444" s="45"/>
      <c r="KEX444" s="45"/>
      <c r="KEY444" s="45"/>
      <c r="KEZ444" s="45"/>
      <c r="KFA444" s="45"/>
      <c r="KFB444" s="45"/>
      <c r="KFC444" s="45"/>
      <c r="KFD444" s="45"/>
      <c r="KFE444" s="45"/>
      <c r="KFF444" s="45"/>
      <c r="KFG444" s="45"/>
      <c r="KFH444" s="45"/>
      <c r="KFI444" s="45"/>
      <c r="KFJ444" s="45"/>
      <c r="KFK444" s="45"/>
      <c r="KFL444" s="45"/>
      <c r="KFM444" s="45"/>
      <c r="KFN444" s="45"/>
      <c r="KFO444" s="45"/>
      <c r="KFP444" s="45"/>
      <c r="KFQ444" s="45"/>
      <c r="KFR444" s="45"/>
      <c r="KFS444" s="45"/>
      <c r="KFT444" s="45"/>
      <c r="KFU444" s="45"/>
      <c r="KFV444" s="45"/>
      <c r="KFW444" s="45"/>
      <c r="KFX444" s="45"/>
      <c r="KFY444" s="45"/>
      <c r="KFZ444" s="45"/>
      <c r="KGA444" s="45"/>
      <c r="KGB444" s="45"/>
      <c r="KGC444" s="45"/>
      <c r="KGD444" s="45"/>
      <c r="KGE444" s="45"/>
      <c r="KGF444" s="45"/>
      <c r="KGG444" s="45"/>
      <c r="KGH444" s="45"/>
      <c r="KGI444" s="45"/>
      <c r="KGJ444" s="45"/>
      <c r="KGK444" s="45"/>
      <c r="KGL444" s="45"/>
      <c r="KGM444" s="45"/>
      <c r="KGN444" s="45"/>
      <c r="KGO444" s="45"/>
      <c r="KGP444" s="45"/>
      <c r="KGQ444" s="45"/>
      <c r="KGR444" s="45"/>
      <c r="KGS444" s="45"/>
      <c r="KGT444" s="45"/>
      <c r="KGU444" s="45"/>
      <c r="KGV444" s="45"/>
      <c r="KGW444" s="45"/>
      <c r="KGX444" s="45"/>
      <c r="KGY444" s="45"/>
      <c r="KGZ444" s="45"/>
      <c r="KHA444" s="45"/>
      <c r="KHB444" s="45"/>
      <c r="KHC444" s="45"/>
      <c r="KHD444" s="45"/>
      <c r="KHE444" s="45"/>
      <c r="KHF444" s="45"/>
      <c r="KHG444" s="45"/>
      <c r="KHH444" s="45"/>
      <c r="KHI444" s="45"/>
      <c r="KHJ444" s="45"/>
      <c r="KHK444" s="45"/>
      <c r="KHL444" s="45"/>
      <c r="KHM444" s="45"/>
      <c r="KHN444" s="45"/>
      <c r="KHO444" s="45"/>
      <c r="KHP444" s="45"/>
      <c r="KHQ444" s="45"/>
      <c r="KHR444" s="45"/>
      <c r="KHS444" s="45"/>
      <c r="KHT444" s="45"/>
      <c r="KHU444" s="45"/>
      <c r="KHV444" s="45"/>
      <c r="KHW444" s="45"/>
      <c r="KHX444" s="45"/>
      <c r="KHY444" s="45"/>
      <c r="KHZ444" s="45"/>
      <c r="KIA444" s="45"/>
      <c r="KIB444" s="45"/>
      <c r="KIC444" s="45"/>
      <c r="KID444" s="45"/>
      <c r="KIE444" s="45"/>
      <c r="KIF444" s="45"/>
      <c r="KIG444" s="45"/>
      <c r="KIH444" s="45"/>
      <c r="KII444" s="45"/>
      <c r="KIJ444" s="45"/>
      <c r="KIK444" s="45"/>
      <c r="KIL444" s="45"/>
      <c r="KIM444" s="45"/>
      <c r="KIN444" s="45"/>
      <c r="KIO444" s="45"/>
      <c r="KIP444" s="45"/>
      <c r="KIQ444" s="45"/>
      <c r="KIR444" s="45"/>
      <c r="KIS444" s="45"/>
      <c r="KIT444" s="45"/>
      <c r="KIU444" s="45"/>
      <c r="KIV444" s="45"/>
      <c r="KIW444" s="45"/>
      <c r="KIX444" s="45"/>
      <c r="KIY444" s="45"/>
      <c r="KIZ444" s="45"/>
      <c r="KJA444" s="45"/>
      <c r="KJB444" s="45"/>
      <c r="KJC444" s="45"/>
      <c r="KJD444" s="45"/>
      <c r="KJE444" s="45"/>
      <c r="KJF444" s="45"/>
      <c r="KJG444" s="45"/>
      <c r="KJH444" s="45"/>
      <c r="KJI444" s="45"/>
      <c r="KJJ444" s="45"/>
      <c r="KJK444" s="45"/>
      <c r="KJL444" s="45"/>
      <c r="KJM444" s="45"/>
      <c r="KJN444" s="45"/>
      <c r="KJO444" s="45"/>
      <c r="KJP444" s="45"/>
      <c r="KJQ444" s="45"/>
      <c r="KJR444" s="45"/>
      <c r="KJS444" s="45"/>
      <c r="KJT444" s="45"/>
      <c r="KJU444" s="45"/>
      <c r="KJV444" s="45"/>
      <c r="KJW444" s="45"/>
      <c r="KJX444" s="45"/>
      <c r="KJY444" s="45"/>
      <c r="KJZ444" s="45"/>
      <c r="KKA444" s="45"/>
      <c r="KKB444" s="45"/>
      <c r="KKC444" s="45"/>
      <c r="KKD444" s="45"/>
      <c r="KKE444" s="45"/>
      <c r="KKF444" s="45"/>
      <c r="KKG444" s="45"/>
      <c r="KKH444" s="45"/>
      <c r="KKI444" s="45"/>
      <c r="KKJ444" s="45"/>
      <c r="KKK444" s="45"/>
      <c r="KKL444" s="45"/>
      <c r="KKM444" s="45"/>
      <c r="KKN444" s="45"/>
      <c r="KKO444" s="45"/>
      <c r="KKP444" s="45"/>
      <c r="KKQ444" s="45"/>
      <c r="KKR444" s="45"/>
      <c r="KKS444" s="45"/>
      <c r="KKT444" s="45"/>
      <c r="KKU444" s="45"/>
      <c r="KKV444" s="45"/>
      <c r="KKW444" s="45"/>
      <c r="KKX444" s="45"/>
      <c r="KKY444" s="45"/>
      <c r="KKZ444" s="45"/>
      <c r="KLA444" s="45"/>
      <c r="KLB444" s="45"/>
      <c r="KLC444" s="45"/>
      <c r="KLD444" s="45"/>
      <c r="KLE444" s="45"/>
      <c r="KLF444" s="45"/>
      <c r="KLG444" s="45"/>
      <c r="KLH444" s="45"/>
      <c r="KLI444" s="45"/>
      <c r="KLJ444" s="45"/>
      <c r="KLK444" s="45"/>
      <c r="KLL444" s="45"/>
      <c r="KLM444" s="45"/>
      <c r="KLN444" s="45"/>
      <c r="KLO444" s="45"/>
      <c r="KLP444" s="45"/>
      <c r="KLQ444" s="45"/>
      <c r="KLR444" s="45"/>
      <c r="KLS444" s="45"/>
      <c r="KLT444" s="45"/>
      <c r="KLU444" s="45"/>
      <c r="KLV444" s="45"/>
      <c r="KLW444" s="45"/>
      <c r="KLX444" s="45"/>
      <c r="KLY444" s="45"/>
      <c r="KLZ444" s="45"/>
      <c r="KMA444" s="45"/>
      <c r="KMB444" s="45"/>
      <c r="KMC444" s="45"/>
      <c r="KMD444" s="45"/>
      <c r="KME444" s="45"/>
      <c r="KMF444" s="45"/>
      <c r="KMG444" s="45"/>
      <c r="KMH444" s="45"/>
      <c r="KMI444" s="45"/>
      <c r="KMJ444" s="45"/>
      <c r="KMK444" s="45"/>
      <c r="KML444" s="45"/>
      <c r="KMM444" s="45"/>
      <c r="KMN444" s="45"/>
      <c r="KMO444" s="45"/>
      <c r="KMP444" s="45"/>
      <c r="KMQ444" s="45"/>
      <c r="KMR444" s="45"/>
      <c r="KMS444" s="45"/>
      <c r="KMT444" s="45"/>
      <c r="KMU444" s="45"/>
      <c r="KMV444" s="45"/>
      <c r="KMW444" s="45"/>
      <c r="KMX444" s="45"/>
      <c r="KMY444" s="45"/>
      <c r="KMZ444" s="45"/>
      <c r="KNA444" s="45"/>
      <c r="KNB444" s="45"/>
      <c r="KNC444" s="45"/>
      <c r="KND444" s="45"/>
      <c r="KNE444" s="45"/>
      <c r="KNF444" s="45"/>
      <c r="KNG444" s="45"/>
      <c r="KNH444" s="45"/>
      <c r="KNI444" s="45"/>
      <c r="KNJ444" s="45"/>
      <c r="KNK444" s="45"/>
      <c r="KNL444" s="45"/>
      <c r="KNM444" s="45"/>
      <c r="KNN444" s="45"/>
      <c r="KNO444" s="45"/>
      <c r="KNP444" s="45"/>
      <c r="KNQ444" s="45"/>
      <c r="KNR444" s="45"/>
      <c r="KNS444" s="45"/>
      <c r="KNT444" s="45"/>
      <c r="KNU444" s="45"/>
      <c r="KNV444" s="45"/>
      <c r="KNW444" s="45"/>
      <c r="KNX444" s="45"/>
      <c r="KNY444" s="45"/>
      <c r="KNZ444" s="45"/>
      <c r="KOA444" s="45"/>
      <c r="KOB444" s="45"/>
      <c r="KOC444" s="45"/>
      <c r="KOD444" s="45"/>
      <c r="KOE444" s="45"/>
      <c r="KOF444" s="45"/>
      <c r="KOG444" s="45"/>
      <c r="KOH444" s="45"/>
      <c r="KOI444" s="45"/>
      <c r="KOJ444" s="45"/>
      <c r="KOK444" s="45"/>
      <c r="KOL444" s="45"/>
      <c r="KOM444" s="45"/>
      <c r="KON444" s="45"/>
      <c r="KOO444" s="45"/>
      <c r="KOP444" s="45"/>
      <c r="KOQ444" s="45"/>
      <c r="KOR444" s="45"/>
      <c r="KOS444" s="45"/>
      <c r="KOT444" s="45"/>
      <c r="KOU444" s="45"/>
      <c r="KOV444" s="45"/>
      <c r="KOW444" s="45"/>
      <c r="KOX444" s="45"/>
      <c r="KOY444" s="45"/>
      <c r="KOZ444" s="45"/>
      <c r="KPA444" s="45"/>
      <c r="KPB444" s="45"/>
      <c r="KPC444" s="45"/>
      <c r="KPD444" s="45"/>
      <c r="KPE444" s="45"/>
      <c r="KPF444" s="45"/>
      <c r="KPG444" s="45"/>
      <c r="KPH444" s="45"/>
      <c r="KPI444" s="45"/>
      <c r="KPJ444" s="45"/>
      <c r="KPK444" s="45"/>
      <c r="KPL444" s="45"/>
      <c r="KPM444" s="45"/>
      <c r="KPN444" s="45"/>
      <c r="KPO444" s="45"/>
      <c r="KPP444" s="45"/>
      <c r="KPQ444" s="45"/>
      <c r="KPR444" s="45"/>
      <c r="KPS444" s="45"/>
      <c r="KPT444" s="45"/>
      <c r="KPU444" s="45"/>
      <c r="KPV444" s="45"/>
      <c r="KPW444" s="45"/>
      <c r="KPX444" s="45"/>
      <c r="KPY444" s="45"/>
      <c r="KPZ444" s="45"/>
      <c r="KQA444" s="45"/>
      <c r="KQB444" s="45"/>
      <c r="KQC444" s="45"/>
      <c r="KQD444" s="45"/>
      <c r="KQE444" s="45"/>
      <c r="KQF444" s="45"/>
      <c r="KQG444" s="45"/>
      <c r="KQH444" s="45"/>
      <c r="KQI444" s="45"/>
      <c r="KQJ444" s="45"/>
      <c r="KQK444" s="45"/>
      <c r="KQL444" s="45"/>
      <c r="KQM444" s="45"/>
      <c r="KQN444" s="45"/>
      <c r="KQO444" s="45"/>
      <c r="KQP444" s="45"/>
      <c r="KQQ444" s="45"/>
      <c r="KQR444" s="45"/>
      <c r="KQS444" s="45"/>
      <c r="KQT444" s="45"/>
      <c r="KQU444" s="45"/>
      <c r="KQV444" s="45"/>
      <c r="KQW444" s="45"/>
      <c r="KQX444" s="45"/>
      <c r="KQY444" s="45"/>
      <c r="KQZ444" s="45"/>
      <c r="KRA444" s="45"/>
      <c r="KRB444" s="45"/>
      <c r="KRC444" s="45"/>
      <c r="KRD444" s="45"/>
      <c r="KRE444" s="45"/>
      <c r="KRF444" s="45"/>
      <c r="KRG444" s="45"/>
      <c r="KRH444" s="45"/>
      <c r="KRI444" s="45"/>
      <c r="KRJ444" s="45"/>
      <c r="KRK444" s="45"/>
      <c r="KRL444" s="45"/>
      <c r="KRM444" s="45"/>
      <c r="KRN444" s="45"/>
      <c r="KRO444" s="45"/>
      <c r="KRP444" s="45"/>
      <c r="KRQ444" s="45"/>
      <c r="KRR444" s="45"/>
      <c r="KRS444" s="45"/>
      <c r="KRT444" s="45"/>
      <c r="KRU444" s="45"/>
      <c r="KRV444" s="45"/>
      <c r="KRW444" s="45"/>
      <c r="KRX444" s="45"/>
      <c r="KRY444" s="45"/>
      <c r="KRZ444" s="45"/>
      <c r="KSA444" s="45"/>
      <c r="KSB444" s="45"/>
      <c r="KSC444" s="45"/>
      <c r="KSD444" s="45"/>
      <c r="KSE444" s="45"/>
      <c r="KSF444" s="45"/>
      <c r="KSG444" s="45"/>
      <c r="KSH444" s="45"/>
      <c r="KSI444" s="45"/>
      <c r="KSJ444" s="45"/>
      <c r="KSK444" s="45"/>
      <c r="KSL444" s="45"/>
      <c r="KSM444" s="45"/>
      <c r="KSN444" s="45"/>
      <c r="KSO444" s="45"/>
      <c r="KSP444" s="45"/>
      <c r="KSQ444" s="45"/>
      <c r="KSR444" s="45"/>
      <c r="KSS444" s="45"/>
      <c r="KST444" s="45"/>
      <c r="KSU444" s="45"/>
      <c r="KSV444" s="45"/>
      <c r="KSW444" s="45"/>
      <c r="KSX444" s="45"/>
      <c r="KSY444" s="45"/>
      <c r="KSZ444" s="45"/>
      <c r="KTA444" s="45"/>
      <c r="KTB444" s="45"/>
      <c r="KTC444" s="45"/>
      <c r="KTD444" s="45"/>
      <c r="KTE444" s="45"/>
      <c r="KTF444" s="45"/>
      <c r="KTG444" s="45"/>
      <c r="KTH444" s="45"/>
      <c r="KTI444" s="45"/>
      <c r="KTJ444" s="45"/>
      <c r="KTK444" s="45"/>
      <c r="KTL444" s="45"/>
      <c r="KTM444" s="45"/>
      <c r="KTN444" s="45"/>
      <c r="KTO444" s="45"/>
      <c r="KTP444" s="45"/>
      <c r="KTQ444" s="45"/>
      <c r="KTR444" s="45"/>
      <c r="KTS444" s="45"/>
      <c r="KTT444" s="45"/>
      <c r="KTU444" s="45"/>
      <c r="KTV444" s="45"/>
      <c r="KTW444" s="45"/>
      <c r="KTX444" s="45"/>
      <c r="KTY444" s="45"/>
      <c r="KTZ444" s="45"/>
      <c r="KUA444" s="45"/>
      <c r="KUB444" s="45"/>
      <c r="KUC444" s="45"/>
      <c r="KUD444" s="45"/>
      <c r="KUE444" s="45"/>
      <c r="KUF444" s="45"/>
      <c r="KUG444" s="45"/>
      <c r="KUH444" s="45"/>
      <c r="KUI444" s="45"/>
      <c r="KUJ444" s="45"/>
      <c r="KUK444" s="45"/>
      <c r="KUL444" s="45"/>
      <c r="KUM444" s="45"/>
      <c r="KUN444" s="45"/>
      <c r="KUO444" s="45"/>
      <c r="KUP444" s="45"/>
      <c r="KUQ444" s="45"/>
      <c r="KUR444" s="45"/>
      <c r="KUS444" s="45"/>
      <c r="KUT444" s="45"/>
      <c r="KUU444" s="45"/>
      <c r="KUV444" s="45"/>
      <c r="KUW444" s="45"/>
      <c r="KUX444" s="45"/>
      <c r="KUY444" s="45"/>
      <c r="KUZ444" s="45"/>
      <c r="KVA444" s="45"/>
      <c r="KVB444" s="45"/>
      <c r="KVC444" s="45"/>
      <c r="KVD444" s="45"/>
      <c r="KVE444" s="45"/>
      <c r="KVF444" s="45"/>
      <c r="KVG444" s="45"/>
      <c r="KVH444" s="45"/>
      <c r="KVI444" s="45"/>
      <c r="KVJ444" s="45"/>
      <c r="KVK444" s="45"/>
      <c r="KVL444" s="45"/>
      <c r="KVM444" s="45"/>
      <c r="KVN444" s="45"/>
      <c r="KVO444" s="45"/>
      <c r="KVP444" s="45"/>
      <c r="KVQ444" s="45"/>
      <c r="KVR444" s="45"/>
      <c r="KVS444" s="45"/>
      <c r="KVT444" s="45"/>
      <c r="KVU444" s="45"/>
      <c r="KVV444" s="45"/>
      <c r="KVW444" s="45"/>
      <c r="KVX444" s="45"/>
      <c r="KVY444" s="45"/>
      <c r="KVZ444" s="45"/>
      <c r="KWA444" s="45"/>
      <c r="KWB444" s="45"/>
      <c r="KWC444" s="45"/>
      <c r="KWD444" s="45"/>
      <c r="KWE444" s="45"/>
      <c r="KWF444" s="45"/>
      <c r="KWG444" s="45"/>
      <c r="KWH444" s="45"/>
      <c r="KWI444" s="45"/>
      <c r="KWJ444" s="45"/>
      <c r="KWK444" s="45"/>
      <c r="KWL444" s="45"/>
      <c r="KWM444" s="45"/>
      <c r="KWN444" s="45"/>
      <c r="KWO444" s="45"/>
      <c r="KWP444" s="45"/>
      <c r="KWQ444" s="45"/>
      <c r="KWR444" s="45"/>
      <c r="KWS444" s="45"/>
      <c r="KWT444" s="45"/>
      <c r="KWU444" s="45"/>
      <c r="KWV444" s="45"/>
      <c r="KWW444" s="45"/>
      <c r="KWX444" s="45"/>
      <c r="KWY444" s="45"/>
      <c r="KWZ444" s="45"/>
      <c r="KXA444" s="45"/>
      <c r="KXB444" s="45"/>
      <c r="KXC444" s="45"/>
      <c r="KXD444" s="45"/>
      <c r="KXE444" s="45"/>
      <c r="KXF444" s="45"/>
      <c r="KXG444" s="45"/>
      <c r="KXH444" s="45"/>
      <c r="KXI444" s="45"/>
      <c r="KXJ444" s="45"/>
      <c r="KXK444" s="45"/>
      <c r="KXL444" s="45"/>
      <c r="KXM444" s="45"/>
      <c r="KXN444" s="45"/>
      <c r="KXO444" s="45"/>
      <c r="KXP444" s="45"/>
      <c r="KXQ444" s="45"/>
      <c r="KXR444" s="45"/>
      <c r="KXS444" s="45"/>
      <c r="KXT444" s="45"/>
      <c r="KXU444" s="45"/>
      <c r="KXV444" s="45"/>
      <c r="KXW444" s="45"/>
      <c r="KXX444" s="45"/>
      <c r="KXY444" s="45"/>
      <c r="KXZ444" s="45"/>
      <c r="KYA444" s="45"/>
      <c r="KYB444" s="45"/>
      <c r="KYC444" s="45"/>
      <c r="KYD444" s="45"/>
      <c r="KYE444" s="45"/>
      <c r="KYF444" s="45"/>
      <c r="KYG444" s="45"/>
      <c r="KYH444" s="45"/>
      <c r="KYI444" s="45"/>
      <c r="KYJ444" s="45"/>
      <c r="KYK444" s="45"/>
      <c r="KYL444" s="45"/>
      <c r="KYM444" s="45"/>
      <c r="KYN444" s="45"/>
      <c r="KYO444" s="45"/>
      <c r="KYP444" s="45"/>
      <c r="KYQ444" s="45"/>
      <c r="KYR444" s="45"/>
      <c r="KYS444" s="45"/>
      <c r="KYT444" s="45"/>
      <c r="KYU444" s="45"/>
      <c r="KYV444" s="45"/>
      <c r="KYW444" s="45"/>
      <c r="KYX444" s="45"/>
      <c r="KYY444" s="45"/>
      <c r="KYZ444" s="45"/>
      <c r="KZA444" s="45"/>
      <c r="KZB444" s="45"/>
      <c r="KZC444" s="45"/>
      <c r="KZD444" s="45"/>
      <c r="KZE444" s="45"/>
      <c r="KZF444" s="45"/>
      <c r="KZG444" s="45"/>
      <c r="KZH444" s="45"/>
      <c r="KZI444" s="45"/>
      <c r="KZJ444" s="45"/>
      <c r="KZK444" s="45"/>
      <c r="KZL444" s="45"/>
      <c r="KZM444" s="45"/>
      <c r="KZN444" s="45"/>
      <c r="KZO444" s="45"/>
      <c r="KZP444" s="45"/>
      <c r="KZQ444" s="45"/>
      <c r="KZR444" s="45"/>
      <c r="KZS444" s="45"/>
      <c r="KZT444" s="45"/>
      <c r="KZU444" s="45"/>
      <c r="KZV444" s="45"/>
      <c r="KZW444" s="45"/>
      <c r="KZX444" s="45"/>
      <c r="KZY444" s="45"/>
      <c r="KZZ444" s="45"/>
      <c r="LAA444" s="45"/>
      <c r="LAB444" s="45"/>
      <c r="LAC444" s="45"/>
      <c r="LAD444" s="45"/>
      <c r="LAE444" s="45"/>
      <c r="LAF444" s="45"/>
      <c r="LAG444" s="45"/>
      <c r="LAH444" s="45"/>
      <c r="LAI444" s="45"/>
      <c r="LAJ444" s="45"/>
      <c r="LAK444" s="45"/>
      <c r="LAL444" s="45"/>
      <c r="LAM444" s="45"/>
      <c r="LAN444" s="45"/>
      <c r="LAO444" s="45"/>
      <c r="LAP444" s="45"/>
      <c r="LAQ444" s="45"/>
      <c r="LAR444" s="45"/>
      <c r="LAS444" s="45"/>
      <c r="LAT444" s="45"/>
      <c r="LAU444" s="45"/>
      <c r="LAV444" s="45"/>
      <c r="LAW444" s="45"/>
      <c r="LAX444" s="45"/>
      <c r="LAY444" s="45"/>
      <c r="LAZ444" s="45"/>
      <c r="LBA444" s="45"/>
      <c r="LBB444" s="45"/>
      <c r="LBC444" s="45"/>
      <c r="LBD444" s="45"/>
      <c r="LBE444" s="45"/>
      <c r="LBF444" s="45"/>
      <c r="LBG444" s="45"/>
      <c r="LBH444" s="45"/>
      <c r="LBI444" s="45"/>
      <c r="LBJ444" s="45"/>
      <c r="LBK444" s="45"/>
      <c r="LBL444" s="45"/>
      <c r="LBM444" s="45"/>
      <c r="LBN444" s="45"/>
      <c r="LBO444" s="45"/>
      <c r="LBP444" s="45"/>
      <c r="LBQ444" s="45"/>
      <c r="LBR444" s="45"/>
      <c r="LBS444" s="45"/>
      <c r="LBT444" s="45"/>
      <c r="LBU444" s="45"/>
      <c r="LBV444" s="45"/>
      <c r="LBW444" s="45"/>
      <c r="LBX444" s="45"/>
      <c r="LBY444" s="45"/>
      <c r="LBZ444" s="45"/>
      <c r="LCA444" s="45"/>
      <c r="LCB444" s="45"/>
      <c r="LCC444" s="45"/>
      <c r="LCD444" s="45"/>
      <c r="LCE444" s="45"/>
      <c r="LCF444" s="45"/>
      <c r="LCG444" s="45"/>
      <c r="LCH444" s="45"/>
      <c r="LCI444" s="45"/>
      <c r="LCJ444" s="45"/>
      <c r="LCK444" s="45"/>
      <c r="LCL444" s="45"/>
      <c r="LCM444" s="45"/>
      <c r="LCN444" s="45"/>
      <c r="LCO444" s="45"/>
      <c r="LCP444" s="45"/>
      <c r="LCQ444" s="45"/>
      <c r="LCR444" s="45"/>
      <c r="LCS444" s="45"/>
      <c r="LCT444" s="45"/>
      <c r="LCU444" s="45"/>
      <c r="LCV444" s="45"/>
      <c r="LCW444" s="45"/>
      <c r="LCX444" s="45"/>
      <c r="LCY444" s="45"/>
      <c r="LCZ444" s="45"/>
      <c r="LDA444" s="45"/>
      <c r="LDB444" s="45"/>
      <c r="LDC444" s="45"/>
      <c r="LDD444" s="45"/>
      <c r="LDE444" s="45"/>
      <c r="LDF444" s="45"/>
      <c r="LDG444" s="45"/>
      <c r="LDH444" s="45"/>
      <c r="LDI444" s="45"/>
      <c r="LDJ444" s="45"/>
      <c r="LDK444" s="45"/>
      <c r="LDL444" s="45"/>
      <c r="LDM444" s="45"/>
      <c r="LDN444" s="45"/>
      <c r="LDO444" s="45"/>
      <c r="LDP444" s="45"/>
      <c r="LDQ444" s="45"/>
      <c r="LDR444" s="45"/>
      <c r="LDS444" s="45"/>
      <c r="LDT444" s="45"/>
      <c r="LDU444" s="45"/>
      <c r="LDV444" s="45"/>
      <c r="LDW444" s="45"/>
      <c r="LDX444" s="45"/>
      <c r="LDY444" s="45"/>
      <c r="LDZ444" s="45"/>
      <c r="LEA444" s="45"/>
      <c r="LEB444" s="45"/>
      <c r="LEC444" s="45"/>
      <c r="LED444" s="45"/>
      <c r="LEE444" s="45"/>
      <c r="LEF444" s="45"/>
      <c r="LEG444" s="45"/>
      <c r="LEH444" s="45"/>
      <c r="LEI444" s="45"/>
      <c r="LEJ444" s="45"/>
      <c r="LEK444" s="45"/>
      <c r="LEL444" s="45"/>
      <c r="LEM444" s="45"/>
      <c r="LEN444" s="45"/>
      <c r="LEO444" s="45"/>
      <c r="LEP444" s="45"/>
      <c r="LEQ444" s="45"/>
      <c r="LER444" s="45"/>
      <c r="LES444" s="45"/>
      <c r="LET444" s="45"/>
      <c r="LEU444" s="45"/>
      <c r="LEV444" s="45"/>
      <c r="LEW444" s="45"/>
      <c r="LEX444" s="45"/>
      <c r="LEY444" s="45"/>
      <c r="LEZ444" s="45"/>
      <c r="LFA444" s="45"/>
      <c r="LFB444" s="45"/>
      <c r="LFC444" s="45"/>
      <c r="LFD444" s="45"/>
      <c r="LFE444" s="45"/>
      <c r="LFF444" s="45"/>
      <c r="LFG444" s="45"/>
      <c r="LFH444" s="45"/>
      <c r="LFI444" s="45"/>
      <c r="LFJ444" s="45"/>
      <c r="LFK444" s="45"/>
      <c r="LFL444" s="45"/>
      <c r="LFM444" s="45"/>
      <c r="LFN444" s="45"/>
      <c r="LFO444" s="45"/>
      <c r="LFP444" s="45"/>
      <c r="LFQ444" s="45"/>
      <c r="LFR444" s="45"/>
      <c r="LFS444" s="45"/>
      <c r="LFT444" s="45"/>
      <c r="LFU444" s="45"/>
      <c r="LFV444" s="45"/>
      <c r="LFW444" s="45"/>
      <c r="LFX444" s="45"/>
      <c r="LFY444" s="45"/>
      <c r="LFZ444" s="45"/>
      <c r="LGA444" s="45"/>
      <c r="LGB444" s="45"/>
      <c r="LGC444" s="45"/>
      <c r="LGD444" s="45"/>
      <c r="LGE444" s="45"/>
      <c r="LGF444" s="45"/>
      <c r="LGG444" s="45"/>
      <c r="LGH444" s="45"/>
      <c r="LGI444" s="45"/>
      <c r="LGJ444" s="45"/>
      <c r="LGK444" s="45"/>
      <c r="LGL444" s="45"/>
      <c r="LGM444" s="45"/>
      <c r="LGN444" s="45"/>
      <c r="LGO444" s="45"/>
      <c r="LGP444" s="45"/>
      <c r="LGQ444" s="45"/>
      <c r="LGR444" s="45"/>
      <c r="LGS444" s="45"/>
      <c r="LGT444" s="45"/>
      <c r="LGU444" s="45"/>
      <c r="LGV444" s="45"/>
      <c r="LGW444" s="45"/>
      <c r="LGX444" s="45"/>
      <c r="LGY444" s="45"/>
      <c r="LGZ444" s="45"/>
      <c r="LHA444" s="45"/>
      <c r="LHB444" s="45"/>
      <c r="LHC444" s="45"/>
      <c r="LHD444" s="45"/>
      <c r="LHE444" s="45"/>
      <c r="LHF444" s="45"/>
      <c r="LHG444" s="45"/>
      <c r="LHH444" s="45"/>
      <c r="LHI444" s="45"/>
      <c r="LHJ444" s="45"/>
      <c r="LHK444" s="45"/>
      <c r="LHL444" s="45"/>
      <c r="LHM444" s="45"/>
      <c r="LHN444" s="45"/>
      <c r="LHO444" s="45"/>
      <c r="LHP444" s="45"/>
      <c r="LHQ444" s="45"/>
      <c r="LHR444" s="45"/>
      <c r="LHS444" s="45"/>
      <c r="LHT444" s="45"/>
      <c r="LHU444" s="45"/>
      <c r="LHV444" s="45"/>
      <c r="LHW444" s="45"/>
      <c r="LHX444" s="45"/>
      <c r="LHY444" s="45"/>
      <c r="LHZ444" s="45"/>
      <c r="LIA444" s="45"/>
      <c r="LIB444" s="45"/>
      <c r="LIC444" s="45"/>
      <c r="LID444" s="45"/>
      <c r="LIE444" s="45"/>
      <c r="LIF444" s="45"/>
      <c r="LIG444" s="45"/>
      <c r="LIH444" s="45"/>
      <c r="LII444" s="45"/>
      <c r="LIJ444" s="45"/>
      <c r="LIK444" s="45"/>
      <c r="LIL444" s="45"/>
      <c r="LIM444" s="45"/>
      <c r="LIN444" s="45"/>
      <c r="LIO444" s="45"/>
      <c r="LIP444" s="45"/>
      <c r="LIQ444" s="45"/>
      <c r="LIR444" s="45"/>
      <c r="LIS444" s="45"/>
      <c r="LIT444" s="45"/>
      <c r="LIU444" s="45"/>
      <c r="LIV444" s="45"/>
      <c r="LIW444" s="45"/>
      <c r="LIX444" s="45"/>
      <c r="LIY444" s="45"/>
      <c r="LIZ444" s="45"/>
      <c r="LJA444" s="45"/>
      <c r="LJB444" s="45"/>
      <c r="LJC444" s="45"/>
      <c r="LJD444" s="45"/>
      <c r="LJE444" s="45"/>
      <c r="LJF444" s="45"/>
      <c r="LJG444" s="45"/>
      <c r="LJH444" s="45"/>
      <c r="LJI444" s="45"/>
      <c r="LJJ444" s="45"/>
      <c r="LJK444" s="45"/>
      <c r="LJL444" s="45"/>
      <c r="LJM444" s="45"/>
      <c r="LJN444" s="45"/>
      <c r="LJO444" s="45"/>
      <c r="LJP444" s="45"/>
      <c r="LJQ444" s="45"/>
      <c r="LJR444" s="45"/>
      <c r="LJS444" s="45"/>
      <c r="LJT444" s="45"/>
      <c r="LJU444" s="45"/>
      <c r="LJV444" s="45"/>
      <c r="LJW444" s="45"/>
      <c r="LJX444" s="45"/>
      <c r="LJY444" s="45"/>
      <c r="LJZ444" s="45"/>
      <c r="LKA444" s="45"/>
      <c r="LKB444" s="45"/>
      <c r="LKC444" s="45"/>
      <c r="LKD444" s="45"/>
      <c r="LKE444" s="45"/>
      <c r="LKF444" s="45"/>
      <c r="LKG444" s="45"/>
      <c r="LKH444" s="45"/>
      <c r="LKI444" s="45"/>
      <c r="LKJ444" s="45"/>
      <c r="LKK444" s="45"/>
      <c r="LKL444" s="45"/>
      <c r="LKM444" s="45"/>
      <c r="LKN444" s="45"/>
      <c r="LKO444" s="45"/>
      <c r="LKP444" s="45"/>
      <c r="LKQ444" s="45"/>
      <c r="LKR444" s="45"/>
      <c r="LKS444" s="45"/>
      <c r="LKT444" s="45"/>
      <c r="LKU444" s="45"/>
      <c r="LKV444" s="45"/>
      <c r="LKW444" s="45"/>
      <c r="LKX444" s="45"/>
      <c r="LKY444" s="45"/>
      <c r="LKZ444" s="45"/>
      <c r="LLA444" s="45"/>
      <c r="LLB444" s="45"/>
      <c r="LLC444" s="45"/>
      <c r="LLD444" s="45"/>
      <c r="LLE444" s="45"/>
      <c r="LLF444" s="45"/>
      <c r="LLG444" s="45"/>
      <c r="LLH444" s="45"/>
      <c r="LLI444" s="45"/>
      <c r="LLJ444" s="45"/>
      <c r="LLK444" s="45"/>
      <c r="LLL444" s="45"/>
      <c r="LLM444" s="45"/>
      <c r="LLN444" s="45"/>
      <c r="LLO444" s="45"/>
      <c r="LLP444" s="45"/>
      <c r="LLQ444" s="45"/>
      <c r="LLR444" s="45"/>
      <c r="LLS444" s="45"/>
      <c r="LLT444" s="45"/>
      <c r="LLU444" s="45"/>
      <c r="LLV444" s="45"/>
      <c r="LLW444" s="45"/>
      <c r="LLX444" s="45"/>
      <c r="LLY444" s="45"/>
      <c r="LLZ444" s="45"/>
      <c r="LMA444" s="45"/>
      <c r="LMB444" s="45"/>
      <c r="LMC444" s="45"/>
      <c r="LMD444" s="45"/>
      <c r="LME444" s="45"/>
      <c r="LMF444" s="45"/>
      <c r="LMG444" s="45"/>
      <c r="LMH444" s="45"/>
      <c r="LMI444" s="45"/>
      <c r="LMJ444" s="45"/>
      <c r="LMK444" s="45"/>
      <c r="LML444" s="45"/>
      <c r="LMM444" s="45"/>
      <c r="LMN444" s="45"/>
      <c r="LMO444" s="45"/>
      <c r="LMP444" s="45"/>
      <c r="LMQ444" s="45"/>
      <c r="LMR444" s="45"/>
      <c r="LMS444" s="45"/>
      <c r="LMT444" s="45"/>
      <c r="LMU444" s="45"/>
      <c r="LMV444" s="45"/>
      <c r="LMW444" s="45"/>
      <c r="LMX444" s="45"/>
      <c r="LMY444" s="45"/>
      <c r="LMZ444" s="45"/>
      <c r="LNA444" s="45"/>
      <c r="LNB444" s="45"/>
      <c r="LNC444" s="45"/>
      <c r="LND444" s="45"/>
      <c r="LNE444" s="45"/>
      <c r="LNF444" s="45"/>
      <c r="LNG444" s="45"/>
      <c r="LNH444" s="45"/>
      <c r="LNI444" s="45"/>
      <c r="LNJ444" s="45"/>
      <c r="LNK444" s="45"/>
      <c r="LNL444" s="45"/>
      <c r="LNM444" s="45"/>
      <c r="LNN444" s="45"/>
      <c r="LNO444" s="45"/>
      <c r="LNP444" s="45"/>
      <c r="LNQ444" s="45"/>
      <c r="LNR444" s="45"/>
      <c r="LNS444" s="45"/>
      <c r="LNT444" s="45"/>
      <c r="LNU444" s="45"/>
      <c r="LNV444" s="45"/>
      <c r="LNW444" s="45"/>
      <c r="LNX444" s="45"/>
      <c r="LNY444" s="45"/>
      <c r="LNZ444" s="45"/>
      <c r="LOA444" s="45"/>
      <c r="LOB444" s="45"/>
      <c r="LOC444" s="45"/>
      <c r="LOD444" s="45"/>
      <c r="LOE444" s="45"/>
      <c r="LOF444" s="45"/>
      <c r="LOG444" s="45"/>
      <c r="LOH444" s="45"/>
      <c r="LOI444" s="45"/>
      <c r="LOJ444" s="45"/>
      <c r="LOK444" s="45"/>
      <c r="LOL444" s="45"/>
      <c r="LOM444" s="45"/>
      <c r="LON444" s="45"/>
      <c r="LOO444" s="45"/>
      <c r="LOP444" s="45"/>
      <c r="LOQ444" s="45"/>
      <c r="LOR444" s="45"/>
      <c r="LOS444" s="45"/>
      <c r="LOT444" s="45"/>
      <c r="LOU444" s="45"/>
      <c r="LOV444" s="45"/>
      <c r="LOW444" s="45"/>
      <c r="LOX444" s="45"/>
      <c r="LOY444" s="45"/>
      <c r="LOZ444" s="45"/>
      <c r="LPA444" s="45"/>
      <c r="LPB444" s="45"/>
      <c r="LPC444" s="45"/>
      <c r="LPD444" s="45"/>
      <c r="LPE444" s="45"/>
      <c r="LPF444" s="45"/>
      <c r="LPG444" s="45"/>
      <c r="LPH444" s="45"/>
      <c r="LPI444" s="45"/>
      <c r="LPJ444" s="45"/>
      <c r="LPK444" s="45"/>
      <c r="LPL444" s="45"/>
      <c r="LPM444" s="45"/>
      <c r="LPN444" s="45"/>
      <c r="LPO444" s="45"/>
      <c r="LPP444" s="45"/>
      <c r="LPQ444" s="45"/>
      <c r="LPR444" s="45"/>
      <c r="LPS444" s="45"/>
      <c r="LPT444" s="45"/>
      <c r="LPU444" s="45"/>
      <c r="LPV444" s="45"/>
      <c r="LPW444" s="45"/>
      <c r="LPX444" s="45"/>
      <c r="LPY444" s="45"/>
      <c r="LPZ444" s="45"/>
      <c r="LQA444" s="45"/>
      <c r="LQB444" s="45"/>
      <c r="LQC444" s="45"/>
      <c r="LQD444" s="45"/>
      <c r="LQE444" s="45"/>
      <c r="LQF444" s="45"/>
      <c r="LQG444" s="45"/>
      <c r="LQH444" s="45"/>
      <c r="LQI444" s="45"/>
      <c r="LQJ444" s="45"/>
      <c r="LQK444" s="45"/>
      <c r="LQL444" s="45"/>
      <c r="LQM444" s="45"/>
      <c r="LQN444" s="45"/>
      <c r="LQO444" s="45"/>
      <c r="LQP444" s="45"/>
      <c r="LQQ444" s="45"/>
      <c r="LQR444" s="45"/>
      <c r="LQS444" s="45"/>
      <c r="LQT444" s="45"/>
      <c r="LQU444" s="45"/>
      <c r="LQV444" s="45"/>
      <c r="LQW444" s="45"/>
      <c r="LQX444" s="45"/>
      <c r="LQY444" s="45"/>
      <c r="LQZ444" s="45"/>
      <c r="LRA444" s="45"/>
      <c r="LRB444" s="45"/>
      <c r="LRC444" s="45"/>
      <c r="LRD444" s="45"/>
      <c r="LRE444" s="45"/>
      <c r="LRF444" s="45"/>
      <c r="LRG444" s="45"/>
      <c r="LRH444" s="45"/>
      <c r="LRI444" s="45"/>
      <c r="LRJ444" s="45"/>
      <c r="LRK444" s="45"/>
      <c r="LRL444" s="45"/>
      <c r="LRM444" s="45"/>
      <c r="LRN444" s="45"/>
      <c r="LRO444" s="45"/>
      <c r="LRP444" s="45"/>
      <c r="LRQ444" s="45"/>
      <c r="LRR444" s="45"/>
      <c r="LRS444" s="45"/>
      <c r="LRT444" s="45"/>
      <c r="LRU444" s="45"/>
      <c r="LRV444" s="45"/>
      <c r="LRW444" s="45"/>
      <c r="LRX444" s="45"/>
      <c r="LRY444" s="45"/>
      <c r="LRZ444" s="45"/>
      <c r="LSA444" s="45"/>
      <c r="LSB444" s="45"/>
      <c r="LSC444" s="45"/>
      <c r="LSD444" s="45"/>
      <c r="LSE444" s="45"/>
      <c r="LSF444" s="45"/>
      <c r="LSG444" s="45"/>
      <c r="LSH444" s="45"/>
      <c r="LSI444" s="45"/>
      <c r="LSJ444" s="45"/>
      <c r="LSK444" s="45"/>
      <c r="LSL444" s="45"/>
      <c r="LSM444" s="45"/>
      <c r="LSN444" s="45"/>
      <c r="LSO444" s="45"/>
      <c r="LSP444" s="45"/>
      <c r="LSQ444" s="45"/>
      <c r="LSR444" s="45"/>
      <c r="LSS444" s="45"/>
      <c r="LST444" s="45"/>
      <c r="LSU444" s="45"/>
      <c r="LSV444" s="45"/>
      <c r="LSW444" s="45"/>
      <c r="LSX444" s="45"/>
      <c r="LSY444" s="45"/>
      <c r="LSZ444" s="45"/>
      <c r="LTA444" s="45"/>
      <c r="LTB444" s="45"/>
      <c r="LTC444" s="45"/>
      <c r="LTD444" s="45"/>
      <c r="LTE444" s="45"/>
      <c r="LTF444" s="45"/>
      <c r="LTG444" s="45"/>
      <c r="LTH444" s="45"/>
      <c r="LTI444" s="45"/>
      <c r="LTJ444" s="45"/>
      <c r="LTK444" s="45"/>
      <c r="LTL444" s="45"/>
      <c r="LTM444" s="45"/>
      <c r="LTN444" s="45"/>
      <c r="LTO444" s="45"/>
      <c r="LTP444" s="45"/>
      <c r="LTQ444" s="45"/>
      <c r="LTR444" s="45"/>
      <c r="LTS444" s="45"/>
      <c r="LTT444" s="45"/>
      <c r="LTU444" s="45"/>
      <c r="LTV444" s="45"/>
      <c r="LTW444" s="45"/>
      <c r="LTX444" s="45"/>
      <c r="LTY444" s="45"/>
      <c r="LTZ444" s="45"/>
      <c r="LUA444" s="45"/>
      <c r="LUB444" s="45"/>
      <c r="LUC444" s="45"/>
      <c r="LUD444" s="45"/>
      <c r="LUE444" s="45"/>
      <c r="LUF444" s="45"/>
      <c r="LUG444" s="45"/>
      <c r="LUH444" s="45"/>
      <c r="LUI444" s="45"/>
      <c r="LUJ444" s="45"/>
      <c r="LUK444" s="45"/>
      <c r="LUL444" s="45"/>
      <c r="LUM444" s="45"/>
      <c r="LUN444" s="45"/>
      <c r="LUO444" s="45"/>
      <c r="LUP444" s="45"/>
      <c r="LUQ444" s="45"/>
      <c r="LUR444" s="45"/>
      <c r="LUS444" s="45"/>
      <c r="LUT444" s="45"/>
      <c r="LUU444" s="45"/>
      <c r="LUV444" s="45"/>
      <c r="LUW444" s="45"/>
      <c r="LUX444" s="45"/>
      <c r="LUY444" s="45"/>
      <c r="LUZ444" s="45"/>
      <c r="LVA444" s="45"/>
      <c r="LVB444" s="45"/>
      <c r="LVC444" s="45"/>
      <c r="LVD444" s="45"/>
      <c r="LVE444" s="45"/>
      <c r="LVF444" s="45"/>
      <c r="LVG444" s="45"/>
      <c r="LVH444" s="45"/>
      <c r="LVI444" s="45"/>
      <c r="LVJ444" s="45"/>
      <c r="LVK444" s="45"/>
      <c r="LVL444" s="45"/>
      <c r="LVM444" s="45"/>
      <c r="LVN444" s="45"/>
      <c r="LVO444" s="45"/>
      <c r="LVP444" s="45"/>
      <c r="LVQ444" s="45"/>
      <c r="LVR444" s="45"/>
      <c r="LVS444" s="45"/>
      <c r="LVT444" s="45"/>
      <c r="LVU444" s="45"/>
      <c r="LVV444" s="45"/>
      <c r="LVW444" s="45"/>
      <c r="LVX444" s="45"/>
      <c r="LVY444" s="45"/>
      <c r="LVZ444" s="45"/>
      <c r="LWA444" s="45"/>
      <c r="LWB444" s="45"/>
      <c r="LWC444" s="45"/>
      <c r="LWD444" s="45"/>
      <c r="LWE444" s="45"/>
      <c r="LWF444" s="45"/>
      <c r="LWG444" s="45"/>
      <c r="LWH444" s="45"/>
      <c r="LWI444" s="45"/>
      <c r="LWJ444" s="45"/>
      <c r="LWK444" s="45"/>
      <c r="LWL444" s="45"/>
      <c r="LWM444" s="45"/>
      <c r="LWN444" s="45"/>
      <c r="LWO444" s="45"/>
      <c r="LWP444" s="45"/>
      <c r="LWQ444" s="45"/>
      <c r="LWR444" s="45"/>
      <c r="LWS444" s="45"/>
      <c r="LWT444" s="45"/>
      <c r="LWU444" s="45"/>
      <c r="LWV444" s="45"/>
      <c r="LWW444" s="45"/>
      <c r="LWX444" s="45"/>
      <c r="LWY444" s="45"/>
      <c r="LWZ444" s="45"/>
      <c r="LXA444" s="45"/>
      <c r="LXB444" s="45"/>
      <c r="LXC444" s="45"/>
      <c r="LXD444" s="45"/>
      <c r="LXE444" s="45"/>
      <c r="LXF444" s="45"/>
      <c r="LXG444" s="45"/>
      <c r="LXH444" s="45"/>
      <c r="LXI444" s="45"/>
      <c r="LXJ444" s="45"/>
      <c r="LXK444" s="45"/>
      <c r="LXL444" s="45"/>
      <c r="LXM444" s="45"/>
      <c r="LXN444" s="45"/>
      <c r="LXO444" s="45"/>
      <c r="LXP444" s="45"/>
      <c r="LXQ444" s="45"/>
      <c r="LXR444" s="45"/>
      <c r="LXS444" s="45"/>
      <c r="LXT444" s="45"/>
      <c r="LXU444" s="45"/>
      <c r="LXV444" s="45"/>
      <c r="LXW444" s="45"/>
      <c r="LXX444" s="45"/>
      <c r="LXY444" s="45"/>
      <c r="LXZ444" s="45"/>
      <c r="LYA444" s="45"/>
      <c r="LYB444" s="45"/>
      <c r="LYC444" s="45"/>
      <c r="LYD444" s="45"/>
      <c r="LYE444" s="45"/>
      <c r="LYF444" s="45"/>
      <c r="LYG444" s="45"/>
      <c r="LYH444" s="45"/>
      <c r="LYI444" s="45"/>
      <c r="LYJ444" s="45"/>
      <c r="LYK444" s="45"/>
      <c r="LYL444" s="45"/>
      <c r="LYM444" s="45"/>
      <c r="LYN444" s="45"/>
      <c r="LYO444" s="45"/>
      <c r="LYP444" s="45"/>
      <c r="LYQ444" s="45"/>
      <c r="LYR444" s="45"/>
      <c r="LYS444" s="45"/>
      <c r="LYT444" s="45"/>
      <c r="LYU444" s="45"/>
      <c r="LYV444" s="45"/>
      <c r="LYW444" s="45"/>
      <c r="LYX444" s="45"/>
      <c r="LYY444" s="45"/>
      <c r="LYZ444" s="45"/>
      <c r="LZA444" s="45"/>
      <c r="LZB444" s="45"/>
      <c r="LZC444" s="45"/>
      <c r="LZD444" s="45"/>
      <c r="LZE444" s="45"/>
      <c r="LZF444" s="45"/>
      <c r="LZG444" s="45"/>
      <c r="LZH444" s="45"/>
      <c r="LZI444" s="45"/>
      <c r="LZJ444" s="45"/>
      <c r="LZK444" s="45"/>
      <c r="LZL444" s="45"/>
      <c r="LZM444" s="45"/>
      <c r="LZN444" s="45"/>
      <c r="LZO444" s="45"/>
      <c r="LZP444" s="45"/>
      <c r="LZQ444" s="45"/>
      <c r="LZR444" s="45"/>
      <c r="LZS444" s="45"/>
      <c r="LZT444" s="45"/>
      <c r="LZU444" s="45"/>
      <c r="LZV444" s="45"/>
      <c r="LZW444" s="45"/>
      <c r="LZX444" s="45"/>
      <c r="LZY444" s="45"/>
      <c r="LZZ444" s="45"/>
      <c r="MAA444" s="45"/>
      <c r="MAB444" s="45"/>
      <c r="MAC444" s="45"/>
      <c r="MAD444" s="45"/>
      <c r="MAE444" s="45"/>
      <c r="MAF444" s="45"/>
      <c r="MAG444" s="45"/>
      <c r="MAH444" s="45"/>
      <c r="MAI444" s="45"/>
      <c r="MAJ444" s="45"/>
      <c r="MAK444" s="45"/>
      <c r="MAL444" s="45"/>
      <c r="MAM444" s="45"/>
      <c r="MAN444" s="45"/>
      <c r="MAO444" s="45"/>
      <c r="MAP444" s="45"/>
      <c r="MAQ444" s="45"/>
      <c r="MAR444" s="45"/>
      <c r="MAS444" s="45"/>
      <c r="MAT444" s="45"/>
      <c r="MAU444" s="45"/>
      <c r="MAV444" s="45"/>
      <c r="MAW444" s="45"/>
      <c r="MAX444" s="45"/>
      <c r="MAY444" s="45"/>
      <c r="MAZ444" s="45"/>
      <c r="MBA444" s="45"/>
      <c r="MBB444" s="45"/>
      <c r="MBC444" s="45"/>
      <c r="MBD444" s="45"/>
      <c r="MBE444" s="45"/>
      <c r="MBF444" s="45"/>
      <c r="MBG444" s="45"/>
      <c r="MBH444" s="45"/>
      <c r="MBI444" s="45"/>
      <c r="MBJ444" s="45"/>
      <c r="MBK444" s="45"/>
      <c r="MBL444" s="45"/>
      <c r="MBM444" s="45"/>
      <c r="MBN444" s="45"/>
      <c r="MBO444" s="45"/>
      <c r="MBP444" s="45"/>
      <c r="MBQ444" s="45"/>
      <c r="MBR444" s="45"/>
      <c r="MBS444" s="45"/>
      <c r="MBT444" s="45"/>
      <c r="MBU444" s="45"/>
      <c r="MBV444" s="45"/>
      <c r="MBW444" s="45"/>
      <c r="MBX444" s="45"/>
      <c r="MBY444" s="45"/>
      <c r="MBZ444" s="45"/>
      <c r="MCA444" s="45"/>
      <c r="MCB444" s="45"/>
      <c r="MCC444" s="45"/>
      <c r="MCD444" s="45"/>
      <c r="MCE444" s="45"/>
      <c r="MCF444" s="45"/>
      <c r="MCG444" s="45"/>
      <c r="MCH444" s="45"/>
      <c r="MCI444" s="45"/>
      <c r="MCJ444" s="45"/>
      <c r="MCK444" s="45"/>
      <c r="MCL444" s="45"/>
      <c r="MCM444" s="45"/>
      <c r="MCN444" s="45"/>
      <c r="MCO444" s="45"/>
      <c r="MCP444" s="45"/>
      <c r="MCQ444" s="45"/>
      <c r="MCR444" s="45"/>
      <c r="MCS444" s="45"/>
      <c r="MCT444" s="45"/>
      <c r="MCU444" s="45"/>
      <c r="MCV444" s="45"/>
      <c r="MCW444" s="45"/>
      <c r="MCX444" s="45"/>
      <c r="MCY444" s="45"/>
      <c r="MCZ444" s="45"/>
      <c r="MDA444" s="45"/>
      <c r="MDB444" s="45"/>
      <c r="MDC444" s="45"/>
      <c r="MDD444" s="45"/>
      <c r="MDE444" s="45"/>
      <c r="MDF444" s="45"/>
      <c r="MDG444" s="45"/>
      <c r="MDH444" s="45"/>
      <c r="MDI444" s="45"/>
      <c r="MDJ444" s="45"/>
      <c r="MDK444" s="45"/>
      <c r="MDL444" s="45"/>
      <c r="MDM444" s="45"/>
      <c r="MDN444" s="45"/>
      <c r="MDO444" s="45"/>
      <c r="MDP444" s="45"/>
      <c r="MDQ444" s="45"/>
      <c r="MDR444" s="45"/>
      <c r="MDS444" s="45"/>
      <c r="MDT444" s="45"/>
      <c r="MDU444" s="45"/>
      <c r="MDV444" s="45"/>
      <c r="MDW444" s="45"/>
      <c r="MDX444" s="45"/>
      <c r="MDY444" s="45"/>
      <c r="MDZ444" s="45"/>
      <c r="MEA444" s="45"/>
      <c r="MEB444" s="45"/>
      <c r="MEC444" s="45"/>
      <c r="MED444" s="45"/>
      <c r="MEE444" s="45"/>
      <c r="MEF444" s="45"/>
      <c r="MEG444" s="45"/>
      <c r="MEH444" s="45"/>
      <c r="MEI444" s="45"/>
      <c r="MEJ444" s="45"/>
      <c r="MEK444" s="45"/>
      <c r="MEL444" s="45"/>
      <c r="MEM444" s="45"/>
      <c r="MEN444" s="45"/>
      <c r="MEO444" s="45"/>
      <c r="MEP444" s="45"/>
      <c r="MEQ444" s="45"/>
      <c r="MER444" s="45"/>
      <c r="MES444" s="45"/>
      <c r="MET444" s="45"/>
      <c r="MEU444" s="45"/>
      <c r="MEV444" s="45"/>
      <c r="MEW444" s="45"/>
      <c r="MEX444" s="45"/>
      <c r="MEY444" s="45"/>
      <c r="MEZ444" s="45"/>
      <c r="MFA444" s="45"/>
      <c r="MFB444" s="45"/>
      <c r="MFC444" s="45"/>
      <c r="MFD444" s="45"/>
      <c r="MFE444" s="45"/>
      <c r="MFF444" s="45"/>
      <c r="MFG444" s="45"/>
      <c r="MFH444" s="45"/>
      <c r="MFI444" s="45"/>
      <c r="MFJ444" s="45"/>
      <c r="MFK444" s="45"/>
      <c r="MFL444" s="45"/>
      <c r="MFM444" s="45"/>
      <c r="MFN444" s="45"/>
      <c r="MFO444" s="45"/>
      <c r="MFP444" s="45"/>
      <c r="MFQ444" s="45"/>
      <c r="MFR444" s="45"/>
      <c r="MFS444" s="45"/>
      <c r="MFT444" s="45"/>
      <c r="MFU444" s="45"/>
      <c r="MFV444" s="45"/>
      <c r="MFW444" s="45"/>
      <c r="MFX444" s="45"/>
      <c r="MFY444" s="45"/>
      <c r="MFZ444" s="45"/>
      <c r="MGA444" s="45"/>
      <c r="MGB444" s="45"/>
      <c r="MGC444" s="45"/>
      <c r="MGD444" s="45"/>
      <c r="MGE444" s="45"/>
      <c r="MGF444" s="45"/>
      <c r="MGG444" s="45"/>
      <c r="MGH444" s="45"/>
      <c r="MGI444" s="45"/>
      <c r="MGJ444" s="45"/>
      <c r="MGK444" s="45"/>
      <c r="MGL444" s="45"/>
      <c r="MGM444" s="45"/>
      <c r="MGN444" s="45"/>
      <c r="MGO444" s="45"/>
      <c r="MGP444" s="45"/>
      <c r="MGQ444" s="45"/>
      <c r="MGR444" s="45"/>
      <c r="MGS444" s="45"/>
      <c r="MGT444" s="45"/>
      <c r="MGU444" s="45"/>
      <c r="MGV444" s="45"/>
      <c r="MGW444" s="45"/>
      <c r="MGX444" s="45"/>
      <c r="MGY444" s="45"/>
      <c r="MGZ444" s="45"/>
      <c r="MHA444" s="45"/>
      <c r="MHB444" s="45"/>
      <c r="MHC444" s="45"/>
      <c r="MHD444" s="45"/>
      <c r="MHE444" s="45"/>
      <c r="MHF444" s="45"/>
      <c r="MHG444" s="45"/>
      <c r="MHH444" s="45"/>
      <c r="MHI444" s="45"/>
      <c r="MHJ444" s="45"/>
      <c r="MHK444" s="45"/>
      <c r="MHL444" s="45"/>
      <c r="MHM444" s="45"/>
      <c r="MHN444" s="45"/>
      <c r="MHO444" s="45"/>
      <c r="MHP444" s="45"/>
      <c r="MHQ444" s="45"/>
      <c r="MHR444" s="45"/>
      <c r="MHS444" s="45"/>
      <c r="MHT444" s="45"/>
      <c r="MHU444" s="45"/>
      <c r="MHV444" s="45"/>
      <c r="MHW444" s="45"/>
      <c r="MHX444" s="45"/>
      <c r="MHY444" s="45"/>
      <c r="MHZ444" s="45"/>
      <c r="MIA444" s="45"/>
      <c r="MIB444" s="45"/>
      <c r="MIC444" s="45"/>
      <c r="MID444" s="45"/>
      <c r="MIE444" s="45"/>
      <c r="MIF444" s="45"/>
      <c r="MIG444" s="45"/>
      <c r="MIH444" s="45"/>
      <c r="MII444" s="45"/>
      <c r="MIJ444" s="45"/>
      <c r="MIK444" s="45"/>
      <c r="MIL444" s="45"/>
      <c r="MIM444" s="45"/>
      <c r="MIN444" s="45"/>
      <c r="MIO444" s="45"/>
      <c r="MIP444" s="45"/>
      <c r="MIQ444" s="45"/>
      <c r="MIR444" s="45"/>
      <c r="MIS444" s="45"/>
      <c r="MIT444" s="45"/>
      <c r="MIU444" s="45"/>
      <c r="MIV444" s="45"/>
      <c r="MIW444" s="45"/>
      <c r="MIX444" s="45"/>
      <c r="MIY444" s="45"/>
      <c r="MIZ444" s="45"/>
      <c r="MJA444" s="45"/>
      <c r="MJB444" s="45"/>
      <c r="MJC444" s="45"/>
      <c r="MJD444" s="45"/>
      <c r="MJE444" s="45"/>
      <c r="MJF444" s="45"/>
      <c r="MJG444" s="45"/>
      <c r="MJH444" s="45"/>
      <c r="MJI444" s="45"/>
      <c r="MJJ444" s="45"/>
      <c r="MJK444" s="45"/>
      <c r="MJL444" s="45"/>
      <c r="MJM444" s="45"/>
      <c r="MJN444" s="45"/>
      <c r="MJO444" s="45"/>
      <c r="MJP444" s="45"/>
      <c r="MJQ444" s="45"/>
      <c r="MJR444" s="45"/>
      <c r="MJS444" s="45"/>
      <c r="MJT444" s="45"/>
      <c r="MJU444" s="45"/>
      <c r="MJV444" s="45"/>
      <c r="MJW444" s="45"/>
      <c r="MJX444" s="45"/>
      <c r="MJY444" s="45"/>
      <c r="MJZ444" s="45"/>
      <c r="MKA444" s="45"/>
      <c r="MKB444" s="45"/>
      <c r="MKC444" s="45"/>
      <c r="MKD444" s="45"/>
      <c r="MKE444" s="45"/>
      <c r="MKF444" s="45"/>
      <c r="MKG444" s="45"/>
      <c r="MKH444" s="45"/>
      <c r="MKI444" s="45"/>
      <c r="MKJ444" s="45"/>
      <c r="MKK444" s="45"/>
      <c r="MKL444" s="45"/>
      <c r="MKM444" s="45"/>
      <c r="MKN444" s="45"/>
      <c r="MKO444" s="45"/>
      <c r="MKP444" s="45"/>
      <c r="MKQ444" s="45"/>
      <c r="MKR444" s="45"/>
      <c r="MKS444" s="45"/>
      <c r="MKT444" s="45"/>
      <c r="MKU444" s="45"/>
      <c r="MKV444" s="45"/>
      <c r="MKW444" s="45"/>
      <c r="MKX444" s="45"/>
      <c r="MKY444" s="45"/>
      <c r="MKZ444" s="45"/>
      <c r="MLA444" s="45"/>
      <c r="MLB444" s="45"/>
      <c r="MLC444" s="45"/>
      <c r="MLD444" s="45"/>
      <c r="MLE444" s="45"/>
      <c r="MLF444" s="45"/>
      <c r="MLG444" s="45"/>
      <c r="MLH444" s="45"/>
      <c r="MLI444" s="45"/>
      <c r="MLJ444" s="45"/>
      <c r="MLK444" s="45"/>
      <c r="MLL444" s="45"/>
      <c r="MLM444" s="45"/>
      <c r="MLN444" s="45"/>
      <c r="MLO444" s="45"/>
      <c r="MLP444" s="45"/>
      <c r="MLQ444" s="45"/>
      <c r="MLR444" s="45"/>
      <c r="MLS444" s="45"/>
      <c r="MLT444" s="45"/>
      <c r="MLU444" s="45"/>
      <c r="MLV444" s="45"/>
      <c r="MLW444" s="45"/>
      <c r="MLX444" s="45"/>
      <c r="MLY444" s="45"/>
      <c r="MLZ444" s="45"/>
      <c r="MMA444" s="45"/>
      <c r="MMB444" s="45"/>
      <c r="MMC444" s="45"/>
      <c r="MMD444" s="45"/>
      <c r="MME444" s="45"/>
      <c r="MMF444" s="45"/>
      <c r="MMG444" s="45"/>
      <c r="MMH444" s="45"/>
      <c r="MMI444" s="45"/>
      <c r="MMJ444" s="45"/>
      <c r="MMK444" s="45"/>
      <c r="MML444" s="45"/>
      <c r="MMM444" s="45"/>
      <c r="MMN444" s="45"/>
      <c r="MMO444" s="45"/>
      <c r="MMP444" s="45"/>
      <c r="MMQ444" s="45"/>
      <c r="MMR444" s="45"/>
      <c r="MMS444" s="45"/>
      <c r="MMT444" s="45"/>
      <c r="MMU444" s="45"/>
      <c r="MMV444" s="45"/>
      <c r="MMW444" s="45"/>
      <c r="MMX444" s="45"/>
      <c r="MMY444" s="45"/>
      <c r="MMZ444" s="45"/>
      <c r="MNA444" s="45"/>
      <c r="MNB444" s="45"/>
      <c r="MNC444" s="45"/>
      <c r="MND444" s="45"/>
      <c r="MNE444" s="45"/>
      <c r="MNF444" s="45"/>
      <c r="MNG444" s="45"/>
      <c r="MNH444" s="45"/>
      <c r="MNI444" s="45"/>
      <c r="MNJ444" s="45"/>
      <c r="MNK444" s="45"/>
      <c r="MNL444" s="45"/>
      <c r="MNM444" s="45"/>
      <c r="MNN444" s="45"/>
      <c r="MNO444" s="45"/>
      <c r="MNP444" s="45"/>
      <c r="MNQ444" s="45"/>
      <c r="MNR444" s="45"/>
      <c r="MNS444" s="45"/>
      <c r="MNT444" s="45"/>
      <c r="MNU444" s="45"/>
      <c r="MNV444" s="45"/>
      <c r="MNW444" s="45"/>
      <c r="MNX444" s="45"/>
      <c r="MNY444" s="45"/>
      <c r="MNZ444" s="45"/>
      <c r="MOA444" s="45"/>
      <c r="MOB444" s="45"/>
      <c r="MOC444" s="45"/>
      <c r="MOD444" s="45"/>
      <c r="MOE444" s="45"/>
      <c r="MOF444" s="45"/>
      <c r="MOG444" s="45"/>
      <c r="MOH444" s="45"/>
      <c r="MOI444" s="45"/>
      <c r="MOJ444" s="45"/>
      <c r="MOK444" s="45"/>
      <c r="MOL444" s="45"/>
      <c r="MOM444" s="45"/>
      <c r="MON444" s="45"/>
      <c r="MOO444" s="45"/>
      <c r="MOP444" s="45"/>
      <c r="MOQ444" s="45"/>
      <c r="MOR444" s="45"/>
      <c r="MOS444" s="45"/>
      <c r="MOT444" s="45"/>
      <c r="MOU444" s="45"/>
      <c r="MOV444" s="45"/>
      <c r="MOW444" s="45"/>
      <c r="MOX444" s="45"/>
      <c r="MOY444" s="45"/>
      <c r="MOZ444" s="45"/>
      <c r="MPA444" s="45"/>
      <c r="MPB444" s="45"/>
      <c r="MPC444" s="45"/>
      <c r="MPD444" s="45"/>
      <c r="MPE444" s="45"/>
      <c r="MPF444" s="45"/>
      <c r="MPG444" s="45"/>
      <c r="MPH444" s="45"/>
      <c r="MPI444" s="45"/>
      <c r="MPJ444" s="45"/>
      <c r="MPK444" s="45"/>
      <c r="MPL444" s="45"/>
      <c r="MPM444" s="45"/>
      <c r="MPN444" s="45"/>
      <c r="MPO444" s="45"/>
      <c r="MPP444" s="45"/>
      <c r="MPQ444" s="45"/>
      <c r="MPR444" s="45"/>
      <c r="MPS444" s="45"/>
      <c r="MPT444" s="45"/>
      <c r="MPU444" s="45"/>
      <c r="MPV444" s="45"/>
      <c r="MPW444" s="45"/>
      <c r="MPX444" s="45"/>
      <c r="MPY444" s="45"/>
      <c r="MPZ444" s="45"/>
      <c r="MQA444" s="45"/>
      <c r="MQB444" s="45"/>
      <c r="MQC444" s="45"/>
      <c r="MQD444" s="45"/>
      <c r="MQE444" s="45"/>
      <c r="MQF444" s="45"/>
      <c r="MQG444" s="45"/>
      <c r="MQH444" s="45"/>
      <c r="MQI444" s="45"/>
      <c r="MQJ444" s="45"/>
      <c r="MQK444" s="45"/>
      <c r="MQL444" s="45"/>
      <c r="MQM444" s="45"/>
      <c r="MQN444" s="45"/>
      <c r="MQO444" s="45"/>
      <c r="MQP444" s="45"/>
      <c r="MQQ444" s="45"/>
      <c r="MQR444" s="45"/>
      <c r="MQS444" s="45"/>
      <c r="MQT444" s="45"/>
      <c r="MQU444" s="45"/>
      <c r="MQV444" s="45"/>
      <c r="MQW444" s="45"/>
      <c r="MQX444" s="45"/>
      <c r="MQY444" s="45"/>
      <c r="MQZ444" s="45"/>
      <c r="MRA444" s="45"/>
      <c r="MRB444" s="45"/>
      <c r="MRC444" s="45"/>
      <c r="MRD444" s="45"/>
      <c r="MRE444" s="45"/>
      <c r="MRF444" s="45"/>
      <c r="MRG444" s="45"/>
      <c r="MRH444" s="45"/>
      <c r="MRI444" s="45"/>
      <c r="MRJ444" s="45"/>
      <c r="MRK444" s="45"/>
      <c r="MRL444" s="45"/>
      <c r="MRM444" s="45"/>
      <c r="MRN444" s="45"/>
      <c r="MRO444" s="45"/>
      <c r="MRP444" s="45"/>
      <c r="MRQ444" s="45"/>
      <c r="MRR444" s="45"/>
      <c r="MRS444" s="45"/>
      <c r="MRT444" s="45"/>
      <c r="MRU444" s="45"/>
      <c r="MRV444" s="45"/>
      <c r="MRW444" s="45"/>
      <c r="MRX444" s="45"/>
      <c r="MRY444" s="45"/>
      <c r="MRZ444" s="45"/>
      <c r="MSA444" s="45"/>
      <c r="MSB444" s="45"/>
      <c r="MSC444" s="45"/>
      <c r="MSD444" s="45"/>
      <c r="MSE444" s="45"/>
      <c r="MSF444" s="45"/>
      <c r="MSG444" s="45"/>
      <c r="MSH444" s="45"/>
      <c r="MSI444" s="45"/>
      <c r="MSJ444" s="45"/>
      <c r="MSK444" s="45"/>
      <c r="MSL444" s="45"/>
      <c r="MSM444" s="45"/>
      <c r="MSN444" s="45"/>
      <c r="MSO444" s="45"/>
      <c r="MSP444" s="45"/>
      <c r="MSQ444" s="45"/>
      <c r="MSR444" s="45"/>
      <c r="MSS444" s="45"/>
      <c r="MST444" s="45"/>
      <c r="MSU444" s="45"/>
      <c r="MSV444" s="45"/>
      <c r="MSW444" s="45"/>
      <c r="MSX444" s="45"/>
      <c r="MSY444" s="45"/>
      <c r="MSZ444" s="45"/>
      <c r="MTA444" s="45"/>
      <c r="MTB444" s="45"/>
      <c r="MTC444" s="45"/>
      <c r="MTD444" s="45"/>
      <c r="MTE444" s="45"/>
      <c r="MTF444" s="45"/>
      <c r="MTG444" s="45"/>
      <c r="MTH444" s="45"/>
      <c r="MTI444" s="45"/>
      <c r="MTJ444" s="45"/>
      <c r="MTK444" s="45"/>
      <c r="MTL444" s="45"/>
      <c r="MTM444" s="45"/>
      <c r="MTN444" s="45"/>
      <c r="MTO444" s="45"/>
      <c r="MTP444" s="45"/>
      <c r="MTQ444" s="45"/>
      <c r="MTR444" s="45"/>
      <c r="MTS444" s="45"/>
      <c r="MTT444" s="45"/>
      <c r="MTU444" s="45"/>
      <c r="MTV444" s="45"/>
      <c r="MTW444" s="45"/>
      <c r="MTX444" s="45"/>
      <c r="MTY444" s="45"/>
      <c r="MTZ444" s="45"/>
      <c r="MUA444" s="45"/>
      <c r="MUB444" s="45"/>
      <c r="MUC444" s="45"/>
      <c r="MUD444" s="45"/>
      <c r="MUE444" s="45"/>
      <c r="MUF444" s="45"/>
      <c r="MUG444" s="45"/>
      <c r="MUH444" s="45"/>
      <c r="MUI444" s="45"/>
      <c r="MUJ444" s="45"/>
      <c r="MUK444" s="45"/>
      <c r="MUL444" s="45"/>
      <c r="MUM444" s="45"/>
      <c r="MUN444" s="45"/>
      <c r="MUO444" s="45"/>
      <c r="MUP444" s="45"/>
      <c r="MUQ444" s="45"/>
      <c r="MUR444" s="45"/>
      <c r="MUS444" s="45"/>
      <c r="MUT444" s="45"/>
      <c r="MUU444" s="45"/>
      <c r="MUV444" s="45"/>
      <c r="MUW444" s="45"/>
      <c r="MUX444" s="45"/>
      <c r="MUY444" s="45"/>
      <c r="MUZ444" s="45"/>
      <c r="MVA444" s="45"/>
      <c r="MVB444" s="45"/>
      <c r="MVC444" s="45"/>
      <c r="MVD444" s="45"/>
      <c r="MVE444" s="45"/>
      <c r="MVF444" s="45"/>
      <c r="MVG444" s="45"/>
      <c r="MVH444" s="45"/>
      <c r="MVI444" s="45"/>
      <c r="MVJ444" s="45"/>
      <c r="MVK444" s="45"/>
      <c r="MVL444" s="45"/>
      <c r="MVM444" s="45"/>
      <c r="MVN444" s="45"/>
      <c r="MVO444" s="45"/>
      <c r="MVP444" s="45"/>
      <c r="MVQ444" s="45"/>
      <c r="MVR444" s="45"/>
      <c r="MVS444" s="45"/>
      <c r="MVT444" s="45"/>
      <c r="MVU444" s="45"/>
      <c r="MVV444" s="45"/>
      <c r="MVW444" s="45"/>
      <c r="MVX444" s="45"/>
      <c r="MVY444" s="45"/>
      <c r="MVZ444" s="45"/>
      <c r="MWA444" s="45"/>
      <c r="MWB444" s="45"/>
      <c r="MWC444" s="45"/>
      <c r="MWD444" s="45"/>
      <c r="MWE444" s="45"/>
      <c r="MWF444" s="45"/>
      <c r="MWG444" s="45"/>
      <c r="MWH444" s="45"/>
      <c r="MWI444" s="45"/>
      <c r="MWJ444" s="45"/>
      <c r="MWK444" s="45"/>
      <c r="MWL444" s="45"/>
      <c r="MWM444" s="45"/>
      <c r="MWN444" s="45"/>
      <c r="MWO444" s="45"/>
      <c r="MWP444" s="45"/>
      <c r="MWQ444" s="45"/>
      <c r="MWR444" s="45"/>
      <c r="MWS444" s="45"/>
      <c r="MWT444" s="45"/>
      <c r="MWU444" s="45"/>
      <c r="MWV444" s="45"/>
      <c r="MWW444" s="45"/>
      <c r="MWX444" s="45"/>
      <c r="MWY444" s="45"/>
      <c r="MWZ444" s="45"/>
      <c r="MXA444" s="45"/>
      <c r="MXB444" s="45"/>
      <c r="MXC444" s="45"/>
      <c r="MXD444" s="45"/>
      <c r="MXE444" s="45"/>
      <c r="MXF444" s="45"/>
      <c r="MXG444" s="45"/>
      <c r="MXH444" s="45"/>
      <c r="MXI444" s="45"/>
      <c r="MXJ444" s="45"/>
      <c r="MXK444" s="45"/>
      <c r="MXL444" s="45"/>
      <c r="MXM444" s="45"/>
      <c r="MXN444" s="45"/>
      <c r="MXO444" s="45"/>
      <c r="MXP444" s="45"/>
      <c r="MXQ444" s="45"/>
      <c r="MXR444" s="45"/>
      <c r="MXS444" s="45"/>
      <c r="MXT444" s="45"/>
      <c r="MXU444" s="45"/>
      <c r="MXV444" s="45"/>
      <c r="MXW444" s="45"/>
      <c r="MXX444" s="45"/>
      <c r="MXY444" s="45"/>
      <c r="MXZ444" s="45"/>
      <c r="MYA444" s="45"/>
      <c r="MYB444" s="45"/>
      <c r="MYC444" s="45"/>
      <c r="MYD444" s="45"/>
      <c r="MYE444" s="45"/>
      <c r="MYF444" s="45"/>
      <c r="MYG444" s="45"/>
      <c r="MYH444" s="45"/>
      <c r="MYI444" s="45"/>
      <c r="MYJ444" s="45"/>
      <c r="MYK444" s="45"/>
      <c r="MYL444" s="45"/>
      <c r="MYM444" s="45"/>
      <c r="MYN444" s="45"/>
      <c r="MYO444" s="45"/>
      <c r="MYP444" s="45"/>
      <c r="MYQ444" s="45"/>
      <c r="MYR444" s="45"/>
      <c r="MYS444" s="45"/>
      <c r="MYT444" s="45"/>
      <c r="MYU444" s="45"/>
      <c r="MYV444" s="45"/>
      <c r="MYW444" s="45"/>
      <c r="MYX444" s="45"/>
      <c r="MYY444" s="45"/>
      <c r="MYZ444" s="45"/>
      <c r="MZA444" s="45"/>
      <c r="MZB444" s="45"/>
      <c r="MZC444" s="45"/>
      <c r="MZD444" s="45"/>
      <c r="MZE444" s="45"/>
      <c r="MZF444" s="45"/>
      <c r="MZG444" s="45"/>
      <c r="MZH444" s="45"/>
      <c r="MZI444" s="45"/>
      <c r="MZJ444" s="45"/>
      <c r="MZK444" s="45"/>
      <c r="MZL444" s="45"/>
      <c r="MZM444" s="45"/>
      <c r="MZN444" s="45"/>
      <c r="MZO444" s="45"/>
      <c r="MZP444" s="45"/>
      <c r="MZQ444" s="45"/>
      <c r="MZR444" s="45"/>
      <c r="MZS444" s="45"/>
      <c r="MZT444" s="45"/>
      <c r="MZU444" s="45"/>
      <c r="MZV444" s="45"/>
      <c r="MZW444" s="45"/>
      <c r="MZX444" s="45"/>
      <c r="MZY444" s="45"/>
      <c r="MZZ444" s="45"/>
      <c r="NAA444" s="45"/>
      <c r="NAB444" s="45"/>
      <c r="NAC444" s="45"/>
      <c r="NAD444" s="45"/>
      <c r="NAE444" s="45"/>
      <c r="NAF444" s="45"/>
      <c r="NAG444" s="45"/>
      <c r="NAH444" s="45"/>
      <c r="NAI444" s="45"/>
      <c r="NAJ444" s="45"/>
      <c r="NAK444" s="45"/>
      <c r="NAL444" s="45"/>
      <c r="NAM444" s="45"/>
      <c r="NAN444" s="45"/>
      <c r="NAO444" s="45"/>
      <c r="NAP444" s="45"/>
      <c r="NAQ444" s="45"/>
      <c r="NAR444" s="45"/>
      <c r="NAS444" s="45"/>
      <c r="NAT444" s="45"/>
      <c r="NAU444" s="45"/>
      <c r="NAV444" s="45"/>
      <c r="NAW444" s="45"/>
      <c r="NAX444" s="45"/>
      <c r="NAY444" s="45"/>
      <c r="NAZ444" s="45"/>
      <c r="NBA444" s="45"/>
      <c r="NBB444" s="45"/>
      <c r="NBC444" s="45"/>
      <c r="NBD444" s="45"/>
      <c r="NBE444" s="45"/>
      <c r="NBF444" s="45"/>
      <c r="NBG444" s="45"/>
      <c r="NBH444" s="45"/>
      <c r="NBI444" s="45"/>
      <c r="NBJ444" s="45"/>
      <c r="NBK444" s="45"/>
      <c r="NBL444" s="45"/>
      <c r="NBM444" s="45"/>
      <c r="NBN444" s="45"/>
      <c r="NBO444" s="45"/>
      <c r="NBP444" s="45"/>
      <c r="NBQ444" s="45"/>
      <c r="NBR444" s="45"/>
      <c r="NBS444" s="45"/>
      <c r="NBT444" s="45"/>
      <c r="NBU444" s="45"/>
      <c r="NBV444" s="45"/>
      <c r="NBW444" s="45"/>
      <c r="NBX444" s="45"/>
      <c r="NBY444" s="45"/>
      <c r="NBZ444" s="45"/>
      <c r="NCA444" s="45"/>
      <c r="NCB444" s="45"/>
      <c r="NCC444" s="45"/>
      <c r="NCD444" s="45"/>
      <c r="NCE444" s="45"/>
      <c r="NCF444" s="45"/>
      <c r="NCG444" s="45"/>
      <c r="NCH444" s="45"/>
      <c r="NCI444" s="45"/>
      <c r="NCJ444" s="45"/>
      <c r="NCK444" s="45"/>
      <c r="NCL444" s="45"/>
      <c r="NCM444" s="45"/>
      <c r="NCN444" s="45"/>
      <c r="NCO444" s="45"/>
      <c r="NCP444" s="45"/>
      <c r="NCQ444" s="45"/>
      <c r="NCR444" s="45"/>
      <c r="NCS444" s="45"/>
      <c r="NCT444" s="45"/>
      <c r="NCU444" s="45"/>
      <c r="NCV444" s="45"/>
      <c r="NCW444" s="45"/>
      <c r="NCX444" s="45"/>
      <c r="NCY444" s="45"/>
      <c r="NCZ444" s="45"/>
      <c r="NDA444" s="45"/>
      <c r="NDB444" s="45"/>
      <c r="NDC444" s="45"/>
      <c r="NDD444" s="45"/>
      <c r="NDE444" s="45"/>
      <c r="NDF444" s="45"/>
      <c r="NDG444" s="45"/>
      <c r="NDH444" s="45"/>
      <c r="NDI444" s="45"/>
      <c r="NDJ444" s="45"/>
      <c r="NDK444" s="45"/>
      <c r="NDL444" s="45"/>
      <c r="NDM444" s="45"/>
      <c r="NDN444" s="45"/>
      <c r="NDO444" s="45"/>
      <c r="NDP444" s="45"/>
      <c r="NDQ444" s="45"/>
      <c r="NDR444" s="45"/>
      <c r="NDS444" s="45"/>
      <c r="NDT444" s="45"/>
      <c r="NDU444" s="45"/>
      <c r="NDV444" s="45"/>
      <c r="NDW444" s="45"/>
      <c r="NDX444" s="45"/>
      <c r="NDY444" s="45"/>
      <c r="NDZ444" s="45"/>
      <c r="NEA444" s="45"/>
      <c r="NEB444" s="45"/>
      <c r="NEC444" s="45"/>
      <c r="NED444" s="45"/>
      <c r="NEE444" s="45"/>
      <c r="NEF444" s="45"/>
      <c r="NEG444" s="45"/>
      <c r="NEH444" s="45"/>
      <c r="NEI444" s="45"/>
      <c r="NEJ444" s="45"/>
      <c r="NEK444" s="45"/>
      <c r="NEL444" s="45"/>
      <c r="NEM444" s="45"/>
      <c r="NEN444" s="45"/>
      <c r="NEO444" s="45"/>
      <c r="NEP444" s="45"/>
      <c r="NEQ444" s="45"/>
      <c r="NER444" s="45"/>
      <c r="NES444" s="45"/>
      <c r="NET444" s="45"/>
      <c r="NEU444" s="45"/>
      <c r="NEV444" s="45"/>
      <c r="NEW444" s="45"/>
      <c r="NEX444" s="45"/>
      <c r="NEY444" s="45"/>
      <c r="NEZ444" s="45"/>
      <c r="NFA444" s="45"/>
      <c r="NFB444" s="45"/>
      <c r="NFC444" s="45"/>
      <c r="NFD444" s="45"/>
      <c r="NFE444" s="45"/>
      <c r="NFF444" s="45"/>
      <c r="NFG444" s="45"/>
      <c r="NFH444" s="45"/>
      <c r="NFI444" s="45"/>
      <c r="NFJ444" s="45"/>
      <c r="NFK444" s="45"/>
      <c r="NFL444" s="45"/>
      <c r="NFM444" s="45"/>
      <c r="NFN444" s="45"/>
      <c r="NFO444" s="45"/>
      <c r="NFP444" s="45"/>
      <c r="NFQ444" s="45"/>
      <c r="NFR444" s="45"/>
      <c r="NFS444" s="45"/>
      <c r="NFT444" s="45"/>
      <c r="NFU444" s="45"/>
      <c r="NFV444" s="45"/>
      <c r="NFW444" s="45"/>
      <c r="NFX444" s="45"/>
      <c r="NFY444" s="45"/>
      <c r="NFZ444" s="45"/>
      <c r="NGA444" s="45"/>
      <c r="NGB444" s="45"/>
      <c r="NGC444" s="45"/>
      <c r="NGD444" s="45"/>
      <c r="NGE444" s="45"/>
      <c r="NGF444" s="45"/>
      <c r="NGG444" s="45"/>
      <c r="NGH444" s="45"/>
      <c r="NGI444" s="45"/>
      <c r="NGJ444" s="45"/>
      <c r="NGK444" s="45"/>
      <c r="NGL444" s="45"/>
      <c r="NGM444" s="45"/>
      <c r="NGN444" s="45"/>
      <c r="NGO444" s="45"/>
      <c r="NGP444" s="45"/>
      <c r="NGQ444" s="45"/>
      <c r="NGR444" s="45"/>
      <c r="NGS444" s="45"/>
      <c r="NGT444" s="45"/>
      <c r="NGU444" s="45"/>
      <c r="NGV444" s="45"/>
      <c r="NGW444" s="45"/>
      <c r="NGX444" s="45"/>
      <c r="NGY444" s="45"/>
      <c r="NGZ444" s="45"/>
      <c r="NHA444" s="45"/>
      <c r="NHB444" s="45"/>
      <c r="NHC444" s="45"/>
      <c r="NHD444" s="45"/>
      <c r="NHE444" s="45"/>
      <c r="NHF444" s="45"/>
      <c r="NHG444" s="45"/>
      <c r="NHH444" s="45"/>
      <c r="NHI444" s="45"/>
      <c r="NHJ444" s="45"/>
      <c r="NHK444" s="45"/>
      <c r="NHL444" s="45"/>
      <c r="NHM444" s="45"/>
      <c r="NHN444" s="45"/>
      <c r="NHO444" s="45"/>
      <c r="NHP444" s="45"/>
      <c r="NHQ444" s="45"/>
      <c r="NHR444" s="45"/>
      <c r="NHS444" s="45"/>
      <c r="NHT444" s="45"/>
      <c r="NHU444" s="45"/>
      <c r="NHV444" s="45"/>
      <c r="NHW444" s="45"/>
      <c r="NHX444" s="45"/>
      <c r="NHY444" s="45"/>
      <c r="NHZ444" s="45"/>
      <c r="NIA444" s="45"/>
      <c r="NIB444" s="45"/>
      <c r="NIC444" s="45"/>
      <c r="NID444" s="45"/>
      <c r="NIE444" s="45"/>
      <c r="NIF444" s="45"/>
      <c r="NIG444" s="45"/>
      <c r="NIH444" s="45"/>
      <c r="NII444" s="45"/>
      <c r="NIJ444" s="45"/>
      <c r="NIK444" s="45"/>
      <c r="NIL444" s="45"/>
      <c r="NIM444" s="45"/>
      <c r="NIN444" s="45"/>
      <c r="NIO444" s="45"/>
      <c r="NIP444" s="45"/>
      <c r="NIQ444" s="45"/>
      <c r="NIR444" s="45"/>
      <c r="NIS444" s="45"/>
      <c r="NIT444" s="45"/>
      <c r="NIU444" s="45"/>
      <c r="NIV444" s="45"/>
      <c r="NIW444" s="45"/>
      <c r="NIX444" s="45"/>
      <c r="NIY444" s="45"/>
      <c r="NIZ444" s="45"/>
      <c r="NJA444" s="45"/>
      <c r="NJB444" s="45"/>
      <c r="NJC444" s="45"/>
      <c r="NJD444" s="45"/>
      <c r="NJE444" s="45"/>
      <c r="NJF444" s="45"/>
      <c r="NJG444" s="45"/>
      <c r="NJH444" s="45"/>
      <c r="NJI444" s="45"/>
      <c r="NJJ444" s="45"/>
      <c r="NJK444" s="45"/>
      <c r="NJL444" s="45"/>
      <c r="NJM444" s="45"/>
      <c r="NJN444" s="45"/>
      <c r="NJO444" s="45"/>
      <c r="NJP444" s="45"/>
      <c r="NJQ444" s="45"/>
      <c r="NJR444" s="45"/>
      <c r="NJS444" s="45"/>
      <c r="NJT444" s="45"/>
      <c r="NJU444" s="45"/>
      <c r="NJV444" s="45"/>
      <c r="NJW444" s="45"/>
      <c r="NJX444" s="45"/>
      <c r="NJY444" s="45"/>
      <c r="NJZ444" s="45"/>
      <c r="NKA444" s="45"/>
      <c r="NKB444" s="45"/>
      <c r="NKC444" s="45"/>
      <c r="NKD444" s="45"/>
      <c r="NKE444" s="45"/>
      <c r="NKF444" s="45"/>
      <c r="NKG444" s="45"/>
      <c r="NKH444" s="45"/>
      <c r="NKI444" s="45"/>
      <c r="NKJ444" s="45"/>
      <c r="NKK444" s="45"/>
      <c r="NKL444" s="45"/>
      <c r="NKM444" s="45"/>
      <c r="NKN444" s="45"/>
      <c r="NKO444" s="45"/>
      <c r="NKP444" s="45"/>
      <c r="NKQ444" s="45"/>
      <c r="NKR444" s="45"/>
      <c r="NKS444" s="45"/>
      <c r="NKT444" s="45"/>
      <c r="NKU444" s="45"/>
      <c r="NKV444" s="45"/>
      <c r="NKW444" s="45"/>
      <c r="NKX444" s="45"/>
      <c r="NKY444" s="45"/>
      <c r="NKZ444" s="45"/>
      <c r="NLA444" s="45"/>
      <c r="NLB444" s="45"/>
      <c r="NLC444" s="45"/>
      <c r="NLD444" s="45"/>
      <c r="NLE444" s="45"/>
      <c r="NLF444" s="45"/>
      <c r="NLG444" s="45"/>
      <c r="NLH444" s="45"/>
      <c r="NLI444" s="45"/>
      <c r="NLJ444" s="45"/>
      <c r="NLK444" s="45"/>
      <c r="NLL444" s="45"/>
      <c r="NLM444" s="45"/>
      <c r="NLN444" s="45"/>
      <c r="NLO444" s="45"/>
      <c r="NLP444" s="45"/>
      <c r="NLQ444" s="45"/>
      <c r="NLR444" s="45"/>
      <c r="NLS444" s="45"/>
      <c r="NLT444" s="45"/>
      <c r="NLU444" s="45"/>
      <c r="NLV444" s="45"/>
      <c r="NLW444" s="45"/>
      <c r="NLX444" s="45"/>
      <c r="NLY444" s="45"/>
      <c r="NLZ444" s="45"/>
      <c r="NMA444" s="45"/>
      <c r="NMB444" s="45"/>
      <c r="NMC444" s="45"/>
      <c r="NMD444" s="45"/>
      <c r="NME444" s="45"/>
      <c r="NMF444" s="45"/>
      <c r="NMG444" s="45"/>
      <c r="NMH444" s="45"/>
      <c r="NMI444" s="45"/>
      <c r="NMJ444" s="45"/>
      <c r="NMK444" s="45"/>
      <c r="NML444" s="45"/>
      <c r="NMM444" s="45"/>
      <c r="NMN444" s="45"/>
      <c r="NMO444" s="45"/>
      <c r="NMP444" s="45"/>
      <c r="NMQ444" s="45"/>
      <c r="NMR444" s="45"/>
      <c r="NMS444" s="45"/>
      <c r="NMT444" s="45"/>
      <c r="NMU444" s="45"/>
      <c r="NMV444" s="45"/>
      <c r="NMW444" s="45"/>
      <c r="NMX444" s="45"/>
      <c r="NMY444" s="45"/>
      <c r="NMZ444" s="45"/>
      <c r="NNA444" s="45"/>
      <c r="NNB444" s="45"/>
      <c r="NNC444" s="45"/>
      <c r="NND444" s="45"/>
      <c r="NNE444" s="45"/>
      <c r="NNF444" s="45"/>
      <c r="NNG444" s="45"/>
      <c r="NNH444" s="45"/>
      <c r="NNI444" s="45"/>
      <c r="NNJ444" s="45"/>
      <c r="NNK444" s="45"/>
      <c r="NNL444" s="45"/>
      <c r="NNM444" s="45"/>
      <c r="NNN444" s="45"/>
      <c r="NNO444" s="45"/>
      <c r="NNP444" s="45"/>
      <c r="NNQ444" s="45"/>
      <c r="NNR444" s="45"/>
      <c r="NNS444" s="45"/>
      <c r="NNT444" s="45"/>
      <c r="NNU444" s="45"/>
      <c r="NNV444" s="45"/>
      <c r="NNW444" s="45"/>
      <c r="NNX444" s="45"/>
      <c r="NNY444" s="45"/>
      <c r="NNZ444" s="45"/>
      <c r="NOA444" s="45"/>
      <c r="NOB444" s="45"/>
      <c r="NOC444" s="45"/>
      <c r="NOD444" s="45"/>
      <c r="NOE444" s="45"/>
      <c r="NOF444" s="45"/>
      <c r="NOG444" s="45"/>
      <c r="NOH444" s="45"/>
      <c r="NOI444" s="45"/>
      <c r="NOJ444" s="45"/>
      <c r="NOK444" s="45"/>
      <c r="NOL444" s="45"/>
      <c r="NOM444" s="45"/>
      <c r="NON444" s="45"/>
      <c r="NOO444" s="45"/>
      <c r="NOP444" s="45"/>
      <c r="NOQ444" s="45"/>
      <c r="NOR444" s="45"/>
      <c r="NOS444" s="45"/>
      <c r="NOT444" s="45"/>
      <c r="NOU444" s="45"/>
      <c r="NOV444" s="45"/>
      <c r="NOW444" s="45"/>
      <c r="NOX444" s="45"/>
      <c r="NOY444" s="45"/>
      <c r="NOZ444" s="45"/>
      <c r="NPA444" s="45"/>
      <c r="NPB444" s="45"/>
      <c r="NPC444" s="45"/>
      <c r="NPD444" s="45"/>
      <c r="NPE444" s="45"/>
      <c r="NPF444" s="45"/>
      <c r="NPG444" s="45"/>
      <c r="NPH444" s="45"/>
      <c r="NPI444" s="45"/>
      <c r="NPJ444" s="45"/>
      <c r="NPK444" s="45"/>
      <c r="NPL444" s="45"/>
      <c r="NPM444" s="45"/>
      <c r="NPN444" s="45"/>
      <c r="NPO444" s="45"/>
      <c r="NPP444" s="45"/>
      <c r="NPQ444" s="45"/>
      <c r="NPR444" s="45"/>
      <c r="NPS444" s="45"/>
      <c r="NPT444" s="45"/>
      <c r="NPU444" s="45"/>
      <c r="NPV444" s="45"/>
      <c r="NPW444" s="45"/>
      <c r="NPX444" s="45"/>
      <c r="NPY444" s="45"/>
      <c r="NPZ444" s="45"/>
      <c r="NQA444" s="45"/>
      <c r="NQB444" s="45"/>
      <c r="NQC444" s="45"/>
      <c r="NQD444" s="45"/>
      <c r="NQE444" s="45"/>
      <c r="NQF444" s="45"/>
      <c r="NQG444" s="45"/>
      <c r="NQH444" s="45"/>
      <c r="NQI444" s="45"/>
      <c r="NQJ444" s="45"/>
      <c r="NQK444" s="45"/>
      <c r="NQL444" s="45"/>
      <c r="NQM444" s="45"/>
      <c r="NQN444" s="45"/>
      <c r="NQO444" s="45"/>
      <c r="NQP444" s="45"/>
      <c r="NQQ444" s="45"/>
      <c r="NQR444" s="45"/>
      <c r="NQS444" s="45"/>
      <c r="NQT444" s="45"/>
      <c r="NQU444" s="45"/>
      <c r="NQV444" s="45"/>
      <c r="NQW444" s="45"/>
      <c r="NQX444" s="45"/>
      <c r="NQY444" s="45"/>
      <c r="NQZ444" s="45"/>
      <c r="NRA444" s="45"/>
      <c r="NRB444" s="45"/>
      <c r="NRC444" s="45"/>
      <c r="NRD444" s="45"/>
      <c r="NRE444" s="45"/>
      <c r="NRF444" s="45"/>
      <c r="NRG444" s="45"/>
      <c r="NRH444" s="45"/>
      <c r="NRI444" s="45"/>
      <c r="NRJ444" s="45"/>
      <c r="NRK444" s="45"/>
      <c r="NRL444" s="45"/>
      <c r="NRM444" s="45"/>
      <c r="NRN444" s="45"/>
      <c r="NRO444" s="45"/>
      <c r="NRP444" s="45"/>
      <c r="NRQ444" s="45"/>
      <c r="NRR444" s="45"/>
      <c r="NRS444" s="45"/>
      <c r="NRT444" s="45"/>
      <c r="NRU444" s="45"/>
      <c r="NRV444" s="45"/>
      <c r="NRW444" s="45"/>
      <c r="NRX444" s="45"/>
      <c r="NRY444" s="45"/>
      <c r="NRZ444" s="45"/>
      <c r="NSA444" s="45"/>
      <c r="NSB444" s="45"/>
      <c r="NSC444" s="45"/>
      <c r="NSD444" s="45"/>
      <c r="NSE444" s="45"/>
      <c r="NSF444" s="45"/>
      <c r="NSG444" s="45"/>
      <c r="NSH444" s="45"/>
      <c r="NSI444" s="45"/>
      <c r="NSJ444" s="45"/>
      <c r="NSK444" s="45"/>
      <c r="NSL444" s="45"/>
      <c r="NSM444" s="45"/>
      <c r="NSN444" s="45"/>
      <c r="NSO444" s="45"/>
      <c r="NSP444" s="45"/>
      <c r="NSQ444" s="45"/>
      <c r="NSR444" s="45"/>
      <c r="NSS444" s="45"/>
      <c r="NST444" s="45"/>
      <c r="NSU444" s="45"/>
      <c r="NSV444" s="45"/>
      <c r="NSW444" s="45"/>
      <c r="NSX444" s="45"/>
      <c r="NSY444" s="45"/>
      <c r="NSZ444" s="45"/>
      <c r="NTA444" s="45"/>
      <c r="NTB444" s="45"/>
      <c r="NTC444" s="45"/>
      <c r="NTD444" s="45"/>
      <c r="NTE444" s="45"/>
      <c r="NTF444" s="45"/>
      <c r="NTG444" s="45"/>
      <c r="NTH444" s="45"/>
      <c r="NTI444" s="45"/>
      <c r="NTJ444" s="45"/>
      <c r="NTK444" s="45"/>
      <c r="NTL444" s="45"/>
      <c r="NTM444" s="45"/>
      <c r="NTN444" s="45"/>
      <c r="NTO444" s="45"/>
      <c r="NTP444" s="45"/>
      <c r="NTQ444" s="45"/>
      <c r="NTR444" s="45"/>
      <c r="NTS444" s="45"/>
      <c r="NTT444" s="45"/>
      <c r="NTU444" s="45"/>
      <c r="NTV444" s="45"/>
      <c r="NTW444" s="45"/>
      <c r="NTX444" s="45"/>
      <c r="NTY444" s="45"/>
      <c r="NTZ444" s="45"/>
      <c r="NUA444" s="45"/>
      <c r="NUB444" s="45"/>
      <c r="NUC444" s="45"/>
      <c r="NUD444" s="45"/>
      <c r="NUE444" s="45"/>
      <c r="NUF444" s="45"/>
      <c r="NUG444" s="45"/>
      <c r="NUH444" s="45"/>
      <c r="NUI444" s="45"/>
      <c r="NUJ444" s="45"/>
      <c r="NUK444" s="45"/>
      <c r="NUL444" s="45"/>
      <c r="NUM444" s="45"/>
      <c r="NUN444" s="45"/>
      <c r="NUO444" s="45"/>
      <c r="NUP444" s="45"/>
      <c r="NUQ444" s="45"/>
      <c r="NUR444" s="45"/>
      <c r="NUS444" s="45"/>
      <c r="NUT444" s="45"/>
      <c r="NUU444" s="45"/>
      <c r="NUV444" s="45"/>
      <c r="NUW444" s="45"/>
      <c r="NUX444" s="45"/>
      <c r="NUY444" s="45"/>
      <c r="NUZ444" s="45"/>
      <c r="NVA444" s="45"/>
      <c r="NVB444" s="45"/>
      <c r="NVC444" s="45"/>
      <c r="NVD444" s="45"/>
      <c r="NVE444" s="45"/>
      <c r="NVF444" s="45"/>
      <c r="NVG444" s="45"/>
      <c r="NVH444" s="45"/>
      <c r="NVI444" s="45"/>
      <c r="NVJ444" s="45"/>
      <c r="NVK444" s="45"/>
      <c r="NVL444" s="45"/>
      <c r="NVM444" s="45"/>
      <c r="NVN444" s="45"/>
      <c r="NVO444" s="45"/>
      <c r="NVP444" s="45"/>
      <c r="NVQ444" s="45"/>
      <c r="NVR444" s="45"/>
      <c r="NVS444" s="45"/>
      <c r="NVT444" s="45"/>
      <c r="NVU444" s="45"/>
      <c r="NVV444" s="45"/>
      <c r="NVW444" s="45"/>
      <c r="NVX444" s="45"/>
      <c r="NVY444" s="45"/>
      <c r="NVZ444" s="45"/>
      <c r="NWA444" s="45"/>
      <c r="NWB444" s="45"/>
      <c r="NWC444" s="45"/>
      <c r="NWD444" s="45"/>
      <c r="NWE444" s="45"/>
      <c r="NWF444" s="45"/>
      <c r="NWG444" s="45"/>
      <c r="NWH444" s="45"/>
      <c r="NWI444" s="45"/>
      <c r="NWJ444" s="45"/>
      <c r="NWK444" s="45"/>
      <c r="NWL444" s="45"/>
      <c r="NWM444" s="45"/>
      <c r="NWN444" s="45"/>
      <c r="NWO444" s="45"/>
      <c r="NWP444" s="45"/>
      <c r="NWQ444" s="45"/>
      <c r="NWR444" s="45"/>
      <c r="NWS444" s="45"/>
      <c r="NWT444" s="45"/>
      <c r="NWU444" s="45"/>
      <c r="NWV444" s="45"/>
      <c r="NWW444" s="45"/>
      <c r="NWX444" s="45"/>
      <c r="NWY444" s="45"/>
      <c r="NWZ444" s="45"/>
      <c r="NXA444" s="45"/>
      <c r="NXB444" s="45"/>
      <c r="NXC444" s="45"/>
      <c r="NXD444" s="45"/>
      <c r="NXE444" s="45"/>
      <c r="NXF444" s="45"/>
      <c r="NXG444" s="45"/>
      <c r="NXH444" s="45"/>
      <c r="NXI444" s="45"/>
      <c r="NXJ444" s="45"/>
      <c r="NXK444" s="45"/>
      <c r="NXL444" s="45"/>
      <c r="NXM444" s="45"/>
      <c r="NXN444" s="45"/>
      <c r="NXO444" s="45"/>
      <c r="NXP444" s="45"/>
      <c r="NXQ444" s="45"/>
      <c r="NXR444" s="45"/>
      <c r="NXS444" s="45"/>
      <c r="NXT444" s="45"/>
      <c r="NXU444" s="45"/>
      <c r="NXV444" s="45"/>
      <c r="NXW444" s="45"/>
      <c r="NXX444" s="45"/>
      <c r="NXY444" s="45"/>
      <c r="NXZ444" s="45"/>
      <c r="NYA444" s="45"/>
      <c r="NYB444" s="45"/>
      <c r="NYC444" s="45"/>
      <c r="NYD444" s="45"/>
      <c r="NYE444" s="45"/>
      <c r="NYF444" s="45"/>
      <c r="NYG444" s="45"/>
      <c r="NYH444" s="45"/>
      <c r="NYI444" s="45"/>
      <c r="NYJ444" s="45"/>
      <c r="NYK444" s="45"/>
      <c r="NYL444" s="45"/>
      <c r="NYM444" s="45"/>
      <c r="NYN444" s="45"/>
      <c r="NYO444" s="45"/>
      <c r="NYP444" s="45"/>
      <c r="NYQ444" s="45"/>
      <c r="NYR444" s="45"/>
      <c r="NYS444" s="45"/>
      <c r="NYT444" s="45"/>
      <c r="NYU444" s="45"/>
      <c r="NYV444" s="45"/>
      <c r="NYW444" s="45"/>
      <c r="NYX444" s="45"/>
      <c r="NYY444" s="45"/>
      <c r="NYZ444" s="45"/>
      <c r="NZA444" s="45"/>
      <c r="NZB444" s="45"/>
      <c r="NZC444" s="45"/>
      <c r="NZD444" s="45"/>
      <c r="NZE444" s="45"/>
      <c r="NZF444" s="45"/>
      <c r="NZG444" s="45"/>
      <c r="NZH444" s="45"/>
      <c r="NZI444" s="45"/>
      <c r="NZJ444" s="45"/>
      <c r="NZK444" s="45"/>
      <c r="NZL444" s="45"/>
      <c r="NZM444" s="45"/>
      <c r="NZN444" s="45"/>
      <c r="NZO444" s="45"/>
      <c r="NZP444" s="45"/>
      <c r="NZQ444" s="45"/>
      <c r="NZR444" s="45"/>
      <c r="NZS444" s="45"/>
      <c r="NZT444" s="45"/>
      <c r="NZU444" s="45"/>
      <c r="NZV444" s="45"/>
      <c r="NZW444" s="45"/>
      <c r="NZX444" s="45"/>
      <c r="NZY444" s="45"/>
      <c r="NZZ444" s="45"/>
      <c r="OAA444" s="45"/>
      <c r="OAB444" s="45"/>
      <c r="OAC444" s="45"/>
      <c r="OAD444" s="45"/>
      <c r="OAE444" s="45"/>
      <c r="OAF444" s="45"/>
      <c r="OAG444" s="45"/>
      <c r="OAH444" s="45"/>
      <c r="OAI444" s="45"/>
      <c r="OAJ444" s="45"/>
      <c r="OAK444" s="45"/>
      <c r="OAL444" s="45"/>
      <c r="OAM444" s="45"/>
      <c r="OAN444" s="45"/>
      <c r="OAO444" s="45"/>
      <c r="OAP444" s="45"/>
      <c r="OAQ444" s="45"/>
      <c r="OAR444" s="45"/>
      <c r="OAS444" s="45"/>
      <c r="OAT444" s="45"/>
      <c r="OAU444" s="45"/>
      <c r="OAV444" s="45"/>
      <c r="OAW444" s="45"/>
      <c r="OAX444" s="45"/>
      <c r="OAY444" s="45"/>
      <c r="OAZ444" s="45"/>
      <c r="OBA444" s="45"/>
      <c r="OBB444" s="45"/>
      <c r="OBC444" s="45"/>
      <c r="OBD444" s="45"/>
      <c r="OBE444" s="45"/>
      <c r="OBF444" s="45"/>
      <c r="OBG444" s="45"/>
      <c r="OBH444" s="45"/>
      <c r="OBI444" s="45"/>
      <c r="OBJ444" s="45"/>
      <c r="OBK444" s="45"/>
      <c r="OBL444" s="45"/>
      <c r="OBM444" s="45"/>
      <c r="OBN444" s="45"/>
      <c r="OBO444" s="45"/>
      <c r="OBP444" s="45"/>
      <c r="OBQ444" s="45"/>
      <c r="OBR444" s="45"/>
      <c r="OBS444" s="45"/>
      <c r="OBT444" s="45"/>
      <c r="OBU444" s="45"/>
      <c r="OBV444" s="45"/>
      <c r="OBW444" s="45"/>
      <c r="OBX444" s="45"/>
      <c r="OBY444" s="45"/>
      <c r="OBZ444" s="45"/>
      <c r="OCA444" s="45"/>
      <c r="OCB444" s="45"/>
      <c r="OCC444" s="45"/>
      <c r="OCD444" s="45"/>
      <c r="OCE444" s="45"/>
      <c r="OCF444" s="45"/>
      <c r="OCG444" s="45"/>
      <c r="OCH444" s="45"/>
      <c r="OCI444" s="45"/>
      <c r="OCJ444" s="45"/>
      <c r="OCK444" s="45"/>
      <c r="OCL444" s="45"/>
      <c r="OCM444" s="45"/>
      <c r="OCN444" s="45"/>
      <c r="OCO444" s="45"/>
      <c r="OCP444" s="45"/>
      <c r="OCQ444" s="45"/>
      <c r="OCR444" s="45"/>
      <c r="OCS444" s="45"/>
      <c r="OCT444" s="45"/>
      <c r="OCU444" s="45"/>
      <c r="OCV444" s="45"/>
      <c r="OCW444" s="45"/>
      <c r="OCX444" s="45"/>
      <c r="OCY444" s="45"/>
      <c r="OCZ444" s="45"/>
      <c r="ODA444" s="45"/>
      <c r="ODB444" s="45"/>
      <c r="ODC444" s="45"/>
      <c r="ODD444" s="45"/>
      <c r="ODE444" s="45"/>
      <c r="ODF444" s="45"/>
      <c r="ODG444" s="45"/>
      <c r="ODH444" s="45"/>
      <c r="ODI444" s="45"/>
      <c r="ODJ444" s="45"/>
      <c r="ODK444" s="45"/>
      <c r="ODL444" s="45"/>
      <c r="ODM444" s="45"/>
      <c r="ODN444" s="45"/>
      <c r="ODO444" s="45"/>
      <c r="ODP444" s="45"/>
      <c r="ODQ444" s="45"/>
      <c r="ODR444" s="45"/>
      <c r="ODS444" s="45"/>
      <c r="ODT444" s="45"/>
      <c r="ODU444" s="45"/>
      <c r="ODV444" s="45"/>
      <c r="ODW444" s="45"/>
      <c r="ODX444" s="45"/>
      <c r="ODY444" s="45"/>
      <c r="ODZ444" s="45"/>
      <c r="OEA444" s="45"/>
      <c r="OEB444" s="45"/>
      <c r="OEC444" s="45"/>
      <c r="OED444" s="45"/>
      <c r="OEE444" s="45"/>
      <c r="OEF444" s="45"/>
      <c r="OEG444" s="45"/>
      <c r="OEH444" s="45"/>
      <c r="OEI444" s="45"/>
      <c r="OEJ444" s="45"/>
      <c r="OEK444" s="45"/>
      <c r="OEL444" s="45"/>
      <c r="OEM444" s="45"/>
      <c r="OEN444" s="45"/>
      <c r="OEO444" s="45"/>
      <c r="OEP444" s="45"/>
      <c r="OEQ444" s="45"/>
      <c r="OER444" s="45"/>
      <c r="OES444" s="45"/>
      <c r="OET444" s="45"/>
      <c r="OEU444" s="45"/>
      <c r="OEV444" s="45"/>
      <c r="OEW444" s="45"/>
      <c r="OEX444" s="45"/>
      <c r="OEY444" s="45"/>
      <c r="OEZ444" s="45"/>
      <c r="OFA444" s="45"/>
      <c r="OFB444" s="45"/>
      <c r="OFC444" s="45"/>
      <c r="OFD444" s="45"/>
      <c r="OFE444" s="45"/>
      <c r="OFF444" s="45"/>
      <c r="OFG444" s="45"/>
      <c r="OFH444" s="45"/>
      <c r="OFI444" s="45"/>
      <c r="OFJ444" s="45"/>
      <c r="OFK444" s="45"/>
      <c r="OFL444" s="45"/>
      <c r="OFM444" s="45"/>
      <c r="OFN444" s="45"/>
      <c r="OFO444" s="45"/>
      <c r="OFP444" s="45"/>
      <c r="OFQ444" s="45"/>
      <c r="OFR444" s="45"/>
      <c r="OFS444" s="45"/>
      <c r="OFT444" s="45"/>
      <c r="OFU444" s="45"/>
      <c r="OFV444" s="45"/>
      <c r="OFW444" s="45"/>
      <c r="OFX444" s="45"/>
      <c r="OFY444" s="45"/>
      <c r="OFZ444" s="45"/>
      <c r="OGA444" s="45"/>
      <c r="OGB444" s="45"/>
      <c r="OGC444" s="45"/>
      <c r="OGD444" s="45"/>
      <c r="OGE444" s="45"/>
      <c r="OGF444" s="45"/>
      <c r="OGG444" s="45"/>
      <c r="OGH444" s="45"/>
      <c r="OGI444" s="45"/>
      <c r="OGJ444" s="45"/>
      <c r="OGK444" s="45"/>
      <c r="OGL444" s="45"/>
      <c r="OGM444" s="45"/>
      <c r="OGN444" s="45"/>
      <c r="OGO444" s="45"/>
      <c r="OGP444" s="45"/>
      <c r="OGQ444" s="45"/>
      <c r="OGR444" s="45"/>
      <c r="OGS444" s="45"/>
      <c r="OGT444" s="45"/>
      <c r="OGU444" s="45"/>
      <c r="OGV444" s="45"/>
      <c r="OGW444" s="45"/>
      <c r="OGX444" s="45"/>
      <c r="OGY444" s="45"/>
      <c r="OGZ444" s="45"/>
      <c r="OHA444" s="45"/>
      <c r="OHB444" s="45"/>
      <c r="OHC444" s="45"/>
      <c r="OHD444" s="45"/>
      <c r="OHE444" s="45"/>
      <c r="OHF444" s="45"/>
      <c r="OHG444" s="45"/>
      <c r="OHH444" s="45"/>
      <c r="OHI444" s="45"/>
      <c r="OHJ444" s="45"/>
      <c r="OHK444" s="45"/>
      <c r="OHL444" s="45"/>
      <c r="OHM444" s="45"/>
      <c r="OHN444" s="45"/>
      <c r="OHO444" s="45"/>
      <c r="OHP444" s="45"/>
      <c r="OHQ444" s="45"/>
      <c r="OHR444" s="45"/>
      <c r="OHS444" s="45"/>
      <c r="OHT444" s="45"/>
      <c r="OHU444" s="45"/>
      <c r="OHV444" s="45"/>
      <c r="OHW444" s="45"/>
      <c r="OHX444" s="45"/>
      <c r="OHY444" s="45"/>
      <c r="OHZ444" s="45"/>
      <c r="OIA444" s="45"/>
      <c r="OIB444" s="45"/>
      <c r="OIC444" s="45"/>
      <c r="OID444" s="45"/>
      <c r="OIE444" s="45"/>
      <c r="OIF444" s="45"/>
      <c r="OIG444" s="45"/>
      <c r="OIH444" s="45"/>
      <c r="OII444" s="45"/>
      <c r="OIJ444" s="45"/>
      <c r="OIK444" s="45"/>
      <c r="OIL444" s="45"/>
      <c r="OIM444" s="45"/>
      <c r="OIN444" s="45"/>
      <c r="OIO444" s="45"/>
      <c r="OIP444" s="45"/>
      <c r="OIQ444" s="45"/>
      <c r="OIR444" s="45"/>
      <c r="OIS444" s="45"/>
      <c r="OIT444" s="45"/>
      <c r="OIU444" s="45"/>
      <c r="OIV444" s="45"/>
      <c r="OIW444" s="45"/>
      <c r="OIX444" s="45"/>
      <c r="OIY444" s="45"/>
      <c r="OIZ444" s="45"/>
      <c r="OJA444" s="45"/>
      <c r="OJB444" s="45"/>
      <c r="OJC444" s="45"/>
      <c r="OJD444" s="45"/>
      <c r="OJE444" s="45"/>
      <c r="OJF444" s="45"/>
      <c r="OJG444" s="45"/>
      <c r="OJH444" s="45"/>
      <c r="OJI444" s="45"/>
      <c r="OJJ444" s="45"/>
      <c r="OJK444" s="45"/>
      <c r="OJL444" s="45"/>
      <c r="OJM444" s="45"/>
      <c r="OJN444" s="45"/>
      <c r="OJO444" s="45"/>
      <c r="OJP444" s="45"/>
      <c r="OJQ444" s="45"/>
      <c r="OJR444" s="45"/>
      <c r="OJS444" s="45"/>
      <c r="OJT444" s="45"/>
      <c r="OJU444" s="45"/>
      <c r="OJV444" s="45"/>
      <c r="OJW444" s="45"/>
      <c r="OJX444" s="45"/>
      <c r="OJY444" s="45"/>
      <c r="OJZ444" s="45"/>
      <c r="OKA444" s="45"/>
      <c r="OKB444" s="45"/>
      <c r="OKC444" s="45"/>
      <c r="OKD444" s="45"/>
      <c r="OKE444" s="45"/>
      <c r="OKF444" s="45"/>
      <c r="OKG444" s="45"/>
      <c r="OKH444" s="45"/>
      <c r="OKI444" s="45"/>
      <c r="OKJ444" s="45"/>
      <c r="OKK444" s="45"/>
      <c r="OKL444" s="45"/>
      <c r="OKM444" s="45"/>
      <c r="OKN444" s="45"/>
      <c r="OKO444" s="45"/>
      <c r="OKP444" s="45"/>
      <c r="OKQ444" s="45"/>
      <c r="OKR444" s="45"/>
      <c r="OKS444" s="45"/>
      <c r="OKT444" s="45"/>
      <c r="OKU444" s="45"/>
      <c r="OKV444" s="45"/>
      <c r="OKW444" s="45"/>
      <c r="OKX444" s="45"/>
      <c r="OKY444" s="45"/>
      <c r="OKZ444" s="45"/>
      <c r="OLA444" s="45"/>
      <c r="OLB444" s="45"/>
      <c r="OLC444" s="45"/>
      <c r="OLD444" s="45"/>
      <c r="OLE444" s="45"/>
      <c r="OLF444" s="45"/>
      <c r="OLG444" s="45"/>
      <c r="OLH444" s="45"/>
      <c r="OLI444" s="45"/>
      <c r="OLJ444" s="45"/>
      <c r="OLK444" s="45"/>
      <c r="OLL444" s="45"/>
      <c r="OLM444" s="45"/>
      <c r="OLN444" s="45"/>
      <c r="OLO444" s="45"/>
      <c r="OLP444" s="45"/>
      <c r="OLQ444" s="45"/>
      <c r="OLR444" s="45"/>
      <c r="OLS444" s="45"/>
      <c r="OLT444" s="45"/>
      <c r="OLU444" s="45"/>
      <c r="OLV444" s="45"/>
      <c r="OLW444" s="45"/>
      <c r="OLX444" s="45"/>
      <c r="OLY444" s="45"/>
      <c r="OLZ444" s="45"/>
      <c r="OMA444" s="45"/>
      <c r="OMB444" s="45"/>
      <c r="OMC444" s="45"/>
      <c r="OMD444" s="45"/>
      <c r="OME444" s="45"/>
      <c r="OMF444" s="45"/>
      <c r="OMG444" s="45"/>
      <c r="OMH444" s="45"/>
      <c r="OMI444" s="45"/>
      <c r="OMJ444" s="45"/>
      <c r="OMK444" s="45"/>
      <c r="OML444" s="45"/>
      <c r="OMM444" s="45"/>
      <c r="OMN444" s="45"/>
      <c r="OMO444" s="45"/>
      <c r="OMP444" s="45"/>
      <c r="OMQ444" s="45"/>
      <c r="OMR444" s="45"/>
      <c r="OMS444" s="45"/>
      <c r="OMT444" s="45"/>
      <c r="OMU444" s="45"/>
      <c r="OMV444" s="45"/>
      <c r="OMW444" s="45"/>
      <c r="OMX444" s="45"/>
      <c r="OMY444" s="45"/>
      <c r="OMZ444" s="45"/>
      <c r="ONA444" s="45"/>
      <c r="ONB444" s="45"/>
      <c r="ONC444" s="45"/>
      <c r="OND444" s="45"/>
      <c r="ONE444" s="45"/>
      <c r="ONF444" s="45"/>
      <c r="ONG444" s="45"/>
      <c r="ONH444" s="45"/>
      <c r="ONI444" s="45"/>
      <c r="ONJ444" s="45"/>
      <c r="ONK444" s="45"/>
      <c r="ONL444" s="45"/>
      <c r="ONM444" s="45"/>
      <c r="ONN444" s="45"/>
      <c r="ONO444" s="45"/>
      <c r="ONP444" s="45"/>
      <c r="ONQ444" s="45"/>
      <c r="ONR444" s="45"/>
      <c r="ONS444" s="45"/>
      <c r="ONT444" s="45"/>
      <c r="ONU444" s="45"/>
      <c r="ONV444" s="45"/>
      <c r="ONW444" s="45"/>
      <c r="ONX444" s="45"/>
      <c r="ONY444" s="45"/>
      <c r="ONZ444" s="45"/>
      <c r="OOA444" s="45"/>
      <c r="OOB444" s="45"/>
      <c r="OOC444" s="45"/>
      <c r="OOD444" s="45"/>
      <c r="OOE444" s="45"/>
      <c r="OOF444" s="45"/>
      <c r="OOG444" s="45"/>
      <c r="OOH444" s="45"/>
      <c r="OOI444" s="45"/>
      <c r="OOJ444" s="45"/>
      <c r="OOK444" s="45"/>
      <c r="OOL444" s="45"/>
      <c r="OOM444" s="45"/>
      <c r="OON444" s="45"/>
      <c r="OOO444" s="45"/>
      <c r="OOP444" s="45"/>
      <c r="OOQ444" s="45"/>
      <c r="OOR444" s="45"/>
      <c r="OOS444" s="45"/>
      <c r="OOT444" s="45"/>
      <c r="OOU444" s="45"/>
      <c r="OOV444" s="45"/>
      <c r="OOW444" s="45"/>
      <c r="OOX444" s="45"/>
      <c r="OOY444" s="45"/>
      <c r="OOZ444" s="45"/>
      <c r="OPA444" s="45"/>
      <c r="OPB444" s="45"/>
      <c r="OPC444" s="45"/>
      <c r="OPD444" s="45"/>
      <c r="OPE444" s="45"/>
      <c r="OPF444" s="45"/>
      <c r="OPG444" s="45"/>
      <c r="OPH444" s="45"/>
      <c r="OPI444" s="45"/>
      <c r="OPJ444" s="45"/>
      <c r="OPK444" s="45"/>
      <c r="OPL444" s="45"/>
      <c r="OPM444" s="45"/>
      <c r="OPN444" s="45"/>
      <c r="OPO444" s="45"/>
      <c r="OPP444" s="45"/>
      <c r="OPQ444" s="45"/>
      <c r="OPR444" s="45"/>
      <c r="OPS444" s="45"/>
      <c r="OPT444" s="45"/>
      <c r="OPU444" s="45"/>
      <c r="OPV444" s="45"/>
      <c r="OPW444" s="45"/>
      <c r="OPX444" s="45"/>
      <c r="OPY444" s="45"/>
      <c r="OPZ444" s="45"/>
      <c r="OQA444" s="45"/>
      <c r="OQB444" s="45"/>
      <c r="OQC444" s="45"/>
      <c r="OQD444" s="45"/>
      <c r="OQE444" s="45"/>
      <c r="OQF444" s="45"/>
      <c r="OQG444" s="45"/>
      <c r="OQH444" s="45"/>
      <c r="OQI444" s="45"/>
      <c r="OQJ444" s="45"/>
      <c r="OQK444" s="45"/>
      <c r="OQL444" s="45"/>
      <c r="OQM444" s="45"/>
      <c r="OQN444" s="45"/>
      <c r="OQO444" s="45"/>
      <c r="OQP444" s="45"/>
      <c r="OQQ444" s="45"/>
      <c r="OQR444" s="45"/>
      <c r="OQS444" s="45"/>
      <c r="OQT444" s="45"/>
      <c r="OQU444" s="45"/>
      <c r="OQV444" s="45"/>
      <c r="OQW444" s="45"/>
      <c r="OQX444" s="45"/>
      <c r="OQY444" s="45"/>
      <c r="OQZ444" s="45"/>
      <c r="ORA444" s="45"/>
      <c r="ORB444" s="45"/>
      <c r="ORC444" s="45"/>
      <c r="ORD444" s="45"/>
      <c r="ORE444" s="45"/>
      <c r="ORF444" s="45"/>
      <c r="ORG444" s="45"/>
      <c r="ORH444" s="45"/>
      <c r="ORI444" s="45"/>
      <c r="ORJ444" s="45"/>
      <c r="ORK444" s="45"/>
      <c r="ORL444" s="45"/>
      <c r="ORM444" s="45"/>
      <c r="ORN444" s="45"/>
      <c r="ORO444" s="45"/>
      <c r="ORP444" s="45"/>
      <c r="ORQ444" s="45"/>
      <c r="ORR444" s="45"/>
      <c r="ORS444" s="45"/>
      <c r="ORT444" s="45"/>
      <c r="ORU444" s="45"/>
      <c r="ORV444" s="45"/>
      <c r="ORW444" s="45"/>
      <c r="ORX444" s="45"/>
      <c r="ORY444" s="45"/>
      <c r="ORZ444" s="45"/>
      <c r="OSA444" s="45"/>
      <c r="OSB444" s="45"/>
      <c r="OSC444" s="45"/>
      <c r="OSD444" s="45"/>
      <c r="OSE444" s="45"/>
      <c r="OSF444" s="45"/>
      <c r="OSG444" s="45"/>
      <c r="OSH444" s="45"/>
      <c r="OSI444" s="45"/>
      <c r="OSJ444" s="45"/>
      <c r="OSK444" s="45"/>
      <c r="OSL444" s="45"/>
      <c r="OSM444" s="45"/>
      <c r="OSN444" s="45"/>
      <c r="OSO444" s="45"/>
      <c r="OSP444" s="45"/>
      <c r="OSQ444" s="45"/>
      <c r="OSR444" s="45"/>
      <c r="OSS444" s="45"/>
      <c r="OST444" s="45"/>
      <c r="OSU444" s="45"/>
      <c r="OSV444" s="45"/>
      <c r="OSW444" s="45"/>
      <c r="OSX444" s="45"/>
      <c r="OSY444" s="45"/>
      <c r="OSZ444" s="45"/>
      <c r="OTA444" s="45"/>
      <c r="OTB444" s="45"/>
      <c r="OTC444" s="45"/>
      <c r="OTD444" s="45"/>
      <c r="OTE444" s="45"/>
      <c r="OTF444" s="45"/>
      <c r="OTG444" s="45"/>
      <c r="OTH444" s="45"/>
      <c r="OTI444" s="45"/>
      <c r="OTJ444" s="45"/>
      <c r="OTK444" s="45"/>
      <c r="OTL444" s="45"/>
      <c r="OTM444" s="45"/>
      <c r="OTN444" s="45"/>
      <c r="OTO444" s="45"/>
      <c r="OTP444" s="45"/>
      <c r="OTQ444" s="45"/>
      <c r="OTR444" s="45"/>
      <c r="OTS444" s="45"/>
      <c r="OTT444" s="45"/>
      <c r="OTU444" s="45"/>
      <c r="OTV444" s="45"/>
      <c r="OTW444" s="45"/>
      <c r="OTX444" s="45"/>
      <c r="OTY444" s="45"/>
      <c r="OTZ444" s="45"/>
      <c r="OUA444" s="45"/>
      <c r="OUB444" s="45"/>
      <c r="OUC444" s="45"/>
      <c r="OUD444" s="45"/>
      <c r="OUE444" s="45"/>
      <c r="OUF444" s="45"/>
      <c r="OUG444" s="45"/>
      <c r="OUH444" s="45"/>
      <c r="OUI444" s="45"/>
      <c r="OUJ444" s="45"/>
      <c r="OUK444" s="45"/>
      <c r="OUL444" s="45"/>
      <c r="OUM444" s="45"/>
      <c r="OUN444" s="45"/>
      <c r="OUO444" s="45"/>
      <c r="OUP444" s="45"/>
      <c r="OUQ444" s="45"/>
      <c r="OUR444" s="45"/>
      <c r="OUS444" s="45"/>
      <c r="OUT444" s="45"/>
      <c r="OUU444" s="45"/>
      <c r="OUV444" s="45"/>
      <c r="OUW444" s="45"/>
      <c r="OUX444" s="45"/>
      <c r="OUY444" s="45"/>
      <c r="OUZ444" s="45"/>
      <c r="OVA444" s="45"/>
      <c r="OVB444" s="45"/>
      <c r="OVC444" s="45"/>
      <c r="OVD444" s="45"/>
      <c r="OVE444" s="45"/>
      <c r="OVF444" s="45"/>
      <c r="OVG444" s="45"/>
      <c r="OVH444" s="45"/>
      <c r="OVI444" s="45"/>
      <c r="OVJ444" s="45"/>
      <c r="OVK444" s="45"/>
      <c r="OVL444" s="45"/>
      <c r="OVM444" s="45"/>
      <c r="OVN444" s="45"/>
      <c r="OVO444" s="45"/>
      <c r="OVP444" s="45"/>
      <c r="OVQ444" s="45"/>
      <c r="OVR444" s="45"/>
      <c r="OVS444" s="45"/>
      <c r="OVT444" s="45"/>
      <c r="OVU444" s="45"/>
      <c r="OVV444" s="45"/>
      <c r="OVW444" s="45"/>
      <c r="OVX444" s="45"/>
      <c r="OVY444" s="45"/>
      <c r="OVZ444" s="45"/>
      <c r="OWA444" s="45"/>
      <c r="OWB444" s="45"/>
      <c r="OWC444" s="45"/>
      <c r="OWD444" s="45"/>
      <c r="OWE444" s="45"/>
      <c r="OWF444" s="45"/>
      <c r="OWG444" s="45"/>
      <c r="OWH444" s="45"/>
      <c r="OWI444" s="45"/>
      <c r="OWJ444" s="45"/>
      <c r="OWK444" s="45"/>
      <c r="OWL444" s="45"/>
      <c r="OWM444" s="45"/>
      <c r="OWN444" s="45"/>
      <c r="OWO444" s="45"/>
      <c r="OWP444" s="45"/>
      <c r="OWQ444" s="45"/>
      <c r="OWR444" s="45"/>
      <c r="OWS444" s="45"/>
      <c r="OWT444" s="45"/>
      <c r="OWU444" s="45"/>
      <c r="OWV444" s="45"/>
      <c r="OWW444" s="45"/>
      <c r="OWX444" s="45"/>
      <c r="OWY444" s="45"/>
      <c r="OWZ444" s="45"/>
      <c r="OXA444" s="45"/>
      <c r="OXB444" s="45"/>
      <c r="OXC444" s="45"/>
      <c r="OXD444" s="45"/>
      <c r="OXE444" s="45"/>
      <c r="OXF444" s="45"/>
      <c r="OXG444" s="45"/>
      <c r="OXH444" s="45"/>
      <c r="OXI444" s="45"/>
      <c r="OXJ444" s="45"/>
      <c r="OXK444" s="45"/>
      <c r="OXL444" s="45"/>
      <c r="OXM444" s="45"/>
      <c r="OXN444" s="45"/>
      <c r="OXO444" s="45"/>
      <c r="OXP444" s="45"/>
      <c r="OXQ444" s="45"/>
      <c r="OXR444" s="45"/>
      <c r="OXS444" s="45"/>
      <c r="OXT444" s="45"/>
      <c r="OXU444" s="45"/>
      <c r="OXV444" s="45"/>
      <c r="OXW444" s="45"/>
      <c r="OXX444" s="45"/>
      <c r="OXY444" s="45"/>
      <c r="OXZ444" s="45"/>
      <c r="OYA444" s="45"/>
      <c r="OYB444" s="45"/>
      <c r="OYC444" s="45"/>
      <c r="OYD444" s="45"/>
      <c r="OYE444" s="45"/>
      <c r="OYF444" s="45"/>
      <c r="OYG444" s="45"/>
      <c r="OYH444" s="45"/>
      <c r="OYI444" s="45"/>
      <c r="OYJ444" s="45"/>
      <c r="OYK444" s="45"/>
      <c r="OYL444" s="45"/>
      <c r="OYM444" s="45"/>
      <c r="OYN444" s="45"/>
      <c r="OYO444" s="45"/>
      <c r="OYP444" s="45"/>
      <c r="OYQ444" s="45"/>
      <c r="OYR444" s="45"/>
      <c r="OYS444" s="45"/>
      <c r="OYT444" s="45"/>
      <c r="OYU444" s="45"/>
      <c r="OYV444" s="45"/>
      <c r="OYW444" s="45"/>
      <c r="OYX444" s="45"/>
      <c r="OYY444" s="45"/>
      <c r="OYZ444" s="45"/>
      <c r="OZA444" s="45"/>
      <c r="OZB444" s="45"/>
      <c r="OZC444" s="45"/>
      <c r="OZD444" s="45"/>
      <c r="OZE444" s="45"/>
      <c r="OZF444" s="45"/>
      <c r="OZG444" s="45"/>
      <c r="OZH444" s="45"/>
      <c r="OZI444" s="45"/>
      <c r="OZJ444" s="45"/>
      <c r="OZK444" s="45"/>
      <c r="OZL444" s="45"/>
      <c r="OZM444" s="45"/>
      <c r="OZN444" s="45"/>
      <c r="OZO444" s="45"/>
      <c r="OZP444" s="45"/>
      <c r="OZQ444" s="45"/>
      <c r="OZR444" s="45"/>
      <c r="OZS444" s="45"/>
      <c r="OZT444" s="45"/>
      <c r="OZU444" s="45"/>
      <c r="OZV444" s="45"/>
      <c r="OZW444" s="45"/>
      <c r="OZX444" s="45"/>
      <c r="OZY444" s="45"/>
      <c r="OZZ444" s="45"/>
      <c r="PAA444" s="45"/>
      <c r="PAB444" s="45"/>
      <c r="PAC444" s="45"/>
      <c r="PAD444" s="45"/>
      <c r="PAE444" s="45"/>
      <c r="PAF444" s="45"/>
      <c r="PAG444" s="45"/>
      <c r="PAH444" s="45"/>
      <c r="PAI444" s="45"/>
      <c r="PAJ444" s="45"/>
      <c r="PAK444" s="45"/>
      <c r="PAL444" s="45"/>
      <c r="PAM444" s="45"/>
      <c r="PAN444" s="45"/>
      <c r="PAO444" s="45"/>
      <c r="PAP444" s="45"/>
      <c r="PAQ444" s="45"/>
      <c r="PAR444" s="45"/>
      <c r="PAS444" s="45"/>
      <c r="PAT444" s="45"/>
      <c r="PAU444" s="45"/>
      <c r="PAV444" s="45"/>
      <c r="PAW444" s="45"/>
      <c r="PAX444" s="45"/>
      <c r="PAY444" s="45"/>
      <c r="PAZ444" s="45"/>
      <c r="PBA444" s="45"/>
      <c r="PBB444" s="45"/>
      <c r="PBC444" s="45"/>
      <c r="PBD444" s="45"/>
      <c r="PBE444" s="45"/>
      <c r="PBF444" s="45"/>
      <c r="PBG444" s="45"/>
      <c r="PBH444" s="45"/>
      <c r="PBI444" s="45"/>
      <c r="PBJ444" s="45"/>
      <c r="PBK444" s="45"/>
      <c r="PBL444" s="45"/>
      <c r="PBM444" s="45"/>
      <c r="PBN444" s="45"/>
      <c r="PBO444" s="45"/>
      <c r="PBP444" s="45"/>
      <c r="PBQ444" s="45"/>
      <c r="PBR444" s="45"/>
      <c r="PBS444" s="45"/>
      <c r="PBT444" s="45"/>
      <c r="PBU444" s="45"/>
      <c r="PBV444" s="45"/>
      <c r="PBW444" s="45"/>
      <c r="PBX444" s="45"/>
      <c r="PBY444" s="45"/>
      <c r="PBZ444" s="45"/>
      <c r="PCA444" s="45"/>
      <c r="PCB444" s="45"/>
      <c r="PCC444" s="45"/>
      <c r="PCD444" s="45"/>
      <c r="PCE444" s="45"/>
      <c r="PCF444" s="45"/>
      <c r="PCG444" s="45"/>
      <c r="PCH444" s="45"/>
      <c r="PCI444" s="45"/>
      <c r="PCJ444" s="45"/>
      <c r="PCK444" s="45"/>
      <c r="PCL444" s="45"/>
      <c r="PCM444" s="45"/>
      <c r="PCN444" s="45"/>
      <c r="PCO444" s="45"/>
      <c r="PCP444" s="45"/>
      <c r="PCQ444" s="45"/>
      <c r="PCR444" s="45"/>
      <c r="PCS444" s="45"/>
      <c r="PCT444" s="45"/>
      <c r="PCU444" s="45"/>
      <c r="PCV444" s="45"/>
      <c r="PCW444" s="45"/>
      <c r="PCX444" s="45"/>
      <c r="PCY444" s="45"/>
      <c r="PCZ444" s="45"/>
      <c r="PDA444" s="45"/>
      <c r="PDB444" s="45"/>
      <c r="PDC444" s="45"/>
      <c r="PDD444" s="45"/>
      <c r="PDE444" s="45"/>
      <c r="PDF444" s="45"/>
      <c r="PDG444" s="45"/>
      <c r="PDH444" s="45"/>
      <c r="PDI444" s="45"/>
      <c r="PDJ444" s="45"/>
      <c r="PDK444" s="45"/>
      <c r="PDL444" s="45"/>
      <c r="PDM444" s="45"/>
      <c r="PDN444" s="45"/>
      <c r="PDO444" s="45"/>
      <c r="PDP444" s="45"/>
      <c r="PDQ444" s="45"/>
      <c r="PDR444" s="45"/>
      <c r="PDS444" s="45"/>
      <c r="PDT444" s="45"/>
      <c r="PDU444" s="45"/>
      <c r="PDV444" s="45"/>
      <c r="PDW444" s="45"/>
      <c r="PDX444" s="45"/>
      <c r="PDY444" s="45"/>
      <c r="PDZ444" s="45"/>
      <c r="PEA444" s="45"/>
      <c r="PEB444" s="45"/>
      <c r="PEC444" s="45"/>
      <c r="PED444" s="45"/>
      <c r="PEE444" s="45"/>
      <c r="PEF444" s="45"/>
      <c r="PEG444" s="45"/>
      <c r="PEH444" s="45"/>
      <c r="PEI444" s="45"/>
      <c r="PEJ444" s="45"/>
      <c r="PEK444" s="45"/>
      <c r="PEL444" s="45"/>
      <c r="PEM444" s="45"/>
      <c r="PEN444" s="45"/>
      <c r="PEO444" s="45"/>
      <c r="PEP444" s="45"/>
      <c r="PEQ444" s="45"/>
      <c r="PER444" s="45"/>
      <c r="PES444" s="45"/>
      <c r="PET444" s="45"/>
      <c r="PEU444" s="45"/>
      <c r="PEV444" s="45"/>
      <c r="PEW444" s="45"/>
      <c r="PEX444" s="45"/>
      <c r="PEY444" s="45"/>
      <c r="PEZ444" s="45"/>
      <c r="PFA444" s="45"/>
      <c r="PFB444" s="45"/>
      <c r="PFC444" s="45"/>
      <c r="PFD444" s="45"/>
      <c r="PFE444" s="45"/>
      <c r="PFF444" s="45"/>
      <c r="PFG444" s="45"/>
      <c r="PFH444" s="45"/>
      <c r="PFI444" s="45"/>
      <c r="PFJ444" s="45"/>
      <c r="PFK444" s="45"/>
      <c r="PFL444" s="45"/>
      <c r="PFM444" s="45"/>
      <c r="PFN444" s="45"/>
      <c r="PFO444" s="45"/>
      <c r="PFP444" s="45"/>
      <c r="PFQ444" s="45"/>
      <c r="PFR444" s="45"/>
      <c r="PFS444" s="45"/>
      <c r="PFT444" s="45"/>
      <c r="PFU444" s="45"/>
      <c r="PFV444" s="45"/>
      <c r="PFW444" s="45"/>
      <c r="PFX444" s="45"/>
      <c r="PFY444" s="45"/>
      <c r="PFZ444" s="45"/>
      <c r="PGA444" s="45"/>
      <c r="PGB444" s="45"/>
      <c r="PGC444" s="45"/>
      <c r="PGD444" s="45"/>
      <c r="PGE444" s="45"/>
      <c r="PGF444" s="45"/>
      <c r="PGG444" s="45"/>
      <c r="PGH444" s="45"/>
      <c r="PGI444" s="45"/>
      <c r="PGJ444" s="45"/>
      <c r="PGK444" s="45"/>
      <c r="PGL444" s="45"/>
      <c r="PGM444" s="45"/>
      <c r="PGN444" s="45"/>
      <c r="PGO444" s="45"/>
      <c r="PGP444" s="45"/>
      <c r="PGQ444" s="45"/>
      <c r="PGR444" s="45"/>
      <c r="PGS444" s="45"/>
      <c r="PGT444" s="45"/>
      <c r="PGU444" s="45"/>
      <c r="PGV444" s="45"/>
      <c r="PGW444" s="45"/>
      <c r="PGX444" s="45"/>
      <c r="PGY444" s="45"/>
      <c r="PGZ444" s="45"/>
      <c r="PHA444" s="45"/>
      <c r="PHB444" s="45"/>
      <c r="PHC444" s="45"/>
      <c r="PHD444" s="45"/>
      <c r="PHE444" s="45"/>
      <c r="PHF444" s="45"/>
      <c r="PHG444" s="45"/>
      <c r="PHH444" s="45"/>
      <c r="PHI444" s="45"/>
      <c r="PHJ444" s="45"/>
      <c r="PHK444" s="45"/>
      <c r="PHL444" s="45"/>
      <c r="PHM444" s="45"/>
      <c r="PHN444" s="45"/>
      <c r="PHO444" s="45"/>
      <c r="PHP444" s="45"/>
      <c r="PHQ444" s="45"/>
      <c r="PHR444" s="45"/>
      <c r="PHS444" s="45"/>
      <c r="PHT444" s="45"/>
      <c r="PHU444" s="45"/>
      <c r="PHV444" s="45"/>
      <c r="PHW444" s="45"/>
      <c r="PHX444" s="45"/>
      <c r="PHY444" s="45"/>
      <c r="PHZ444" s="45"/>
      <c r="PIA444" s="45"/>
      <c r="PIB444" s="45"/>
      <c r="PIC444" s="45"/>
      <c r="PID444" s="45"/>
      <c r="PIE444" s="45"/>
      <c r="PIF444" s="45"/>
      <c r="PIG444" s="45"/>
      <c r="PIH444" s="45"/>
      <c r="PII444" s="45"/>
      <c r="PIJ444" s="45"/>
      <c r="PIK444" s="45"/>
      <c r="PIL444" s="45"/>
      <c r="PIM444" s="45"/>
      <c r="PIN444" s="45"/>
      <c r="PIO444" s="45"/>
      <c r="PIP444" s="45"/>
      <c r="PIQ444" s="45"/>
      <c r="PIR444" s="45"/>
      <c r="PIS444" s="45"/>
      <c r="PIT444" s="45"/>
      <c r="PIU444" s="45"/>
      <c r="PIV444" s="45"/>
      <c r="PIW444" s="45"/>
      <c r="PIX444" s="45"/>
      <c r="PIY444" s="45"/>
      <c r="PIZ444" s="45"/>
      <c r="PJA444" s="45"/>
      <c r="PJB444" s="45"/>
      <c r="PJC444" s="45"/>
      <c r="PJD444" s="45"/>
      <c r="PJE444" s="45"/>
      <c r="PJF444" s="45"/>
      <c r="PJG444" s="45"/>
      <c r="PJH444" s="45"/>
      <c r="PJI444" s="45"/>
      <c r="PJJ444" s="45"/>
      <c r="PJK444" s="45"/>
      <c r="PJL444" s="45"/>
      <c r="PJM444" s="45"/>
      <c r="PJN444" s="45"/>
      <c r="PJO444" s="45"/>
      <c r="PJP444" s="45"/>
      <c r="PJQ444" s="45"/>
      <c r="PJR444" s="45"/>
      <c r="PJS444" s="45"/>
      <c r="PJT444" s="45"/>
      <c r="PJU444" s="45"/>
      <c r="PJV444" s="45"/>
      <c r="PJW444" s="45"/>
      <c r="PJX444" s="45"/>
      <c r="PJY444" s="45"/>
      <c r="PJZ444" s="45"/>
      <c r="PKA444" s="45"/>
      <c r="PKB444" s="45"/>
      <c r="PKC444" s="45"/>
      <c r="PKD444" s="45"/>
      <c r="PKE444" s="45"/>
      <c r="PKF444" s="45"/>
      <c r="PKG444" s="45"/>
      <c r="PKH444" s="45"/>
      <c r="PKI444" s="45"/>
      <c r="PKJ444" s="45"/>
      <c r="PKK444" s="45"/>
      <c r="PKL444" s="45"/>
      <c r="PKM444" s="45"/>
      <c r="PKN444" s="45"/>
      <c r="PKO444" s="45"/>
      <c r="PKP444" s="45"/>
      <c r="PKQ444" s="45"/>
      <c r="PKR444" s="45"/>
      <c r="PKS444" s="45"/>
      <c r="PKT444" s="45"/>
      <c r="PKU444" s="45"/>
      <c r="PKV444" s="45"/>
      <c r="PKW444" s="45"/>
      <c r="PKX444" s="45"/>
      <c r="PKY444" s="45"/>
      <c r="PKZ444" s="45"/>
      <c r="PLA444" s="45"/>
      <c r="PLB444" s="45"/>
      <c r="PLC444" s="45"/>
      <c r="PLD444" s="45"/>
      <c r="PLE444" s="45"/>
      <c r="PLF444" s="45"/>
      <c r="PLG444" s="45"/>
      <c r="PLH444" s="45"/>
      <c r="PLI444" s="45"/>
      <c r="PLJ444" s="45"/>
      <c r="PLK444" s="45"/>
      <c r="PLL444" s="45"/>
      <c r="PLM444" s="45"/>
      <c r="PLN444" s="45"/>
      <c r="PLO444" s="45"/>
      <c r="PLP444" s="45"/>
      <c r="PLQ444" s="45"/>
      <c r="PLR444" s="45"/>
      <c r="PLS444" s="45"/>
      <c r="PLT444" s="45"/>
      <c r="PLU444" s="45"/>
      <c r="PLV444" s="45"/>
      <c r="PLW444" s="45"/>
      <c r="PLX444" s="45"/>
      <c r="PLY444" s="45"/>
      <c r="PLZ444" s="45"/>
      <c r="PMA444" s="45"/>
      <c r="PMB444" s="45"/>
      <c r="PMC444" s="45"/>
      <c r="PMD444" s="45"/>
      <c r="PME444" s="45"/>
      <c r="PMF444" s="45"/>
      <c r="PMG444" s="45"/>
      <c r="PMH444" s="45"/>
      <c r="PMI444" s="45"/>
      <c r="PMJ444" s="45"/>
      <c r="PMK444" s="45"/>
      <c r="PML444" s="45"/>
      <c r="PMM444" s="45"/>
      <c r="PMN444" s="45"/>
      <c r="PMO444" s="45"/>
      <c r="PMP444" s="45"/>
      <c r="PMQ444" s="45"/>
      <c r="PMR444" s="45"/>
      <c r="PMS444" s="45"/>
      <c r="PMT444" s="45"/>
      <c r="PMU444" s="45"/>
      <c r="PMV444" s="45"/>
      <c r="PMW444" s="45"/>
      <c r="PMX444" s="45"/>
      <c r="PMY444" s="45"/>
      <c r="PMZ444" s="45"/>
      <c r="PNA444" s="45"/>
      <c r="PNB444" s="45"/>
      <c r="PNC444" s="45"/>
      <c r="PND444" s="45"/>
      <c r="PNE444" s="45"/>
      <c r="PNF444" s="45"/>
      <c r="PNG444" s="45"/>
      <c r="PNH444" s="45"/>
      <c r="PNI444" s="45"/>
      <c r="PNJ444" s="45"/>
      <c r="PNK444" s="45"/>
      <c r="PNL444" s="45"/>
      <c r="PNM444" s="45"/>
      <c r="PNN444" s="45"/>
      <c r="PNO444" s="45"/>
      <c r="PNP444" s="45"/>
      <c r="PNQ444" s="45"/>
      <c r="PNR444" s="45"/>
      <c r="PNS444" s="45"/>
      <c r="PNT444" s="45"/>
      <c r="PNU444" s="45"/>
      <c r="PNV444" s="45"/>
      <c r="PNW444" s="45"/>
      <c r="PNX444" s="45"/>
      <c r="PNY444" s="45"/>
      <c r="PNZ444" s="45"/>
      <c r="POA444" s="45"/>
      <c r="POB444" s="45"/>
      <c r="POC444" s="45"/>
      <c r="POD444" s="45"/>
      <c r="POE444" s="45"/>
      <c r="POF444" s="45"/>
      <c r="POG444" s="45"/>
      <c r="POH444" s="45"/>
      <c r="POI444" s="45"/>
      <c r="POJ444" s="45"/>
      <c r="POK444" s="45"/>
      <c r="POL444" s="45"/>
      <c r="POM444" s="45"/>
      <c r="PON444" s="45"/>
      <c r="POO444" s="45"/>
      <c r="POP444" s="45"/>
      <c r="POQ444" s="45"/>
      <c r="POR444" s="45"/>
      <c r="POS444" s="45"/>
      <c r="POT444" s="45"/>
      <c r="POU444" s="45"/>
      <c r="POV444" s="45"/>
      <c r="POW444" s="45"/>
      <c r="POX444" s="45"/>
      <c r="POY444" s="45"/>
      <c r="POZ444" s="45"/>
      <c r="PPA444" s="45"/>
      <c r="PPB444" s="45"/>
      <c r="PPC444" s="45"/>
      <c r="PPD444" s="45"/>
      <c r="PPE444" s="45"/>
      <c r="PPF444" s="45"/>
      <c r="PPG444" s="45"/>
      <c r="PPH444" s="45"/>
      <c r="PPI444" s="45"/>
      <c r="PPJ444" s="45"/>
      <c r="PPK444" s="45"/>
      <c r="PPL444" s="45"/>
      <c r="PPM444" s="45"/>
      <c r="PPN444" s="45"/>
      <c r="PPO444" s="45"/>
      <c r="PPP444" s="45"/>
      <c r="PPQ444" s="45"/>
      <c r="PPR444" s="45"/>
      <c r="PPS444" s="45"/>
      <c r="PPT444" s="45"/>
      <c r="PPU444" s="45"/>
      <c r="PPV444" s="45"/>
      <c r="PPW444" s="45"/>
      <c r="PPX444" s="45"/>
      <c r="PPY444" s="45"/>
      <c r="PPZ444" s="45"/>
      <c r="PQA444" s="45"/>
      <c r="PQB444" s="45"/>
      <c r="PQC444" s="45"/>
      <c r="PQD444" s="45"/>
      <c r="PQE444" s="45"/>
      <c r="PQF444" s="45"/>
      <c r="PQG444" s="45"/>
      <c r="PQH444" s="45"/>
      <c r="PQI444" s="45"/>
      <c r="PQJ444" s="45"/>
      <c r="PQK444" s="45"/>
      <c r="PQL444" s="45"/>
      <c r="PQM444" s="45"/>
      <c r="PQN444" s="45"/>
      <c r="PQO444" s="45"/>
      <c r="PQP444" s="45"/>
      <c r="PQQ444" s="45"/>
      <c r="PQR444" s="45"/>
      <c r="PQS444" s="45"/>
      <c r="PQT444" s="45"/>
      <c r="PQU444" s="45"/>
      <c r="PQV444" s="45"/>
      <c r="PQW444" s="45"/>
      <c r="PQX444" s="45"/>
      <c r="PQY444" s="45"/>
      <c r="PQZ444" s="45"/>
      <c r="PRA444" s="45"/>
      <c r="PRB444" s="45"/>
      <c r="PRC444" s="45"/>
      <c r="PRD444" s="45"/>
      <c r="PRE444" s="45"/>
      <c r="PRF444" s="45"/>
      <c r="PRG444" s="45"/>
      <c r="PRH444" s="45"/>
      <c r="PRI444" s="45"/>
      <c r="PRJ444" s="45"/>
      <c r="PRK444" s="45"/>
      <c r="PRL444" s="45"/>
      <c r="PRM444" s="45"/>
      <c r="PRN444" s="45"/>
      <c r="PRO444" s="45"/>
      <c r="PRP444" s="45"/>
      <c r="PRQ444" s="45"/>
      <c r="PRR444" s="45"/>
      <c r="PRS444" s="45"/>
      <c r="PRT444" s="45"/>
      <c r="PRU444" s="45"/>
      <c r="PRV444" s="45"/>
      <c r="PRW444" s="45"/>
      <c r="PRX444" s="45"/>
      <c r="PRY444" s="45"/>
      <c r="PRZ444" s="45"/>
      <c r="PSA444" s="45"/>
      <c r="PSB444" s="45"/>
      <c r="PSC444" s="45"/>
      <c r="PSD444" s="45"/>
      <c r="PSE444" s="45"/>
      <c r="PSF444" s="45"/>
      <c r="PSG444" s="45"/>
      <c r="PSH444" s="45"/>
      <c r="PSI444" s="45"/>
      <c r="PSJ444" s="45"/>
      <c r="PSK444" s="45"/>
      <c r="PSL444" s="45"/>
      <c r="PSM444" s="45"/>
      <c r="PSN444" s="45"/>
      <c r="PSO444" s="45"/>
      <c r="PSP444" s="45"/>
      <c r="PSQ444" s="45"/>
      <c r="PSR444" s="45"/>
      <c r="PSS444" s="45"/>
      <c r="PST444" s="45"/>
      <c r="PSU444" s="45"/>
      <c r="PSV444" s="45"/>
      <c r="PSW444" s="45"/>
      <c r="PSX444" s="45"/>
      <c r="PSY444" s="45"/>
      <c r="PSZ444" s="45"/>
      <c r="PTA444" s="45"/>
      <c r="PTB444" s="45"/>
      <c r="PTC444" s="45"/>
      <c r="PTD444" s="45"/>
      <c r="PTE444" s="45"/>
      <c r="PTF444" s="45"/>
      <c r="PTG444" s="45"/>
      <c r="PTH444" s="45"/>
      <c r="PTI444" s="45"/>
      <c r="PTJ444" s="45"/>
      <c r="PTK444" s="45"/>
      <c r="PTL444" s="45"/>
      <c r="PTM444" s="45"/>
      <c r="PTN444" s="45"/>
      <c r="PTO444" s="45"/>
      <c r="PTP444" s="45"/>
      <c r="PTQ444" s="45"/>
      <c r="PTR444" s="45"/>
      <c r="PTS444" s="45"/>
      <c r="PTT444" s="45"/>
      <c r="PTU444" s="45"/>
      <c r="PTV444" s="45"/>
      <c r="PTW444" s="45"/>
      <c r="PTX444" s="45"/>
      <c r="PTY444" s="45"/>
      <c r="PTZ444" s="45"/>
      <c r="PUA444" s="45"/>
      <c r="PUB444" s="45"/>
      <c r="PUC444" s="45"/>
      <c r="PUD444" s="45"/>
      <c r="PUE444" s="45"/>
      <c r="PUF444" s="45"/>
      <c r="PUG444" s="45"/>
      <c r="PUH444" s="45"/>
      <c r="PUI444" s="45"/>
      <c r="PUJ444" s="45"/>
      <c r="PUK444" s="45"/>
      <c r="PUL444" s="45"/>
      <c r="PUM444" s="45"/>
      <c r="PUN444" s="45"/>
      <c r="PUO444" s="45"/>
      <c r="PUP444" s="45"/>
      <c r="PUQ444" s="45"/>
      <c r="PUR444" s="45"/>
      <c r="PUS444" s="45"/>
      <c r="PUT444" s="45"/>
      <c r="PUU444" s="45"/>
      <c r="PUV444" s="45"/>
      <c r="PUW444" s="45"/>
      <c r="PUX444" s="45"/>
      <c r="PUY444" s="45"/>
      <c r="PUZ444" s="45"/>
      <c r="PVA444" s="45"/>
      <c r="PVB444" s="45"/>
      <c r="PVC444" s="45"/>
      <c r="PVD444" s="45"/>
      <c r="PVE444" s="45"/>
      <c r="PVF444" s="45"/>
      <c r="PVG444" s="45"/>
      <c r="PVH444" s="45"/>
      <c r="PVI444" s="45"/>
      <c r="PVJ444" s="45"/>
      <c r="PVK444" s="45"/>
      <c r="PVL444" s="45"/>
      <c r="PVM444" s="45"/>
      <c r="PVN444" s="45"/>
      <c r="PVO444" s="45"/>
      <c r="PVP444" s="45"/>
      <c r="PVQ444" s="45"/>
      <c r="PVR444" s="45"/>
      <c r="PVS444" s="45"/>
      <c r="PVT444" s="45"/>
      <c r="PVU444" s="45"/>
      <c r="PVV444" s="45"/>
      <c r="PVW444" s="45"/>
      <c r="PVX444" s="45"/>
      <c r="PVY444" s="45"/>
      <c r="PVZ444" s="45"/>
      <c r="PWA444" s="45"/>
      <c r="PWB444" s="45"/>
      <c r="PWC444" s="45"/>
      <c r="PWD444" s="45"/>
      <c r="PWE444" s="45"/>
      <c r="PWF444" s="45"/>
      <c r="PWG444" s="45"/>
      <c r="PWH444" s="45"/>
      <c r="PWI444" s="45"/>
      <c r="PWJ444" s="45"/>
      <c r="PWK444" s="45"/>
      <c r="PWL444" s="45"/>
      <c r="PWM444" s="45"/>
      <c r="PWN444" s="45"/>
      <c r="PWO444" s="45"/>
      <c r="PWP444" s="45"/>
      <c r="PWQ444" s="45"/>
      <c r="PWR444" s="45"/>
      <c r="PWS444" s="45"/>
      <c r="PWT444" s="45"/>
      <c r="PWU444" s="45"/>
      <c r="PWV444" s="45"/>
      <c r="PWW444" s="45"/>
      <c r="PWX444" s="45"/>
      <c r="PWY444" s="45"/>
      <c r="PWZ444" s="45"/>
      <c r="PXA444" s="45"/>
      <c r="PXB444" s="45"/>
      <c r="PXC444" s="45"/>
      <c r="PXD444" s="45"/>
      <c r="PXE444" s="45"/>
      <c r="PXF444" s="45"/>
      <c r="PXG444" s="45"/>
      <c r="PXH444" s="45"/>
      <c r="PXI444" s="45"/>
      <c r="PXJ444" s="45"/>
      <c r="PXK444" s="45"/>
      <c r="PXL444" s="45"/>
      <c r="PXM444" s="45"/>
      <c r="PXN444" s="45"/>
      <c r="PXO444" s="45"/>
      <c r="PXP444" s="45"/>
      <c r="PXQ444" s="45"/>
      <c r="PXR444" s="45"/>
      <c r="PXS444" s="45"/>
      <c r="PXT444" s="45"/>
      <c r="PXU444" s="45"/>
      <c r="PXV444" s="45"/>
      <c r="PXW444" s="45"/>
      <c r="PXX444" s="45"/>
      <c r="PXY444" s="45"/>
      <c r="PXZ444" s="45"/>
      <c r="PYA444" s="45"/>
      <c r="PYB444" s="45"/>
      <c r="PYC444" s="45"/>
      <c r="PYD444" s="45"/>
      <c r="PYE444" s="45"/>
      <c r="PYF444" s="45"/>
      <c r="PYG444" s="45"/>
      <c r="PYH444" s="45"/>
      <c r="PYI444" s="45"/>
      <c r="PYJ444" s="45"/>
      <c r="PYK444" s="45"/>
      <c r="PYL444" s="45"/>
      <c r="PYM444" s="45"/>
      <c r="PYN444" s="45"/>
      <c r="PYO444" s="45"/>
      <c r="PYP444" s="45"/>
      <c r="PYQ444" s="45"/>
      <c r="PYR444" s="45"/>
      <c r="PYS444" s="45"/>
      <c r="PYT444" s="45"/>
      <c r="PYU444" s="45"/>
      <c r="PYV444" s="45"/>
      <c r="PYW444" s="45"/>
      <c r="PYX444" s="45"/>
      <c r="PYY444" s="45"/>
      <c r="PYZ444" s="45"/>
      <c r="PZA444" s="45"/>
      <c r="PZB444" s="45"/>
      <c r="PZC444" s="45"/>
      <c r="PZD444" s="45"/>
      <c r="PZE444" s="45"/>
      <c r="PZF444" s="45"/>
      <c r="PZG444" s="45"/>
      <c r="PZH444" s="45"/>
      <c r="PZI444" s="45"/>
      <c r="PZJ444" s="45"/>
      <c r="PZK444" s="45"/>
      <c r="PZL444" s="45"/>
      <c r="PZM444" s="45"/>
      <c r="PZN444" s="45"/>
      <c r="PZO444" s="45"/>
      <c r="PZP444" s="45"/>
      <c r="PZQ444" s="45"/>
      <c r="PZR444" s="45"/>
      <c r="PZS444" s="45"/>
      <c r="PZT444" s="45"/>
      <c r="PZU444" s="45"/>
      <c r="PZV444" s="45"/>
      <c r="PZW444" s="45"/>
      <c r="PZX444" s="45"/>
      <c r="PZY444" s="45"/>
      <c r="PZZ444" s="45"/>
      <c r="QAA444" s="45"/>
      <c r="QAB444" s="45"/>
      <c r="QAC444" s="45"/>
      <c r="QAD444" s="45"/>
      <c r="QAE444" s="45"/>
      <c r="QAF444" s="45"/>
      <c r="QAG444" s="45"/>
      <c r="QAH444" s="45"/>
      <c r="QAI444" s="45"/>
      <c r="QAJ444" s="45"/>
      <c r="QAK444" s="45"/>
      <c r="QAL444" s="45"/>
      <c r="QAM444" s="45"/>
      <c r="QAN444" s="45"/>
      <c r="QAO444" s="45"/>
      <c r="QAP444" s="45"/>
      <c r="QAQ444" s="45"/>
      <c r="QAR444" s="45"/>
      <c r="QAS444" s="45"/>
      <c r="QAT444" s="45"/>
      <c r="QAU444" s="45"/>
      <c r="QAV444" s="45"/>
      <c r="QAW444" s="45"/>
      <c r="QAX444" s="45"/>
      <c r="QAY444" s="45"/>
      <c r="QAZ444" s="45"/>
      <c r="QBA444" s="45"/>
      <c r="QBB444" s="45"/>
      <c r="QBC444" s="45"/>
      <c r="QBD444" s="45"/>
      <c r="QBE444" s="45"/>
      <c r="QBF444" s="45"/>
      <c r="QBG444" s="45"/>
      <c r="QBH444" s="45"/>
      <c r="QBI444" s="45"/>
      <c r="QBJ444" s="45"/>
      <c r="QBK444" s="45"/>
      <c r="QBL444" s="45"/>
      <c r="QBM444" s="45"/>
      <c r="QBN444" s="45"/>
      <c r="QBO444" s="45"/>
      <c r="QBP444" s="45"/>
      <c r="QBQ444" s="45"/>
      <c r="QBR444" s="45"/>
      <c r="QBS444" s="45"/>
      <c r="QBT444" s="45"/>
      <c r="QBU444" s="45"/>
      <c r="QBV444" s="45"/>
      <c r="QBW444" s="45"/>
      <c r="QBX444" s="45"/>
      <c r="QBY444" s="45"/>
      <c r="QBZ444" s="45"/>
      <c r="QCA444" s="45"/>
      <c r="QCB444" s="45"/>
      <c r="QCC444" s="45"/>
      <c r="QCD444" s="45"/>
      <c r="QCE444" s="45"/>
      <c r="QCF444" s="45"/>
      <c r="QCG444" s="45"/>
      <c r="QCH444" s="45"/>
      <c r="QCI444" s="45"/>
      <c r="QCJ444" s="45"/>
      <c r="QCK444" s="45"/>
      <c r="QCL444" s="45"/>
      <c r="QCM444" s="45"/>
      <c r="QCN444" s="45"/>
      <c r="QCO444" s="45"/>
      <c r="QCP444" s="45"/>
      <c r="QCQ444" s="45"/>
      <c r="QCR444" s="45"/>
      <c r="QCS444" s="45"/>
      <c r="QCT444" s="45"/>
      <c r="QCU444" s="45"/>
      <c r="QCV444" s="45"/>
      <c r="QCW444" s="45"/>
      <c r="QCX444" s="45"/>
      <c r="QCY444" s="45"/>
      <c r="QCZ444" s="45"/>
      <c r="QDA444" s="45"/>
      <c r="QDB444" s="45"/>
      <c r="QDC444" s="45"/>
      <c r="QDD444" s="45"/>
      <c r="QDE444" s="45"/>
      <c r="QDF444" s="45"/>
      <c r="QDG444" s="45"/>
      <c r="QDH444" s="45"/>
      <c r="QDI444" s="45"/>
      <c r="QDJ444" s="45"/>
      <c r="QDK444" s="45"/>
      <c r="QDL444" s="45"/>
      <c r="QDM444" s="45"/>
      <c r="QDN444" s="45"/>
      <c r="QDO444" s="45"/>
      <c r="QDP444" s="45"/>
      <c r="QDQ444" s="45"/>
      <c r="QDR444" s="45"/>
      <c r="QDS444" s="45"/>
      <c r="QDT444" s="45"/>
      <c r="QDU444" s="45"/>
      <c r="QDV444" s="45"/>
      <c r="QDW444" s="45"/>
      <c r="QDX444" s="45"/>
      <c r="QDY444" s="45"/>
      <c r="QDZ444" s="45"/>
      <c r="QEA444" s="45"/>
      <c r="QEB444" s="45"/>
      <c r="QEC444" s="45"/>
      <c r="QED444" s="45"/>
      <c r="QEE444" s="45"/>
      <c r="QEF444" s="45"/>
      <c r="QEG444" s="45"/>
      <c r="QEH444" s="45"/>
      <c r="QEI444" s="45"/>
      <c r="QEJ444" s="45"/>
      <c r="QEK444" s="45"/>
      <c r="QEL444" s="45"/>
      <c r="QEM444" s="45"/>
      <c r="QEN444" s="45"/>
      <c r="QEO444" s="45"/>
      <c r="QEP444" s="45"/>
      <c r="QEQ444" s="45"/>
      <c r="QER444" s="45"/>
      <c r="QES444" s="45"/>
      <c r="QET444" s="45"/>
      <c r="QEU444" s="45"/>
      <c r="QEV444" s="45"/>
      <c r="QEW444" s="45"/>
      <c r="QEX444" s="45"/>
      <c r="QEY444" s="45"/>
      <c r="QEZ444" s="45"/>
      <c r="QFA444" s="45"/>
      <c r="QFB444" s="45"/>
      <c r="QFC444" s="45"/>
      <c r="QFD444" s="45"/>
      <c r="QFE444" s="45"/>
      <c r="QFF444" s="45"/>
      <c r="QFG444" s="45"/>
      <c r="QFH444" s="45"/>
      <c r="QFI444" s="45"/>
      <c r="QFJ444" s="45"/>
      <c r="QFK444" s="45"/>
      <c r="QFL444" s="45"/>
      <c r="QFM444" s="45"/>
      <c r="QFN444" s="45"/>
      <c r="QFO444" s="45"/>
      <c r="QFP444" s="45"/>
      <c r="QFQ444" s="45"/>
      <c r="QFR444" s="45"/>
      <c r="QFS444" s="45"/>
      <c r="QFT444" s="45"/>
      <c r="QFU444" s="45"/>
      <c r="QFV444" s="45"/>
      <c r="QFW444" s="45"/>
      <c r="QFX444" s="45"/>
      <c r="QFY444" s="45"/>
      <c r="QFZ444" s="45"/>
      <c r="QGA444" s="45"/>
      <c r="QGB444" s="45"/>
      <c r="QGC444" s="45"/>
      <c r="QGD444" s="45"/>
      <c r="QGE444" s="45"/>
      <c r="QGF444" s="45"/>
      <c r="QGG444" s="45"/>
      <c r="QGH444" s="45"/>
      <c r="QGI444" s="45"/>
      <c r="QGJ444" s="45"/>
      <c r="QGK444" s="45"/>
      <c r="QGL444" s="45"/>
      <c r="QGM444" s="45"/>
      <c r="QGN444" s="45"/>
      <c r="QGO444" s="45"/>
      <c r="QGP444" s="45"/>
      <c r="QGQ444" s="45"/>
      <c r="QGR444" s="45"/>
      <c r="QGS444" s="45"/>
      <c r="QGT444" s="45"/>
      <c r="QGU444" s="45"/>
      <c r="QGV444" s="45"/>
      <c r="QGW444" s="45"/>
      <c r="QGX444" s="45"/>
      <c r="QGY444" s="45"/>
      <c r="QGZ444" s="45"/>
      <c r="QHA444" s="45"/>
      <c r="QHB444" s="45"/>
      <c r="QHC444" s="45"/>
      <c r="QHD444" s="45"/>
      <c r="QHE444" s="45"/>
      <c r="QHF444" s="45"/>
      <c r="QHG444" s="45"/>
      <c r="QHH444" s="45"/>
      <c r="QHI444" s="45"/>
      <c r="QHJ444" s="45"/>
      <c r="QHK444" s="45"/>
      <c r="QHL444" s="45"/>
      <c r="QHM444" s="45"/>
      <c r="QHN444" s="45"/>
      <c r="QHO444" s="45"/>
      <c r="QHP444" s="45"/>
      <c r="QHQ444" s="45"/>
      <c r="QHR444" s="45"/>
      <c r="QHS444" s="45"/>
      <c r="QHT444" s="45"/>
      <c r="QHU444" s="45"/>
      <c r="QHV444" s="45"/>
      <c r="QHW444" s="45"/>
      <c r="QHX444" s="45"/>
      <c r="QHY444" s="45"/>
      <c r="QHZ444" s="45"/>
      <c r="QIA444" s="45"/>
      <c r="QIB444" s="45"/>
      <c r="QIC444" s="45"/>
      <c r="QID444" s="45"/>
      <c r="QIE444" s="45"/>
      <c r="QIF444" s="45"/>
      <c r="QIG444" s="45"/>
      <c r="QIH444" s="45"/>
      <c r="QII444" s="45"/>
      <c r="QIJ444" s="45"/>
      <c r="QIK444" s="45"/>
      <c r="QIL444" s="45"/>
      <c r="QIM444" s="45"/>
      <c r="QIN444" s="45"/>
      <c r="QIO444" s="45"/>
      <c r="QIP444" s="45"/>
      <c r="QIQ444" s="45"/>
      <c r="QIR444" s="45"/>
      <c r="QIS444" s="45"/>
      <c r="QIT444" s="45"/>
      <c r="QIU444" s="45"/>
      <c r="QIV444" s="45"/>
      <c r="QIW444" s="45"/>
      <c r="QIX444" s="45"/>
      <c r="QIY444" s="45"/>
      <c r="QIZ444" s="45"/>
      <c r="QJA444" s="45"/>
      <c r="QJB444" s="45"/>
      <c r="QJC444" s="45"/>
      <c r="QJD444" s="45"/>
      <c r="QJE444" s="45"/>
      <c r="QJF444" s="45"/>
      <c r="QJG444" s="45"/>
      <c r="QJH444" s="45"/>
      <c r="QJI444" s="45"/>
      <c r="QJJ444" s="45"/>
      <c r="QJK444" s="45"/>
      <c r="QJL444" s="45"/>
      <c r="QJM444" s="45"/>
      <c r="QJN444" s="45"/>
      <c r="QJO444" s="45"/>
      <c r="QJP444" s="45"/>
      <c r="QJQ444" s="45"/>
      <c r="QJR444" s="45"/>
      <c r="QJS444" s="45"/>
      <c r="QJT444" s="45"/>
      <c r="QJU444" s="45"/>
      <c r="QJV444" s="45"/>
      <c r="QJW444" s="45"/>
      <c r="QJX444" s="45"/>
      <c r="QJY444" s="45"/>
      <c r="QJZ444" s="45"/>
      <c r="QKA444" s="45"/>
      <c r="QKB444" s="45"/>
      <c r="QKC444" s="45"/>
      <c r="QKD444" s="45"/>
      <c r="QKE444" s="45"/>
      <c r="QKF444" s="45"/>
      <c r="QKG444" s="45"/>
      <c r="QKH444" s="45"/>
      <c r="QKI444" s="45"/>
      <c r="QKJ444" s="45"/>
      <c r="QKK444" s="45"/>
      <c r="QKL444" s="45"/>
      <c r="QKM444" s="45"/>
      <c r="QKN444" s="45"/>
      <c r="QKO444" s="45"/>
      <c r="QKP444" s="45"/>
      <c r="QKQ444" s="45"/>
      <c r="QKR444" s="45"/>
      <c r="QKS444" s="45"/>
      <c r="QKT444" s="45"/>
      <c r="QKU444" s="45"/>
      <c r="QKV444" s="45"/>
      <c r="QKW444" s="45"/>
      <c r="QKX444" s="45"/>
      <c r="QKY444" s="45"/>
      <c r="QKZ444" s="45"/>
      <c r="QLA444" s="45"/>
      <c r="QLB444" s="45"/>
      <c r="QLC444" s="45"/>
      <c r="QLD444" s="45"/>
      <c r="QLE444" s="45"/>
      <c r="QLF444" s="45"/>
      <c r="QLG444" s="45"/>
      <c r="QLH444" s="45"/>
      <c r="QLI444" s="45"/>
      <c r="QLJ444" s="45"/>
      <c r="QLK444" s="45"/>
      <c r="QLL444" s="45"/>
      <c r="QLM444" s="45"/>
      <c r="QLN444" s="45"/>
      <c r="QLO444" s="45"/>
      <c r="QLP444" s="45"/>
      <c r="QLQ444" s="45"/>
      <c r="QLR444" s="45"/>
      <c r="QLS444" s="45"/>
      <c r="QLT444" s="45"/>
      <c r="QLU444" s="45"/>
      <c r="QLV444" s="45"/>
      <c r="QLW444" s="45"/>
      <c r="QLX444" s="45"/>
      <c r="QLY444" s="45"/>
      <c r="QLZ444" s="45"/>
      <c r="QMA444" s="45"/>
      <c r="QMB444" s="45"/>
      <c r="QMC444" s="45"/>
      <c r="QMD444" s="45"/>
      <c r="QME444" s="45"/>
      <c r="QMF444" s="45"/>
      <c r="QMG444" s="45"/>
      <c r="QMH444" s="45"/>
      <c r="QMI444" s="45"/>
      <c r="QMJ444" s="45"/>
      <c r="QMK444" s="45"/>
      <c r="QML444" s="45"/>
      <c r="QMM444" s="45"/>
      <c r="QMN444" s="45"/>
      <c r="QMO444" s="45"/>
      <c r="QMP444" s="45"/>
      <c r="QMQ444" s="45"/>
      <c r="QMR444" s="45"/>
      <c r="QMS444" s="45"/>
      <c r="QMT444" s="45"/>
      <c r="QMU444" s="45"/>
      <c r="QMV444" s="45"/>
      <c r="QMW444" s="45"/>
      <c r="QMX444" s="45"/>
      <c r="QMY444" s="45"/>
      <c r="QMZ444" s="45"/>
      <c r="QNA444" s="45"/>
      <c r="QNB444" s="45"/>
      <c r="QNC444" s="45"/>
      <c r="QND444" s="45"/>
      <c r="QNE444" s="45"/>
      <c r="QNF444" s="45"/>
      <c r="QNG444" s="45"/>
      <c r="QNH444" s="45"/>
      <c r="QNI444" s="45"/>
      <c r="QNJ444" s="45"/>
      <c r="QNK444" s="45"/>
      <c r="QNL444" s="45"/>
      <c r="QNM444" s="45"/>
      <c r="QNN444" s="45"/>
      <c r="QNO444" s="45"/>
      <c r="QNP444" s="45"/>
      <c r="QNQ444" s="45"/>
      <c r="QNR444" s="45"/>
      <c r="QNS444" s="45"/>
      <c r="QNT444" s="45"/>
      <c r="QNU444" s="45"/>
      <c r="QNV444" s="45"/>
      <c r="QNW444" s="45"/>
      <c r="QNX444" s="45"/>
      <c r="QNY444" s="45"/>
      <c r="QNZ444" s="45"/>
      <c r="QOA444" s="45"/>
      <c r="QOB444" s="45"/>
      <c r="QOC444" s="45"/>
      <c r="QOD444" s="45"/>
      <c r="QOE444" s="45"/>
      <c r="QOF444" s="45"/>
      <c r="QOG444" s="45"/>
      <c r="QOH444" s="45"/>
      <c r="QOI444" s="45"/>
      <c r="QOJ444" s="45"/>
      <c r="QOK444" s="45"/>
      <c r="QOL444" s="45"/>
      <c r="QOM444" s="45"/>
      <c r="QON444" s="45"/>
      <c r="QOO444" s="45"/>
      <c r="QOP444" s="45"/>
      <c r="QOQ444" s="45"/>
      <c r="QOR444" s="45"/>
      <c r="QOS444" s="45"/>
      <c r="QOT444" s="45"/>
      <c r="QOU444" s="45"/>
      <c r="QOV444" s="45"/>
      <c r="QOW444" s="45"/>
      <c r="QOX444" s="45"/>
      <c r="QOY444" s="45"/>
      <c r="QOZ444" s="45"/>
      <c r="QPA444" s="45"/>
      <c r="QPB444" s="45"/>
      <c r="QPC444" s="45"/>
      <c r="QPD444" s="45"/>
      <c r="QPE444" s="45"/>
      <c r="QPF444" s="45"/>
      <c r="QPG444" s="45"/>
      <c r="QPH444" s="45"/>
      <c r="QPI444" s="45"/>
      <c r="QPJ444" s="45"/>
      <c r="QPK444" s="45"/>
      <c r="QPL444" s="45"/>
      <c r="QPM444" s="45"/>
      <c r="QPN444" s="45"/>
      <c r="QPO444" s="45"/>
      <c r="QPP444" s="45"/>
      <c r="QPQ444" s="45"/>
      <c r="QPR444" s="45"/>
      <c r="QPS444" s="45"/>
      <c r="QPT444" s="45"/>
      <c r="QPU444" s="45"/>
      <c r="QPV444" s="45"/>
      <c r="QPW444" s="45"/>
      <c r="QPX444" s="45"/>
      <c r="QPY444" s="45"/>
      <c r="QPZ444" s="45"/>
      <c r="QQA444" s="45"/>
      <c r="QQB444" s="45"/>
      <c r="QQC444" s="45"/>
      <c r="QQD444" s="45"/>
      <c r="QQE444" s="45"/>
      <c r="QQF444" s="45"/>
      <c r="QQG444" s="45"/>
      <c r="QQH444" s="45"/>
      <c r="QQI444" s="45"/>
      <c r="QQJ444" s="45"/>
      <c r="QQK444" s="45"/>
      <c r="QQL444" s="45"/>
      <c r="QQM444" s="45"/>
      <c r="QQN444" s="45"/>
      <c r="QQO444" s="45"/>
      <c r="QQP444" s="45"/>
      <c r="QQQ444" s="45"/>
      <c r="QQR444" s="45"/>
      <c r="QQS444" s="45"/>
      <c r="QQT444" s="45"/>
      <c r="QQU444" s="45"/>
      <c r="QQV444" s="45"/>
      <c r="QQW444" s="45"/>
      <c r="QQX444" s="45"/>
      <c r="QQY444" s="45"/>
      <c r="QQZ444" s="45"/>
      <c r="QRA444" s="45"/>
      <c r="QRB444" s="45"/>
      <c r="QRC444" s="45"/>
      <c r="QRD444" s="45"/>
      <c r="QRE444" s="45"/>
      <c r="QRF444" s="45"/>
      <c r="QRG444" s="45"/>
      <c r="QRH444" s="45"/>
      <c r="QRI444" s="45"/>
      <c r="QRJ444" s="45"/>
      <c r="QRK444" s="45"/>
      <c r="QRL444" s="45"/>
      <c r="QRM444" s="45"/>
      <c r="QRN444" s="45"/>
      <c r="QRO444" s="45"/>
      <c r="QRP444" s="45"/>
      <c r="QRQ444" s="45"/>
      <c r="QRR444" s="45"/>
      <c r="QRS444" s="45"/>
      <c r="QRT444" s="45"/>
      <c r="QRU444" s="45"/>
      <c r="QRV444" s="45"/>
      <c r="QRW444" s="45"/>
      <c r="QRX444" s="45"/>
      <c r="QRY444" s="45"/>
      <c r="QRZ444" s="45"/>
      <c r="QSA444" s="45"/>
      <c r="QSB444" s="45"/>
      <c r="QSC444" s="45"/>
      <c r="QSD444" s="45"/>
      <c r="QSE444" s="45"/>
      <c r="QSF444" s="45"/>
      <c r="QSG444" s="45"/>
      <c r="QSH444" s="45"/>
      <c r="QSI444" s="45"/>
      <c r="QSJ444" s="45"/>
      <c r="QSK444" s="45"/>
      <c r="QSL444" s="45"/>
      <c r="QSM444" s="45"/>
      <c r="QSN444" s="45"/>
      <c r="QSO444" s="45"/>
      <c r="QSP444" s="45"/>
      <c r="QSQ444" s="45"/>
      <c r="QSR444" s="45"/>
      <c r="QSS444" s="45"/>
      <c r="QST444" s="45"/>
      <c r="QSU444" s="45"/>
      <c r="QSV444" s="45"/>
      <c r="QSW444" s="45"/>
      <c r="QSX444" s="45"/>
      <c r="QSY444" s="45"/>
      <c r="QSZ444" s="45"/>
      <c r="QTA444" s="45"/>
      <c r="QTB444" s="45"/>
      <c r="QTC444" s="45"/>
      <c r="QTD444" s="45"/>
      <c r="QTE444" s="45"/>
      <c r="QTF444" s="45"/>
      <c r="QTG444" s="45"/>
      <c r="QTH444" s="45"/>
      <c r="QTI444" s="45"/>
      <c r="QTJ444" s="45"/>
      <c r="QTK444" s="45"/>
      <c r="QTL444" s="45"/>
      <c r="QTM444" s="45"/>
      <c r="QTN444" s="45"/>
      <c r="QTO444" s="45"/>
      <c r="QTP444" s="45"/>
      <c r="QTQ444" s="45"/>
      <c r="QTR444" s="45"/>
      <c r="QTS444" s="45"/>
      <c r="QTT444" s="45"/>
      <c r="QTU444" s="45"/>
      <c r="QTV444" s="45"/>
      <c r="QTW444" s="45"/>
      <c r="QTX444" s="45"/>
      <c r="QTY444" s="45"/>
      <c r="QTZ444" s="45"/>
      <c r="QUA444" s="45"/>
      <c r="QUB444" s="45"/>
      <c r="QUC444" s="45"/>
      <c r="QUD444" s="45"/>
      <c r="QUE444" s="45"/>
      <c r="QUF444" s="45"/>
      <c r="QUG444" s="45"/>
      <c r="QUH444" s="45"/>
      <c r="QUI444" s="45"/>
      <c r="QUJ444" s="45"/>
      <c r="QUK444" s="45"/>
      <c r="QUL444" s="45"/>
      <c r="QUM444" s="45"/>
      <c r="QUN444" s="45"/>
      <c r="QUO444" s="45"/>
      <c r="QUP444" s="45"/>
      <c r="QUQ444" s="45"/>
      <c r="QUR444" s="45"/>
      <c r="QUS444" s="45"/>
      <c r="QUT444" s="45"/>
      <c r="QUU444" s="45"/>
      <c r="QUV444" s="45"/>
      <c r="QUW444" s="45"/>
      <c r="QUX444" s="45"/>
      <c r="QUY444" s="45"/>
      <c r="QUZ444" s="45"/>
      <c r="QVA444" s="45"/>
      <c r="QVB444" s="45"/>
      <c r="QVC444" s="45"/>
      <c r="QVD444" s="45"/>
      <c r="QVE444" s="45"/>
      <c r="QVF444" s="45"/>
      <c r="QVG444" s="45"/>
      <c r="QVH444" s="45"/>
      <c r="QVI444" s="45"/>
      <c r="QVJ444" s="45"/>
      <c r="QVK444" s="45"/>
      <c r="QVL444" s="45"/>
      <c r="QVM444" s="45"/>
      <c r="QVN444" s="45"/>
      <c r="QVO444" s="45"/>
      <c r="QVP444" s="45"/>
      <c r="QVQ444" s="45"/>
      <c r="QVR444" s="45"/>
      <c r="QVS444" s="45"/>
      <c r="QVT444" s="45"/>
      <c r="QVU444" s="45"/>
      <c r="QVV444" s="45"/>
      <c r="QVW444" s="45"/>
      <c r="QVX444" s="45"/>
      <c r="QVY444" s="45"/>
      <c r="QVZ444" s="45"/>
      <c r="QWA444" s="45"/>
      <c r="QWB444" s="45"/>
      <c r="QWC444" s="45"/>
      <c r="QWD444" s="45"/>
      <c r="QWE444" s="45"/>
      <c r="QWF444" s="45"/>
      <c r="QWG444" s="45"/>
      <c r="QWH444" s="45"/>
      <c r="QWI444" s="45"/>
      <c r="QWJ444" s="45"/>
      <c r="QWK444" s="45"/>
      <c r="QWL444" s="45"/>
      <c r="QWM444" s="45"/>
      <c r="QWN444" s="45"/>
      <c r="QWO444" s="45"/>
      <c r="QWP444" s="45"/>
      <c r="QWQ444" s="45"/>
      <c r="QWR444" s="45"/>
      <c r="QWS444" s="45"/>
      <c r="QWT444" s="45"/>
      <c r="QWU444" s="45"/>
      <c r="QWV444" s="45"/>
      <c r="QWW444" s="45"/>
      <c r="QWX444" s="45"/>
      <c r="QWY444" s="45"/>
      <c r="QWZ444" s="45"/>
      <c r="QXA444" s="45"/>
      <c r="QXB444" s="45"/>
      <c r="QXC444" s="45"/>
      <c r="QXD444" s="45"/>
      <c r="QXE444" s="45"/>
      <c r="QXF444" s="45"/>
      <c r="QXG444" s="45"/>
      <c r="QXH444" s="45"/>
      <c r="QXI444" s="45"/>
      <c r="QXJ444" s="45"/>
      <c r="QXK444" s="45"/>
      <c r="QXL444" s="45"/>
      <c r="QXM444" s="45"/>
      <c r="QXN444" s="45"/>
      <c r="QXO444" s="45"/>
      <c r="QXP444" s="45"/>
      <c r="QXQ444" s="45"/>
      <c r="QXR444" s="45"/>
      <c r="QXS444" s="45"/>
      <c r="QXT444" s="45"/>
      <c r="QXU444" s="45"/>
      <c r="QXV444" s="45"/>
      <c r="QXW444" s="45"/>
      <c r="QXX444" s="45"/>
      <c r="QXY444" s="45"/>
      <c r="QXZ444" s="45"/>
      <c r="QYA444" s="45"/>
      <c r="QYB444" s="45"/>
      <c r="QYC444" s="45"/>
      <c r="QYD444" s="45"/>
      <c r="QYE444" s="45"/>
      <c r="QYF444" s="45"/>
      <c r="QYG444" s="45"/>
      <c r="QYH444" s="45"/>
      <c r="QYI444" s="45"/>
      <c r="QYJ444" s="45"/>
      <c r="QYK444" s="45"/>
      <c r="QYL444" s="45"/>
      <c r="QYM444" s="45"/>
      <c r="QYN444" s="45"/>
      <c r="QYO444" s="45"/>
      <c r="QYP444" s="45"/>
      <c r="QYQ444" s="45"/>
      <c r="QYR444" s="45"/>
      <c r="QYS444" s="45"/>
      <c r="QYT444" s="45"/>
      <c r="QYU444" s="45"/>
      <c r="QYV444" s="45"/>
      <c r="QYW444" s="45"/>
      <c r="QYX444" s="45"/>
      <c r="QYY444" s="45"/>
      <c r="QYZ444" s="45"/>
      <c r="QZA444" s="45"/>
      <c r="QZB444" s="45"/>
      <c r="QZC444" s="45"/>
      <c r="QZD444" s="45"/>
      <c r="QZE444" s="45"/>
      <c r="QZF444" s="45"/>
      <c r="QZG444" s="45"/>
      <c r="QZH444" s="45"/>
      <c r="QZI444" s="45"/>
      <c r="QZJ444" s="45"/>
      <c r="QZK444" s="45"/>
      <c r="QZL444" s="45"/>
      <c r="QZM444" s="45"/>
      <c r="QZN444" s="45"/>
      <c r="QZO444" s="45"/>
      <c r="QZP444" s="45"/>
      <c r="QZQ444" s="45"/>
      <c r="QZR444" s="45"/>
      <c r="QZS444" s="45"/>
      <c r="QZT444" s="45"/>
      <c r="QZU444" s="45"/>
      <c r="QZV444" s="45"/>
      <c r="QZW444" s="45"/>
      <c r="QZX444" s="45"/>
      <c r="QZY444" s="45"/>
      <c r="QZZ444" s="45"/>
      <c r="RAA444" s="45"/>
      <c r="RAB444" s="45"/>
      <c r="RAC444" s="45"/>
      <c r="RAD444" s="45"/>
      <c r="RAE444" s="45"/>
      <c r="RAF444" s="45"/>
      <c r="RAG444" s="45"/>
      <c r="RAH444" s="45"/>
      <c r="RAI444" s="45"/>
      <c r="RAJ444" s="45"/>
      <c r="RAK444" s="45"/>
      <c r="RAL444" s="45"/>
      <c r="RAM444" s="45"/>
      <c r="RAN444" s="45"/>
      <c r="RAO444" s="45"/>
      <c r="RAP444" s="45"/>
      <c r="RAQ444" s="45"/>
      <c r="RAR444" s="45"/>
      <c r="RAS444" s="45"/>
      <c r="RAT444" s="45"/>
      <c r="RAU444" s="45"/>
      <c r="RAV444" s="45"/>
      <c r="RAW444" s="45"/>
      <c r="RAX444" s="45"/>
      <c r="RAY444" s="45"/>
      <c r="RAZ444" s="45"/>
      <c r="RBA444" s="45"/>
      <c r="RBB444" s="45"/>
      <c r="RBC444" s="45"/>
      <c r="RBD444" s="45"/>
      <c r="RBE444" s="45"/>
      <c r="RBF444" s="45"/>
      <c r="RBG444" s="45"/>
      <c r="RBH444" s="45"/>
      <c r="RBI444" s="45"/>
      <c r="RBJ444" s="45"/>
      <c r="RBK444" s="45"/>
      <c r="RBL444" s="45"/>
      <c r="RBM444" s="45"/>
      <c r="RBN444" s="45"/>
      <c r="RBO444" s="45"/>
      <c r="RBP444" s="45"/>
      <c r="RBQ444" s="45"/>
      <c r="RBR444" s="45"/>
      <c r="RBS444" s="45"/>
      <c r="RBT444" s="45"/>
      <c r="RBU444" s="45"/>
      <c r="RBV444" s="45"/>
      <c r="RBW444" s="45"/>
      <c r="RBX444" s="45"/>
      <c r="RBY444" s="45"/>
      <c r="RBZ444" s="45"/>
      <c r="RCA444" s="45"/>
      <c r="RCB444" s="45"/>
      <c r="RCC444" s="45"/>
      <c r="RCD444" s="45"/>
      <c r="RCE444" s="45"/>
      <c r="RCF444" s="45"/>
      <c r="RCG444" s="45"/>
      <c r="RCH444" s="45"/>
      <c r="RCI444" s="45"/>
      <c r="RCJ444" s="45"/>
      <c r="RCK444" s="45"/>
      <c r="RCL444" s="45"/>
      <c r="RCM444" s="45"/>
      <c r="RCN444" s="45"/>
      <c r="RCO444" s="45"/>
      <c r="RCP444" s="45"/>
      <c r="RCQ444" s="45"/>
      <c r="RCR444" s="45"/>
      <c r="RCS444" s="45"/>
      <c r="RCT444" s="45"/>
      <c r="RCU444" s="45"/>
      <c r="RCV444" s="45"/>
      <c r="RCW444" s="45"/>
      <c r="RCX444" s="45"/>
      <c r="RCY444" s="45"/>
      <c r="RCZ444" s="45"/>
      <c r="RDA444" s="45"/>
      <c r="RDB444" s="45"/>
      <c r="RDC444" s="45"/>
      <c r="RDD444" s="45"/>
      <c r="RDE444" s="45"/>
      <c r="RDF444" s="45"/>
      <c r="RDG444" s="45"/>
      <c r="RDH444" s="45"/>
      <c r="RDI444" s="45"/>
      <c r="RDJ444" s="45"/>
      <c r="RDK444" s="45"/>
      <c r="RDL444" s="45"/>
      <c r="RDM444" s="45"/>
      <c r="RDN444" s="45"/>
      <c r="RDO444" s="45"/>
      <c r="RDP444" s="45"/>
      <c r="RDQ444" s="45"/>
      <c r="RDR444" s="45"/>
      <c r="RDS444" s="45"/>
      <c r="RDT444" s="45"/>
      <c r="RDU444" s="45"/>
      <c r="RDV444" s="45"/>
      <c r="RDW444" s="45"/>
      <c r="RDX444" s="45"/>
      <c r="RDY444" s="45"/>
      <c r="RDZ444" s="45"/>
      <c r="REA444" s="45"/>
      <c r="REB444" s="45"/>
      <c r="REC444" s="45"/>
      <c r="RED444" s="45"/>
      <c r="REE444" s="45"/>
      <c r="REF444" s="45"/>
      <c r="REG444" s="45"/>
      <c r="REH444" s="45"/>
      <c r="REI444" s="45"/>
      <c r="REJ444" s="45"/>
      <c r="REK444" s="45"/>
      <c r="REL444" s="45"/>
      <c r="REM444" s="45"/>
      <c r="REN444" s="45"/>
      <c r="REO444" s="45"/>
      <c r="REP444" s="45"/>
      <c r="REQ444" s="45"/>
      <c r="RER444" s="45"/>
      <c r="RES444" s="45"/>
      <c r="RET444" s="45"/>
      <c r="REU444" s="45"/>
      <c r="REV444" s="45"/>
      <c r="REW444" s="45"/>
      <c r="REX444" s="45"/>
      <c r="REY444" s="45"/>
      <c r="REZ444" s="45"/>
      <c r="RFA444" s="45"/>
      <c r="RFB444" s="45"/>
      <c r="RFC444" s="45"/>
      <c r="RFD444" s="45"/>
      <c r="RFE444" s="45"/>
      <c r="RFF444" s="45"/>
      <c r="RFG444" s="45"/>
      <c r="RFH444" s="45"/>
      <c r="RFI444" s="45"/>
      <c r="RFJ444" s="45"/>
      <c r="RFK444" s="45"/>
      <c r="RFL444" s="45"/>
      <c r="RFM444" s="45"/>
      <c r="RFN444" s="45"/>
      <c r="RFO444" s="45"/>
      <c r="RFP444" s="45"/>
      <c r="RFQ444" s="45"/>
      <c r="RFR444" s="45"/>
      <c r="RFS444" s="45"/>
      <c r="RFT444" s="45"/>
      <c r="RFU444" s="45"/>
      <c r="RFV444" s="45"/>
      <c r="RFW444" s="45"/>
      <c r="RFX444" s="45"/>
      <c r="RFY444" s="45"/>
      <c r="RFZ444" s="45"/>
      <c r="RGA444" s="45"/>
      <c r="RGB444" s="45"/>
      <c r="RGC444" s="45"/>
      <c r="RGD444" s="45"/>
      <c r="RGE444" s="45"/>
      <c r="RGF444" s="45"/>
      <c r="RGG444" s="45"/>
      <c r="RGH444" s="45"/>
      <c r="RGI444" s="45"/>
      <c r="RGJ444" s="45"/>
      <c r="RGK444" s="45"/>
      <c r="RGL444" s="45"/>
      <c r="RGM444" s="45"/>
      <c r="RGN444" s="45"/>
      <c r="RGO444" s="45"/>
      <c r="RGP444" s="45"/>
      <c r="RGQ444" s="45"/>
      <c r="RGR444" s="45"/>
      <c r="RGS444" s="45"/>
      <c r="RGT444" s="45"/>
      <c r="RGU444" s="45"/>
      <c r="RGV444" s="45"/>
      <c r="RGW444" s="45"/>
      <c r="RGX444" s="45"/>
      <c r="RGY444" s="45"/>
      <c r="RGZ444" s="45"/>
      <c r="RHA444" s="45"/>
      <c r="RHB444" s="45"/>
      <c r="RHC444" s="45"/>
      <c r="RHD444" s="45"/>
      <c r="RHE444" s="45"/>
      <c r="RHF444" s="45"/>
      <c r="RHG444" s="45"/>
      <c r="RHH444" s="45"/>
      <c r="RHI444" s="45"/>
      <c r="RHJ444" s="45"/>
      <c r="RHK444" s="45"/>
      <c r="RHL444" s="45"/>
      <c r="RHM444" s="45"/>
      <c r="RHN444" s="45"/>
      <c r="RHO444" s="45"/>
      <c r="RHP444" s="45"/>
      <c r="RHQ444" s="45"/>
      <c r="RHR444" s="45"/>
      <c r="RHS444" s="45"/>
      <c r="RHT444" s="45"/>
      <c r="RHU444" s="45"/>
      <c r="RHV444" s="45"/>
      <c r="RHW444" s="45"/>
      <c r="RHX444" s="45"/>
      <c r="RHY444" s="45"/>
      <c r="RHZ444" s="45"/>
      <c r="RIA444" s="45"/>
      <c r="RIB444" s="45"/>
      <c r="RIC444" s="45"/>
      <c r="RID444" s="45"/>
      <c r="RIE444" s="45"/>
      <c r="RIF444" s="45"/>
      <c r="RIG444" s="45"/>
      <c r="RIH444" s="45"/>
      <c r="RII444" s="45"/>
      <c r="RIJ444" s="45"/>
      <c r="RIK444" s="45"/>
      <c r="RIL444" s="45"/>
      <c r="RIM444" s="45"/>
      <c r="RIN444" s="45"/>
      <c r="RIO444" s="45"/>
      <c r="RIP444" s="45"/>
      <c r="RIQ444" s="45"/>
      <c r="RIR444" s="45"/>
      <c r="RIS444" s="45"/>
      <c r="RIT444" s="45"/>
      <c r="RIU444" s="45"/>
      <c r="RIV444" s="45"/>
      <c r="RIW444" s="45"/>
      <c r="RIX444" s="45"/>
      <c r="RIY444" s="45"/>
      <c r="RIZ444" s="45"/>
      <c r="RJA444" s="45"/>
      <c r="RJB444" s="45"/>
      <c r="RJC444" s="45"/>
      <c r="RJD444" s="45"/>
      <c r="RJE444" s="45"/>
      <c r="RJF444" s="45"/>
      <c r="RJG444" s="45"/>
      <c r="RJH444" s="45"/>
      <c r="RJI444" s="45"/>
      <c r="RJJ444" s="45"/>
      <c r="RJK444" s="45"/>
      <c r="RJL444" s="45"/>
      <c r="RJM444" s="45"/>
      <c r="RJN444" s="45"/>
      <c r="RJO444" s="45"/>
      <c r="RJP444" s="45"/>
      <c r="RJQ444" s="45"/>
      <c r="RJR444" s="45"/>
      <c r="RJS444" s="45"/>
      <c r="RJT444" s="45"/>
      <c r="RJU444" s="45"/>
      <c r="RJV444" s="45"/>
      <c r="RJW444" s="45"/>
      <c r="RJX444" s="45"/>
      <c r="RJY444" s="45"/>
      <c r="RJZ444" s="45"/>
      <c r="RKA444" s="45"/>
      <c r="RKB444" s="45"/>
      <c r="RKC444" s="45"/>
      <c r="RKD444" s="45"/>
      <c r="RKE444" s="45"/>
      <c r="RKF444" s="45"/>
      <c r="RKG444" s="45"/>
      <c r="RKH444" s="45"/>
      <c r="RKI444" s="45"/>
      <c r="RKJ444" s="45"/>
      <c r="RKK444" s="45"/>
      <c r="RKL444" s="45"/>
      <c r="RKM444" s="45"/>
      <c r="RKN444" s="45"/>
      <c r="RKO444" s="45"/>
      <c r="RKP444" s="45"/>
      <c r="RKQ444" s="45"/>
      <c r="RKR444" s="45"/>
      <c r="RKS444" s="45"/>
      <c r="RKT444" s="45"/>
      <c r="RKU444" s="45"/>
      <c r="RKV444" s="45"/>
      <c r="RKW444" s="45"/>
      <c r="RKX444" s="45"/>
      <c r="RKY444" s="45"/>
      <c r="RKZ444" s="45"/>
      <c r="RLA444" s="45"/>
      <c r="RLB444" s="45"/>
      <c r="RLC444" s="45"/>
      <c r="RLD444" s="45"/>
      <c r="RLE444" s="45"/>
      <c r="RLF444" s="45"/>
      <c r="RLG444" s="45"/>
      <c r="RLH444" s="45"/>
      <c r="RLI444" s="45"/>
      <c r="RLJ444" s="45"/>
      <c r="RLK444" s="45"/>
      <c r="RLL444" s="45"/>
      <c r="RLM444" s="45"/>
      <c r="RLN444" s="45"/>
      <c r="RLO444" s="45"/>
      <c r="RLP444" s="45"/>
      <c r="RLQ444" s="45"/>
      <c r="RLR444" s="45"/>
      <c r="RLS444" s="45"/>
      <c r="RLT444" s="45"/>
      <c r="RLU444" s="45"/>
      <c r="RLV444" s="45"/>
      <c r="RLW444" s="45"/>
      <c r="RLX444" s="45"/>
      <c r="RLY444" s="45"/>
      <c r="RLZ444" s="45"/>
      <c r="RMA444" s="45"/>
      <c r="RMB444" s="45"/>
      <c r="RMC444" s="45"/>
      <c r="RMD444" s="45"/>
      <c r="RME444" s="45"/>
      <c r="RMF444" s="45"/>
      <c r="RMG444" s="45"/>
      <c r="RMH444" s="45"/>
      <c r="RMI444" s="45"/>
      <c r="RMJ444" s="45"/>
      <c r="RMK444" s="45"/>
      <c r="RML444" s="45"/>
      <c r="RMM444" s="45"/>
      <c r="RMN444" s="45"/>
      <c r="RMO444" s="45"/>
      <c r="RMP444" s="45"/>
      <c r="RMQ444" s="45"/>
      <c r="RMR444" s="45"/>
      <c r="RMS444" s="45"/>
      <c r="RMT444" s="45"/>
      <c r="RMU444" s="45"/>
      <c r="RMV444" s="45"/>
      <c r="RMW444" s="45"/>
      <c r="RMX444" s="45"/>
      <c r="RMY444" s="45"/>
      <c r="RMZ444" s="45"/>
      <c r="RNA444" s="45"/>
      <c r="RNB444" s="45"/>
      <c r="RNC444" s="45"/>
      <c r="RND444" s="45"/>
      <c r="RNE444" s="45"/>
      <c r="RNF444" s="45"/>
      <c r="RNG444" s="45"/>
      <c r="RNH444" s="45"/>
      <c r="RNI444" s="45"/>
      <c r="RNJ444" s="45"/>
      <c r="RNK444" s="45"/>
      <c r="RNL444" s="45"/>
      <c r="RNM444" s="45"/>
      <c r="RNN444" s="45"/>
      <c r="RNO444" s="45"/>
      <c r="RNP444" s="45"/>
      <c r="RNQ444" s="45"/>
      <c r="RNR444" s="45"/>
      <c r="RNS444" s="45"/>
      <c r="RNT444" s="45"/>
      <c r="RNU444" s="45"/>
      <c r="RNV444" s="45"/>
      <c r="RNW444" s="45"/>
      <c r="RNX444" s="45"/>
      <c r="RNY444" s="45"/>
      <c r="RNZ444" s="45"/>
      <c r="ROA444" s="45"/>
      <c r="ROB444" s="45"/>
      <c r="ROC444" s="45"/>
      <c r="ROD444" s="45"/>
      <c r="ROE444" s="45"/>
      <c r="ROF444" s="45"/>
      <c r="ROG444" s="45"/>
      <c r="ROH444" s="45"/>
      <c r="ROI444" s="45"/>
      <c r="ROJ444" s="45"/>
      <c r="ROK444" s="45"/>
      <c r="ROL444" s="45"/>
      <c r="ROM444" s="45"/>
      <c r="RON444" s="45"/>
      <c r="ROO444" s="45"/>
      <c r="ROP444" s="45"/>
      <c r="ROQ444" s="45"/>
      <c r="ROR444" s="45"/>
      <c r="ROS444" s="45"/>
      <c r="ROT444" s="45"/>
      <c r="ROU444" s="45"/>
      <c r="ROV444" s="45"/>
      <c r="ROW444" s="45"/>
      <c r="ROX444" s="45"/>
      <c r="ROY444" s="45"/>
      <c r="ROZ444" s="45"/>
      <c r="RPA444" s="45"/>
      <c r="RPB444" s="45"/>
      <c r="RPC444" s="45"/>
      <c r="RPD444" s="45"/>
      <c r="RPE444" s="45"/>
      <c r="RPF444" s="45"/>
      <c r="RPG444" s="45"/>
      <c r="RPH444" s="45"/>
      <c r="RPI444" s="45"/>
      <c r="RPJ444" s="45"/>
      <c r="RPK444" s="45"/>
      <c r="RPL444" s="45"/>
      <c r="RPM444" s="45"/>
      <c r="RPN444" s="45"/>
      <c r="RPO444" s="45"/>
      <c r="RPP444" s="45"/>
      <c r="RPQ444" s="45"/>
      <c r="RPR444" s="45"/>
      <c r="RPS444" s="45"/>
      <c r="RPT444" s="45"/>
      <c r="RPU444" s="45"/>
      <c r="RPV444" s="45"/>
      <c r="RPW444" s="45"/>
      <c r="RPX444" s="45"/>
      <c r="RPY444" s="45"/>
      <c r="RPZ444" s="45"/>
      <c r="RQA444" s="45"/>
      <c r="RQB444" s="45"/>
      <c r="RQC444" s="45"/>
      <c r="RQD444" s="45"/>
      <c r="RQE444" s="45"/>
      <c r="RQF444" s="45"/>
      <c r="RQG444" s="45"/>
      <c r="RQH444" s="45"/>
      <c r="RQI444" s="45"/>
      <c r="RQJ444" s="45"/>
      <c r="RQK444" s="45"/>
      <c r="RQL444" s="45"/>
      <c r="RQM444" s="45"/>
      <c r="RQN444" s="45"/>
      <c r="RQO444" s="45"/>
      <c r="RQP444" s="45"/>
      <c r="RQQ444" s="45"/>
      <c r="RQR444" s="45"/>
      <c r="RQS444" s="45"/>
      <c r="RQT444" s="45"/>
      <c r="RQU444" s="45"/>
      <c r="RQV444" s="45"/>
      <c r="RQW444" s="45"/>
      <c r="RQX444" s="45"/>
      <c r="RQY444" s="45"/>
      <c r="RQZ444" s="45"/>
      <c r="RRA444" s="45"/>
      <c r="RRB444" s="45"/>
      <c r="RRC444" s="45"/>
      <c r="RRD444" s="45"/>
      <c r="RRE444" s="45"/>
      <c r="RRF444" s="45"/>
      <c r="RRG444" s="45"/>
      <c r="RRH444" s="45"/>
      <c r="RRI444" s="45"/>
      <c r="RRJ444" s="45"/>
      <c r="RRK444" s="45"/>
      <c r="RRL444" s="45"/>
      <c r="RRM444" s="45"/>
      <c r="RRN444" s="45"/>
      <c r="RRO444" s="45"/>
      <c r="RRP444" s="45"/>
      <c r="RRQ444" s="45"/>
      <c r="RRR444" s="45"/>
      <c r="RRS444" s="45"/>
      <c r="RRT444" s="45"/>
      <c r="RRU444" s="45"/>
      <c r="RRV444" s="45"/>
      <c r="RRW444" s="45"/>
      <c r="RRX444" s="45"/>
      <c r="RRY444" s="45"/>
      <c r="RRZ444" s="45"/>
      <c r="RSA444" s="45"/>
      <c r="RSB444" s="45"/>
      <c r="RSC444" s="45"/>
      <c r="RSD444" s="45"/>
      <c r="RSE444" s="45"/>
      <c r="RSF444" s="45"/>
      <c r="RSG444" s="45"/>
      <c r="RSH444" s="45"/>
      <c r="RSI444" s="45"/>
      <c r="RSJ444" s="45"/>
      <c r="RSK444" s="45"/>
      <c r="RSL444" s="45"/>
      <c r="RSM444" s="45"/>
      <c r="RSN444" s="45"/>
      <c r="RSO444" s="45"/>
      <c r="RSP444" s="45"/>
      <c r="RSQ444" s="45"/>
      <c r="RSR444" s="45"/>
      <c r="RSS444" s="45"/>
      <c r="RST444" s="45"/>
      <c r="RSU444" s="45"/>
      <c r="RSV444" s="45"/>
      <c r="RSW444" s="45"/>
      <c r="RSX444" s="45"/>
      <c r="RSY444" s="45"/>
      <c r="RSZ444" s="45"/>
      <c r="RTA444" s="45"/>
      <c r="RTB444" s="45"/>
      <c r="RTC444" s="45"/>
      <c r="RTD444" s="45"/>
      <c r="RTE444" s="45"/>
      <c r="RTF444" s="45"/>
      <c r="RTG444" s="45"/>
      <c r="RTH444" s="45"/>
      <c r="RTI444" s="45"/>
      <c r="RTJ444" s="45"/>
      <c r="RTK444" s="45"/>
      <c r="RTL444" s="45"/>
      <c r="RTM444" s="45"/>
      <c r="RTN444" s="45"/>
      <c r="RTO444" s="45"/>
      <c r="RTP444" s="45"/>
      <c r="RTQ444" s="45"/>
      <c r="RTR444" s="45"/>
      <c r="RTS444" s="45"/>
      <c r="RTT444" s="45"/>
      <c r="RTU444" s="45"/>
      <c r="RTV444" s="45"/>
      <c r="RTW444" s="45"/>
      <c r="RTX444" s="45"/>
      <c r="RTY444" s="45"/>
      <c r="RTZ444" s="45"/>
      <c r="RUA444" s="45"/>
      <c r="RUB444" s="45"/>
      <c r="RUC444" s="45"/>
      <c r="RUD444" s="45"/>
      <c r="RUE444" s="45"/>
      <c r="RUF444" s="45"/>
      <c r="RUG444" s="45"/>
      <c r="RUH444" s="45"/>
      <c r="RUI444" s="45"/>
      <c r="RUJ444" s="45"/>
      <c r="RUK444" s="45"/>
      <c r="RUL444" s="45"/>
      <c r="RUM444" s="45"/>
      <c r="RUN444" s="45"/>
      <c r="RUO444" s="45"/>
      <c r="RUP444" s="45"/>
      <c r="RUQ444" s="45"/>
      <c r="RUR444" s="45"/>
      <c r="RUS444" s="45"/>
      <c r="RUT444" s="45"/>
      <c r="RUU444" s="45"/>
      <c r="RUV444" s="45"/>
      <c r="RUW444" s="45"/>
      <c r="RUX444" s="45"/>
      <c r="RUY444" s="45"/>
      <c r="RUZ444" s="45"/>
      <c r="RVA444" s="45"/>
      <c r="RVB444" s="45"/>
      <c r="RVC444" s="45"/>
      <c r="RVD444" s="45"/>
      <c r="RVE444" s="45"/>
      <c r="RVF444" s="45"/>
      <c r="RVG444" s="45"/>
      <c r="RVH444" s="45"/>
      <c r="RVI444" s="45"/>
      <c r="RVJ444" s="45"/>
      <c r="RVK444" s="45"/>
      <c r="RVL444" s="45"/>
      <c r="RVM444" s="45"/>
      <c r="RVN444" s="45"/>
      <c r="RVO444" s="45"/>
      <c r="RVP444" s="45"/>
      <c r="RVQ444" s="45"/>
      <c r="RVR444" s="45"/>
      <c r="RVS444" s="45"/>
      <c r="RVT444" s="45"/>
      <c r="RVU444" s="45"/>
      <c r="RVV444" s="45"/>
      <c r="RVW444" s="45"/>
      <c r="RVX444" s="45"/>
      <c r="RVY444" s="45"/>
      <c r="RVZ444" s="45"/>
      <c r="RWA444" s="45"/>
      <c r="RWB444" s="45"/>
      <c r="RWC444" s="45"/>
      <c r="RWD444" s="45"/>
      <c r="RWE444" s="45"/>
      <c r="RWF444" s="45"/>
      <c r="RWG444" s="45"/>
      <c r="RWH444" s="45"/>
      <c r="RWI444" s="45"/>
      <c r="RWJ444" s="45"/>
      <c r="RWK444" s="45"/>
      <c r="RWL444" s="45"/>
      <c r="RWM444" s="45"/>
      <c r="RWN444" s="45"/>
      <c r="RWO444" s="45"/>
      <c r="RWP444" s="45"/>
      <c r="RWQ444" s="45"/>
      <c r="RWR444" s="45"/>
      <c r="RWS444" s="45"/>
      <c r="RWT444" s="45"/>
      <c r="RWU444" s="45"/>
      <c r="RWV444" s="45"/>
      <c r="RWW444" s="45"/>
      <c r="RWX444" s="45"/>
      <c r="RWY444" s="45"/>
      <c r="RWZ444" s="45"/>
      <c r="RXA444" s="45"/>
      <c r="RXB444" s="45"/>
      <c r="RXC444" s="45"/>
      <c r="RXD444" s="45"/>
      <c r="RXE444" s="45"/>
      <c r="RXF444" s="45"/>
      <c r="RXG444" s="45"/>
      <c r="RXH444" s="45"/>
      <c r="RXI444" s="45"/>
      <c r="RXJ444" s="45"/>
      <c r="RXK444" s="45"/>
      <c r="RXL444" s="45"/>
      <c r="RXM444" s="45"/>
      <c r="RXN444" s="45"/>
      <c r="RXO444" s="45"/>
      <c r="RXP444" s="45"/>
      <c r="RXQ444" s="45"/>
      <c r="RXR444" s="45"/>
      <c r="RXS444" s="45"/>
      <c r="RXT444" s="45"/>
      <c r="RXU444" s="45"/>
      <c r="RXV444" s="45"/>
      <c r="RXW444" s="45"/>
      <c r="RXX444" s="45"/>
      <c r="RXY444" s="45"/>
      <c r="RXZ444" s="45"/>
      <c r="RYA444" s="45"/>
      <c r="RYB444" s="45"/>
      <c r="RYC444" s="45"/>
      <c r="RYD444" s="45"/>
      <c r="RYE444" s="45"/>
      <c r="RYF444" s="45"/>
      <c r="RYG444" s="45"/>
      <c r="RYH444" s="45"/>
      <c r="RYI444" s="45"/>
      <c r="RYJ444" s="45"/>
      <c r="RYK444" s="45"/>
      <c r="RYL444" s="45"/>
      <c r="RYM444" s="45"/>
      <c r="RYN444" s="45"/>
      <c r="RYO444" s="45"/>
      <c r="RYP444" s="45"/>
      <c r="RYQ444" s="45"/>
      <c r="RYR444" s="45"/>
      <c r="RYS444" s="45"/>
      <c r="RYT444" s="45"/>
      <c r="RYU444" s="45"/>
      <c r="RYV444" s="45"/>
      <c r="RYW444" s="45"/>
      <c r="RYX444" s="45"/>
      <c r="RYY444" s="45"/>
      <c r="RYZ444" s="45"/>
      <c r="RZA444" s="45"/>
      <c r="RZB444" s="45"/>
      <c r="RZC444" s="45"/>
      <c r="RZD444" s="45"/>
      <c r="RZE444" s="45"/>
      <c r="RZF444" s="45"/>
      <c r="RZG444" s="45"/>
      <c r="RZH444" s="45"/>
      <c r="RZI444" s="45"/>
      <c r="RZJ444" s="45"/>
      <c r="RZK444" s="45"/>
      <c r="RZL444" s="45"/>
      <c r="RZM444" s="45"/>
      <c r="RZN444" s="45"/>
      <c r="RZO444" s="45"/>
      <c r="RZP444" s="45"/>
      <c r="RZQ444" s="45"/>
      <c r="RZR444" s="45"/>
      <c r="RZS444" s="45"/>
      <c r="RZT444" s="45"/>
      <c r="RZU444" s="45"/>
      <c r="RZV444" s="45"/>
      <c r="RZW444" s="45"/>
      <c r="RZX444" s="45"/>
      <c r="RZY444" s="45"/>
      <c r="RZZ444" s="45"/>
      <c r="SAA444" s="45"/>
      <c r="SAB444" s="45"/>
      <c r="SAC444" s="45"/>
      <c r="SAD444" s="45"/>
      <c r="SAE444" s="45"/>
      <c r="SAF444" s="45"/>
      <c r="SAG444" s="45"/>
      <c r="SAH444" s="45"/>
      <c r="SAI444" s="45"/>
      <c r="SAJ444" s="45"/>
      <c r="SAK444" s="45"/>
      <c r="SAL444" s="45"/>
      <c r="SAM444" s="45"/>
      <c r="SAN444" s="45"/>
      <c r="SAO444" s="45"/>
      <c r="SAP444" s="45"/>
      <c r="SAQ444" s="45"/>
      <c r="SAR444" s="45"/>
      <c r="SAS444" s="45"/>
      <c r="SAT444" s="45"/>
      <c r="SAU444" s="45"/>
      <c r="SAV444" s="45"/>
      <c r="SAW444" s="45"/>
      <c r="SAX444" s="45"/>
      <c r="SAY444" s="45"/>
      <c r="SAZ444" s="45"/>
      <c r="SBA444" s="45"/>
      <c r="SBB444" s="45"/>
      <c r="SBC444" s="45"/>
      <c r="SBD444" s="45"/>
      <c r="SBE444" s="45"/>
      <c r="SBF444" s="45"/>
      <c r="SBG444" s="45"/>
      <c r="SBH444" s="45"/>
      <c r="SBI444" s="45"/>
      <c r="SBJ444" s="45"/>
      <c r="SBK444" s="45"/>
      <c r="SBL444" s="45"/>
      <c r="SBM444" s="45"/>
      <c r="SBN444" s="45"/>
      <c r="SBO444" s="45"/>
      <c r="SBP444" s="45"/>
      <c r="SBQ444" s="45"/>
      <c r="SBR444" s="45"/>
      <c r="SBS444" s="45"/>
      <c r="SBT444" s="45"/>
      <c r="SBU444" s="45"/>
      <c r="SBV444" s="45"/>
      <c r="SBW444" s="45"/>
      <c r="SBX444" s="45"/>
      <c r="SBY444" s="45"/>
      <c r="SBZ444" s="45"/>
      <c r="SCA444" s="45"/>
      <c r="SCB444" s="45"/>
      <c r="SCC444" s="45"/>
      <c r="SCD444" s="45"/>
      <c r="SCE444" s="45"/>
      <c r="SCF444" s="45"/>
      <c r="SCG444" s="45"/>
      <c r="SCH444" s="45"/>
      <c r="SCI444" s="45"/>
      <c r="SCJ444" s="45"/>
      <c r="SCK444" s="45"/>
      <c r="SCL444" s="45"/>
      <c r="SCM444" s="45"/>
      <c r="SCN444" s="45"/>
      <c r="SCO444" s="45"/>
      <c r="SCP444" s="45"/>
      <c r="SCQ444" s="45"/>
      <c r="SCR444" s="45"/>
      <c r="SCS444" s="45"/>
      <c r="SCT444" s="45"/>
      <c r="SCU444" s="45"/>
      <c r="SCV444" s="45"/>
      <c r="SCW444" s="45"/>
      <c r="SCX444" s="45"/>
      <c r="SCY444" s="45"/>
      <c r="SCZ444" s="45"/>
      <c r="SDA444" s="45"/>
      <c r="SDB444" s="45"/>
      <c r="SDC444" s="45"/>
      <c r="SDD444" s="45"/>
      <c r="SDE444" s="45"/>
      <c r="SDF444" s="45"/>
      <c r="SDG444" s="45"/>
      <c r="SDH444" s="45"/>
      <c r="SDI444" s="45"/>
      <c r="SDJ444" s="45"/>
      <c r="SDK444" s="45"/>
      <c r="SDL444" s="45"/>
      <c r="SDM444" s="45"/>
      <c r="SDN444" s="45"/>
      <c r="SDO444" s="45"/>
      <c r="SDP444" s="45"/>
      <c r="SDQ444" s="45"/>
      <c r="SDR444" s="45"/>
      <c r="SDS444" s="45"/>
      <c r="SDT444" s="45"/>
      <c r="SDU444" s="45"/>
      <c r="SDV444" s="45"/>
      <c r="SDW444" s="45"/>
      <c r="SDX444" s="45"/>
      <c r="SDY444" s="45"/>
      <c r="SDZ444" s="45"/>
      <c r="SEA444" s="45"/>
      <c r="SEB444" s="45"/>
      <c r="SEC444" s="45"/>
      <c r="SED444" s="45"/>
      <c r="SEE444" s="45"/>
      <c r="SEF444" s="45"/>
      <c r="SEG444" s="45"/>
      <c r="SEH444" s="45"/>
      <c r="SEI444" s="45"/>
      <c r="SEJ444" s="45"/>
      <c r="SEK444" s="45"/>
      <c r="SEL444" s="45"/>
      <c r="SEM444" s="45"/>
      <c r="SEN444" s="45"/>
      <c r="SEO444" s="45"/>
      <c r="SEP444" s="45"/>
      <c r="SEQ444" s="45"/>
      <c r="SER444" s="45"/>
      <c r="SES444" s="45"/>
      <c r="SET444" s="45"/>
      <c r="SEU444" s="45"/>
      <c r="SEV444" s="45"/>
      <c r="SEW444" s="45"/>
      <c r="SEX444" s="45"/>
      <c r="SEY444" s="45"/>
      <c r="SEZ444" s="45"/>
      <c r="SFA444" s="45"/>
      <c r="SFB444" s="45"/>
      <c r="SFC444" s="45"/>
      <c r="SFD444" s="45"/>
      <c r="SFE444" s="45"/>
      <c r="SFF444" s="45"/>
      <c r="SFG444" s="45"/>
      <c r="SFH444" s="45"/>
      <c r="SFI444" s="45"/>
      <c r="SFJ444" s="45"/>
      <c r="SFK444" s="45"/>
      <c r="SFL444" s="45"/>
      <c r="SFM444" s="45"/>
      <c r="SFN444" s="45"/>
      <c r="SFO444" s="45"/>
      <c r="SFP444" s="45"/>
      <c r="SFQ444" s="45"/>
      <c r="SFR444" s="45"/>
      <c r="SFS444" s="45"/>
      <c r="SFT444" s="45"/>
      <c r="SFU444" s="45"/>
      <c r="SFV444" s="45"/>
      <c r="SFW444" s="45"/>
      <c r="SFX444" s="45"/>
      <c r="SFY444" s="45"/>
      <c r="SFZ444" s="45"/>
      <c r="SGA444" s="45"/>
      <c r="SGB444" s="45"/>
      <c r="SGC444" s="45"/>
      <c r="SGD444" s="45"/>
      <c r="SGE444" s="45"/>
      <c r="SGF444" s="45"/>
      <c r="SGG444" s="45"/>
      <c r="SGH444" s="45"/>
      <c r="SGI444" s="45"/>
      <c r="SGJ444" s="45"/>
      <c r="SGK444" s="45"/>
      <c r="SGL444" s="45"/>
      <c r="SGM444" s="45"/>
      <c r="SGN444" s="45"/>
      <c r="SGO444" s="45"/>
      <c r="SGP444" s="45"/>
      <c r="SGQ444" s="45"/>
      <c r="SGR444" s="45"/>
      <c r="SGS444" s="45"/>
      <c r="SGT444" s="45"/>
      <c r="SGU444" s="45"/>
      <c r="SGV444" s="45"/>
      <c r="SGW444" s="45"/>
      <c r="SGX444" s="45"/>
      <c r="SGY444" s="45"/>
      <c r="SGZ444" s="45"/>
      <c r="SHA444" s="45"/>
      <c r="SHB444" s="45"/>
      <c r="SHC444" s="45"/>
      <c r="SHD444" s="45"/>
      <c r="SHE444" s="45"/>
      <c r="SHF444" s="45"/>
      <c r="SHG444" s="45"/>
      <c r="SHH444" s="45"/>
      <c r="SHI444" s="45"/>
      <c r="SHJ444" s="45"/>
      <c r="SHK444" s="45"/>
      <c r="SHL444" s="45"/>
      <c r="SHM444" s="45"/>
      <c r="SHN444" s="45"/>
      <c r="SHO444" s="45"/>
      <c r="SHP444" s="45"/>
      <c r="SHQ444" s="45"/>
      <c r="SHR444" s="45"/>
      <c r="SHS444" s="45"/>
      <c r="SHT444" s="45"/>
      <c r="SHU444" s="45"/>
      <c r="SHV444" s="45"/>
      <c r="SHW444" s="45"/>
      <c r="SHX444" s="45"/>
      <c r="SHY444" s="45"/>
      <c r="SHZ444" s="45"/>
      <c r="SIA444" s="45"/>
      <c r="SIB444" s="45"/>
      <c r="SIC444" s="45"/>
      <c r="SID444" s="45"/>
      <c r="SIE444" s="45"/>
      <c r="SIF444" s="45"/>
      <c r="SIG444" s="45"/>
      <c r="SIH444" s="45"/>
      <c r="SII444" s="45"/>
      <c r="SIJ444" s="45"/>
      <c r="SIK444" s="45"/>
      <c r="SIL444" s="45"/>
      <c r="SIM444" s="45"/>
      <c r="SIN444" s="45"/>
      <c r="SIO444" s="45"/>
      <c r="SIP444" s="45"/>
      <c r="SIQ444" s="45"/>
      <c r="SIR444" s="45"/>
      <c r="SIS444" s="45"/>
      <c r="SIT444" s="45"/>
      <c r="SIU444" s="45"/>
      <c r="SIV444" s="45"/>
      <c r="SIW444" s="45"/>
      <c r="SIX444" s="45"/>
      <c r="SIY444" s="45"/>
      <c r="SIZ444" s="45"/>
      <c r="SJA444" s="45"/>
      <c r="SJB444" s="45"/>
      <c r="SJC444" s="45"/>
      <c r="SJD444" s="45"/>
      <c r="SJE444" s="45"/>
      <c r="SJF444" s="45"/>
      <c r="SJG444" s="45"/>
      <c r="SJH444" s="45"/>
      <c r="SJI444" s="45"/>
      <c r="SJJ444" s="45"/>
      <c r="SJK444" s="45"/>
      <c r="SJL444" s="45"/>
      <c r="SJM444" s="45"/>
      <c r="SJN444" s="45"/>
      <c r="SJO444" s="45"/>
      <c r="SJP444" s="45"/>
      <c r="SJQ444" s="45"/>
      <c r="SJR444" s="45"/>
      <c r="SJS444" s="45"/>
      <c r="SJT444" s="45"/>
      <c r="SJU444" s="45"/>
      <c r="SJV444" s="45"/>
      <c r="SJW444" s="45"/>
      <c r="SJX444" s="45"/>
      <c r="SJY444" s="45"/>
      <c r="SJZ444" s="45"/>
      <c r="SKA444" s="45"/>
      <c r="SKB444" s="45"/>
      <c r="SKC444" s="45"/>
      <c r="SKD444" s="45"/>
      <c r="SKE444" s="45"/>
      <c r="SKF444" s="45"/>
      <c r="SKG444" s="45"/>
      <c r="SKH444" s="45"/>
      <c r="SKI444" s="45"/>
      <c r="SKJ444" s="45"/>
      <c r="SKK444" s="45"/>
      <c r="SKL444" s="45"/>
      <c r="SKM444" s="45"/>
      <c r="SKN444" s="45"/>
      <c r="SKO444" s="45"/>
      <c r="SKP444" s="45"/>
      <c r="SKQ444" s="45"/>
      <c r="SKR444" s="45"/>
      <c r="SKS444" s="45"/>
      <c r="SKT444" s="45"/>
      <c r="SKU444" s="45"/>
      <c r="SKV444" s="45"/>
      <c r="SKW444" s="45"/>
      <c r="SKX444" s="45"/>
      <c r="SKY444" s="45"/>
      <c r="SKZ444" s="45"/>
      <c r="SLA444" s="45"/>
      <c r="SLB444" s="45"/>
      <c r="SLC444" s="45"/>
      <c r="SLD444" s="45"/>
      <c r="SLE444" s="45"/>
      <c r="SLF444" s="45"/>
      <c r="SLG444" s="45"/>
      <c r="SLH444" s="45"/>
      <c r="SLI444" s="45"/>
      <c r="SLJ444" s="45"/>
      <c r="SLK444" s="45"/>
      <c r="SLL444" s="45"/>
      <c r="SLM444" s="45"/>
      <c r="SLN444" s="45"/>
      <c r="SLO444" s="45"/>
      <c r="SLP444" s="45"/>
      <c r="SLQ444" s="45"/>
      <c r="SLR444" s="45"/>
      <c r="SLS444" s="45"/>
      <c r="SLT444" s="45"/>
      <c r="SLU444" s="45"/>
      <c r="SLV444" s="45"/>
      <c r="SLW444" s="45"/>
      <c r="SLX444" s="45"/>
      <c r="SLY444" s="45"/>
      <c r="SLZ444" s="45"/>
      <c r="SMA444" s="45"/>
      <c r="SMB444" s="45"/>
      <c r="SMC444" s="45"/>
      <c r="SMD444" s="45"/>
      <c r="SME444" s="45"/>
      <c r="SMF444" s="45"/>
      <c r="SMG444" s="45"/>
      <c r="SMH444" s="45"/>
      <c r="SMI444" s="45"/>
      <c r="SMJ444" s="45"/>
      <c r="SMK444" s="45"/>
      <c r="SML444" s="45"/>
      <c r="SMM444" s="45"/>
      <c r="SMN444" s="45"/>
      <c r="SMO444" s="45"/>
      <c r="SMP444" s="45"/>
      <c r="SMQ444" s="45"/>
      <c r="SMR444" s="45"/>
      <c r="SMS444" s="45"/>
      <c r="SMT444" s="45"/>
      <c r="SMU444" s="45"/>
      <c r="SMV444" s="45"/>
      <c r="SMW444" s="45"/>
      <c r="SMX444" s="45"/>
      <c r="SMY444" s="45"/>
      <c r="SMZ444" s="45"/>
      <c r="SNA444" s="45"/>
      <c r="SNB444" s="45"/>
      <c r="SNC444" s="45"/>
      <c r="SND444" s="45"/>
      <c r="SNE444" s="45"/>
      <c r="SNF444" s="45"/>
      <c r="SNG444" s="45"/>
      <c r="SNH444" s="45"/>
      <c r="SNI444" s="45"/>
      <c r="SNJ444" s="45"/>
      <c r="SNK444" s="45"/>
      <c r="SNL444" s="45"/>
      <c r="SNM444" s="45"/>
      <c r="SNN444" s="45"/>
      <c r="SNO444" s="45"/>
      <c r="SNP444" s="45"/>
      <c r="SNQ444" s="45"/>
      <c r="SNR444" s="45"/>
      <c r="SNS444" s="45"/>
      <c r="SNT444" s="45"/>
      <c r="SNU444" s="45"/>
      <c r="SNV444" s="45"/>
      <c r="SNW444" s="45"/>
      <c r="SNX444" s="45"/>
      <c r="SNY444" s="45"/>
      <c r="SNZ444" s="45"/>
      <c r="SOA444" s="45"/>
      <c r="SOB444" s="45"/>
      <c r="SOC444" s="45"/>
      <c r="SOD444" s="45"/>
      <c r="SOE444" s="45"/>
      <c r="SOF444" s="45"/>
      <c r="SOG444" s="45"/>
      <c r="SOH444" s="45"/>
      <c r="SOI444" s="45"/>
      <c r="SOJ444" s="45"/>
      <c r="SOK444" s="45"/>
      <c r="SOL444" s="45"/>
      <c r="SOM444" s="45"/>
      <c r="SON444" s="45"/>
      <c r="SOO444" s="45"/>
      <c r="SOP444" s="45"/>
      <c r="SOQ444" s="45"/>
      <c r="SOR444" s="45"/>
      <c r="SOS444" s="45"/>
      <c r="SOT444" s="45"/>
      <c r="SOU444" s="45"/>
      <c r="SOV444" s="45"/>
      <c r="SOW444" s="45"/>
      <c r="SOX444" s="45"/>
      <c r="SOY444" s="45"/>
      <c r="SOZ444" s="45"/>
      <c r="SPA444" s="45"/>
      <c r="SPB444" s="45"/>
      <c r="SPC444" s="45"/>
      <c r="SPD444" s="45"/>
      <c r="SPE444" s="45"/>
      <c r="SPF444" s="45"/>
      <c r="SPG444" s="45"/>
      <c r="SPH444" s="45"/>
      <c r="SPI444" s="45"/>
      <c r="SPJ444" s="45"/>
      <c r="SPK444" s="45"/>
      <c r="SPL444" s="45"/>
      <c r="SPM444" s="45"/>
      <c r="SPN444" s="45"/>
      <c r="SPO444" s="45"/>
      <c r="SPP444" s="45"/>
      <c r="SPQ444" s="45"/>
      <c r="SPR444" s="45"/>
      <c r="SPS444" s="45"/>
      <c r="SPT444" s="45"/>
      <c r="SPU444" s="45"/>
      <c r="SPV444" s="45"/>
      <c r="SPW444" s="45"/>
      <c r="SPX444" s="45"/>
      <c r="SPY444" s="45"/>
      <c r="SPZ444" s="45"/>
      <c r="SQA444" s="45"/>
      <c r="SQB444" s="45"/>
      <c r="SQC444" s="45"/>
      <c r="SQD444" s="45"/>
      <c r="SQE444" s="45"/>
      <c r="SQF444" s="45"/>
      <c r="SQG444" s="45"/>
      <c r="SQH444" s="45"/>
      <c r="SQI444" s="45"/>
      <c r="SQJ444" s="45"/>
      <c r="SQK444" s="45"/>
      <c r="SQL444" s="45"/>
      <c r="SQM444" s="45"/>
      <c r="SQN444" s="45"/>
      <c r="SQO444" s="45"/>
      <c r="SQP444" s="45"/>
      <c r="SQQ444" s="45"/>
      <c r="SQR444" s="45"/>
      <c r="SQS444" s="45"/>
      <c r="SQT444" s="45"/>
      <c r="SQU444" s="45"/>
      <c r="SQV444" s="45"/>
      <c r="SQW444" s="45"/>
      <c r="SQX444" s="45"/>
      <c r="SQY444" s="45"/>
      <c r="SQZ444" s="45"/>
      <c r="SRA444" s="45"/>
      <c r="SRB444" s="45"/>
      <c r="SRC444" s="45"/>
      <c r="SRD444" s="45"/>
      <c r="SRE444" s="45"/>
      <c r="SRF444" s="45"/>
      <c r="SRG444" s="45"/>
      <c r="SRH444" s="45"/>
      <c r="SRI444" s="45"/>
      <c r="SRJ444" s="45"/>
      <c r="SRK444" s="45"/>
      <c r="SRL444" s="45"/>
      <c r="SRM444" s="45"/>
      <c r="SRN444" s="45"/>
      <c r="SRO444" s="45"/>
      <c r="SRP444" s="45"/>
      <c r="SRQ444" s="45"/>
      <c r="SRR444" s="45"/>
      <c r="SRS444" s="45"/>
      <c r="SRT444" s="45"/>
      <c r="SRU444" s="45"/>
      <c r="SRV444" s="45"/>
      <c r="SRW444" s="45"/>
      <c r="SRX444" s="45"/>
      <c r="SRY444" s="45"/>
      <c r="SRZ444" s="45"/>
      <c r="SSA444" s="45"/>
      <c r="SSB444" s="45"/>
      <c r="SSC444" s="45"/>
      <c r="SSD444" s="45"/>
      <c r="SSE444" s="45"/>
      <c r="SSF444" s="45"/>
      <c r="SSG444" s="45"/>
      <c r="SSH444" s="45"/>
      <c r="SSI444" s="45"/>
      <c r="SSJ444" s="45"/>
      <c r="SSK444" s="45"/>
      <c r="SSL444" s="45"/>
      <c r="SSM444" s="45"/>
      <c r="SSN444" s="45"/>
      <c r="SSO444" s="45"/>
      <c r="SSP444" s="45"/>
      <c r="SSQ444" s="45"/>
      <c r="SSR444" s="45"/>
      <c r="SSS444" s="45"/>
      <c r="SST444" s="45"/>
      <c r="SSU444" s="45"/>
      <c r="SSV444" s="45"/>
      <c r="SSW444" s="45"/>
      <c r="SSX444" s="45"/>
      <c r="SSY444" s="45"/>
      <c r="SSZ444" s="45"/>
      <c r="STA444" s="45"/>
      <c r="STB444" s="45"/>
      <c r="STC444" s="45"/>
      <c r="STD444" s="45"/>
      <c r="STE444" s="45"/>
      <c r="STF444" s="45"/>
      <c r="STG444" s="45"/>
      <c r="STH444" s="45"/>
      <c r="STI444" s="45"/>
      <c r="STJ444" s="45"/>
      <c r="STK444" s="45"/>
      <c r="STL444" s="45"/>
      <c r="STM444" s="45"/>
      <c r="STN444" s="45"/>
      <c r="STO444" s="45"/>
      <c r="STP444" s="45"/>
      <c r="STQ444" s="45"/>
      <c r="STR444" s="45"/>
      <c r="STS444" s="45"/>
      <c r="STT444" s="45"/>
      <c r="STU444" s="45"/>
      <c r="STV444" s="45"/>
      <c r="STW444" s="45"/>
      <c r="STX444" s="45"/>
      <c r="STY444" s="45"/>
      <c r="STZ444" s="45"/>
      <c r="SUA444" s="45"/>
      <c r="SUB444" s="45"/>
      <c r="SUC444" s="45"/>
      <c r="SUD444" s="45"/>
      <c r="SUE444" s="45"/>
      <c r="SUF444" s="45"/>
      <c r="SUG444" s="45"/>
      <c r="SUH444" s="45"/>
      <c r="SUI444" s="45"/>
      <c r="SUJ444" s="45"/>
      <c r="SUK444" s="45"/>
      <c r="SUL444" s="45"/>
      <c r="SUM444" s="45"/>
      <c r="SUN444" s="45"/>
      <c r="SUO444" s="45"/>
      <c r="SUP444" s="45"/>
      <c r="SUQ444" s="45"/>
      <c r="SUR444" s="45"/>
      <c r="SUS444" s="45"/>
      <c r="SUT444" s="45"/>
      <c r="SUU444" s="45"/>
      <c r="SUV444" s="45"/>
      <c r="SUW444" s="45"/>
      <c r="SUX444" s="45"/>
      <c r="SUY444" s="45"/>
      <c r="SUZ444" s="45"/>
      <c r="SVA444" s="45"/>
      <c r="SVB444" s="45"/>
      <c r="SVC444" s="45"/>
      <c r="SVD444" s="45"/>
      <c r="SVE444" s="45"/>
      <c r="SVF444" s="45"/>
      <c r="SVG444" s="45"/>
      <c r="SVH444" s="45"/>
      <c r="SVI444" s="45"/>
      <c r="SVJ444" s="45"/>
      <c r="SVK444" s="45"/>
      <c r="SVL444" s="45"/>
      <c r="SVM444" s="45"/>
      <c r="SVN444" s="45"/>
      <c r="SVO444" s="45"/>
      <c r="SVP444" s="45"/>
      <c r="SVQ444" s="45"/>
      <c r="SVR444" s="45"/>
      <c r="SVS444" s="45"/>
      <c r="SVT444" s="45"/>
      <c r="SVU444" s="45"/>
      <c r="SVV444" s="45"/>
      <c r="SVW444" s="45"/>
      <c r="SVX444" s="45"/>
      <c r="SVY444" s="45"/>
      <c r="SVZ444" s="45"/>
      <c r="SWA444" s="45"/>
      <c r="SWB444" s="45"/>
      <c r="SWC444" s="45"/>
      <c r="SWD444" s="45"/>
      <c r="SWE444" s="45"/>
      <c r="SWF444" s="45"/>
      <c r="SWG444" s="45"/>
      <c r="SWH444" s="45"/>
      <c r="SWI444" s="45"/>
      <c r="SWJ444" s="45"/>
      <c r="SWK444" s="45"/>
      <c r="SWL444" s="45"/>
      <c r="SWM444" s="45"/>
      <c r="SWN444" s="45"/>
      <c r="SWO444" s="45"/>
      <c r="SWP444" s="45"/>
      <c r="SWQ444" s="45"/>
      <c r="SWR444" s="45"/>
      <c r="SWS444" s="45"/>
      <c r="SWT444" s="45"/>
      <c r="SWU444" s="45"/>
      <c r="SWV444" s="45"/>
      <c r="SWW444" s="45"/>
      <c r="SWX444" s="45"/>
      <c r="SWY444" s="45"/>
      <c r="SWZ444" s="45"/>
      <c r="SXA444" s="45"/>
      <c r="SXB444" s="45"/>
      <c r="SXC444" s="45"/>
      <c r="SXD444" s="45"/>
      <c r="SXE444" s="45"/>
      <c r="SXF444" s="45"/>
      <c r="SXG444" s="45"/>
      <c r="SXH444" s="45"/>
      <c r="SXI444" s="45"/>
      <c r="SXJ444" s="45"/>
      <c r="SXK444" s="45"/>
      <c r="SXL444" s="45"/>
      <c r="SXM444" s="45"/>
      <c r="SXN444" s="45"/>
      <c r="SXO444" s="45"/>
      <c r="SXP444" s="45"/>
      <c r="SXQ444" s="45"/>
      <c r="SXR444" s="45"/>
      <c r="SXS444" s="45"/>
      <c r="SXT444" s="45"/>
      <c r="SXU444" s="45"/>
      <c r="SXV444" s="45"/>
      <c r="SXW444" s="45"/>
      <c r="SXX444" s="45"/>
      <c r="SXY444" s="45"/>
      <c r="SXZ444" s="45"/>
      <c r="SYA444" s="45"/>
      <c r="SYB444" s="45"/>
      <c r="SYC444" s="45"/>
      <c r="SYD444" s="45"/>
      <c r="SYE444" s="45"/>
      <c r="SYF444" s="45"/>
      <c r="SYG444" s="45"/>
      <c r="SYH444" s="45"/>
      <c r="SYI444" s="45"/>
      <c r="SYJ444" s="45"/>
      <c r="SYK444" s="45"/>
      <c r="SYL444" s="45"/>
      <c r="SYM444" s="45"/>
      <c r="SYN444" s="45"/>
      <c r="SYO444" s="45"/>
      <c r="SYP444" s="45"/>
      <c r="SYQ444" s="45"/>
      <c r="SYR444" s="45"/>
      <c r="SYS444" s="45"/>
      <c r="SYT444" s="45"/>
      <c r="SYU444" s="45"/>
      <c r="SYV444" s="45"/>
      <c r="SYW444" s="45"/>
      <c r="SYX444" s="45"/>
      <c r="SYY444" s="45"/>
      <c r="SYZ444" s="45"/>
      <c r="SZA444" s="45"/>
      <c r="SZB444" s="45"/>
      <c r="SZC444" s="45"/>
      <c r="SZD444" s="45"/>
      <c r="SZE444" s="45"/>
      <c r="SZF444" s="45"/>
      <c r="SZG444" s="45"/>
      <c r="SZH444" s="45"/>
      <c r="SZI444" s="45"/>
      <c r="SZJ444" s="45"/>
      <c r="SZK444" s="45"/>
      <c r="SZL444" s="45"/>
      <c r="SZM444" s="45"/>
      <c r="SZN444" s="45"/>
      <c r="SZO444" s="45"/>
      <c r="SZP444" s="45"/>
      <c r="SZQ444" s="45"/>
      <c r="SZR444" s="45"/>
      <c r="SZS444" s="45"/>
      <c r="SZT444" s="45"/>
      <c r="SZU444" s="45"/>
      <c r="SZV444" s="45"/>
      <c r="SZW444" s="45"/>
      <c r="SZX444" s="45"/>
      <c r="SZY444" s="45"/>
      <c r="SZZ444" s="45"/>
      <c r="TAA444" s="45"/>
      <c r="TAB444" s="45"/>
      <c r="TAC444" s="45"/>
      <c r="TAD444" s="45"/>
      <c r="TAE444" s="45"/>
      <c r="TAF444" s="45"/>
      <c r="TAG444" s="45"/>
      <c r="TAH444" s="45"/>
      <c r="TAI444" s="45"/>
      <c r="TAJ444" s="45"/>
      <c r="TAK444" s="45"/>
      <c r="TAL444" s="45"/>
      <c r="TAM444" s="45"/>
      <c r="TAN444" s="45"/>
      <c r="TAO444" s="45"/>
      <c r="TAP444" s="45"/>
      <c r="TAQ444" s="45"/>
      <c r="TAR444" s="45"/>
      <c r="TAS444" s="45"/>
      <c r="TAT444" s="45"/>
      <c r="TAU444" s="45"/>
      <c r="TAV444" s="45"/>
      <c r="TAW444" s="45"/>
      <c r="TAX444" s="45"/>
      <c r="TAY444" s="45"/>
      <c r="TAZ444" s="45"/>
      <c r="TBA444" s="45"/>
      <c r="TBB444" s="45"/>
      <c r="TBC444" s="45"/>
      <c r="TBD444" s="45"/>
      <c r="TBE444" s="45"/>
      <c r="TBF444" s="45"/>
      <c r="TBG444" s="45"/>
      <c r="TBH444" s="45"/>
      <c r="TBI444" s="45"/>
      <c r="TBJ444" s="45"/>
      <c r="TBK444" s="45"/>
      <c r="TBL444" s="45"/>
      <c r="TBM444" s="45"/>
      <c r="TBN444" s="45"/>
      <c r="TBO444" s="45"/>
      <c r="TBP444" s="45"/>
      <c r="TBQ444" s="45"/>
      <c r="TBR444" s="45"/>
      <c r="TBS444" s="45"/>
      <c r="TBT444" s="45"/>
      <c r="TBU444" s="45"/>
      <c r="TBV444" s="45"/>
      <c r="TBW444" s="45"/>
      <c r="TBX444" s="45"/>
      <c r="TBY444" s="45"/>
      <c r="TBZ444" s="45"/>
      <c r="TCA444" s="45"/>
      <c r="TCB444" s="45"/>
      <c r="TCC444" s="45"/>
      <c r="TCD444" s="45"/>
      <c r="TCE444" s="45"/>
      <c r="TCF444" s="45"/>
      <c r="TCG444" s="45"/>
      <c r="TCH444" s="45"/>
      <c r="TCI444" s="45"/>
      <c r="TCJ444" s="45"/>
      <c r="TCK444" s="45"/>
      <c r="TCL444" s="45"/>
      <c r="TCM444" s="45"/>
      <c r="TCN444" s="45"/>
      <c r="TCO444" s="45"/>
      <c r="TCP444" s="45"/>
      <c r="TCQ444" s="45"/>
      <c r="TCR444" s="45"/>
      <c r="TCS444" s="45"/>
      <c r="TCT444" s="45"/>
      <c r="TCU444" s="45"/>
      <c r="TCV444" s="45"/>
      <c r="TCW444" s="45"/>
      <c r="TCX444" s="45"/>
      <c r="TCY444" s="45"/>
      <c r="TCZ444" s="45"/>
      <c r="TDA444" s="45"/>
      <c r="TDB444" s="45"/>
      <c r="TDC444" s="45"/>
      <c r="TDD444" s="45"/>
      <c r="TDE444" s="45"/>
      <c r="TDF444" s="45"/>
      <c r="TDG444" s="45"/>
      <c r="TDH444" s="45"/>
      <c r="TDI444" s="45"/>
      <c r="TDJ444" s="45"/>
      <c r="TDK444" s="45"/>
      <c r="TDL444" s="45"/>
      <c r="TDM444" s="45"/>
      <c r="TDN444" s="45"/>
      <c r="TDO444" s="45"/>
      <c r="TDP444" s="45"/>
      <c r="TDQ444" s="45"/>
      <c r="TDR444" s="45"/>
      <c r="TDS444" s="45"/>
      <c r="TDT444" s="45"/>
      <c r="TDU444" s="45"/>
      <c r="TDV444" s="45"/>
      <c r="TDW444" s="45"/>
      <c r="TDX444" s="45"/>
      <c r="TDY444" s="45"/>
      <c r="TDZ444" s="45"/>
      <c r="TEA444" s="45"/>
      <c r="TEB444" s="45"/>
      <c r="TEC444" s="45"/>
      <c r="TED444" s="45"/>
      <c r="TEE444" s="45"/>
      <c r="TEF444" s="45"/>
      <c r="TEG444" s="45"/>
      <c r="TEH444" s="45"/>
      <c r="TEI444" s="45"/>
      <c r="TEJ444" s="45"/>
      <c r="TEK444" s="45"/>
      <c r="TEL444" s="45"/>
      <c r="TEM444" s="45"/>
      <c r="TEN444" s="45"/>
      <c r="TEO444" s="45"/>
      <c r="TEP444" s="45"/>
      <c r="TEQ444" s="45"/>
      <c r="TER444" s="45"/>
      <c r="TES444" s="45"/>
      <c r="TET444" s="45"/>
      <c r="TEU444" s="45"/>
      <c r="TEV444" s="45"/>
      <c r="TEW444" s="45"/>
      <c r="TEX444" s="45"/>
      <c r="TEY444" s="45"/>
      <c r="TEZ444" s="45"/>
      <c r="TFA444" s="45"/>
      <c r="TFB444" s="45"/>
      <c r="TFC444" s="45"/>
      <c r="TFD444" s="45"/>
      <c r="TFE444" s="45"/>
      <c r="TFF444" s="45"/>
      <c r="TFG444" s="45"/>
      <c r="TFH444" s="45"/>
      <c r="TFI444" s="45"/>
      <c r="TFJ444" s="45"/>
      <c r="TFK444" s="45"/>
      <c r="TFL444" s="45"/>
      <c r="TFM444" s="45"/>
      <c r="TFN444" s="45"/>
      <c r="TFO444" s="45"/>
      <c r="TFP444" s="45"/>
      <c r="TFQ444" s="45"/>
      <c r="TFR444" s="45"/>
      <c r="TFS444" s="45"/>
      <c r="TFT444" s="45"/>
      <c r="TFU444" s="45"/>
      <c r="TFV444" s="45"/>
      <c r="TFW444" s="45"/>
      <c r="TFX444" s="45"/>
      <c r="TFY444" s="45"/>
      <c r="TFZ444" s="45"/>
      <c r="TGA444" s="45"/>
      <c r="TGB444" s="45"/>
      <c r="TGC444" s="45"/>
      <c r="TGD444" s="45"/>
      <c r="TGE444" s="45"/>
      <c r="TGF444" s="45"/>
      <c r="TGG444" s="45"/>
      <c r="TGH444" s="45"/>
      <c r="TGI444" s="45"/>
      <c r="TGJ444" s="45"/>
      <c r="TGK444" s="45"/>
      <c r="TGL444" s="45"/>
      <c r="TGM444" s="45"/>
      <c r="TGN444" s="45"/>
      <c r="TGO444" s="45"/>
      <c r="TGP444" s="45"/>
      <c r="TGQ444" s="45"/>
      <c r="TGR444" s="45"/>
      <c r="TGS444" s="45"/>
      <c r="TGT444" s="45"/>
      <c r="TGU444" s="45"/>
      <c r="TGV444" s="45"/>
      <c r="TGW444" s="45"/>
      <c r="TGX444" s="45"/>
      <c r="TGY444" s="45"/>
      <c r="TGZ444" s="45"/>
      <c r="THA444" s="45"/>
      <c r="THB444" s="45"/>
      <c r="THC444" s="45"/>
      <c r="THD444" s="45"/>
      <c r="THE444" s="45"/>
      <c r="THF444" s="45"/>
      <c r="THG444" s="45"/>
      <c r="THH444" s="45"/>
      <c r="THI444" s="45"/>
      <c r="THJ444" s="45"/>
      <c r="THK444" s="45"/>
      <c r="THL444" s="45"/>
      <c r="THM444" s="45"/>
      <c r="THN444" s="45"/>
      <c r="THO444" s="45"/>
      <c r="THP444" s="45"/>
      <c r="THQ444" s="45"/>
      <c r="THR444" s="45"/>
      <c r="THS444" s="45"/>
      <c r="THT444" s="45"/>
      <c r="THU444" s="45"/>
      <c r="THV444" s="45"/>
      <c r="THW444" s="45"/>
      <c r="THX444" s="45"/>
      <c r="THY444" s="45"/>
      <c r="THZ444" s="45"/>
      <c r="TIA444" s="45"/>
      <c r="TIB444" s="45"/>
      <c r="TIC444" s="45"/>
      <c r="TID444" s="45"/>
      <c r="TIE444" s="45"/>
      <c r="TIF444" s="45"/>
      <c r="TIG444" s="45"/>
      <c r="TIH444" s="45"/>
      <c r="TII444" s="45"/>
      <c r="TIJ444" s="45"/>
      <c r="TIK444" s="45"/>
      <c r="TIL444" s="45"/>
      <c r="TIM444" s="45"/>
      <c r="TIN444" s="45"/>
      <c r="TIO444" s="45"/>
      <c r="TIP444" s="45"/>
      <c r="TIQ444" s="45"/>
      <c r="TIR444" s="45"/>
      <c r="TIS444" s="45"/>
      <c r="TIT444" s="45"/>
      <c r="TIU444" s="45"/>
      <c r="TIV444" s="45"/>
      <c r="TIW444" s="45"/>
      <c r="TIX444" s="45"/>
      <c r="TIY444" s="45"/>
      <c r="TIZ444" s="45"/>
      <c r="TJA444" s="45"/>
      <c r="TJB444" s="45"/>
      <c r="TJC444" s="45"/>
      <c r="TJD444" s="45"/>
      <c r="TJE444" s="45"/>
      <c r="TJF444" s="45"/>
      <c r="TJG444" s="45"/>
      <c r="TJH444" s="45"/>
      <c r="TJI444" s="45"/>
      <c r="TJJ444" s="45"/>
      <c r="TJK444" s="45"/>
      <c r="TJL444" s="45"/>
      <c r="TJM444" s="45"/>
      <c r="TJN444" s="45"/>
      <c r="TJO444" s="45"/>
      <c r="TJP444" s="45"/>
      <c r="TJQ444" s="45"/>
      <c r="TJR444" s="45"/>
      <c r="TJS444" s="45"/>
      <c r="TJT444" s="45"/>
      <c r="TJU444" s="45"/>
      <c r="TJV444" s="45"/>
      <c r="TJW444" s="45"/>
      <c r="TJX444" s="45"/>
      <c r="TJY444" s="45"/>
      <c r="TJZ444" s="45"/>
      <c r="TKA444" s="45"/>
      <c r="TKB444" s="45"/>
      <c r="TKC444" s="45"/>
      <c r="TKD444" s="45"/>
      <c r="TKE444" s="45"/>
      <c r="TKF444" s="45"/>
      <c r="TKG444" s="45"/>
      <c r="TKH444" s="45"/>
      <c r="TKI444" s="45"/>
      <c r="TKJ444" s="45"/>
      <c r="TKK444" s="45"/>
      <c r="TKL444" s="45"/>
      <c r="TKM444" s="45"/>
      <c r="TKN444" s="45"/>
      <c r="TKO444" s="45"/>
      <c r="TKP444" s="45"/>
      <c r="TKQ444" s="45"/>
      <c r="TKR444" s="45"/>
      <c r="TKS444" s="45"/>
      <c r="TKT444" s="45"/>
      <c r="TKU444" s="45"/>
      <c r="TKV444" s="45"/>
      <c r="TKW444" s="45"/>
      <c r="TKX444" s="45"/>
      <c r="TKY444" s="45"/>
      <c r="TKZ444" s="45"/>
      <c r="TLA444" s="45"/>
      <c r="TLB444" s="45"/>
      <c r="TLC444" s="45"/>
      <c r="TLD444" s="45"/>
      <c r="TLE444" s="45"/>
      <c r="TLF444" s="45"/>
      <c r="TLG444" s="45"/>
      <c r="TLH444" s="45"/>
      <c r="TLI444" s="45"/>
      <c r="TLJ444" s="45"/>
      <c r="TLK444" s="45"/>
      <c r="TLL444" s="45"/>
      <c r="TLM444" s="45"/>
      <c r="TLN444" s="45"/>
      <c r="TLO444" s="45"/>
      <c r="TLP444" s="45"/>
      <c r="TLQ444" s="45"/>
      <c r="TLR444" s="45"/>
      <c r="TLS444" s="45"/>
      <c r="TLT444" s="45"/>
      <c r="TLU444" s="45"/>
      <c r="TLV444" s="45"/>
      <c r="TLW444" s="45"/>
      <c r="TLX444" s="45"/>
      <c r="TLY444" s="45"/>
      <c r="TLZ444" s="45"/>
      <c r="TMA444" s="45"/>
      <c r="TMB444" s="45"/>
      <c r="TMC444" s="45"/>
      <c r="TMD444" s="45"/>
      <c r="TME444" s="45"/>
      <c r="TMF444" s="45"/>
      <c r="TMG444" s="45"/>
      <c r="TMH444" s="45"/>
      <c r="TMI444" s="45"/>
      <c r="TMJ444" s="45"/>
      <c r="TMK444" s="45"/>
      <c r="TML444" s="45"/>
      <c r="TMM444" s="45"/>
      <c r="TMN444" s="45"/>
      <c r="TMO444" s="45"/>
      <c r="TMP444" s="45"/>
      <c r="TMQ444" s="45"/>
      <c r="TMR444" s="45"/>
      <c r="TMS444" s="45"/>
      <c r="TMT444" s="45"/>
      <c r="TMU444" s="45"/>
      <c r="TMV444" s="45"/>
      <c r="TMW444" s="45"/>
      <c r="TMX444" s="45"/>
      <c r="TMY444" s="45"/>
      <c r="TMZ444" s="45"/>
      <c r="TNA444" s="45"/>
      <c r="TNB444" s="45"/>
      <c r="TNC444" s="45"/>
      <c r="TND444" s="45"/>
      <c r="TNE444" s="45"/>
      <c r="TNF444" s="45"/>
      <c r="TNG444" s="45"/>
      <c r="TNH444" s="45"/>
      <c r="TNI444" s="45"/>
      <c r="TNJ444" s="45"/>
      <c r="TNK444" s="45"/>
      <c r="TNL444" s="45"/>
      <c r="TNM444" s="45"/>
      <c r="TNN444" s="45"/>
      <c r="TNO444" s="45"/>
      <c r="TNP444" s="45"/>
      <c r="TNQ444" s="45"/>
      <c r="TNR444" s="45"/>
      <c r="TNS444" s="45"/>
      <c r="TNT444" s="45"/>
      <c r="TNU444" s="45"/>
      <c r="TNV444" s="45"/>
      <c r="TNW444" s="45"/>
      <c r="TNX444" s="45"/>
      <c r="TNY444" s="45"/>
      <c r="TNZ444" s="45"/>
      <c r="TOA444" s="45"/>
      <c r="TOB444" s="45"/>
      <c r="TOC444" s="45"/>
      <c r="TOD444" s="45"/>
      <c r="TOE444" s="45"/>
      <c r="TOF444" s="45"/>
      <c r="TOG444" s="45"/>
      <c r="TOH444" s="45"/>
      <c r="TOI444" s="45"/>
      <c r="TOJ444" s="45"/>
      <c r="TOK444" s="45"/>
      <c r="TOL444" s="45"/>
      <c r="TOM444" s="45"/>
      <c r="TON444" s="45"/>
      <c r="TOO444" s="45"/>
      <c r="TOP444" s="45"/>
      <c r="TOQ444" s="45"/>
      <c r="TOR444" s="45"/>
      <c r="TOS444" s="45"/>
      <c r="TOT444" s="45"/>
      <c r="TOU444" s="45"/>
      <c r="TOV444" s="45"/>
      <c r="TOW444" s="45"/>
      <c r="TOX444" s="45"/>
      <c r="TOY444" s="45"/>
      <c r="TOZ444" s="45"/>
      <c r="TPA444" s="45"/>
      <c r="TPB444" s="45"/>
      <c r="TPC444" s="45"/>
      <c r="TPD444" s="45"/>
      <c r="TPE444" s="45"/>
      <c r="TPF444" s="45"/>
      <c r="TPG444" s="45"/>
      <c r="TPH444" s="45"/>
      <c r="TPI444" s="45"/>
      <c r="TPJ444" s="45"/>
      <c r="TPK444" s="45"/>
      <c r="TPL444" s="45"/>
      <c r="TPM444" s="45"/>
      <c r="TPN444" s="45"/>
      <c r="TPO444" s="45"/>
      <c r="TPP444" s="45"/>
      <c r="TPQ444" s="45"/>
      <c r="TPR444" s="45"/>
      <c r="TPS444" s="45"/>
      <c r="TPT444" s="45"/>
      <c r="TPU444" s="45"/>
      <c r="TPV444" s="45"/>
      <c r="TPW444" s="45"/>
      <c r="TPX444" s="45"/>
      <c r="TPY444" s="45"/>
      <c r="TPZ444" s="45"/>
      <c r="TQA444" s="45"/>
      <c r="TQB444" s="45"/>
      <c r="TQC444" s="45"/>
      <c r="TQD444" s="45"/>
      <c r="TQE444" s="45"/>
      <c r="TQF444" s="45"/>
      <c r="TQG444" s="45"/>
      <c r="TQH444" s="45"/>
      <c r="TQI444" s="45"/>
      <c r="TQJ444" s="45"/>
      <c r="TQK444" s="45"/>
      <c r="TQL444" s="45"/>
      <c r="TQM444" s="45"/>
      <c r="TQN444" s="45"/>
      <c r="TQO444" s="45"/>
      <c r="TQP444" s="45"/>
      <c r="TQQ444" s="45"/>
      <c r="TQR444" s="45"/>
      <c r="TQS444" s="45"/>
      <c r="TQT444" s="45"/>
      <c r="TQU444" s="45"/>
      <c r="TQV444" s="45"/>
      <c r="TQW444" s="45"/>
      <c r="TQX444" s="45"/>
      <c r="TQY444" s="45"/>
      <c r="TQZ444" s="45"/>
      <c r="TRA444" s="45"/>
      <c r="TRB444" s="45"/>
      <c r="TRC444" s="45"/>
      <c r="TRD444" s="45"/>
      <c r="TRE444" s="45"/>
      <c r="TRF444" s="45"/>
      <c r="TRG444" s="45"/>
      <c r="TRH444" s="45"/>
      <c r="TRI444" s="45"/>
      <c r="TRJ444" s="45"/>
      <c r="TRK444" s="45"/>
      <c r="TRL444" s="45"/>
      <c r="TRM444" s="45"/>
      <c r="TRN444" s="45"/>
      <c r="TRO444" s="45"/>
      <c r="TRP444" s="45"/>
      <c r="TRQ444" s="45"/>
      <c r="TRR444" s="45"/>
      <c r="TRS444" s="45"/>
      <c r="TRT444" s="45"/>
      <c r="TRU444" s="45"/>
      <c r="TRV444" s="45"/>
      <c r="TRW444" s="45"/>
      <c r="TRX444" s="45"/>
      <c r="TRY444" s="45"/>
      <c r="TRZ444" s="45"/>
      <c r="TSA444" s="45"/>
      <c r="TSB444" s="45"/>
      <c r="TSC444" s="45"/>
      <c r="TSD444" s="45"/>
      <c r="TSE444" s="45"/>
      <c r="TSF444" s="45"/>
      <c r="TSG444" s="45"/>
      <c r="TSH444" s="45"/>
      <c r="TSI444" s="45"/>
      <c r="TSJ444" s="45"/>
      <c r="TSK444" s="45"/>
      <c r="TSL444" s="45"/>
      <c r="TSM444" s="45"/>
      <c r="TSN444" s="45"/>
      <c r="TSO444" s="45"/>
      <c r="TSP444" s="45"/>
      <c r="TSQ444" s="45"/>
      <c r="TSR444" s="45"/>
      <c r="TSS444" s="45"/>
      <c r="TST444" s="45"/>
      <c r="TSU444" s="45"/>
      <c r="TSV444" s="45"/>
      <c r="TSW444" s="45"/>
      <c r="TSX444" s="45"/>
      <c r="TSY444" s="45"/>
      <c r="TSZ444" s="45"/>
      <c r="TTA444" s="45"/>
      <c r="TTB444" s="45"/>
      <c r="TTC444" s="45"/>
      <c r="TTD444" s="45"/>
      <c r="TTE444" s="45"/>
      <c r="TTF444" s="45"/>
      <c r="TTG444" s="45"/>
      <c r="TTH444" s="45"/>
      <c r="TTI444" s="45"/>
      <c r="TTJ444" s="45"/>
      <c r="TTK444" s="45"/>
      <c r="TTL444" s="45"/>
      <c r="TTM444" s="45"/>
      <c r="TTN444" s="45"/>
      <c r="TTO444" s="45"/>
      <c r="TTP444" s="45"/>
      <c r="TTQ444" s="45"/>
      <c r="TTR444" s="45"/>
      <c r="TTS444" s="45"/>
      <c r="TTT444" s="45"/>
      <c r="TTU444" s="45"/>
      <c r="TTV444" s="45"/>
      <c r="TTW444" s="45"/>
      <c r="TTX444" s="45"/>
      <c r="TTY444" s="45"/>
      <c r="TTZ444" s="45"/>
      <c r="TUA444" s="45"/>
      <c r="TUB444" s="45"/>
      <c r="TUC444" s="45"/>
      <c r="TUD444" s="45"/>
      <c r="TUE444" s="45"/>
      <c r="TUF444" s="45"/>
      <c r="TUG444" s="45"/>
      <c r="TUH444" s="45"/>
      <c r="TUI444" s="45"/>
      <c r="TUJ444" s="45"/>
      <c r="TUK444" s="45"/>
      <c r="TUL444" s="45"/>
      <c r="TUM444" s="45"/>
      <c r="TUN444" s="45"/>
      <c r="TUO444" s="45"/>
      <c r="TUP444" s="45"/>
      <c r="TUQ444" s="45"/>
      <c r="TUR444" s="45"/>
      <c r="TUS444" s="45"/>
      <c r="TUT444" s="45"/>
      <c r="TUU444" s="45"/>
      <c r="TUV444" s="45"/>
      <c r="TUW444" s="45"/>
      <c r="TUX444" s="45"/>
      <c r="TUY444" s="45"/>
      <c r="TUZ444" s="45"/>
      <c r="TVA444" s="45"/>
      <c r="TVB444" s="45"/>
      <c r="TVC444" s="45"/>
      <c r="TVD444" s="45"/>
      <c r="TVE444" s="45"/>
      <c r="TVF444" s="45"/>
      <c r="TVG444" s="45"/>
      <c r="TVH444" s="45"/>
      <c r="TVI444" s="45"/>
      <c r="TVJ444" s="45"/>
      <c r="TVK444" s="45"/>
      <c r="TVL444" s="45"/>
      <c r="TVM444" s="45"/>
      <c r="TVN444" s="45"/>
      <c r="TVO444" s="45"/>
      <c r="TVP444" s="45"/>
      <c r="TVQ444" s="45"/>
      <c r="TVR444" s="45"/>
      <c r="TVS444" s="45"/>
      <c r="TVT444" s="45"/>
      <c r="TVU444" s="45"/>
      <c r="TVV444" s="45"/>
      <c r="TVW444" s="45"/>
      <c r="TVX444" s="45"/>
      <c r="TVY444" s="45"/>
      <c r="TVZ444" s="45"/>
      <c r="TWA444" s="45"/>
      <c r="TWB444" s="45"/>
      <c r="TWC444" s="45"/>
      <c r="TWD444" s="45"/>
      <c r="TWE444" s="45"/>
      <c r="TWF444" s="45"/>
      <c r="TWG444" s="45"/>
      <c r="TWH444" s="45"/>
      <c r="TWI444" s="45"/>
      <c r="TWJ444" s="45"/>
      <c r="TWK444" s="45"/>
      <c r="TWL444" s="45"/>
      <c r="TWM444" s="45"/>
      <c r="TWN444" s="45"/>
      <c r="TWO444" s="45"/>
      <c r="TWP444" s="45"/>
      <c r="TWQ444" s="45"/>
      <c r="TWR444" s="45"/>
      <c r="TWS444" s="45"/>
      <c r="TWT444" s="45"/>
      <c r="TWU444" s="45"/>
      <c r="TWV444" s="45"/>
      <c r="TWW444" s="45"/>
      <c r="TWX444" s="45"/>
      <c r="TWY444" s="45"/>
      <c r="TWZ444" s="45"/>
      <c r="TXA444" s="45"/>
      <c r="TXB444" s="45"/>
      <c r="TXC444" s="45"/>
      <c r="TXD444" s="45"/>
      <c r="TXE444" s="45"/>
      <c r="TXF444" s="45"/>
      <c r="TXG444" s="45"/>
      <c r="TXH444" s="45"/>
      <c r="TXI444" s="45"/>
      <c r="TXJ444" s="45"/>
      <c r="TXK444" s="45"/>
      <c r="TXL444" s="45"/>
      <c r="TXM444" s="45"/>
      <c r="TXN444" s="45"/>
      <c r="TXO444" s="45"/>
      <c r="TXP444" s="45"/>
      <c r="TXQ444" s="45"/>
      <c r="TXR444" s="45"/>
      <c r="TXS444" s="45"/>
      <c r="TXT444" s="45"/>
      <c r="TXU444" s="45"/>
      <c r="TXV444" s="45"/>
      <c r="TXW444" s="45"/>
      <c r="TXX444" s="45"/>
      <c r="TXY444" s="45"/>
      <c r="TXZ444" s="45"/>
      <c r="TYA444" s="45"/>
      <c r="TYB444" s="45"/>
      <c r="TYC444" s="45"/>
      <c r="TYD444" s="45"/>
      <c r="TYE444" s="45"/>
      <c r="TYF444" s="45"/>
      <c r="TYG444" s="45"/>
      <c r="TYH444" s="45"/>
      <c r="TYI444" s="45"/>
      <c r="TYJ444" s="45"/>
      <c r="TYK444" s="45"/>
      <c r="TYL444" s="45"/>
      <c r="TYM444" s="45"/>
      <c r="TYN444" s="45"/>
      <c r="TYO444" s="45"/>
      <c r="TYP444" s="45"/>
      <c r="TYQ444" s="45"/>
      <c r="TYR444" s="45"/>
      <c r="TYS444" s="45"/>
      <c r="TYT444" s="45"/>
      <c r="TYU444" s="45"/>
      <c r="TYV444" s="45"/>
      <c r="TYW444" s="45"/>
      <c r="TYX444" s="45"/>
      <c r="TYY444" s="45"/>
      <c r="TYZ444" s="45"/>
      <c r="TZA444" s="45"/>
      <c r="TZB444" s="45"/>
      <c r="TZC444" s="45"/>
      <c r="TZD444" s="45"/>
      <c r="TZE444" s="45"/>
      <c r="TZF444" s="45"/>
      <c r="TZG444" s="45"/>
      <c r="TZH444" s="45"/>
      <c r="TZI444" s="45"/>
      <c r="TZJ444" s="45"/>
      <c r="TZK444" s="45"/>
      <c r="TZL444" s="45"/>
      <c r="TZM444" s="45"/>
      <c r="TZN444" s="45"/>
      <c r="TZO444" s="45"/>
      <c r="TZP444" s="45"/>
      <c r="TZQ444" s="45"/>
      <c r="TZR444" s="45"/>
      <c r="TZS444" s="45"/>
      <c r="TZT444" s="45"/>
      <c r="TZU444" s="45"/>
      <c r="TZV444" s="45"/>
      <c r="TZW444" s="45"/>
      <c r="TZX444" s="45"/>
      <c r="TZY444" s="45"/>
      <c r="TZZ444" s="45"/>
      <c r="UAA444" s="45"/>
      <c r="UAB444" s="45"/>
      <c r="UAC444" s="45"/>
      <c r="UAD444" s="45"/>
      <c r="UAE444" s="45"/>
      <c r="UAF444" s="45"/>
      <c r="UAG444" s="45"/>
      <c r="UAH444" s="45"/>
      <c r="UAI444" s="45"/>
      <c r="UAJ444" s="45"/>
      <c r="UAK444" s="45"/>
      <c r="UAL444" s="45"/>
      <c r="UAM444" s="45"/>
      <c r="UAN444" s="45"/>
      <c r="UAO444" s="45"/>
      <c r="UAP444" s="45"/>
      <c r="UAQ444" s="45"/>
      <c r="UAR444" s="45"/>
      <c r="UAS444" s="45"/>
      <c r="UAT444" s="45"/>
      <c r="UAU444" s="45"/>
      <c r="UAV444" s="45"/>
      <c r="UAW444" s="45"/>
      <c r="UAX444" s="45"/>
      <c r="UAY444" s="45"/>
      <c r="UAZ444" s="45"/>
      <c r="UBA444" s="45"/>
      <c r="UBB444" s="45"/>
      <c r="UBC444" s="45"/>
      <c r="UBD444" s="45"/>
      <c r="UBE444" s="45"/>
      <c r="UBF444" s="45"/>
      <c r="UBG444" s="45"/>
      <c r="UBH444" s="45"/>
      <c r="UBI444" s="45"/>
      <c r="UBJ444" s="45"/>
      <c r="UBK444" s="45"/>
      <c r="UBL444" s="45"/>
      <c r="UBM444" s="45"/>
      <c r="UBN444" s="45"/>
      <c r="UBO444" s="45"/>
      <c r="UBP444" s="45"/>
      <c r="UBQ444" s="45"/>
      <c r="UBR444" s="45"/>
      <c r="UBS444" s="45"/>
      <c r="UBT444" s="45"/>
      <c r="UBU444" s="45"/>
      <c r="UBV444" s="45"/>
      <c r="UBW444" s="45"/>
      <c r="UBX444" s="45"/>
      <c r="UBY444" s="45"/>
      <c r="UBZ444" s="45"/>
      <c r="UCA444" s="45"/>
      <c r="UCB444" s="45"/>
      <c r="UCC444" s="45"/>
      <c r="UCD444" s="45"/>
      <c r="UCE444" s="45"/>
      <c r="UCF444" s="45"/>
      <c r="UCG444" s="45"/>
      <c r="UCH444" s="45"/>
      <c r="UCI444" s="45"/>
      <c r="UCJ444" s="45"/>
      <c r="UCK444" s="45"/>
      <c r="UCL444" s="45"/>
      <c r="UCM444" s="45"/>
      <c r="UCN444" s="45"/>
      <c r="UCO444" s="45"/>
      <c r="UCP444" s="45"/>
      <c r="UCQ444" s="45"/>
      <c r="UCR444" s="45"/>
      <c r="UCS444" s="45"/>
      <c r="UCT444" s="45"/>
      <c r="UCU444" s="45"/>
      <c r="UCV444" s="45"/>
      <c r="UCW444" s="45"/>
      <c r="UCX444" s="45"/>
      <c r="UCY444" s="45"/>
      <c r="UCZ444" s="45"/>
      <c r="UDA444" s="45"/>
      <c r="UDB444" s="45"/>
      <c r="UDC444" s="45"/>
      <c r="UDD444" s="45"/>
      <c r="UDE444" s="45"/>
      <c r="UDF444" s="45"/>
      <c r="UDG444" s="45"/>
      <c r="UDH444" s="45"/>
      <c r="UDI444" s="45"/>
      <c r="UDJ444" s="45"/>
      <c r="UDK444" s="45"/>
      <c r="UDL444" s="45"/>
      <c r="UDM444" s="45"/>
      <c r="UDN444" s="45"/>
      <c r="UDO444" s="45"/>
      <c r="UDP444" s="45"/>
      <c r="UDQ444" s="45"/>
      <c r="UDR444" s="45"/>
      <c r="UDS444" s="45"/>
      <c r="UDT444" s="45"/>
      <c r="UDU444" s="45"/>
      <c r="UDV444" s="45"/>
      <c r="UDW444" s="45"/>
      <c r="UDX444" s="45"/>
      <c r="UDY444" s="45"/>
      <c r="UDZ444" s="45"/>
      <c r="UEA444" s="45"/>
      <c r="UEB444" s="45"/>
      <c r="UEC444" s="45"/>
      <c r="UED444" s="45"/>
      <c r="UEE444" s="45"/>
      <c r="UEF444" s="45"/>
      <c r="UEG444" s="45"/>
      <c r="UEH444" s="45"/>
      <c r="UEI444" s="45"/>
      <c r="UEJ444" s="45"/>
      <c r="UEK444" s="45"/>
      <c r="UEL444" s="45"/>
      <c r="UEM444" s="45"/>
      <c r="UEN444" s="45"/>
      <c r="UEO444" s="45"/>
      <c r="UEP444" s="45"/>
      <c r="UEQ444" s="45"/>
      <c r="UER444" s="45"/>
      <c r="UES444" s="45"/>
      <c r="UET444" s="45"/>
      <c r="UEU444" s="45"/>
      <c r="UEV444" s="45"/>
      <c r="UEW444" s="45"/>
      <c r="UEX444" s="45"/>
      <c r="UEY444" s="45"/>
      <c r="UEZ444" s="45"/>
      <c r="UFA444" s="45"/>
      <c r="UFB444" s="45"/>
      <c r="UFC444" s="45"/>
      <c r="UFD444" s="45"/>
      <c r="UFE444" s="45"/>
      <c r="UFF444" s="45"/>
      <c r="UFG444" s="45"/>
      <c r="UFH444" s="45"/>
      <c r="UFI444" s="45"/>
      <c r="UFJ444" s="45"/>
      <c r="UFK444" s="45"/>
      <c r="UFL444" s="45"/>
      <c r="UFM444" s="45"/>
      <c r="UFN444" s="45"/>
      <c r="UFO444" s="45"/>
      <c r="UFP444" s="45"/>
      <c r="UFQ444" s="45"/>
      <c r="UFR444" s="45"/>
      <c r="UFS444" s="45"/>
      <c r="UFT444" s="45"/>
      <c r="UFU444" s="45"/>
      <c r="UFV444" s="45"/>
      <c r="UFW444" s="45"/>
      <c r="UFX444" s="45"/>
      <c r="UFY444" s="45"/>
      <c r="UFZ444" s="45"/>
      <c r="UGA444" s="45"/>
      <c r="UGB444" s="45"/>
      <c r="UGC444" s="45"/>
      <c r="UGD444" s="45"/>
      <c r="UGE444" s="45"/>
      <c r="UGF444" s="45"/>
      <c r="UGG444" s="45"/>
      <c r="UGH444" s="45"/>
      <c r="UGI444" s="45"/>
      <c r="UGJ444" s="45"/>
      <c r="UGK444" s="45"/>
      <c r="UGL444" s="45"/>
      <c r="UGM444" s="45"/>
      <c r="UGN444" s="45"/>
      <c r="UGO444" s="45"/>
      <c r="UGP444" s="45"/>
      <c r="UGQ444" s="45"/>
      <c r="UGR444" s="45"/>
      <c r="UGS444" s="45"/>
      <c r="UGT444" s="45"/>
      <c r="UGU444" s="45"/>
      <c r="UGV444" s="45"/>
      <c r="UGW444" s="45"/>
      <c r="UGX444" s="45"/>
      <c r="UGY444" s="45"/>
      <c r="UGZ444" s="45"/>
      <c r="UHA444" s="45"/>
      <c r="UHB444" s="45"/>
      <c r="UHC444" s="45"/>
      <c r="UHD444" s="45"/>
      <c r="UHE444" s="45"/>
      <c r="UHF444" s="45"/>
      <c r="UHG444" s="45"/>
      <c r="UHH444" s="45"/>
      <c r="UHI444" s="45"/>
      <c r="UHJ444" s="45"/>
      <c r="UHK444" s="45"/>
      <c r="UHL444" s="45"/>
      <c r="UHM444" s="45"/>
      <c r="UHN444" s="45"/>
      <c r="UHO444" s="45"/>
      <c r="UHP444" s="45"/>
      <c r="UHQ444" s="45"/>
      <c r="UHR444" s="45"/>
      <c r="UHS444" s="45"/>
      <c r="UHT444" s="45"/>
      <c r="UHU444" s="45"/>
      <c r="UHV444" s="45"/>
      <c r="UHW444" s="45"/>
      <c r="UHX444" s="45"/>
      <c r="UHY444" s="45"/>
      <c r="UHZ444" s="45"/>
      <c r="UIA444" s="45"/>
      <c r="UIB444" s="45"/>
      <c r="UIC444" s="45"/>
      <c r="UID444" s="45"/>
      <c r="UIE444" s="45"/>
      <c r="UIF444" s="45"/>
      <c r="UIG444" s="45"/>
      <c r="UIH444" s="45"/>
      <c r="UII444" s="45"/>
      <c r="UIJ444" s="45"/>
      <c r="UIK444" s="45"/>
      <c r="UIL444" s="45"/>
      <c r="UIM444" s="45"/>
      <c r="UIN444" s="45"/>
      <c r="UIO444" s="45"/>
      <c r="UIP444" s="45"/>
      <c r="UIQ444" s="45"/>
      <c r="UIR444" s="45"/>
      <c r="UIS444" s="45"/>
      <c r="UIT444" s="45"/>
      <c r="UIU444" s="45"/>
      <c r="UIV444" s="45"/>
      <c r="UIW444" s="45"/>
      <c r="UIX444" s="45"/>
      <c r="UIY444" s="45"/>
      <c r="UIZ444" s="45"/>
      <c r="UJA444" s="45"/>
      <c r="UJB444" s="45"/>
      <c r="UJC444" s="45"/>
      <c r="UJD444" s="45"/>
      <c r="UJE444" s="45"/>
      <c r="UJF444" s="45"/>
      <c r="UJG444" s="45"/>
      <c r="UJH444" s="45"/>
      <c r="UJI444" s="45"/>
      <c r="UJJ444" s="45"/>
      <c r="UJK444" s="45"/>
      <c r="UJL444" s="45"/>
      <c r="UJM444" s="45"/>
      <c r="UJN444" s="45"/>
      <c r="UJO444" s="45"/>
      <c r="UJP444" s="45"/>
      <c r="UJQ444" s="45"/>
      <c r="UJR444" s="45"/>
      <c r="UJS444" s="45"/>
      <c r="UJT444" s="45"/>
      <c r="UJU444" s="45"/>
      <c r="UJV444" s="45"/>
      <c r="UJW444" s="45"/>
      <c r="UJX444" s="45"/>
      <c r="UJY444" s="45"/>
      <c r="UJZ444" s="45"/>
      <c r="UKA444" s="45"/>
      <c r="UKB444" s="45"/>
      <c r="UKC444" s="45"/>
      <c r="UKD444" s="45"/>
      <c r="UKE444" s="45"/>
      <c r="UKF444" s="45"/>
      <c r="UKG444" s="45"/>
      <c r="UKH444" s="45"/>
      <c r="UKI444" s="45"/>
      <c r="UKJ444" s="45"/>
      <c r="UKK444" s="45"/>
      <c r="UKL444" s="45"/>
      <c r="UKM444" s="45"/>
      <c r="UKN444" s="45"/>
      <c r="UKO444" s="45"/>
      <c r="UKP444" s="45"/>
      <c r="UKQ444" s="45"/>
      <c r="UKR444" s="45"/>
      <c r="UKS444" s="45"/>
      <c r="UKT444" s="45"/>
      <c r="UKU444" s="45"/>
      <c r="UKV444" s="45"/>
      <c r="UKW444" s="45"/>
      <c r="UKX444" s="45"/>
      <c r="UKY444" s="45"/>
      <c r="UKZ444" s="45"/>
      <c r="ULA444" s="45"/>
      <c r="ULB444" s="45"/>
      <c r="ULC444" s="45"/>
      <c r="ULD444" s="45"/>
      <c r="ULE444" s="45"/>
      <c r="ULF444" s="45"/>
      <c r="ULG444" s="45"/>
      <c r="ULH444" s="45"/>
      <c r="ULI444" s="45"/>
      <c r="ULJ444" s="45"/>
      <c r="ULK444" s="45"/>
      <c r="ULL444" s="45"/>
      <c r="ULM444" s="45"/>
      <c r="ULN444" s="45"/>
      <c r="ULO444" s="45"/>
      <c r="ULP444" s="45"/>
      <c r="ULQ444" s="45"/>
      <c r="ULR444" s="45"/>
      <c r="ULS444" s="45"/>
      <c r="ULT444" s="45"/>
      <c r="ULU444" s="45"/>
      <c r="ULV444" s="45"/>
      <c r="ULW444" s="45"/>
      <c r="ULX444" s="45"/>
      <c r="ULY444" s="45"/>
      <c r="ULZ444" s="45"/>
      <c r="UMA444" s="45"/>
      <c r="UMB444" s="45"/>
      <c r="UMC444" s="45"/>
      <c r="UMD444" s="45"/>
      <c r="UME444" s="45"/>
      <c r="UMF444" s="45"/>
      <c r="UMG444" s="45"/>
      <c r="UMH444" s="45"/>
      <c r="UMI444" s="45"/>
      <c r="UMJ444" s="45"/>
      <c r="UMK444" s="45"/>
      <c r="UML444" s="45"/>
      <c r="UMM444" s="45"/>
      <c r="UMN444" s="45"/>
      <c r="UMO444" s="45"/>
      <c r="UMP444" s="45"/>
      <c r="UMQ444" s="45"/>
      <c r="UMR444" s="45"/>
      <c r="UMS444" s="45"/>
      <c r="UMT444" s="45"/>
      <c r="UMU444" s="45"/>
      <c r="UMV444" s="45"/>
      <c r="UMW444" s="45"/>
      <c r="UMX444" s="45"/>
      <c r="UMY444" s="45"/>
      <c r="UMZ444" s="45"/>
      <c r="UNA444" s="45"/>
      <c r="UNB444" s="45"/>
      <c r="UNC444" s="45"/>
      <c r="UND444" s="45"/>
      <c r="UNE444" s="45"/>
      <c r="UNF444" s="45"/>
      <c r="UNG444" s="45"/>
      <c r="UNH444" s="45"/>
      <c r="UNI444" s="45"/>
      <c r="UNJ444" s="45"/>
      <c r="UNK444" s="45"/>
      <c r="UNL444" s="45"/>
      <c r="UNM444" s="45"/>
      <c r="UNN444" s="45"/>
      <c r="UNO444" s="45"/>
      <c r="UNP444" s="45"/>
      <c r="UNQ444" s="45"/>
      <c r="UNR444" s="45"/>
      <c r="UNS444" s="45"/>
      <c r="UNT444" s="45"/>
      <c r="UNU444" s="45"/>
      <c r="UNV444" s="45"/>
      <c r="UNW444" s="45"/>
      <c r="UNX444" s="45"/>
      <c r="UNY444" s="45"/>
      <c r="UNZ444" s="45"/>
      <c r="UOA444" s="45"/>
      <c r="UOB444" s="45"/>
      <c r="UOC444" s="45"/>
      <c r="UOD444" s="45"/>
      <c r="UOE444" s="45"/>
      <c r="UOF444" s="45"/>
      <c r="UOG444" s="45"/>
      <c r="UOH444" s="45"/>
      <c r="UOI444" s="45"/>
      <c r="UOJ444" s="45"/>
      <c r="UOK444" s="45"/>
      <c r="UOL444" s="45"/>
      <c r="UOM444" s="45"/>
      <c r="UON444" s="45"/>
      <c r="UOO444" s="45"/>
      <c r="UOP444" s="45"/>
      <c r="UOQ444" s="45"/>
      <c r="UOR444" s="45"/>
      <c r="UOS444" s="45"/>
      <c r="UOT444" s="45"/>
      <c r="UOU444" s="45"/>
      <c r="UOV444" s="45"/>
      <c r="UOW444" s="45"/>
      <c r="UOX444" s="45"/>
      <c r="UOY444" s="45"/>
      <c r="UOZ444" s="45"/>
      <c r="UPA444" s="45"/>
      <c r="UPB444" s="45"/>
      <c r="UPC444" s="45"/>
      <c r="UPD444" s="45"/>
      <c r="UPE444" s="45"/>
      <c r="UPF444" s="45"/>
      <c r="UPG444" s="45"/>
      <c r="UPH444" s="45"/>
      <c r="UPI444" s="45"/>
      <c r="UPJ444" s="45"/>
      <c r="UPK444" s="45"/>
      <c r="UPL444" s="45"/>
      <c r="UPM444" s="45"/>
      <c r="UPN444" s="45"/>
      <c r="UPO444" s="45"/>
      <c r="UPP444" s="45"/>
      <c r="UPQ444" s="45"/>
      <c r="UPR444" s="45"/>
      <c r="UPS444" s="45"/>
      <c r="UPT444" s="45"/>
      <c r="UPU444" s="45"/>
      <c r="UPV444" s="45"/>
      <c r="UPW444" s="45"/>
      <c r="UPX444" s="45"/>
      <c r="UPY444" s="45"/>
      <c r="UPZ444" s="45"/>
      <c r="UQA444" s="45"/>
      <c r="UQB444" s="45"/>
      <c r="UQC444" s="45"/>
      <c r="UQD444" s="45"/>
      <c r="UQE444" s="45"/>
      <c r="UQF444" s="45"/>
      <c r="UQG444" s="45"/>
      <c r="UQH444" s="45"/>
      <c r="UQI444" s="45"/>
      <c r="UQJ444" s="45"/>
      <c r="UQK444" s="45"/>
      <c r="UQL444" s="45"/>
      <c r="UQM444" s="45"/>
      <c r="UQN444" s="45"/>
      <c r="UQO444" s="45"/>
      <c r="UQP444" s="45"/>
      <c r="UQQ444" s="45"/>
      <c r="UQR444" s="45"/>
      <c r="UQS444" s="45"/>
      <c r="UQT444" s="45"/>
      <c r="UQU444" s="45"/>
      <c r="UQV444" s="45"/>
      <c r="UQW444" s="45"/>
      <c r="UQX444" s="45"/>
      <c r="UQY444" s="45"/>
      <c r="UQZ444" s="45"/>
      <c r="URA444" s="45"/>
      <c r="URB444" s="45"/>
      <c r="URC444" s="45"/>
      <c r="URD444" s="45"/>
      <c r="URE444" s="45"/>
      <c r="URF444" s="45"/>
      <c r="URG444" s="45"/>
      <c r="URH444" s="45"/>
      <c r="URI444" s="45"/>
      <c r="URJ444" s="45"/>
      <c r="URK444" s="45"/>
      <c r="URL444" s="45"/>
      <c r="URM444" s="45"/>
      <c r="URN444" s="45"/>
      <c r="URO444" s="45"/>
      <c r="URP444" s="45"/>
      <c r="URQ444" s="45"/>
      <c r="URR444" s="45"/>
      <c r="URS444" s="45"/>
      <c r="URT444" s="45"/>
      <c r="URU444" s="45"/>
      <c r="URV444" s="45"/>
      <c r="URW444" s="45"/>
      <c r="URX444" s="45"/>
      <c r="URY444" s="45"/>
      <c r="URZ444" s="45"/>
      <c r="USA444" s="45"/>
      <c r="USB444" s="45"/>
      <c r="USC444" s="45"/>
      <c r="USD444" s="45"/>
      <c r="USE444" s="45"/>
      <c r="USF444" s="45"/>
      <c r="USG444" s="45"/>
      <c r="USH444" s="45"/>
      <c r="USI444" s="45"/>
      <c r="USJ444" s="45"/>
      <c r="USK444" s="45"/>
      <c r="USL444" s="45"/>
      <c r="USM444" s="45"/>
      <c r="USN444" s="45"/>
      <c r="USO444" s="45"/>
      <c r="USP444" s="45"/>
      <c r="USQ444" s="45"/>
      <c r="USR444" s="45"/>
      <c r="USS444" s="45"/>
      <c r="UST444" s="45"/>
      <c r="USU444" s="45"/>
      <c r="USV444" s="45"/>
      <c r="USW444" s="45"/>
      <c r="USX444" s="45"/>
      <c r="USY444" s="45"/>
      <c r="USZ444" s="45"/>
      <c r="UTA444" s="45"/>
      <c r="UTB444" s="45"/>
      <c r="UTC444" s="45"/>
      <c r="UTD444" s="45"/>
      <c r="UTE444" s="45"/>
      <c r="UTF444" s="45"/>
      <c r="UTG444" s="45"/>
      <c r="UTH444" s="45"/>
      <c r="UTI444" s="45"/>
      <c r="UTJ444" s="45"/>
      <c r="UTK444" s="45"/>
      <c r="UTL444" s="45"/>
      <c r="UTM444" s="45"/>
      <c r="UTN444" s="45"/>
      <c r="UTO444" s="45"/>
      <c r="UTP444" s="45"/>
      <c r="UTQ444" s="45"/>
      <c r="UTR444" s="45"/>
      <c r="UTS444" s="45"/>
      <c r="UTT444" s="45"/>
      <c r="UTU444" s="45"/>
      <c r="UTV444" s="45"/>
      <c r="UTW444" s="45"/>
      <c r="UTX444" s="45"/>
      <c r="UTY444" s="45"/>
      <c r="UTZ444" s="45"/>
      <c r="UUA444" s="45"/>
      <c r="UUB444" s="45"/>
      <c r="UUC444" s="45"/>
      <c r="UUD444" s="45"/>
      <c r="UUE444" s="45"/>
      <c r="UUF444" s="45"/>
      <c r="UUG444" s="45"/>
      <c r="UUH444" s="45"/>
      <c r="UUI444" s="45"/>
      <c r="UUJ444" s="45"/>
      <c r="UUK444" s="45"/>
      <c r="UUL444" s="45"/>
      <c r="UUM444" s="45"/>
      <c r="UUN444" s="45"/>
      <c r="UUO444" s="45"/>
      <c r="UUP444" s="45"/>
      <c r="UUQ444" s="45"/>
      <c r="UUR444" s="45"/>
      <c r="UUS444" s="45"/>
      <c r="UUT444" s="45"/>
      <c r="UUU444" s="45"/>
      <c r="UUV444" s="45"/>
      <c r="UUW444" s="45"/>
      <c r="UUX444" s="45"/>
      <c r="UUY444" s="45"/>
      <c r="UUZ444" s="45"/>
      <c r="UVA444" s="45"/>
      <c r="UVB444" s="45"/>
      <c r="UVC444" s="45"/>
      <c r="UVD444" s="45"/>
      <c r="UVE444" s="45"/>
      <c r="UVF444" s="45"/>
      <c r="UVG444" s="45"/>
      <c r="UVH444" s="45"/>
      <c r="UVI444" s="45"/>
      <c r="UVJ444" s="45"/>
      <c r="UVK444" s="45"/>
      <c r="UVL444" s="45"/>
      <c r="UVM444" s="45"/>
      <c r="UVN444" s="45"/>
      <c r="UVO444" s="45"/>
      <c r="UVP444" s="45"/>
      <c r="UVQ444" s="45"/>
      <c r="UVR444" s="45"/>
      <c r="UVS444" s="45"/>
      <c r="UVT444" s="45"/>
      <c r="UVU444" s="45"/>
      <c r="UVV444" s="45"/>
      <c r="UVW444" s="45"/>
      <c r="UVX444" s="45"/>
      <c r="UVY444" s="45"/>
      <c r="UVZ444" s="45"/>
      <c r="UWA444" s="45"/>
      <c r="UWB444" s="45"/>
      <c r="UWC444" s="45"/>
      <c r="UWD444" s="45"/>
      <c r="UWE444" s="45"/>
      <c r="UWF444" s="45"/>
      <c r="UWG444" s="45"/>
      <c r="UWH444" s="45"/>
      <c r="UWI444" s="45"/>
      <c r="UWJ444" s="45"/>
      <c r="UWK444" s="45"/>
      <c r="UWL444" s="45"/>
      <c r="UWM444" s="45"/>
      <c r="UWN444" s="45"/>
      <c r="UWO444" s="45"/>
      <c r="UWP444" s="45"/>
      <c r="UWQ444" s="45"/>
      <c r="UWR444" s="45"/>
      <c r="UWS444" s="45"/>
      <c r="UWT444" s="45"/>
      <c r="UWU444" s="45"/>
      <c r="UWV444" s="45"/>
      <c r="UWW444" s="45"/>
      <c r="UWX444" s="45"/>
      <c r="UWY444" s="45"/>
      <c r="UWZ444" s="45"/>
      <c r="UXA444" s="45"/>
      <c r="UXB444" s="45"/>
      <c r="UXC444" s="45"/>
      <c r="UXD444" s="45"/>
      <c r="UXE444" s="45"/>
      <c r="UXF444" s="45"/>
      <c r="UXG444" s="45"/>
      <c r="UXH444" s="45"/>
      <c r="UXI444" s="45"/>
      <c r="UXJ444" s="45"/>
      <c r="UXK444" s="45"/>
      <c r="UXL444" s="45"/>
      <c r="UXM444" s="45"/>
      <c r="UXN444" s="45"/>
      <c r="UXO444" s="45"/>
      <c r="UXP444" s="45"/>
      <c r="UXQ444" s="45"/>
      <c r="UXR444" s="45"/>
      <c r="UXS444" s="45"/>
      <c r="UXT444" s="45"/>
      <c r="UXU444" s="45"/>
      <c r="UXV444" s="45"/>
      <c r="UXW444" s="45"/>
      <c r="UXX444" s="45"/>
      <c r="UXY444" s="45"/>
      <c r="UXZ444" s="45"/>
      <c r="UYA444" s="45"/>
      <c r="UYB444" s="45"/>
      <c r="UYC444" s="45"/>
      <c r="UYD444" s="45"/>
      <c r="UYE444" s="45"/>
      <c r="UYF444" s="45"/>
      <c r="UYG444" s="45"/>
      <c r="UYH444" s="45"/>
      <c r="UYI444" s="45"/>
      <c r="UYJ444" s="45"/>
      <c r="UYK444" s="45"/>
      <c r="UYL444" s="45"/>
      <c r="UYM444" s="45"/>
      <c r="UYN444" s="45"/>
      <c r="UYO444" s="45"/>
      <c r="UYP444" s="45"/>
      <c r="UYQ444" s="45"/>
      <c r="UYR444" s="45"/>
      <c r="UYS444" s="45"/>
      <c r="UYT444" s="45"/>
      <c r="UYU444" s="45"/>
      <c r="UYV444" s="45"/>
      <c r="UYW444" s="45"/>
      <c r="UYX444" s="45"/>
      <c r="UYY444" s="45"/>
      <c r="UYZ444" s="45"/>
      <c r="UZA444" s="45"/>
      <c r="UZB444" s="45"/>
      <c r="UZC444" s="45"/>
      <c r="UZD444" s="45"/>
      <c r="UZE444" s="45"/>
      <c r="UZF444" s="45"/>
      <c r="UZG444" s="45"/>
      <c r="UZH444" s="45"/>
      <c r="UZI444" s="45"/>
      <c r="UZJ444" s="45"/>
      <c r="UZK444" s="45"/>
      <c r="UZL444" s="45"/>
      <c r="UZM444" s="45"/>
      <c r="UZN444" s="45"/>
      <c r="UZO444" s="45"/>
      <c r="UZP444" s="45"/>
      <c r="UZQ444" s="45"/>
      <c r="UZR444" s="45"/>
      <c r="UZS444" s="45"/>
      <c r="UZT444" s="45"/>
      <c r="UZU444" s="45"/>
      <c r="UZV444" s="45"/>
      <c r="UZW444" s="45"/>
      <c r="UZX444" s="45"/>
      <c r="UZY444" s="45"/>
      <c r="UZZ444" s="45"/>
      <c r="VAA444" s="45"/>
      <c r="VAB444" s="45"/>
      <c r="VAC444" s="45"/>
      <c r="VAD444" s="45"/>
      <c r="VAE444" s="45"/>
      <c r="VAF444" s="45"/>
      <c r="VAG444" s="45"/>
      <c r="VAH444" s="45"/>
      <c r="VAI444" s="45"/>
      <c r="VAJ444" s="45"/>
      <c r="VAK444" s="45"/>
      <c r="VAL444" s="45"/>
      <c r="VAM444" s="45"/>
      <c r="VAN444" s="45"/>
      <c r="VAO444" s="45"/>
      <c r="VAP444" s="45"/>
      <c r="VAQ444" s="45"/>
      <c r="VAR444" s="45"/>
      <c r="VAS444" s="45"/>
      <c r="VAT444" s="45"/>
      <c r="VAU444" s="45"/>
      <c r="VAV444" s="45"/>
      <c r="VAW444" s="45"/>
      <c r="VAX444" s="45"/>
      <c r="VAY444" s="45"/>
      <c r="VAZ444" s="45"/>
      <c r="VBA444" s="45"/>
      <c r="VBB444" s="45"/>
      <c r="VBC444" s="45"/>
      <c r="VBD444" s="45"/>
      <c r="VBE444" s="45"/>
      <c r="VBF444" s="45"/>
      <c r="VBG444" s="45"/>
      <c r="VBH444" s="45"/>
      <c r="VBI444" s="45"/>
      <c r="VBJ444" s="45"/>
      <c r="VBK444" s="45"/>
      <c r="VBL444" s="45"/>
      <c r="VBM444" s="45"/>
      <c r="VBN444" s="45"/>
      <c r="VBO444" s="45"/>
      <c r="VBP444" s="45"/>
      <c r="VBQ444" s="45"/>
      <c r="VBR444" s="45"/>
      <c r="VBS444" s="45"/>
      <c r="VBT444" s="45"/>
      <c r="VBU444" s="45"/>
      <c r="VBV444" s="45"/>
      <c r="VBW444" s="45"/>
      <c r="VBX444" s="45"/>
      <c r="VBY444" s="45"/>
      <c r="VBZ444" s="45"/>
      <c r="VCA444" s="45"/>
      <c r="VCB444" s="45"/>
      <c r="VCC444" s="45"/>
      <c r="VCD444" s="45"/>
      <c r="VCE444" s="45"/>
      <c r="VCF444" s="45"/>
      <c r="VCG444" s="45"/>
      <c r="VCH444" s="45"/>
      <c r="VCI444" s="45"/>
      <c r="VCJ444" s="45"/>
      <c r="VCK444" s="45"/>
      <c r="VCL444" s="45"/>
      <c r="VCM444" s="45"/>
      <c r="VCN444" s="45"/>
      <c r="VCO444" s="45"/>
      <c r="VCP444" s="45"/>
      <c r="VCQ444" s="45"/>
      <c r="VCR444" s="45"/>
      <c r="VCS444" s="45"/>
      <c r="VCT444" s="45"/>
      <c r="VCU444" s="45"/>
      <c r="VCV444" s="45"/>
      <c r="VCW444" s="45"/>
      <c r="VCX444" s="45"/>
      <c r="VCY444" s="45"/>
      <c r="VCZ444" s="45"/>
      <c r="VDA444" s="45"/>
      <c r="VDB444" s="45"/>
      <c r="VDC444" s="45"/>
      <c r="VDD444" s="45"/>
      <c r="VDE444" s="45"/>
      <c r="VDF444" s="45"/>
      <c r="VDG444" s="45"/>
      <c r="VDH444" s="45"/>
      <c r="VDI444" s="45"/>
      <c r="VDJ444" s="45"/>
      <c r="VDK444" s="45"/>
      <c r="VDL444" s="45"/>
      <c r="VDM444" s="45"/>
      <c r="VDN444" s="45"/>
      <c r="VDO444" s="45"/>
      <c r="VDP444" s="45"/>
      <c r="VDQ444" s="45"/>
      <c r="VDR444" s="45"/>
      <c r="VDS444" s="45"/>
      <c r="VDT444" s="45"/>
      <c r="VDU444" s="45"/>
      <c r="VDV444" s="45"/>
      <c r="VDW444" s="45"/>
      <c r="VDX444" s="45"/>
      <c r="VDY444" s="45"/>
      <c r="VDZ444" s="45"/>
      <c r="VEA444" s="45"/>
      <c r="VEB444" s="45"/>
      <c r="VEC444" s="45"/>
      <c r="VED444" s="45"/>
      <c r="VEE444" s="45"/>
      <c r="VEF444" s="45"/>
      <c r="VEG444" s="45"/>
      <c r="VEH444" s="45"/>
      <c r="VEI444" s="45"/>
      <c r="VEJ444" s="45"/>
      <c r="VEK444" s="45"/>
      <c r="VEL444" s="45"/>
      <c r="VEM444" s="45"/>
      <c r="VEN444" s="45"/>
      <c r="VEO444" s="45"/>
      <c r="VEP444" s="45"/>
      <c r="VEQ444" s="45"/>
      <c r="VER444" s="45"/>
      <c r="VES444" s="45"/>
      <c r="VET444" s="45"/>
      <c r="VEU444" s="45"/>
      <c r="VEV444" s="45"/>
      <c r="VEW444" s="45"/>
      <c r="VEX444" s="45"/>
      <c r="VEY444" s="45"/>
      <c r="VEZ444" s="45"/>
      <c r="VFA444" s="45"/>
      <c r="VFB444" s="45"/>
      <c r="VFC444" s="45"/>
      <c r="VFD444" s="45"/>
      <c r="VFE444" s="45"/>
      <c r="VFF444" s="45"/>
      <c r="VFG444" s="45"/>
      <c r="VFH444" s="45"/>
      <c r="VFI444" s="45"/>
      <c r="VFJ444" s="45"/>
      <c r="VFK444" s="45"/>
      <c r="VFL444" s="45"/>
      <c r="VFM444" s="45"/>
      <c r="VFN444" s="45"/>
      <c r="VFO444" s="45"/>
      <c r="VFP444" s="45"/>
      <c r="VFQ444" s="45"/>
      <c r="VFR444" s="45"/>
      <c r="VFS444" s="45"/>
      <c r="VFT444" s="45"/>
      <c r="VFU444" s="45"/>
      <c r="VFV444" s="45"/>
      <c r="VFW444" s="45"/>
      <c r="VFX444" s="45"/>
      <c r="VFY444" s="45"/>
      <c r="VFZ444" s="45"/>
      <c r="VGA444" s="45"/>
      <c r="VGB444" s="45"/>
      <c r="VGC444" s="45"/>
      <c r="VGD444" s="45"/>
      <c r="VGE444" s="45"/>
      <c r="VGF444" s="45"/>
      <c r="VGG444" s="45"/>
      <c r="VGH444" s="45"/>
      <c r="VGI444" s="45"/>
      <c r="VGJ444" s="45"/>
      <c r="VGK444" s="45"/>
      <c r="VGL444" s="45"/>
      <c r="VGM444" s="45"/>
      <c r="VGN444" s="45"/>
      <c r="VGO444" s="45"/>
      <c r="VGP444" s="45"/>
      <c r="VGQ444" s="45"/>
      <c r="VGR444" s="45"/>
      <c r="VGS444" s="45"/>
      <c r="VGT444" s="45"/>
      <c r="VGU444" s="45"/>
      <c r="VGV444" s="45"/>
      <c r="VGW444" s="45"/>
      <c r="VGX444" s="45"/>
      <c r="VGY444" s="45"/>
      <c r="VGZ444" s="45"/>
      <c r="VHA444" s="45"/>
      <c r="VHB444" s="45"/>
      <c r="VHC444" s="45"/>
      <c r="VHD444" s="45"/>
      <c r="VHE444" s="45"/>
      <c r="VHF444" s="45"/>
      <c r="VHG444" s="45"/>
      <c r="VHH444" s="45"/>
      <c r="VHI444" s="45"/>
      <c r="VHJ444" s="45"/>
      <c r="VHK444" s="45"/>
      <c r="VHL444" s="45"/>
      <c r="VHM444" s="45"/>
      <c r="VHN444" s="45"/>
      <c r="VHO444" s="45"/>
      <c r="VHP444" s="45"/>
      <c r="VHQ444" s="45"/>
      <c r="VHR444" s="45"/>
      <c r="VHS444" s="45"/>
      <c r="VHT444" s="45"/>
      <c r="VHU444" s="45"/>
      <c r="VHV444" s="45"/>
      <c r="VHW444" s="45"/>
      <c r="VHX444" s="45"/>
      <c r="VHY444" s="45"/>
      <c r="VHZ444" s="45"/>
      <c r="VIA444" s="45"/>
      <c r="VIB444" s="45"/>
      <c r="VIC444" s="45"/>
      <c r="VID444" s="45"/>
      <c r="VIE444" s="45"/>
      <c r="VIF444" s="45"/>
      <c r="VIG444" s="45"/>
      <c r="VIH444" s="45"/>
      <c r="VII444" s="45"/>
      <c r="VIJ444" s="45"/>
      <c r="VIK444" s="45"/>
      <c r="VIL444" s="45"/>
      <c r="VIM444" s="45"/>
      <c r="VIN444" s="45"/>
      <c r="VIO444" s="45"/>
      <c r="VIP444" s="45"/>
      <c r="VIQ444" s="45"/>
      <c r="VIR444" s="45"/>
      <c r="VIS444" s="45"/>
      <c r="VIT444" s="45"/>
      <c r="VIU444" s="45"/>
      <c r="VIV444" s="45"/>
      <c r="VIW444" s="45"/>
      <c r="VIX444" s="45"/>
      <c r="VIY444" s="45"/>
      <c r="VIZ444" s="45"/>
      <c r="VJA444" s="45"/>
      <c r="VJB444" s="45"/>
      <c r="VJC444" s="45"/>
      <c r="VJD444" s="45"/>
      <c r="VJE444" s="45"/>
      <c r="VJF444" s="45"/>
      <c r="VJG444" s="45"/>
      <c r="VJH444" s="45"/>
      <c r="VJI444" s="45"/>
      <c r="VJJ444" s="45"/>
      <c r="VJK444" s="45"/>
      <c r="VJL444" s="45"/>
      <c r="VJM444" s="45"/>
      <c r="VJN444" s="45"/>
      <c r="VJO444" s="45"/>
      <c r="VJP444" s="45"/>
      <c r="VJQ444" s="45"/>
      <c r="VJR444" s="45"/>
      <c r="VJS444" s="45"/>
      <c r="VJT444" s="45"/>
      <c r="VJU444" s="45"/>
      <c r="VJV444" s="45"/>
      <c r="VJW444" s="45"/>
      <c r="VJX444" s="45"/>
      <c r="VJY444" s="45"/>
      <c r="VJZ444" s="45"/>
      <c r="VKA444" s="45"/>
      <c r="VKB444" s="45"/>
      <c r="VKC444" s="45"/>
      <c r="VKD444" s="45"/>
      <c r="VKE444" s="45"/>
      <c r="VKF444" s="45"/>
      <c r="VKG444" s="45"/>
      <c r="VKH444" s="45"/>
      <c r="VKI444" s="45"/>
      <c r="VKJ444" s="45"/>
      <c r="VKK444" s="45"/>
      <c r="VKL444" s="45"/>
      <c r="VKM444" s="45"/>
      <c r="VKN444" s="45"/>
      <c r="VKO444" s="45"/>
      <c r="VKP444" s="45"/>
      <c r="VKQ444" s="45"/>
      <c r="VKR444" s="45"/>
      <c r="VKS444" s="45"/>
      <c r="VKT444" s="45"/>
      <c r="VKU444" s="45"/>
      <c r="VKV444" s="45"/>
      <c r="VKW444" s="45"/>
      <c r="VKX444" s="45"/>
      <c r="VKY444" s="45"/>
      <c r="VKZ444" s="45"/>
      <c r="VLA444" s="45"/>
      <c r="VLB444" s="45"/>
      <c r="VLC444" s="45"/>
      <c r="VLD444" s="45"/>
      <c r="VLE444" s="45"/>
      <c r="VLF444" s="45"/>
      <c r="VLG444" s="45"/>
      <c r="VLH444" s="45"/>
      <c r="VLI444" s="45"/>
      <c r="VLJ444" s="45"/>
      <c r="VLK444" s="45"/>
      <c r="VLL444" s="45"/>
      <c r="VLM444" s="45"/>
      <c r="VLN444" s="45"/>
      <c r="VLO444" s="45"/>
      <c r="VLP444" s="45"/>
      <c r="VLQ444" s="45"/>
      <c r="VLR444" s="45"/>
      <c r="VLS444" s="45"/>
      <c r="VLT444" s="45"/>
      <c r="VLU444" s="45"/>
      <c r="VLV444" s="45"/>
      <c r="VLW444" s="45"/>
      <c r="VLX444" s="45"/>
      <c r="VLY444" s="45"/>
      <c r="VLZ444" s="45"/>
      <c r="VMA444" s="45"/>
      <c r="VMB444" s="45"/>
      <c r="VMC444" s="45"/>
      <c r="VMD444" s="45"/>
      <c r="VME444" s="45"/>
      <c r="VMF444" s="45"/>
      <c r="VMG444" s="45"/>
      <c r="VMH444" s="45"/>
      <c r="VMI444" s="45"/>
      <c r="VMJ444" s="45"/>
      <c r="VMK444" s="45"/>
      <c r="VML444" s="45"/>
      <c r="VMM444" s="45"/>
      <c r="VMN444" s="45"/>
      <c r="VMO444" s="45"/>
      <c r="VMP444" s="45"/>
      <c r="VMQ444" s="45"/>
      <c r="VMR444" s="45"/>
      <c r="VMS444" s="45"/>
      <c r="VMT444" s="45"/>
      <c r="VMU444" s="45"/>
      <c r="VMV444" s="45"/>
      <c r="VMW444" s="45"/>
      <c r="VMX444" s="45"/>
      <c r="VMY444" s="45"/>
      <c r="VMZ444" s="45"/>
      <c r="VNA444" s="45"/>
      <c r="VNB444" s="45"/>
      <c r="VNC444" s="45"/>
      <c r="VND444" s="45"/>
      <c r="VNE444" s="45"/>
      <c r="VNF444" s="45"/>
      <c r="VNG444" s="45"/>
      <c r="VNH444" s="45"/>
      <c r="VNI444" s="45"/>
      <c r="VNJ444" s="45"/>
      <c r="VNK444" s="45"/>
      <c r="VNL444" s="45"/>
      <c r="VNM444" s="45"/>
      <c r="VNN444" s="45"/>
      <c r="VNO444" s="45"/>
      <c r="VNP444" s="45"/>
      <c r="VNQ444" s="45"/>
      <c r="VNR444" s="45"/>
      <c r="VNS444" s="45"/>
      <c r="VNT444" s="45"/>
      <c r="VNU444" s="45"/>
      <c r="VNV444" s="45"/>
      <c r="VNW444" s="45"/>
      <c r="VNX444" s="45"/>
      <c r="VNY444" s="45"/>
      <c r="VNZ444" s="45"/>
      <c r="VOA444" s="45"/>
      <c r="VOB444" s="45"/>
      <c r="VOC444" s="45"/>
      <c r="VOD444" s="45"/>
      <c r="VOE444" s="45"/>
      <c r="VOF444" s="45"/>
      <c r="VOG444" s="45"/>
      <c r="VOH444" s="45"/>
      <c r="VOI444" s="45"/>
      <c r="VOJ444" s="45"/>
      <c r="VOK444" s="45"/>
      <c r="VOL444" s="45"/>
      <c r="VOM444" s="45"/>
      <c r="VON444" s="45"/>
      <c r="VOO444" s="45"/>
      <c r="VOP444" s="45"/>
      <c r="VOQ444" s="45"/>
      <c r="VOR444" s="45"/>
      <c r="VOS444" s="45"/>
      <c r="VOT444" s="45"/>
      <c r="VOU444" s="45"/>
      <c r="VOV444" s="45"/>
      <c r="VOW444" s="45"/>
      <c r="VOX444" s="45"/>
      <c r="VOY444" s="45"/>
      <c r="VOZ444" s="45"/>
      <c r="VPA444" s="45"/>
      <c r="VPB444" s="45"/>
      <c r="VPC444" s="45"/>
      <c r="VPD444" s="45"/>
      <c r="VPE444" s="45"/>
      <c r="VPF444" s="45"/>
      <c r="VPG444" s="45"/>
      <c r="VPH444" s="45"/>
      <c r="VPI444" s="45"/>
      <c r="VPJ444" s="45"/>
      <c r="VPK444" s="45"/>
      <c r="VPL444" s="45"/>
      <c r="VPM444" s="45"/>
      <c r="VPN444" s="45"/>
      <c r="VPO444" s="45"/>
      <c r="VPP444" s="45"/>
      <c r="VPQ444" s="45"/>
      <c r="VPR444" s="45"/>
      <c r="VPS444" s="45"/>
      <c r="VPT444" s="45"/>
      <c r="VPU444" s="45"/>
      <c r="VPV444" s="45"/>
      <c r="VPW444" s="45"/>
      <c r="VPX444" s="45"/>
      <c r="VPY444" s="45"/>
      <c r="VPZ444" s="45"/>
      <c r="VQA444" s="45"/>
      <c r="VQB444" s="45"/>
      <c r="VQC444" s="45"/>
      <c r="VQD444" s="45"/>
      <c r="VQE444" s="45"/>
      <c r="VQF444" s="45"/>
      <c r="VQG444" s="45"/>
      <c r="VQH444" s="45"/>
      <c r="VQI444" s="45"/>
      <c r="VQJ444" s="45"/>
      <c r="VQK444" s="45"/>
      <c r="VQL444" s="45"/>
      <c r="VQM444" s="45"/>
      <c r="VQN444" s="45"/>
      <c r="VQO444" s="45"/>
      <c r="VQP444" s="45"/>
      <c r="VQQ444" s="45"/>
      <c r="VQR444" s="45"/>
      <c r="VQS444" s="45"/>
      <c r="VQT444" s="45"/>
      <c r="VQU444" s="45"/>
      <c r="VQV444" s="45"/>
      <c r="VQW444" s="45"/>
      <c r="VQX444" s="45"/>
      <c r="VQY444" s="45"/>
      <c r="VQZ444" s="45"/>
      <c r="VRA444" s="45"/>
      <c r="VRB444" s="45"/>
      <c r="VRC444" s="45"/>
      <c r="VRD444" s="45"/>
      <c r="VRE444" s="45"/>
      <c r="VRF444" s="45"/>
      <c r="VRG444" s="45"/>
      <c r="VRH444" s="45"/>
      <c r="VRI444" s="45"/>
      <c r="VRJ444" s="45"/>
      <c r="VRK444" s="45"/>
      <c r="VRL444" s="45"/>
      <c r="VRM444" s="45"/>
      <c r="VRN444" s="45"/>
      <c r="VRO444" s="45"/>
      <c r="VRP444" s="45"/>
      <c r="VRQ444" s="45"/>
      <c r="VRR444" s="45"/>
      <c r="VRS444" s="45"/>
      <c r="VRT444" s="45"/>
      <c r="VRU444" s="45"/>
      <c r="VRV444" s="45"/>
      <c r="VRW444" s="45"/>
      <c r="VRX444" s="45"/>
      <c r="VRY444" s="45"/>
      <c r="VRZ444" s="45"/>
      <c r="VSA444" s="45"/>
      <c r="VSB444" s="45"/>
      <c r="VSC444" s="45"/>
      <c r="VSD444" s="45"/>
      <c r="VSE444" s="45"/>
      <c r="VSF444" s="45"/>
      <c r="VSG444" s="45"/>
      <c r="VSH444" s="45"/>
      <c r="VSI444" s="45"/>
      <c r="VSJ444" s="45"/>
      <c r="VSK444" s="45"/>
      <c r="VSL444" s="45"/>
      <c r="VSM444" s="45"/>
      <c r="VSN444" s="45"/>
      <c r="VSO444" s="45"/>
      <c r="VSP444" s="45"/>
      <c r="VSQ444" s="45"/>
      <c r="VSR444" s="45"/>
      <c r="VSS444" s="45"/>
      <c r="VST444" s="45"/>
      <c r="VSU444" s="45"/>
      <c r="VSV444" s="45"/>
      <c r="VSW444" s="45"/>
      <c r="VSX444" s="45"/>
      <c r="VSY444" s="45"/>
      <c r="VSZ444" s="45"/>
      <c r="VTA444" s="45"/>
      <c r="VTB444" s="45"/>
      <c r="VTC444" s="45"/>
      <c r="VTD444" s="45"/>
      <c r="VTE444" s="45"/>
      <c r="VTF444" s="45"/>
      <c r="VTG444" s="45"/>
      <c r="VTH444" s="45"/>
      <c r="VTI444" s="45"/>
      <c r="VTJ444" s="45"/>
      <c r="VTK444" s="45"/>
      <c r="VTL444" s="45"/>
      <c r="VTM444" s="45"/>
      <c r="VTN444" s="45"/>
      <c r="VTO444" s="45"/>
      <c r="VTP444" s="45"/>
      <c r="VTQ444" s="45"/>
      <c r="VTR444" s="45"/>
      <c r="VTS444" s="45"/>
      <c r="VTT444" s="45"/>
      <c r="VTU444" s="45"/>
      <c r="VTV444" s="45"/>
      <c r="VTW444" s="45"/>
      <c r="VTX444" s="45"/>
      <c r="VTY444" s="45"/>
      <c r="VTZ444" s="45"/>
      <c r="VUA444" s="45"/>
      <c r="VUB444" s="45"/>
      <c r="VUC444" s="45"/>
      <c r="VUD444" s="45"/>
      <c r="VUE444" s="45"/>
      <c r="VUF444" s="45"/>
      <c r="VUG444" s="45"/>
      <c r="VUH444" s="45"/>
      <c r="VUI444" s="45"/>
      <c r="VUJ444" s="45"/>
      <c r="VUK444" s="45"/>
      <c r="VUL444" s="45"/>
      <c r="VUM444" s="45"/>
      <c r="VUN444" s="45"/>
      <c r="VUO444" s="45"/>
      <c r="VUP444" s="45"/>
      <c r="VUQ444" s="45"/>
      <c r="VUR444" s="45"/>
      <c r="VUS444" s="45"/>
      <c r="VUT444" s="45"/>
      <c r="VUU444" s="45"/>
      <c r="VUV444" s="45"/>
      <c r="VUW444" s="45"/>
      <c r="VUX444" s="45"/>
      <c r="VUY444" s="45"/>
      <c r="VUZ444" s="45"/>
      <c r="VVA444" s="45"/>
      <c r="VVB444" s="45"/>
      <c r="VVC444" s="45"/>
      <c r="VVD444" s="45"/>
      <c r="VVE444" s="45"/>
      <c r="VVF444" s="45"/>
      <c r="VVG444" s="45"/>
      <c r="VVH444" s="45"/>
      <c r="VVI444" s="45"/>
      <c r="VVJ444" s="45"/>
      <c r="VVK444" s="45"/>
      <c r="VVL444" s="45"/>
      <c r="VVM444" s="45"/>
      <c r="VVN444" s="45"/>
      <c r="VVO444" s="45"/>
      <c r="VVP444" s="45"/>
      <c r="VVQ444" s="45"/>
      <c r="VVR444" s="45"/>
      <c r="VVS444" s="45"/>
      <c r="VVT444" s="45"/>
      <c r="VVU444" s="45"/>
      <c r="VVV444" s="45"/>
      <c r="VVW444" s="45"/>
      <c r="VVX444" s="45"/>
      <c r="VVY444" s="45"/>
      <c r="VVZ444" s="45"/>
      <c r="VWA444" s="45"/>
      <c r="VWB444" s="45"/>
      <c r="VWC444" s="45"/>
      <c r="VWD444" s="45"/>
      <c r="VWE444" s="45"/>
      <c r="VWF444" s="45"/>
      <c r="VWG444" s="45"/>
      <c r="VWH444" s="45"/>
      <c r="VWI444" s="45"/>
      <c r="VWJ444" s="45"/>
      <c r="VWK444" s="45"/>
      <c r="VWL444" s="45"/>
      <c r="VWM444" s="45"/>
      <c r="VWN444" s="45"/>
      <c r="VWO444" s="45"/>
      <c r="VWP444" s="45"/>
      <c r="VWQ444" s="45"/>
      <c r="VWR444" s="45"/>
      <c r="VWS444" s="45"/>
      <c r="VWT444" s="45"/>
      <c r="VWU444" s="45"/>
      <c r="VWV444" s="45"/>
      <c r="VWW444" s="45"/>
      <c r="VWX444" s="45"/>
      <c r="VWY444" s="45"/>
      <c r="VWZ444" s="45"/>
      <c r="VXA444" s="45"/>
      <c r="VXB444" s="45"/>
      <c r="VXC444" s="45"/>
      <c r="VXD444" s="45"/>
      <c r="VXE444" s="45"/>
      <c r="VXF444" s="45"/>
      <c r="VXG444" s="45"/>
      <c r="VXH444" s="45"/>
      <c r="VXI444" s="45"/>
      <c r="VXJ444" s="45"/>
      <c r="VXK444" s="45"/>
      <c r="VXL444" s="45"/>
      <c r="VXM444" s="45"/>
      <c r="VXN444" s="45"/>
      <c r="VXO444" s="45"/>
      <c r="VXP444" s="45"/>
      <c r="VXQ444" s="45"/>
      <c r="VXR444" s="45"/>
      <c r="VXS444" s="45"/>
      <c r="VXT444" s="45"/>
      <c r="VXU444" s="45"/>
      <c r="VXV444" s="45"/>
      <c r="VXW444" s="45"/>
      <c r="VXX444" s="45"/>
      <c r="VXY444" s="45"/>
      <c r="VXZ444" s="45"/>
      <c r="VYA444" s="45"/>
      <c r="VYB444" s="45"/>
      <c r="VYC444" s="45"/>
      <c r="VYD444" s="45"/>
      <c r="VYE444" s="45"/>
      <c r="VYF444" s="45"/>
      <c r="VYG444" s="45"/>
      <c r="VYH444" s="45"/>
      <c r="VYI444" s="45"/>
      <c r="VYJ444" s="45"/>
      <c r="VYK444" s="45"/>
      <c r="VYL444" s="45"/>
      <c r="VYM444" s="45"/>
      <c r="VYN444" s="45"/>
      <c r="VYO444" s="45"/>
      <c r="VYP444" s="45"/>
      <c r="VYQ444" s="45"/>
      <c r="VYR444" s="45"/>
      <c r="VYS444" s="45"/>
      <c r="VYT444" s="45"/>
      <c r="VYU444" s="45"/>
      <c r="VYV444" s="45"/>
      <c r="VYW444" s="45"/>
      <c r="VYX444" s="45"/>
      <c r="VYY444" s="45"/>
      <c r="VYZ444" s="45"/>
      <c r="VZA444" s="45"/>
      <c r="VZB444" s="45"/>
      <c r="VZC444" s="45"/>
      <c r="VZD444" s="45"/>
      <c r="VZE444" s="45"/>
      <c r="VZF444" s="45"/>
      <c r="VZG444" s="45"/>
      <c r="VZH444" s="45"/>
      <c r="VZI444" s="45"/>
      <c r="VZJ444" s="45"/>
      <c r="VZK444" s="45"/>
      <c r="VZL444" s="45"/>
      <c r="VZM444" s="45"/>
      <c r="VZN444" s="45"/>
      <c r="VZO444" s="45"/>
      <c r="VZP444" s="45"/>
      <c r="VZQ444" s="45"/>
      <c r="VZR444" s="45"/>
      <c r="VZS444" s="45"/>
      <c r="VZT444" s="45"/>
      <c r="VZU444" s="45"/>
      <c r="VZV444" s="45"/>
      <c r="VZW444" s="45"/>
      <c r="VZX444" s="45"/>
      <c r="VZY444" s="45"/>
      <c r="VZZ444" s="45"/>
      <c r="WAA444" s="45"/>
      <c r="WAB444" s="45"/>
      <c r="WAC444" s="45"/>
      <c r="WAD444" s="45"/>
      <c r="WAE444" s="45"/>
      <c r="WAF444" s="45"/>
      <c r="WAG444" s="45"/>
      <c r="WAH444" s="45"/>
      <c r="WAI444" s="45"/>
      <c r="WAJ444" s="45"/>
      <c r="WAK444" s="45"/>
      <c r="WAL444" s="45"/>
      <c r="WAM444" s="45"/>
      <c r="WAN444" s="45"/>
      <c r="WAO444" s="45"/>
      <c r="WAP444" s="45"/>
      <c r="WAQ444" s="45"/>
      <c r="WAR444" s="45"/>
      <c r="WAS444" s="45"/>
      <c r="WAT444" s="45"/>
      <c r="WAU444" s="45"/>
      <c r="WAV444" s="45"/>
      <c r="WAW444" s="45"/>
      <c r="WAX444" s="45"/>
      <c r="WAY444" s="45"/>
      <c r="WAZ444" s="45"/>
      <c r="WBA444" s="45"/>
      <c r="WBB444" s="45"/>
      <c r="WBC444" s="45"/>
      <c r="WBD444" s="45"/>
      <c r="WBE444" s="45"/>
      <c r="WBF444" s="45"/>
      <c r="WBG444" s="45"/>
      <c r="WBH444" s="45"/>
      <c r="WBI444" s="45"/>
      <c r="WBJ444" s="45"/>
      <c r="WBK444" s="45"/>
      <c r="WBL444" s="45"/>
      <c r="WBM444" s="45"/>
      <c r="WBN444" s="45"/>
      <c r="WBO444" s="45"/>
      <c r="WBP444" s="45"/>
      <c r="WBQ444" s="45"/>
      <c r="WBR444" s="45"/>
      <c r="WBS444" s="45"/>
      <c r="WBT444" s="45"/>
      <c r="WBU444" s="45"/>
      <c r="WBV444" s="45"/>
      <c r="WBW444" s="45"/>
      <c r="WBX444" s="45"/>
      <c r="WBY444" s="45"/>
      <c r="WBZ444" s="45"/>
      <c r="WCA444" s="45"/>
      <c r="WCB444" s="45"/>
      <c r="WCC444" s="45"/>
      <c r="WCD444" s="45"/>
      <c r="WCE444" s="45"/>
      <c r="WCF444" s="45"/>
      <c r="WCG444" s="45"/>
      <c r="WCH444" s="45"/>
      <c r="WCI444" s="45"/>
      <c r="WCJ444" s="45"/>
      <c r="WCK444" s="45"/>
      <c r="WCL444" s="45"/>
      <c r="WCM444" s="45"/>
      <c r="WCN444" s="45"/>
      <c r="WCO444" s="45"/>
      <c r="WCP444" s="45"/>
      <c r="WCQ444" s="45"/>
      <c r="WCR444" s="45"/>
      <c r="WCS444" s="45"/>
      <c r="WCT444" s="45"/>
      <c r="WCU444" s="45"/>
      <c r="WCV444" s="45"/>
      <c r="WCW444" s="45"/>
      <c r="WCX444" s="45"/>
      <c r="WCY444" s="45"/>
      <c r="WCZ444" s="45"/>
      <c r="WDA444" s="45"/>
      <c r="WDB444" s="45"/>
      <c r="WDC444" s="45"/>
      <c r="WDD444" s="45"/>
      <c r="WDE444" s="45"/>
      <c r="WDF444" s="45"/>
      <c r="WDG444" s="45"/>
      <c r="WDH444" s="45"/>
      <c r="WDI444" s="45"/>
      <c r="WDJ444" s="45"/>
      <c r="WDK444" s="45"/>
      <c r="WDL444" s="45"/>
      <c r="WDM444" s="45"/>
      <c r="WDN444" s="45"/>
      <c r="WDO444" s="45"/>
      <c r="WDP444" s="45"/>
      <c r="WDQ444" s="45"/>
      <c r="WDR444" s="45"/>
      <c r="WDS444" s="45"/>
      <c r="WDT444" s="45"/>
      <c r="WDU444" s="45"/>
      <c r="WDV444" s="45"/>
      <c r="WDW444" s="45"/>
      <c r="WDX444" s="45"/>
      <c r="WDY444" s="45"/>
      <c r="WDZ444" s="45"/>
      <c r="WEA444" s="45"/>
      <c r="WEB444" s="45"/>
      <c r="WEC444" s="45"/>
      <c r="WED444" s="45"/>
      <c r="WEE444" s="45"/>
      <c r="WEF444" s="45"/>
      <c r="WEG444" s="45"/>
      <c r="WEH444" s="45"/>
      <c r="WEI444" s="45"/>
      <c r="WEJ444" s="45"/>
      <c r="WEK444" s="45"/>
      <c r="WEL444" s="45"/>
      <c r="WEM444" s="45"/>
      <c r="WEN444" s="45"/>
      <c r="WEO444" s="45"/>
      <c r="WEP444" s="45"/>
      <c r="WEQ444" s="45"/>
      <c r="WER444" s="45"/>
      <c r="WES444" s="45"/>
      <c r="WET444" s="45"/>
      <c r="WEU444" s="45"/>
      <c r="WEV444" s="45"/>
      <c r="WEW444" s="45"/>
      <c r="WEX444" s="45"/>
      <c r="WEY444" s="45"/>
      <c r="WEZ444" s="45"/>
      <c r="WFA444" s="45"/>
      <c r="WFB444" s="45"/>
      <c r="WFC444" s="45"/>
      <c r="WFD444" s="45"/>
      <c r="WFE444" s="45"/>
      <c r="WFF444" s="45"/>
      <c r="WFG444" s="45"/>
      <c r="WFH444" s="45"/>
      <c r="WFI444" s="45"/>
      <c r="WFJ444" s="45"/>
      <c r="WFK444" s="45"/>
      <c r="WFL444" s="45"/>
      <c r="WFM444" s="45"/>
      <c r="WFN444" s="45"/>
      <c r="WFO444" s="45"/>
      <c r="WFP444" s="45"/>
      <c r="WFQ444" s="45"/>
      <c r="WFR444" s="45"/>
      <c r="WFS444" s="45"/>
      <c r="WFT444" s="45"/>
      <c r="WFU444" s="45"/>
      <c r="WFV444" s="45"/>
      <c r="WFW444" s="45"/>
      <c r="WFX444" s="45"/>
      <c r="WFY444" s="45"/>
      <c r="WFZ444" s="45"/>
      <c r="WGA444" s="45"/>
      <c r="WGB444" s="45"/>
      <c r="WGC444" s="45"/>
      <c r="WGD444" s="45"/>
      <c r="WGE444" s="45"/>
      <c r="WGF444" s="45"/>
      <c r="WGG444" s="45"/>
      <c r="WGH444" s="45"/>
      <c r="WGI444" s="45"/>
      <c r="WGJ444" s="45"/>
      <c r="WGK444" s="45"/>
      <c r="WGL444" s="45"/>
      <c r="WGM444" s="45"/>
      <c r="WGN444" s="45"/>
      <c r="WGO444" s="45"/>
      <c r="WGP444" s="45"/>
      <c r="WGQ444" s="45"/>
      <c r="WGR444" s="45"/>
      <c r="WGS444" s="45"/>
      <c r="WGT444" s="45"/>
      <c r="WGU444" s="45"/>
      <c r="WGV444" s="45"/>
      <c r="WGW444" s="45"/>
      <c r="WGX444" s="45"/>
      <c r="WGY444" s="45"/>
      <c r="WGZ444" s="45"/>
      <c r="WHA444" s="45"/>
      <c r="WHB444" s="45"/>
      <c r="WHC444" s="45"/>
      <c r="WHD444" s="45"/>
      <c r="WHE444" s="45"/>
      <c r="WHF444" s="45"/>
      <c r="WHG444" s="45"/>
      <c r="WHH444" s="45"/>
      <c r="WHI444" s="45"/>
      <c r="WHJ444" s="45"/>
      <c r="WHK444" s="45"/>
      <c r="WHL444" s="45"/>
      <c r="WHM444" s="45"/>
      <c r="WHN444" s="45"/>
      <c r="WHO444" s="45"/>
      <c r="WHP444" s="45"/>
      <c r="WHQ444" s="45"/>
      <c r="WHR444" s="45"/>
      <c r="WHS444" s="45"/>
      <c r="WHT444" s="45"/>
      <c r="WHU444" s="45"/>
      <c r="WHV444" s="45"/>
      <c r="WHW444" s="45"/>
      <c r="WHX444" s="45"/>
      <c r="WHY444" s="45"/>
      <c r="WHZ444" s="45"/>
      <c r="WIA444" s="45"/>
      <c r="WIB444" s="45"/>
      <c r="WIC444" s="45"/>
      <c r="WID444" s="45"/>
      <c r="WIE444" s="45"/>
      <c r="WIF444" s="45"/>
      <c r="WIG444" s="45"/>
      <c r="WIH444" s="45"/>
      <c r="WII444" s="45"/>
      <c r="WIJ444" s="45"/>
      <c r="WIK444" s="45"/>
      <c r="WIL444" s="45"/>
      <c r="WIM444" s="45"/>
      <c r="WIN444" s="45"/>
      <c r="WIO444" s="45"/>
      <c r="WIP444" s="45"/>
      <c r="WIQ444" s="45"/>
      <c r="WIR444" s="45"/>
      <c r="WIS444" s="45"/>
      <c r="WIT444" s="45"/>
      <c r="WIU444" s="45"/>
      <c r="WIV444" s="45"/>
      <c r="WIW444" s="45"/>
      <c r="WIX444" s="45"/>
      <c r="WIY444" s="45"/>
      <c r="WIZ444" s="45"/>
      <c r="WJA444" s="45"/>
      <c r="WJB444" s="45"/>
      <c r="WJC444" s="45"/>
      <c r="WJD444" s="45"/>
      <c r="WJE444" s="45"/>
      <c r="WJF444" s="45"/>
      <c r="WJG444" s="45"/>
      <c r="WJH444" s="45"/>
      <c r="WJI444" s="45"/>
      <c r="WJJ444" s="45"/>
      <c r="WJK444" s="45"/>
      <c r="WJL444" s="45"/>
      <c r="WJM444" s="45"/>
      <c r="WJN444" s="45"/>
      <c r="WJO444" s="45"/>
      <c r="WJP444" s="45"/>
      <c r="WJQ444" s="45"/>
      <c r="WJR444" s="45"/>
      <c r="WJS444" s="45"/>
      <c r="WJT444" s="45"/>
      <c r="WJU444" s="45"/>
      <c r="WJV444" s="45"/>
      <c r="WJW444" s="45"/>
      <c r="WJX444" s="45"/>
      <c r="WJY444" s="45"/>
      <c r="WJZ444" s="45"/>
      <c r="WKA444" s="45"/>
      <c r="WKB444" s="45"/>
      <c r="WKC444" s="45"/>
      <c r="WKD444" s="45"/>
      <c r="WKE444" s="45"/>
      <c r="WKF444" s="45"/>
      <c r="WKG444" s="45"/>
      <c r="WKH444" s="45"/>
      <c r="WKI444" s="45"/>
      <c r="WKJ444" s="45"/>
      <c r="WKK444" s="45"/>
      <c r="WKL444" s="45"/>
      <c r="WKM444" s="45"/>
      <c r="WKN444" s="45"/>
      <c r="WKO444" s="45"/>
      <c r="WKP444" s="45"/>
      <c r="WKQ444" s="45"/>
      <c r="WKR444" s="45"/>
      <c r="WKS444" s="45"/>
      <c r="WKT444" s="45"/>
      <c r="WKU444" s="45"/>
      <c r="WKV444" s="45"/>
      <c r="WKW444" s="45"/>
      <c r="WKX444" s="45"/>
      <c r="WKY444" s="45"/>
      <c r="WKZ444" s="45"/>
      <c r="WLA444" s="45"/>
      <c r="WLB444" s="45"/>
      <c r="WLC444" s="45"/>
      <c r="WLD444" s="45"/>
      <c r="WLE444" s="45"/>
      <c r="WLF444" s="45"/>
      <c r="WLG444" s="45"/>
      <c r="WLH444" s="45"/>
      <c r="WLI444" s="45"/>
      <c r="WLJ444" s="45"/>
      <c r="WLK444" s="45"/>
      <c r="WLL444" s="45"/>
      <c r="WLM444" s="45"/>
      <c r="WLN444" s="45"/>
      <c r="WLO444" s="45"/>
      <c r="WLP444" s="45"/>
      <c r="WLQ444" s="45"/>
      <c r="WLR444" s="45"/>
      <c r="WLS444" s="45"/>
      <c r="WLT444" s="45"/>
      <c r="WLU444" s="45"/>
      <c r="WLV444" s="45"/>
      <c r="WLW444" s="45"/>
      <c r="WLX444" s="45"/>
      <c r="WLY444" s="45"/>
      <c r="WLZ444" s="45"/>
      <c r="WMA444" s="45"/>
      <c r="WMB444" s="45"/>
      <c r="WMC444" s="45"/>
      <c r="WMD444" s="45"/>
      <c r="WME444" s="45"/>
      <c r="WMF444" s="45"/>
      <c r="WMG444" s="45"/>
      <c r="WMH444" s="45"/>
      <c r="WMI444" s="45"/>
      <c r="WMJ444" s="45"/>
      <c r="WMK444" s="45"/>
      <c r="WML444" s="45"/>
      <c r="WMM444" s="45"/>
      <c r="WMN444" s="45"/>
      <c r="WMO444" s="45"/>
      <c r="WMP444" s="45"/>
      <c r="WMQ444" s="45"/>
      <c r="WMR444" s="45"/>
      <c r="WMS444" s="45"/>
      <c r="WMT444" s="45"/>
      <c r="WMU444" s="45"/>
      <c r="WMV444" s="45"/>
      <c r="WMW444" s="45"/>
      <c r="WMX444" s="45"/>
      <c r="WMY444" s="45"/>
      <c r="WMZ444" s="45"/>
      <c r="WNA444" s="45"/>
      <c r="WNB444" s="45"/>
      <c r="WNC444" s="45"/>
      <c r="WND444" s="45"/>
      <c r="WNE444" s="45"/>
      <c r="WNF444" s="45"/>
      <c r="WNG444" s="45"/>
      <c r="WNH444" s="45"/>
      <c r="WNI444" s="45"/>
      <c r="WNJ444" s="45"/>
      <c r="WNK444" s="45"/>
      <c r="WNL444" s="45"/>
      <c r="WNM444" s="45"/>
      <c r="WNN444" s="45"/>
      <c r="WNO444" s="45"/>
      <c r="WNP444" s="45"/>
      <c r="WNQ444" s="45"/>
      <c r="WNR444" s="45"/>
      <c r="WNS444" s="45"/>
      <c r="WNT444" s="45"/>
      <c r="WNU444" s="45"/>
      <c r="WNV444" s="45"/>
      <c r="WNW444" s="45"/>
      <c r="WNX444" s="45"/>
      <c r="WNY444" s="45"/>
      <c r="WNZ444" s="45"/>
      <c r="WOA444" s="45"/>
      <c r="WOB444" s="45"/>
      <c r="WOC444" s="45"/>
      <c r="WOD444" s="45"/>
      <c r="WOE444" s="45"/>
      <c r="WOF444" s="45"/>
      <c r="WOG444" s="45"/>
      <c r="WOH444" s="45"/>
      <c r="WOI444" s="45"/>
      <c r="WOJ444" s="45"/>
      <c r="WOK444" s="45"/>
      <c r="WOL444" s="45"/>
      <c r="WOM444" s="45"/>
      <c r="WON444" s="45"/>
      <c r="WOO444" s="45"/>
      <c r="WOP444" s="45"/>
      <c r="WOQ444" s="45"/>
      <c r="WOR444" s="45"/>
      <c r="WOS444" s="45"/>
      <c r="WOT444" s="45"/>
      <c r="WOU444" s="45"/>
      <c r="WOV444" s="45"/>
      <c r="WOW444" s="45"/>
      <c r="WOX444" s="45"/>
      <c r="WOY444" s="45"/>
      <c r="WOZ444" s="45"/>
      <c r="WPA444" s="45"/>
      <c r="WPB444" s="45"/>
      <c r="WPC444" s="45"/>
      <c r="WPD444" s="45"/>
      <c r="WPE444" s="45"/>
      <c r="WPF444" s="45"/>
      <c r="WPG444" s="45"/>
      <c r="WPH444" s="45"/>
      <c r="WPI444" s="45"/>
      <c r="WPJ444" s="45"/>
      <c r="WPK444" s="45"/>
      <c r="WPL444" s="45"/>
      <c r="WPM444" s="45"/>
      <c r="WPN444" s="45"/>
      <c r="WPO444" s="45"/>
      <c r="WPP444" s="45"/>
      <c r="WPQ444" s="45"/>
      <c r="WPR444" s="45"/>
      <c r="WPS444" s="45"/>
      <c r="WPT444" s="45"/>
      <c r="WPU444" s="45"/>
      <c r="WPV444" s="45"/>
      <c r="WPW444" s="45"/>
      <c r="WPX444" s="45"/>
      <c r="WPY444" s="45"/>
      <c r="WPZ444" s="45"/>
      <c r="WQA444" s="45"/>
      <c r="WQB444" s="45"/>
      <c r="WQC444" s="45"/>
      <c r="WQD444" s="45"/>
      <c r="WQE444" s="45"/>
      <c r="WQF444" s="45"/>
      <c r="WQG444" s="45"/>
      <c r="WQH444" s="45"/>
      <c r="WQI444" s="45"/>
      <c r="WQJ444" s="45"/>
      <c r="WQK444" s="45"/>
      <c r="WQL444" s="45"/>
      <c r="WQM444" s="45"/>
      <c r="WQN444" s="45"/>
      <c r="WQO444" s="45"/>
      <c r="WQP444" s="45"/>
      <c r="WQQ444" s="45"/>
      <c r="WQR444" s="45"/>
      <c r="WQS444" s="45"/>
      <c r="WQT444" s="45"/>
      <c r="WQU444" s="45"/>
      <c r="WQV444" s="45"/>
      <c r="WQW444" s="45"/>
      <c r="WQX444" s="45"/>
      <c r="WQY444" s="45"/>
      <c r="WQZ444" s="45"/>
      <c r="WRA444" s="45"/>
      <c r="WRB444" s="45"/>
      <c r="WRC444" s="45"/>
      <c r="WRD444" s="45"/>
      <c r="WRE444" s="45"/>
      <c r="WRF444" s="45"/>
      <c r="WRG444" s="45"/>
      <c r="WRH444" s="45"/>
      <c r="WRI444" s="45"/>
      <c r="WRJ444" s="45"/>
      <c r="WRK444" s="45"/>
      <c r="WRL444" s="45"/>
      <c r="WRM444" s="45"/>
      <c r="WRN444" s="45"/>
      <c r="WRO444" s="45"/>
      <c r="WRP444" s="45"/>
      <c r="WRQ444" s="45"/>
      <c r="WRR444" s="45"/>
      <c r="WRS444" s="45"/>
      <c r="WRT444" s="45"/>
      <c r="WRU444" s="45"/>
      <c r="WRV444" s="45"/>
      <c r="WRW444" s="45"/>
      <c r="WRX444" s="45"/>
      <c r="WRY444" s="45"/>
      <c r="WRZ444" s="45"/>
      <c r="WSA444" s="45"/>
      <c r="WSB444" s="45"/>
      <c r="WSC444" s="45"/>
      <c r="WSD444" s="45"/>
      <c r="WSE444" s="45"/>
      <c r="WSF444" s="45"/>
      <c r="WSG444" s="45"/>
      <c r="WSH444" s="45"/>
      <c r="WSI444" s="45"/>
      <c r="WSJ444" s="45"/>
      <c r="WSK444" s="45"/>
      <c r="WSL444" s="45"/>
      <c r="WSM444" s="45"/>
      <c r="WSN444" s="45"/>
      <c r="WSO444" s="45"/>
      <c r="WSP444" s="45"/>
      <c r="WSQ444" s="45"/>
      <c r="WSR444" s="45"/>
      <c r="WSS444" s="45"/>
      <c r="WST444" s="45"/>
      <c r="WSU444" s="45"/>
      <c r="WSV444" s="45"/>
      <c r="WSW444" s="45"/>
      <c r="WSX444" s="45"/>
      <c r="WSY444" s="45"/>
      <c r="WSZ444" s="45"/>
      <c r="WTA444" s="45"/>
      <c r="WTB444" s="45"/>
      <c r="WTC444" s="45"/>
      <c r="WTD444" s="45"/>
      <c r="WTE444" s="45"/>
      <c r="WTF444" s="45"/>
      <c r="WTG444" s="45"/>
      <c r="WTH444" s="45"/>
      <c r="WTI444" s="45"/>
      <c r="WTJ444" s="45"/>
      <c r="WTK444" s="45"/>
      <c r="WTL444" s="45"/>
      <c r="WTM444" s="45"/>
      <c r="WTN444" s="45"/>
      <c r="WTO444" s="45"/>
      <c r="WTP444" s="45"/>
      <c r="WTQ444" s="45"/>
      <c r="WTR444" s="45"/>
      <c r="WTS444" s="45"/>
      <c r="WTT444" s="45"/>
      <c r="WTU444" s="45"/>
      <c r="WTV444" s="45"/>
      <c r="WTW444" s="45"/>
      <c r="WTX444" s="45"/>
      <c r="WTY444" s="45"/>
      <c r="WTZ444" s="45"/>
      <c r="WUA444" s="45"/>
      <c r="WUB444" s="45"/>
      <c r="WUC444" s="45"/>
      <c r="WUD444" s="45"/>
      <c r="WUE444" s="45"/>
      <c r="WUF444" s="45"/>
      <c r="WUG444" s="45"/>
      <c r="WUH444" s="45"/>
      <c r="WUI444" s="45"/>
      <c r="WUJ444" s="45"/>
      <c r="WUK444" s="45"/>
      <c r="WUL444" s="45"/>
      <c r="WUM444" s="45"/>
      <c r="WUN444" s="45"/>
      <c r="WUO444" s="45"/>
      <c r="WUP444" s="45"/>
      <c r="WUQ444" s="45"/>
      <c r="WUR444" s="45"/>
      <c r="WUS444" s="45"/>
      <c r="WUT444" s="45"/>
      <c r="WUU444" s="45"/>
      <c r="WUV444" s="45"/>
      <c r="WUW444" s="45"/>
      <c r="WUX444" s="45"/>
      <c r="WUY444" s="45"/>
      <c r="WUZ444" s="45"/>
      <c r="WVA444" s="45"/>
      <c r="WVB444" s="45"/>
      <c r="WVC444" s="45"/>
      <c r="WVD444" s="45"/>
      <c r="WVE444" s="45"/>
      <c r="WVF444" s="45"/>
      <c r="WVG444" s="45"/>
      <c r="WVH444" s="45"/>
      <c r="WVI444" s="45"/>
      <c r="WVJ444" s="45"/>
      <c r="WVK444" s="45"/>
      <c r="WVL444" s="45"/>
      <c r="WVM444" s="45"/>
      <c r="WVN444" s="45"/>
      <c r="WVO444" s="45"/>
      <c r="WVP444" s="45"/>
      <c r="WVQ444" s="45"/>
      <c r="WVR444" s="45"/>
      <c r="WVS444" s="45"/>
      <c r="WVT444" s="45"/>
      <c r="WVU444" s="45"/>
      <c r="WVV444" s="45"/>
      <c r="WVW444" s="45"/>
      <c r="WVX444" s="45"/>
      <c r="WVY444" s="45"/>
      <c r="WVZ444" s="45"/>
      <c r="WWA444" s="45"/>
      <c r="WWB444" s="45"/>
      <c r="WWC444" s="45"/>
      <c r="WWD444" s="45"/>
      <c r="WWE444" s="45"/>
      <c r="WWF444" s="45"/>
      <c r="WWG444" s="45"/>
      <c r="WWH444" s="45"/>
      <c r="WWI444" s="45"/>
      <c r="WWJ444" s="45"/>
      <c r="WWK444" s="45"/>
      <c r="WWL444" s="45"/>
      <c r="WWM444" s="45"/>
      <c r="WWN444" s="45"/>
      <c r="WWO444" s="45"/>
      <c r="WWP444" s="45"/>
      <c r="WWQ444" s="45"/>
      <c r="WWR444" s="45"/>
      <c r="WWS444" s="45"/>
      <c r="WWT444" s="45"/>
      <c r="WWU444" s="45"/>
      <c r="WWV444" s="45"/>
      <c r="WWW444" s="45"/>
      <c r="WWX444" s="45"/>
      <c r="WWY444" s="45"/>
      <c r="WWZ444" s="45"/>
      <c r="WXA444" s="45"/>
      <c r="WXB444" s="45"/>
      <c r="WXC444" s="45"/>
      <c r="WXD444" s="45"/>
      <c r="WXE444" s="45"/>
      <c r="WXF444" s="45"/>
      <c r="WXG444" s="45"/>
      <c r="WXH444" s="45"/>
      <c r="WXI444" s="45"/>
      <c r="WXJ444" s="45"/>
      <c r="WXK444" s="45"/>
      <c r="WXL444" s="45"/>
      <c r="WXM444" s="45"/>
      <c r="WXN444" s="45"/>
      <c r="WXO444" s="45"/>
      <c r="WXP444" s="45"/>
      <c r="WXQ444" s="45"/>
      <c r="WXR444" s="45"/>
      <c r="WXS444" s="45"/>
      <c r="WXT444" s="45"/>
      <c r="WXU444" s="45"/>
      <c r="WXV444" s="45"/>
      <c r="WXW444" s="45"/>
      <c r="WXX444" s="45"/>
      <c r="WXY444" s="45"/>
      <c r="WXZ444" s="45"/>
      <c r="WYA444" s="45"/>
      <c r="WYB444" s="45"/>
      <c r="WYC444" s="45"/>
      <c r="WYD444" s="45"/>
      <c r="WYE444" s="45"/>
      <c r="WYF444" s="45"/>
      <c r="WYG444" s="45"/>
      <c r="WYH444" s="45"/>
      <c r="WYI444" s="45"/>
      <c r="WYJ444" s="45"/>
      <c r="WYK444" s="45"/>
      <c r="WYL444" s="45"/>
      <c r="WYM444" s="45"/>
      <c r="WYN444" s="45"/>
      <c r="WYO444" s="45"/>
      <c r="WYP444" s="45"/>
      <c r="WYQ444" s="45"/>
      <c r="WYR444" s="45"/>
      <c r="WYS444" s="45"/>
      <c r="WYT444" s="45"/>
      <c r="WYU444" s="45"/>
      <c r="WYV444" s="45"/>
      <c r="WYW444" s="45"/>
      <c r="WYX444" s="45"/>
      <c r="WYY444" s="45"/>
      <c r="WYZ444" s="45"/>
      <c r="WZA444" s="45"/>
      <c r="WZB444" s="45"/>
      <c r="WZC444" s="45"/>
      <c r="WZD444" s="45"/>
      <c r="WZE444" s="45"/>
      <c r="WZF444" s="45"/>
      <c r="WZG444" s="45"/>
      <c r="WZH444" s="45"/>
      <c r="WZI444" s="45"/>
      <c r="WZJ444" s="45"/>
      <c r="WZK444" s="45"/>
      <c r="WZL444" s="45"/>
      <c r="WZM444" s="45"/>
      <c r="WZN444" s="45"/>
      <c r="WZO444" s="45"/>
      <c r="WZP444" s="45"/>
      <c r="WZQ444" s="45"/>
      <c r="WZR444" s="45"/>
      <c r="WZS444" s="45"/>
      <c r="WZT444" s="45"/>
      <c r="WZU444" s="45"/>
      <c r="WZV444" s="45"/>
      <c r="WZW444" s="45"/>
      <c r="WZX444" s="45"/>
      <c r="WZY444" s="45"/>
      <c r="WZZ444" s="45"/>
      <c r="XAA444" s="45"/>
      <c r="XAB444" s="45"/>
      <c r="XAC444" s="45"/>
      <c r="XAD444" s="45"/>
      <c r="XAE444" s="45"/>
      <c r="XAF444" s="45"/>
      <c r="XAG444" s="45"/>
      <c r="XAH444" s="45"/>
      <c r="XAI444" s="45"/>
      <c r="XAJ444" s="45"/>
      <c r="XAK444" s="45"/>
      <c r="XAL444" s="45"/>
      <c r="XAM444" s="45"/>
      <c r="XAN444" s="45"/>
      <c r="XAO444" s="45"/>
      <c r="XAP444" s="45"/>
      <c r="XAQ444" s="45"/>
      <c r="XAR444" s="45"/>
      <c r="XAS444" s="45"/>
      <c r="XAT444" s="45"/>
      <c r="XAU444" s="45"/>
      <c r="XAV444" s="45"/>
      <c r="XAW444" s="45"/>
      <c r="XAX444" s="45"/>
      <c r="XAY444" s="45"/>
      <c r="XAZ444" s="45"/>
      <c r="XBA444" s="45"/>
      <c r="XBB444" s="45"/>
      <c r="XBC444" s="45"/>
      <c r="XBD444" s="45"/>
      <c r="XBE444" s="45"/>
      <c r="XBF444" s="45"/>
      <c r="XBG444" s="45"/>
      <c r="XBH444" s="45"/>
      <c r="XBI444" s="45"/>
      <c r="XBJ444" s="45"/>
      <c r="XBK444" s="45"/>
      <c r="XBL444" s="45"/>
      <c r="XBM444" s="45"/>
      <c r="XBN444" s="45"/>
      <c r="XBO444" s="45"/>
      <c r="XBP444" s="45"/>
      <c r="XBQ444" s="45"/>
      <c r="XBR444" s="45"/>
      <c r="XBS444" s="45"/>
      <c r="XBT444" s="45"/>
      <c r="XBU444" s="45"/>
      <c r="XBV444" s="45"/>
      <c r="XBW444" s="45"/>
      <c r="XBX444" s="45"/>
      <c r="XBY444" s="45"/>
      <c r="XBZ444" s="45"/>
      <c r="XCA444" s="45"/>
      <c r="XCB444" s="45"/>
      <c r="XCC444" s="45"/>
      <c r="XCD444" s="45"/>
      <c r="XCE444" s="45"/>
      <c r="XCF444" s="45"/>
      <c r="XCG444" s="45"/>
      <c r="XCH444" s="45"/>
      <c r="XCI444" s="45"/>
      <c r="XCJ444" s="45"/>
      <c r="XCK444" s="45"/>
      <c r="XCL444" s="45"/>
      <c r="XCM444" s="45"/>
      <c r="XCN444" s="45"/>
      <c r="XCO444" s="45"/>
      <c r="XCP444" s="45"/>
      <c r="XCQ444" s="45"/>
      <c r="XCR444" s="45"/>
      <c r="XCS444" s="45"/>
      <c r="XCT444" s="45"/>
      <c r="XCU444" s="45"/>
      <c r="XCV444" s="45"/>
      <c r="XCW444" s="45"/>
      <c r="XCX444" s="45"/>
      <c r="XCY444" s="45"/>
      <c r="XCZ444" s="45"/>
      <c r="XDA444" s="45"/>
      <c r="XDB444" s="45"/>
      <c r="XDC444" s="45"/>
      <c r="XDD444" s="45"/>
      <c r="XDE444" s="45"/>
      <c r="XDF444" s="45"/>
      <c r="XDG444" s="45"/>
      <c r="XDH444" s="45"/>
      <c r="XDI444" s="45"/>
      <c r="XDJ444" s="45"/>
      <c r="XDK444" s="45"/>
      <c r="XDL444" s="45"/>
      <c r="XDM444" s="45"/>
      <c r="XDN444" s="45"/>
      <c r="XDO444" s="45"/>
      <c r="XDP444" s="45"/>
      <c r="XDQ444" s="45"/>
      <c r="XDR444" s="45"/>
      <c r="XDS444" s="45"/>
      <c r="XDT444" s="45"/>
      <c r="XDU444" s="45"/>
      <c r="XDV444" s="45"/>
      <c r="XDW444" s="45"/>
      <c r="XDX444" s="45"/>
      <c r="XDY444" s="45"/>
      <c r="XDZ444" s="45"/>
      <c r="XEA444" s="45"/>
      <c r="XEB444" s="45"/>
      <c r="XEC444" s="45"/>
      <c r="XED444" s="45"/>
      <c r="XEE444" s="45"/>
      <c r="XEF444" s="45"/>
      <c r="XEG444" s="45"/>
      <c r="XEH444" s="45"/>
      <c r="XEI444" s="45"/>
      <c r="XEJ444" s="45"/>
      <c r="XEK444" s="45"/>
      <c r="XEL444" s="45"/>
      <c r="XEM444" s="45"/>
      <c r="XEN444" s="45"/>
      <c r="XEO444" s="45"/>
      <c r="XEP444" s="45"/>
      <c r="XEQ444" s="45"/>
      <c r="XER444" s="45"/>
      <c r="XES444" s="45"/>
      <c r="XET444" s="45"/>
      <c r="XEU444" s="45"/>
      <c r="XEV444" s="45"/>
      <c r="XEW444" s="45"/>
      <c r="XEX444" s="45"/>
      <c r="XEY444" s="45"/>
      <c r="XEZ444" s="45"/>
      <c r="XFA444" s="45"/>
    </row>
    <row r="445" spans="1:16381" s="23" customFormat="1" ht="55.5" customHeight="1" x14ac:dyDescent="0.15">
      <c r="A445" s="21"/>
      <c r="B445" s="53" t="s">
        <v>155</v>
      </c>
      <c r="C445" s="95" t="s">
        <v>346</v>
      </c>
      <c r="D445" s="95" t="s">
        <v>347</v>
      </c>
      <c r="E445" s="95" t="s">
        <v>510</v>
      </c>
      <c r="F445" s="95" t="s">
        <v>973</v>
      </c>
      <c r="G445" s="255" t="s">
        <v>974</v>
      </c>
      <c r="H445" s="219">
        <v>8788000</v>
      </c>
      <c r="I445" s="95" t="s">
        <v>57</v>
      </c>
      <c r="J445" s="91" t="s">
        <v>323</v>
      </c>
      <c r="K445" s="62" t="s">
        <v>972</v>
      </c>
      <c r="L445" s="31">
        <v>40101800</v>
      </c>
      <c r="M445" s="32" t="str">
        <f>G445</f>
        <v>Adquirir un horno eléctrico industrial de cerámica con el propósito de dotar y mejorar las condiciones de los laboratorios y talleres de los programas de la Facultad de Bellas Artes de la Universidad Pedagógica.</v>
      </c>
      <c r="N445" s="33">
        <v>10</v>
      </c>
      <c r="O445" s="33">
        <v>10</v>
      </c>
      <c r="P445" s="34">
        <v>3</v>
      </c>
      <c r="Q445" s="35" t="s">
        <v>49</v>
      </c>
      <c r="R445" s="262" t="s">
        <v>601</v>
      </c>
      <c r="S445" s="143" t="s">
        <v>50</v>
      </c>
      <c r="T445" s="264">
        <f>H445</f>
        <v>8788000</v>
      </c>
      <c r="U445" s="263">
        <f>H445</f>
        <v>8788000</v>
      </c>
      <c r="V445" s="145" t="s">
        <v>51</v>
      </c>
      <c r="W445" s="37" t="s">
        <v>52</v>
      </c>
      <c r="X445" s="38" t="s">
        <v>53</v>
      </c>
      <c r="Y445" s="39" t="s">
        <v>54</v>
      </c>
      <c r="Z445" s="40" t="s">
        <v>155</v>
      </c>
      <c r="AA445" s="36" t="s">
        <v>55</v>
      </c>
      <c r="AB445" s="41" t="s">
        <v>56</v>
      </c>
      <c r="AC445" s="37" t="s">
        <v>51</v>
      </c>
      <c r="AD445" s="37" t="s">
        <v>57</v>
      </c>
      <c r="AE445" s="42" t="s">
        <v>58</v>
      </c>
      <c r="AF445" s="42" t="s">
        <v>59</v>
      </c>
      <c r="AG445" s="42" t="s">
        <v>60</v>
      </c>
      <c r="AH445" s="42" t="s">
        <v>61</v>
      </c>
      <c r="AI445" s="42" t="s">
        <v>61</v>
      </c>
      <c r="AJ445" s="42" t="s">
        <v>61</v>
      </c>
      <c r="AK445" s="9"/>
      <c r="AL445" s="9"/>
      <c r="AM445" s="9"/>
      <c r="AN445" s="45"/>
      <c r="AO445" s="45"/>
      <c r="AP445" s="45"/>
      <c r="AQ445" s="45"/>
      <c r="AR445" s="45"/>
      <c r="AS445" s="45"/>
      <c r="AT445" s="45"/>
      <c r="AU445" s="45"/>
      <c r="AV445" s="45"/>
      <c r="AW445" s="45"/>
      <c r="AX445" s="45"/>
      <c r="AY445" s="45"/>
      <c r="AZ445" s="45"/>
      <c r="BA445" s="45"/>
      <c r="BB445" s="45"/>
      <c r="BC445" s="45"/>
      <c r="BD445" s="45"/>
      <c r="BE445" s="45"/>
      <c r="BF445" s="45"/>
      <c r="BG445" s="45"/>
      <c r="BH445" s="45"/>
      <c r="BI445" s="45"/>
      <c r="BJ445" s="45"/>
      <c r="BK445" s="45"/>
      <c r="BL445" s="45"/>
      <c r="BM445" s="45"/>
      <c r="BN445" s="45"/>
      <c r="BO445" s="45"/>
      <c r="BP445" s="45"/>
      <c r="BQ445" s="45"/>
      <c r="BR445" s="45"/>
      <c r="BS445" s="45"/>
      <c r="BT445" s="45"/>
      <c r="BU445" s="45"/>
      <c r="BV445" s="45"/>
      <c r="BW445" s="45"/>
      <c r="BX445" s="45"/>
      <c r="BY445" s="45"/>
      <c r="BZ445" s="45"/>
      <c r="CA445" s="45"/>
      <c r="CB445" s="45"/>
      <c r="CC445" s="45"/>
      <c r="CD445" s="45"/>
      <c r="CE445" s="45"/>
      <c r="CF445" s="45"/>
      <c r="CG445" s="45"/>
      <c r="CH445" s="45"/>
      <c r="CI445" s="45"/>
      <c r="CJ445" s="45"/>
      <c r="CK445" s="45"/>
      <c r="CL445" s="45"/>
      <c r="CM445" s="45"/>
      <c r="CN445" s="45"/>
      <c r="CO445" s="45"/>
      <c r="CP445" s="45"/>
      <c r="CQ445" s="45"/>
      <c r="CR445" s="45"/>
      <c r="CS445" s="45"/>
      <c r="CT445" s="45"/>
      <c r="CU445" s="45"/>
      <c r="CV445" s="45"/>
      <c r="CW445" s="45"/>
      <c r="CX445" s="45"/>
      <c r="CY445" s="45"/>
      <c r="CZ445" s="45"/>
      <c r="DA445" s="45"/>
      <c r="DB445" s="45"/>
      <c r="DC445" s="45"/>
      <c r="DD445" s="45"/>
      <c r="DE445" s="45"/>
      <c r="DF445" s="45"/>
      <c r="DG445" s="45"/>
      <c r="DH445" s="45"/>
      <c r="DI445" s="45"/>
      <c r="DJ445" s="45"/>
      <c r="DK445" s="45"/>
      <c r="DL445" s="45"/>
      <c r="DM445" s="45"/>
      <c r="DN445" s="45"/>
      <c r="DO445" s="45"/>
      <c r="DP445" s="45"/>
      <c r="DQ445" s="45"/>
      <c r="DR445" s="45"/>
      <c r="DS445" s="45"/>
      <c r="DT445" s="45"/>
      <c r="DU445" s="45"/>
      <c r="DV445" s="45"/>
      <c r="DW445" s="45"/>
      <c r="DX445" s="45"/>
      <c r="DY445" s="45"/>
      <c r="DZ445" s="45"/>
      <c r="EA445" s="45"/>
      <c r="EB445" s="45"/>
      <c r="EC445" s="45"/>
      <c r="ED445" s="45"/>
      <c r="EE445" s="45"/>
      <c r="EF445" s="45"/>
      <c r="EG445" s="45"/>
      <c r="EH445" s="45"/>
      <c r="EI445" s="45"/>
      <c r="EJ445" s="45"/>
      <c r="EK445" s="45"/>
      <c r="EL445" s="45"/>
      <c r="EM445" s="45"/>
      <c r="EN445" s="45"/>
      <c r="EO445" s="45"/>
      <c r="EP445" s="45"/>
      <c r="EQ445" s="45"/>
      <c r="ER445" s="45"/>
      <c r="ES445" s="45"/>
      <c r="ET445" s="45"/>
      <c r="EU445" s="45"/>
      <c r="EV445" s="45"/>
      <c r="EW445" s="45"/>
      <c r="EX445" s="45"/>
      <c r="EY445" s="45"/>
      <c r="EZ445" s="45"/>
      <c r="FA445" s="45"/>
      <c r="FB445" s="45"/>
      <c r="FC445" s="45"/>
      <c r="FD445" s="45"/>
      <c r="FE445" s="45"/>
      <c r="FF445" s="45"/>
      <c r="FG445" s="45"/>
      <c r="FH445" s="45"/>
      <c r="FI445" s="45"/>
      <c r="FJ445" s="45"/>
      <c r="FK445" s="45"/>
      <c r="FL445" s="45"/>
      <c r="FM445" s="45"/>
      <c r="FN445" s="45"/>
      <c r="FO445" s="45"/>
      <c r="FP445" s="45"/>
      <c r="FQ445" s="45"/>
      <c r="FR445" s="45"/>
      <c r="FS445" s="45"/>
      <c r="FT445" s="45"/>
      <c r="FU445" s="45"/>
      <c r="FV445" s="45"/>
      <c r="FW445" s="45"/>
      <c r="FX445" s="45"/>
      <c r="FY445" s="45"/>
      <c r="FZ445" s="45"/>
      <c r="GA445" s="45"/>
      <c r="GB445" s="45"/>
      <c r="GC445" s="45"/>
      <c r="GD445" s="45"/>
      <c r="GE445" s="45"/>
      <c r="GF445" s="45"/>
      <c r="GG445" s="45"/>
      <c r="GH445" s="45"/>
      <c r="GI445" s="45"/>
      <c r="GJ445" s="45"/>
      <c r="GK445" s="45"/>
      <c r="GL445" s="45"/>
      <c r="GM445" s="45"/>
      <c r="GN445" s="45"/>
      <c r="GO445" s="45"/>
      <c r="GP445" s="45"/>
      <c r="GQ445" s="45"/>
      <c r="GR445" s="45"/>
      <c r="GS445" s="45"/>
      <c r="GT445" s="45"/>
      <c r="GU445" s="45"/>
      <c r="GV445" s="45"/>
      <c r="GW445" s="45"/>
      <c r="GX445" s="45"/>
      <c r="GY445" s="45"/>
      <c r="GZ445" s="45"/>
      <c r="HA445" s="45"/>
      <c r="HB445" s="45"/>
      <c r="HC445" s="45"/>
      <c r="HD445" s="45"/>
      <c r="HE445" s="45"/>
      <c r="HF445" s="45"/>
      <c r="HG445" s="45"/>
      <c r="HH445" s="45"/>
      <c r="HI445" s="45"/>
      <c r="HJ445" s="45"/>
      <c r="HK445" s="45"/>
      <c r="HL445" s="45"/>
      <c r="HM445" s="45"/>
      <c r="HN445" s="45"/>
      <c r="HO445" s="45"/>
      <c r="HP445" s="45"/>
      <c r="HQ445" s="45"/>
      <c r="HR445" s="45"/>
      <c r="HS445" s="45"/>
      <c r="HT445" s="45"/>
      <c r="HU445" s="45"/>
      <c r="HV445" s="45"/>
      <c r="HW445" s="45"/>
      <c r="HX445" s="45"/>
      <c r="HY445" s="45"/>
      <c r="HZ445" s="45"/>
      <c r="IA445" s="45"/>
      <c r="IB445" s="45"/>
      <c r="IC445" s="45"/>
      <c r="ID445" s="45"/>
      <c r="IE445" s="45"/>
      <c r="IF445" s="45"/>
      <c r="IG445" s="45"/>
      <c r="IH445" s="45"/>
      <c r="II445" s="45"/>
      <c r="IJ445" s="45"/>
      <c r="IK445" s="45"/>
      <c r="IL445" s="45"/>
      <c r="IM445" s="45"/>
      <c r="IN445" s="45"/>
      <c r="IO445" s="45"/>
      <c r="IP445" s="45"/>
      <c r="IQ445" s="45"/>
      <c r="IR445" s="45"/>
      <c r="IS445" s="45"/>
      <c r="IT445" s="45"/>
      <c r="IU445" s="45"/>
      <c r="IV445" s="45"/>
      <c r="IW445" s="45"/>
      <c r="IX445" s="45"/>
      <c r="IY445" s="45"/>
      <c r="IZ445" s="45"/>
      <c r="JA445" s="45"/>
      <c r="JB445" s="45"/>
      <c r="JC445" s="45"/>
      <c r="JD445" s="45"/>
      <c r="JE445" s="45"/>
      <c r="JF445" s="45"/>
      <c r="JG445" s="45"/>
      <c r="JH445" s="45"/>
      <c r="JI445" s="45"/>
      <c r="JJ445" s="45"/>
      <c r="JK445" s="45"/>
      <c r="JL445" s="45"/>
      <c r="JM445" s="45"/>
      <c r="JN445" s="45"/>
      <c r="JO445" s="45"/>
      <c r="JP445" s="45"/>
      <c r="JQ445" s="45"/>
      <c r="JR445" s="45"/>
      <c r="JS445" s="45"/>
      <c r="JT445" s="45"/>
      <c r="JU445" s="45"/>
      <c r="JV445" s="45"/>
      <c r="JW445" s="45"/>
      <c r="JX445" s="45"/>
      <c r="JY445" s="45"/>
      <c r="JZ445" s="45"/>
      <c r="KA445" s="45"/>
      <c r="KB445" s="45"/>
      <c r="KC445" s="45"/>
      <c r="KD445" s="45"/>
      <c r="KE445" s="45"/>
      <c r="KF445" s="45"/>
      <c r="KG445" s="45"/>
      <c r="KH445" s="45"/>
      <c r="KI445" s="45"/>
      <c r="KJ445" s="45"/>
      <c r="KK445" s="45"/>
      <c r="KL445" s="45"/>
      <c r="KM445" s="45"/>
      <c r="KN445" s="45"/>
      <c r="KO445" s="45"/>
      <c r="KP445" s="45"/>
      <c r="KQ445" s="45"/>
      <c r="KR445" s="45"/>
      <c r="KS445" s="45"/>
      <c r="KT445" s="45"/>
      <c r="KU445" s="45"/>
      <c r="KV445" s="45"/>
      <c r="KW445" s="45"/>
      <c r="KX445" s="45"/>
      <c r="KY445" s="45"/>
      <c r="KZ445" s="45"/>
      <c r="LA445" s="45"/>
      <c r="LB445" s="45"/>
      <c r="LC445" s="45"/>
      <c r="LD445" s="45"/>
      <c r="LE445" s="45"/>
      <c r="LF445" s="45"/>
      <c r="LG445" s="45"/>
      <c r="LH445" s="45"/>
      <c r="LI445" s="45"/>
      <c r="LJ445" s="45"/>
      <c r="LK445" s="45"/>
      <c r="LL445" s="45"/>
      <c r="LM445" s="45"/>
      <c r="LN445" s="45"/>
      <c r="LO445" s="45"/>
      <c r="LP445" s="45"/>
      <c r="LQ445" s="45"/>
      <c r="LR445" s="45"/>
      <c r="LS445" s="45"/>
      <c r="LT445" s="45"/>
      <c r="LU445" s="45"/>
      <c r="LV445" s="45"/>
      <c r="LW445" s="45"/>
      <c r="LX445" s="45"/>
      <c r="LY445" s="45"/>
      <c r="LZ445" s="45"/>
      <c r="MA445" s="45"/>
      <c r="MB445" s="45"/>
      <c r="MC445" s="45"/>
      <c r="MD445" s="45"/>
      <c r="ME445" s="45"/>
      <c r="MF445" s="45"/>
      <c r="MG445" s="45"/>
      <c r="MH445" s="45"/>
      <c r="MI445" s="45"/>
      <c r="MJ445" s="45"/>
      <c r="MK445" s="45"/>
      <c r="ML445" s="45"/>
      <c r="MM445" s="45"/>
      <c r="MN445" s="45"/>
      <c r="MO445" s="45"/>
      <c r="MP445" s="45"/>
      <c r="MQ445" s="45"/>
      <c r="MR445" s="45"/>
      <c r="MS445" s="45"/>
      <c r="MT445" s="45"/>
      <c r="MU445" s="45"/>
      <c r="MV445" s="45"/>
      <c r="MW445" s="45"/>
      <c r="MX445" s="45"/>
      <c r="MY445" s="45"/>
      <c r="MZ445" s="45"/>
      <c r="NA445" s="45"/>
      <c r="NB445" s="45"/>
      <c r="NC445" s="45"/>
      <c r="ND445" s="45"/>
      <c r="NE445" s="45"/>
      <c r="NF445" s="45"/>
      <c r="NG445" s="45"/>
      <c r="NH445" s="45"/>
      <c r="NI445" s="45"/>
      <c r="NJ445" s="45"/>
      <c r="NK445" s="45"/>
      <c r="NL445" s="45"/>
      <c r="NM445" s="45"/>
      <c r="NN445" s="45"/>
      <c r="NO445" s="45"/>
      <c r="NP445" s="45"/>
      <c r="NQ445" s="45"/>
      <c r="NR445" s="45"/>
      <c r="NS445" s="45"/>
      <c r="NT445" s="45"/>
      <c r="NU445" s="45"/>
      <c r="NV445" s="45"/>
      <c r="NW445" s="45"/>
      <c r="NX445" s="45"/>
      <c r="NY445" s="45"/>
      <c r="NZ445" s="45"/>
      <c r="OA445" s="45"/>
      <c r="OB445" s="45"/>
      <c r="OC445" s="45"/>
      <c r="OD445" s="45"/>
      <c r="OE445" s="45"/>
      <c r="OF445" s="45"/>
      <c r="OG445" s="45"/>
      <c r="OH445" s="45"/>
      <c r="OI445" s="45"/>
      <c r="OJ445" s="45"/>
      <c r="OK445" s="45"/>
      <c r="OL445" s="45"/>
      <c r="OM445" s="45"/>
      <c r="ON445" s="45"/>
      <c r="OO445" s="45"/>
      <c r="OP445" s="45"/>
      <c r="OQ445" s="45"/>
      <c r="OR445" s="45"/>
      <c r="OS445" s="45"/>
      <c r="OT445" s="45"/>
      <c r="OU445" s="45"/>
      <c r="OV445" s="45"/>
      <c r="OW445" s="45"/>
      <c r="OX445" s="45"/>
      <c r="OY445" s="45"/>
      <c r="OZ445" s="45"/>
      <c r="PA445" s="45"/>
      <c r="PB445" s="45"/>
      <c r="PC445" s="45"/>
      <c r="PD445" s="45"/>
      <c r="PE445" s="45"/>
      <c r="PF445" s="45"/>
      <c r="PG445" s="45"/>
      <c r="PH445" s="45"/>
      <c r="PI445" s="45"/>
      <c r="PJ445" s="45"/>
      <c r="PK445" s="45"/>
      <c r="PL445" s="45"/>
      <c r="PM445" s="45"/>
      <c r="PN445" s="45"/>
      <c r="PO445" s="45"/>
      <c r="PP445" s="45"/>
      <c r="PQ445" s="45"/>
      <c r="PR445" s="45"/>
      <c r="PS445" s="45"/>
      <c r="PT445" s="45"/>
      <c r="PU445" s="45"/>
      <c r="PV445" s="45"/>
      <c r="PW445" s="45"/>
      <c r="PX445" s="45"/>
      <c r="PY445" s="45"/>
      <c r="PZ445" s="45"/>
      <c r="QA445" s="45"/>
      <c r="QB445" s="45"/>
      <c r="QC445" s="45"/>
      <c r="QD445" s="45"/>
      <c r="QE445" s="45"/>
      <c r="QF445" s="45"/>
      <c r="QG445" s="45"/>
      <c r="QH445" s="45"/>
      <c r="QI445" s="45"/>
      <c r="QJ445" s="45"/>
      <c r="QK445" s="45"/>
      <c r="QL445" s="45"/>
      <c r="QM445" s="45"/>
      <c r="QN445" s="45"/>
      <c r="QO445" s="45"/>
      <c r="QP445" s="45"/>
      <c r="QQ445" s="45"/>
      <c r="QR445" s="45"/>
      <c r="QS445" s="45"/>
      <c r="QT445" s="45"/>
      <c r="QU445" s="45"/>
      <c r="QV445" s="45"/>
      <c r="QW445" s="45"/>
      <c r="QX445" s="45"/>
      <c r="QY445" s="45"/>
      <c r="QZ445" s="45"/>
      <c r="RA445" s="45"/>
      <c r="RB445" s="45"/>
      <c r="RC445" s="45"/>
      <c r="RD445" s="45"/>
      <c r="RE445" s="45"/>
      <c r="RF445" s="45"/>
      <c r="RG445" s="45"/>
      <c r="RH445" s="45"/>
      <c r="RI445" s="45"/>
      <c r="RJ445" s="45"/>
      <c r="RK445" s="45"/>
      <c r="RL445" s="45"/>
      <c r="RM445" s="45"/>
      <c r="RN445" s="45"/>
      <c r="RO445" s="45"/>
      <c r="RP445" s="45"/>
      <c r="RQ445" s="45"/>
      <c r="RR445" s="45"/>
      <c r="RS445" s="45"/>
      <c r="RT445" s="45"/>
      <c r="RU445" s="45"/>
      <c r="RV445" s="45"/>
      <c r="RW445" s="45"/>
      <c r="RX445" s="45"/>
      <c r="RY445" s="45"/>
      <c r="RZ445" s="45"/>
      <c r="SA445" s="45"/>
      <c r="SB445" s="45"/>
      <c r="SC445" s="45"/>
      <c r="SD445" s="45"/>
      <c r="SE445" s="45"/>
      <c r="SF445" s="45"/>
      <c r="SG445" s="45"/>
      <c r="SH445" s="45"/>
      <c r="SI445" s="45"/>
      <c r="SJ445" s="45"/>
      <c r="SK445" s="45"/>
      <c r="SL445" s="45"/>
      <c r="SM445" s="45"/>
      <c r="SN445" s="45"/>
      <c r="SO445" s="45"/>
      <c r="SP445" s="45"/>
      <c r="SQ445" s="45"/>
      <c r="SR445" s="45"/>
      <c r="SS445" s="45"/>
      <c r="ST445" s="45"/>
      <c r="SU445" s="45"/>
      <c r="SV445" s="45"/>
      <c r="SW445" s="45"/>
      <c r="SX445" s="45"/>
      <c r="SY445" s="45"/>
      <c r="SZ445" s="45"/>
      <c r="TA445" s="45"/>
      <c r="TB445" s="45"/>
      <c r="TC445" s="45"/>
      <c r="TD445" s="45"/>
      <c r="TE445" s="45"/>
      <c r="TF445" s="45"/>
      <c r="TG445" s="45"/>
      <c r="TH445" s="45"/>
      <c r="TI445" s="45"/>
      <c r="TJ445" s="45"/>
      <c r="TK445" s="45"/>
      <c r="TL445" s="45"/>
      <c r="TM445" s="45"/>
      <c r="TN445" s="45"/>
      <c r="TO445" s="45"/>
      <c r="TP445" s="45"/>
      <c r="TQ445" s="45"/>
      <c r="TR445" s="45"/>
      <c r="TS445" s="45"/>
      <c r="TT445" s="45"/>
      <c r="TU445" s="45"/>
      <c r="TV445" s="45"/>
      <c r="TW445" s="45"/>
      <c r="TX445" s="45"/>
      <c r="TY445" s="45"/>
      <c r="TZ445" s="45"/>
      <c r="UA445" s="45"/>
      <c r="UB445" s="45"/>
      <c r="UC445" s="45"/>
      <c r="UD445" s="45"/>
      <c r="UE445" s="45"/>
      <c r="UF445" s="45"/>
      <c r="UG445" s="45"/>
      <c r="UH445" s="45"/>
      <c r="UI445" s="45"/>
      <c r="UJ445" s="45"/>
      <c r="UK445" s="45"/>
      <c r="UL445" s="45"/>
      <c r="UM445" s="45"/>
      <c r="UN445" s="45"/>
      <c r="UO445" s="45"/>
      <c r="UP445" s="45"/>
      <c r="UQ445" s="45"/>
      <c r="UR445" s="45"/>
      <c r="US445" s="45"/>
      <c r="UT445" s="45"/>
      <c r="UU445" s="45"/>
      <c r="UV445" s="45"/>
      <c r="UW445" s="45"/>
      <c r="UX445" s="45"/>
      <c r="UY445" s="45"/>
      <c r="UZ445" s="45"/>
      <c r="VA445" s="45"/>
      <c r="VB445" s="45"/>
      <c r="VC445" s="45"/>
      <c r="VD445" s="45"/>
      <c r="VE445" s="45"/>
      <c r="VF445" s="45"/>
      <c r="VG445" s="45"/>
      <c r="VH445" s="45"/>
      <c r="VI445" s="45"/>
      <c r="VJ445" s="45"/>
      <c r="VK445" s="45"/>
      <c r="VL445" s="45"/>
      <c r="VM445" s="45"/>
      <c r="VN445" s="45"/>
      <c r="VO445" s="45"/>
      <c r="VP445" s="45"/>
      <c r="VQ445" s="45"/>
      <c r="VR445" s="45"/>
      <c r="VS445" s="45"/>
      <c r="VT445" s="45"/>
      <c r="VU445" s="45"/>
      <c r="VV445" s="45"/>
      <c r="VW445" s="45"/>
      <c r="VX445" s="45"/>
      <c r="VY445" s="45"/>
      <c r="VZ445" s="45"/>
      <c r="WA445" s="45"/>
      <c r="WB445" s="45"/>
      <c r="WC445" s="45"/>
      <c r="WD445" s="45"/>
      <c r="WE445" s="45"/>
      <c r="WF445" s="45"/>
      <c r="WG445" s="45"/>
      <c r="WH445" s="45"/>
      <c r="WI445" s="45"/>
      <c r="WJ445" s="45"/>
      <c r="WK445" s="45"/>
      <c r="WL445" s="45"/>
      <c r="WM445" s="45"/>
      <c r="WN445" s="45"/>
      <c r="WO445" s="45"/>
      <c r="WP445" s="45"/>
      <c r="WQ445" s="45"/>
      <c r="WR445" s="45"/>
      <c r="WS445" s="45"/>
      <c r="WT445" s="45"/>
      <c r="WU445" s="45"/>
      <c r="WV445" s="45"/>
      <c r="WW445" s="45"/>
      <c r="WX445" s="45"/>
      <c r="WY445" s="45"/>
      <c r="WZ445" s="45"/>
      <c r="XA445" s="45"/>
      <c r="XB445" s="45"/>
      <c r="XC445" s="45"/>
      <c r="XD445" s="45"/>
      <c r="XE445" s="45"/>
      <c r="XF445" s="45"/>
      <c r="XG445" s="45"/>
      <c r="XH445" s="45"/>
      <c r="XI445" s="45"/>
      <c r="XJ445" s="45"/>
      <c r="XK445" s="45"/>
      <c r="XL445" s="45"/>
      <c r="XM445" s="45"/>
      <c r="XN445" s="45"/>
      <c r="XO445" s="45"/>
      <c r="XP445" s="45"/>
      <c r="XQ445" s="45"/>
      <c r="XR445" s="45"/>
      <c r="XS445" s="45"/>
      <c r="XT445" s="45"/>
      <c r="XU445" s="45"/>
      <c r="XV445" s="45"/>
      <c r="XW445" s="45"/>
      <c r="XX445" s="45"/>
      <c r="XY445" s="45"/>
      <c r="XZ445" s="45"/>
      <c r="YA445" s="45"/>
      <c r="YB445" s="45"/>
      <c r="YC445" s="45"/>
      <c r="YD445" s="45"/>
      <c r="YE445" s="45"/>
      <c r="YF445" s="45"/>
      <c r="YG445" s="45"/>
      <c r="YH445" s="45"/>
      <c r="YI445" s="45"/>
      <c r="YJ445" s="45"/>
      <c r="YK445" s="45"/>
      <c r="YL445" s="45"/>
      <c r="YM445" s="45"/>
      <c r="YN445" s="45"/>
      <c r="YO445" s="45"/>
      <c r="YP445" s="45"/>
      <c r="YQ445" s="45"/>
      <c r="YR445" s="45"/>
      <c r="YS445" s="45"/>
      <c r="YT445" s="45"/>
      <c r="YU445" s="45"/>
      <c r="YV445" s="45"/>
      <c r="YW445" s="45"/>
      <c r="YX445" s="45"/>
      <c r="YY445" s="45"/>
      <c r="YZ445" s="45"/>
      <c r="ZA445" s="45"/>
      <c r="ZB445" s="45"/>
      <c r="ZC445" s="45"/>
      <c r="ZD445" s="45"/>
      <c r="ZE445" s="45"/>
      <c r="ZF445" s="45"/>
      <c r="ZG445" s="45"/>
      <c r="ZH445" s="45"/>
      <c r="ZI445" s="45"/>
      <c r="ZJ445" s="45"/>
      <c r="ZK445" s="45"/>
      <c r="ZL445" s="45"/>
      <c r="ZM445" s="45"/>
      <c r="ZN445" s="45"/>
      <c r="ZO445" s="45"/>
      <c r="ZP445" s="45"/>
      <c r="ZQ445" s="45"/>
      <c r="ZR445" s="45"/>
      <c r="ZS445" s="45"/>
      <c r="ZT445" s="45"/>
      <c r="ZU445" s="45"/>
      <c r="ZV445" s="45"/>
      <c r="ZW445" s="45"/>
      <c r="ZX445" s="45"/>
      <c r="ZY445" s="45"/>
      <c r="ZZ445" s="45"/>
      <c r="AAA445" s="45"/>
      <c r="AAB445" s="45"/>
      <c r="AAC445" s="45"/>
      <c r="AAD445" s="45"/>
      <c r="AAE445" s="45"/>
      <c r="AAF445" s="45"/>
      <c r="AAG445" s="45"/>
      <c r="AAH445" s="45"/>
      <c r="AAI445" s="45"/>
      <c r="AAJ445" s="45"/>
      <c r="AAK445" s="45"/>
      <c r="AAL445" s="45"/>
      <c r="AAM445" s="45"/>
      <c r="AAN445" s="45"/>
      <c r="AAO445" s="45"/>
      <c r="AAP445" s="45"/>
      <c r="AAQ445" s="45"/>
      <c r="AAR445" s="45"/>
      <c r="AAS445" s="45"/>
      <c r="AAT445" s="45"/>
      <c r="AAU445" s="45"/>
      <c r="AAV445" s="45"/>
      <c r="AAW445" s="45"/>
      <c r="AAX445" s="45"/>
      <c r="AAY445" s="45"/>
      <c r="AAZ445" s="45"/>
      <c r="ABA445" s="45"/>
      <c r="ABB445" s="45"/>
      <c r="ABC445" s="45"/>
      <c r="ABD445" s="45"/>
      <c r="ABE445" s="45"/>
      <c r="ABF445" s="45"/>
      <c r="ABG445" s="45"/>
      <c r="ABH445" s="45"/>
      <c r="ABI445" s="45"/>
      <c r="ABJ445" s="45"/>
      <c r="ABK445" s="45"/>
      <c r="ABL445" s="45"/>
      <c r="ABM445" s="45"/>
      <c r="ABN445" s="45"/>
      <c r="ABO445" s="45"/>
      <c r="ABP445" s="45"/>
      <c r="ABQ445" s="45"/>
      <c r="ABR445" s="45"/>
      <c r="ABS445" s="45"/>
      <c r="ABT445" s="45"/>
      <c r="ABU445" s="45"/>
      <c r="ABV445" s="45"/>
      <c r="ABW445" s="45"/>
      <c r="ABX445" s="45"/>
      <c r="ABY445" s="45"/>
      <c r="ABZ445" s="45"/>
      <c r="ACA445" s="45"/>
      <c r="ACB445" s="45"/>
      <c r="ACC445" s="45"/>
      <c r="ACD445" s="45"/>
      <c r="ACE445" s="45"/>
      <c r="ACF445" s="45"/>
      <c r="ACG445" s="45"/>
      <c r="ACH445" s="45"/>
      <c r="ACI445" s="45"/>
      <c r="ACJ445" s="45"/>
      <c r="ACK445" s="45"/>
      <c r="ACL445" s="45"/>
      <c r="ACM445" s="45"/>
      <c r="ACN445" s="45"/>
      <c r="ACO445" s="45"/>
      <c r="ACP445" s="45"/>
      <c r="ACQ445" s="45"/>
      <c r="ACR445" s="45"/>
      <c r="ACS445" s="45"/>
      <c r="ACT445" s="45"/>
      <c r="ACU445" s="45"/>
      <c r="ACV445" s="45"/>
      <c r="ACW445" s="45"/>
      <c r="ACX445" s="45"/>
      <c r="ACY445" s="45"/>
      <c r="ACZ445" s="45"/>
      <c r="ADA445" s="45"/>
      <c r="ADB445" s="45"/>
      <c r="ADC445" s="45"/>
      <c r="ADD445" s="45"/>
      <c r="ADE445" s="45"/>
      <c r="ADF445" s="45"/>
      <c r="ADG445" s="45"/>
      <c r="ADH445" s="45"/>
      <c r="ADI445" s="45"/>
      <c r="ADJ445" s="45"/>
      <c r="ADK445" s="45"/>
      <c r="ADL445" s="45"/>
      <c r="ADM445" s="45"/>
      <c r="ADN445" s="45"/>
      <c r="ADO445" s="45"/>
      <c r="ADP445" s="45"/>
      <c r="ADQ445" s="45"/>
      <c r="ADR445" s="45"/>
      <c r="ADS445" s="45"/>
      <c r="ADT445" s="45"/>
      <c r="ADU445" s="45"/>
      <c r="ADV445" s="45"/>
      <c r="ADW445" s="45"/>
      <c r="ADX445" s="45"/>
      <c r="ADY445" s="45"/>
      <c r="ADZ445" s="45"/>
      <c r="AEA445" s="45"/>
      <c r="AEB445" s="45"/>
      <c r="AEC445" s="45"/>
      <c r="AED445" s="45"/>
      <c r="AEE445" s="45"/>
      <c r="AEF445" s="45"/>
      <c r="AEG445" s="45"/>
      <c r="AEH445" s="45"/>
      <c r="AEI445" s="45"/>
      <c r="AEJ445" s="45"/>
      <c r="AEK445" s="45"/>
      <c r="AEL445" s="45"/>
      <c r="AEM445" s="45"/>
      <c r="AEN445" s="45"/>
      <c r="AEO445" s="45"/>
      <c r="AEP445" s="45"/>
      <c r="AEQ445" s="45"/>
      <c r="AER445" s="45"/>
      <c r="AES445" s="45"/>
      <c r="AET445" s="45"/>
      <c r="AEU445" s="45"/>
      <c r="AEV445" s="45"/>
      <c r="AEW445" s="45"/>
      <c r="AEX445" s="45"/>
      <c r="AEY445" s="45"/>
      <c r="AEZ445" s="45"/>
      <c r="AFA445" s="45"/>
      <c r="AFB445" s="45"/>
      <c r="AFC445" s="45"/>
      <c r="AFD445" s="45"/>
      <c r="AFE445" s="45"/>
      <c r="AFF445" s="45"/>
      <c r="AFG445" s="45"/>
      <c r="AFH445" s="45"/>
      <c r="AFI445" s="45"/>
      <c r="AFJ445" s="45"/>
      <c r="AFK445" s="45"/>
      <c r="AFL445" s="45"/>
      <c r="AFM445" s="45"/>
      <c r="AFN445" s="45"/>
      <c r="AFO445" s="45"/>
      <c r="AFP445" s="45"/>
      <c r="AFQ445" s="45"/>
      <c r="AFR445" s="45"/>
      <c r="AFS445" s="45"/>
      <c r="AFT445" s="45"/>
      <c r="AFU445" s="45"/>
      <c r="AFV445" s="45"/>
      <c r="AFW445" s="45"/>
      <c r="AFX445" s="45"/>
      <c r="AFY445" s="45"/>
      <c r="AFZ445" s="45"/>
      <c r="AGA445" s="45"/>
      <c r="AGB445" s="45"/>
      <c r="AGC445" s="45"/>
      <c r="AGD445" s="45"/>
      <c r="AGE445" s="45"/>
      <c r="AGF445" s="45"/>
      <c r="AGG445" s="45"/>
      <c r="AGH445" s="45"/>
      <c r="AGI445" s="45"/>
      <c r="AGJ445" s="45"/>
      <c r="AGK445" s="45"/>
      <c r="AGL445" s="45"/>
      <c r="AGM445" s="45"/>
      <c r="AGN445" s="45"/>
      <c r="AGO445" s="45"/>
      <c r="AGP445" s="45"/>
      <c r="AGQ445" s="45"/>
      <c r="AGR445" s="45"/>
      <c r="AGS445" s="45"/>
      <c r="AGT445" s="45"/>
      <c r="AGU445" s="45"/>
      <c r="AGV445" s="45"/>
      <c r="AGW445" s="45"/>
      <c r="AGX445" s="45"/>
      <c r="AGY445" s="45"/>
      <c r="AGZ445" s="45"/>
      <c r="AHA445" s="45"/>
      <c r="AHB445" s="45"/>
      <c r="AHC445" s="45"/>
      <c r="AHD445" s="45"/>
      <c r="AHE445" s="45"/>
      <c r="AHF445" s="45"/>
      <c r="AHG445" s="45"/>
      <c r="AHH445" s="45"/>
      <c r="AHI445" s="45"/>
      <c r="AHJ445" s="45"/>
      <c r="AHK445" s="45"/>
      <c r="AHL445" s="45"/>
      <c r="AHM445" s="45"/>
      <c r="AHN445" s="45"/>
      <c r="AHO445" s="45"/>
      <c r="AHP445" s="45"/>
      <c r="AHQ445" s="45"/>
      <c r="AHR445" s="45"/>
      <c r="AHS445" s="45"/>
      <c r="AHT445" s="45"/>
      <c r="AHU445" s="45"/>
      <c r="AHV445" s="45"/>
      <c r="AHW445" s="45"/>
      <c r="AHX445" s="45"/>
      <c r="AHY445" s="45"/>
      <c r="AHZ445" s="45"/>
      <c r="AIA445" s="45"/>
      <c r="AIB445" s="45"/>
      <c r="AIC445" s="45"/>
      <c r="AID445" s="45"/>
      <c r="AIE445" s="45"/>
      <c r="AIF445" s="45"/>
      <c r="AIG445" s="45"/>
      <c r="AIH445" s="45"/>
      <c r="AII445" s="45"/>
      <c r="AIJ445" s="45"/>
      <c r="AIK445" s="45"/>
      <c r="AIL445" s="45"/>
      <c r="AIM445" s="45"/>
      <c r="AIN445" s="45"/>
      <c r="AIO445" s="45"/>
      <c r="AIP445" s="45"/>
      <c r="AIQ445" s="45"/>
      <c r="AIR445" s="45"/>
      <c r="AIS445" s="45"/>
      <c r="AIT445" s="45"/>
      <c r="AIU445" s="45"/>
      <c r="AIV445" s="45"/>
      <c r="AIW445" s="45"/>
      <c r="AIX445" s="45"/>
      <c r="AIY445" s="45"/>
      <c r="AIZ445" s="45"/>
      <c r="AJA445" s="45"/>
      <c r="AJB445" s="45"/>
      <c r="AJC445" s="45"/>
      <c r="AJD445" s="45"/>
      <c r="AJE445" s="45"/>
      <c r="AJF445" s="45"/>
      <c r="AJG445" s="45"/>
      <c r="AJH445" s="45"/>
      <c r="AJI445" s="45"/>
      <c r="AJJ445" s="45"/>
      <c r="AJK445" s="45"/>
      <c r="AJL445" s="45"/>
      <c r="AJM445" s="45"/>
      <c r="AJN445" s="45"/>
      <c r="AJO445" s="45"/>
      <c r="AJP445" s="45"/>
      <c r="AJQ445" s="45"/>
      <c r="AJR445" s="45"/>
      <c r="AJS445" s="45"/>
      <c r="AJT445" s="45"/>
      <c r="AJU445" s="45"/>
      <c r="AJV445" s="45"/>
      <c r="AJW445" s="45"/>
      <c r="AJX445" s="45"/>
      <c r="AJY445" s="45"/>
      <c r="AJZ445" s="45"/>
      <c r="AKA445" s="45"/>
      <c r="AKB445" s="45"/>
      <c r="AKC445" s="45"/>
      <c r="AKD445" s="45"/>
      <c r="AKE445" s="45"/>
      <c r="AKF445" s="45"/>
      <c r="AKG445" s="45"/>
      <c r="AKH445" s="45"/>
      <c r="AKI445" s="45"/>
      <c r="AKJ445" s="45"/>
      <c r="AKK445" s="45"/>
      <c r="AKL445" s="45"/>
      <c r="AKM445" s="45"/>
      <c r="AKN445" s="45"/>
      <c r="AKO445" s="45"/>
      <c r="AKP445" s="45"/>
      <c r="AKQ445" s="45"/>
      <c r="AKR445" s="45"/>
      <c r="AKS445" s="45"/>
      <c r="AKT445" s="45"/>
      <c r="AKU445" s="45"/>
      <c r="AKV445" s="45"/>
      <c r="AKW445" s="45"/>
      <c r="AKX445" s="45"/>
      <c r="AKY445" s="45"/>
      <c r="AKZ445" s="45"/>
      <c r="ALA445" s="45"/>
      <c r="ALB445" s="45"/>
      <c r="ALC445" s="45"/>
      <c r="ALD445" s="45"/>
      <c r="ALE445" s="45"/>
      <c r="ALF445" s="45"/>
      <c r="ALG445" s="45"/>
      <c r="ALH445" s="45"/>
      <c r="ALI445" s="45"/>
      <c r="ALJ445" s="45"/>
      <c r="ALK445" s="45"/>
      <c r="ALL445" s="45"/>
      <c r="ALM445" s="45"/>
      <c r="ALN445" s="45"/>
      <c r="ALO445" s="45"/>
      <c r="ALP445" s="45"/>
      <c r="ALQ445" s="45"/>
      <c r="ALR445" s="45"/>
      <c r="ALS445" s="45"/>
      <c r="ALT445" s="45"/>
      <c r="ALU445" s="45"/>
      <c r="ALV445" s="45"/>
      <c r="ALW445" s="45"/>
      <c r="ALX445" s="45"/>
      <c r="ALY445" s="45"/>
      <c r="ALZ445" s="45"/>
      <c r="AMA445" s="45"/>
      <c r="AMB445" s="45"/>
      <c r="AMC445" s="45"/>
      <c r="AMD445" s="45"/>
      <c r="AME445" s="45"/>
      <c r="AMF445" s="45"/>
      <c r="AMG445" s="45"/>
      <c r="AMH445" s="45"/>
      <c r="AMI445" s="45"/>
      <c r="AMJ445" s="45"/>
      <c r="AMK445" s="45"/>
      <c r="AML445" s="45"/>
      <c r="AMM445" s="45"/>
      <c r="AMN445" s="45"/>
      <c r="AMO445" s="45"/>
      <c r="AMP445" s="45"/>
      <c r="AMQ445" s="45"/>
      <c r="AMR445" s="45"/>
      <c r="AMS445" s="45"/>
      <c r="AMT445" s="45"/>
      <c r="AMU445" s="45"/>
      <c r="AMV445" s="45"/>
      <c r="AMW445" s="45"/>
      <c r="AMX445" s="45"/>
      <c r="AMY445" s="45"/>
      <c r="AMZ445" s="45"/>
      <c r="ANA445" s="45"/>
      <c r="ANB445" s="45"/>
      <c r="ANC445" s="45"/>
      <c r="AND445" s="45"/>
      <c r="ANE445" s="45"/>
      <c r="ANF445" s="45"/>
      <c r="ANG445" s="45"/>
      <c r="ANH445" s="45"/>
      <c r="ANI445" s="45"/>
      <c r="ANJ445" s="45"/>
      <c r="ANK445" s="45"/>
      <c r="ANL445" s="45"/>
      <c r="ANM445" s="45"/>
      <c r="ANN445" s="45"/>
      <c r="ANO445" s="45"/>
      <c r="ANP445" s="45"/>
      <c r="ANQ445" s="45"/>
      <c r="ANR445" s="45"/>
      <c r="ANS445" s="45"/>
      <c r="ANT445" s="45"/>
      <c r="ANU445" s="45"/>
      <c r="ANV445" s="45"/>
      <c r="ANW445" s="45"/>
      <c r="ANX445" s="45"/>
      <c r="ANY445" s="45"/>
      <c r="ANZ445" s="45"/>
      <c r="AOA445" s="45"/>
      <c r="AOB445" s="45"/>
      <c r="AOC445" s="45"/>
      <c r="AOD445" s="45"/>
      <c r="AOE445" s="45"/>
      <c r="AOF445" s="45"/>
      <c r="AOG445" s="45"/>
      <c r="AOH445" s="45"/>
      <c r="AOI445" s="45"/>
      <c r="AOJ445" s="45"/>
      <c r="AOK445" s="45"/>
      <c r="AOL445" s="45"/>
      <c r="AOM445" s="45"/>
      <c r="AON445" s="45"/>
      <c r="AOO445" s="45"/>
      <c r="AOP445" s="45"/>
      <c r="AOQ445" s="45"/>
      <c r="AOR445" s="45"/>
      <c r="AOS445" s="45"/>
      <c r="AOT445" s="45"/>
      <c r="AOU445" s="45"/>
      <c r="AOV445" s="45"/>
      <c r="AOW445" s="45"/>
      <c r="AOX445" s="45"/>
      <c r="AOY445" s="45"/>
      <c r="AOZ445" s="45"/>
      <c r="APA445" s="45"/>
      <c r="APB445" s="45"/>
      <c r="APC445" s="45"/>
      <c r="APD445" s="45"/>
      <c r="APE445" s="45"/>
      <c r="APF445" s="45"/>
      <c r="APG445" s="45"/>
      <c r="APH445" s="45"/>
      <c r="API445" s="45"/>
      <c r="APJ445" s="45"/>
      <c r="APK445" s="45"/>
      <c r="APL445" s="45"/>
      <c r="APM445" s="45"/>
      <c r="APN445" s="45"/>
      <c r="APO445" s="45"/>
      <c r="APP445" s="45"/>
      <c r="APQ445" s="45"/>
      <c r="APR445" s="45"/>
      <c r="APS445" s="45"/>
      <c r="APT445" s="45"/>
      <c r="APU445" s="45"/>
      <c r="APV445" s="45"/>
      <c r="APW445" s="45"/>
      <c r="APX445" s="45"/>
      <c r="APY445" s="45"/>
      <c r="APZ445" s="45"/>
      <c r="AQA445" s="45"/>
      <c r="AQB445" s="45"/>
      <c r="AQC445" s="45"/>
      <c r="AQD445" s="45"/>
      <c r="AQE445" s="45"/>
      <c r="AQF445" s="45"/>
      <c r="AQG445" s="45"/>
      <c r="AQH445" s="45"/>
      <c r="AQI445" s="45"/>
      <c r="AQJ445" s="45"/>
      <c r="AQK445" s="45"/>
      <c r="AQL445" s="45"/>
      <c r="AQM445" s="45"/>
      <c r="AQN445" s="45"/>
      <c r="AQO445" s="45"/>
      <c r="AQP445" s="45"/>
      <c r="AQQ445" s="45"/>
      <c r="AQR445" s="45"/>
      <c r="AQS445" s="45"/>
      <c r="AQT445" s="45"/>
      <c r="AQU445" s="45"/>
      <c r="AQV445" s="45"/>
      <c r="AQW445" s="45"/>
      <c r="AQX445" s="45"/>
      <c r="AQY445" s="45"/>
      <c r="AQZ445" s="45"/>
      <c r="ARA445" s="45"/>
      <c r="ARB445" s="45"/>
      <c r="ARC445" s="45"/>
      <c r="ARD445" s="45"/>
      <c r="ARE445" s="45"/>
      <c r="ARF445" s="45"/>
      <c r="ARG445" s="45"/>
      <c r="ARH445" s="45"/>
      <c r="ARI445" s="45"/>
      <c r="ARJ445" s="45"/>
      <c r="ARK445" s="45"/>
      <c r="ARL445" s="45"/>
      <c r="ARM445" s="45"/>
      <c r="ARN445" s="45"/>
      <c r="ARO445" s="45"/>
      <c r="ARP445" s="45"/>
      <c r="ARQ445" s="45"/>
      <c r="ARR445" s="45"/>
      <c r="ARS445" s="45"/>
      <c r="ART445" s="45"/>
      <c r="ARU445" s="45"/>
      <c r="ARV445" s="45"/>
      <c r="ARW445" s="45"/>
      <c r="ARX445" s="45"/>
      <c r="ARY445" s="45"/>
      <c r="ARZ445" s="45"/>
      <c r="ASA445" s="45"/>
      <c r="ASB445" s="45"/>
      <c r="ASC445" s="45"/>
      <c r="ASD445" s="45"/>
      <c r="ASE445" s="45"/>
      <c r="ASF445" s="45"/>
      <c r="ASG445" s="45"/>
      <c r="ASH445" s="45"/>
      <c r="ASI445" s="45"/>
      <c r="ASJ445" s="45"/>
      <c r="ASK445" s="45"/>
      <c r="ASL445" s="45"/>
      <c r="ASM445" s="45"/>
      <c r="ASN445" s="45"/>
      <c r="ASO445" s="45"/>
      <c r="ASP445" s="45"/>
      <c r="ASQ445" s="45"/>
      <c r="ASR445" s="45"/>
      <c r="ASS445" s="45"/>
      <c r="AST445" s="45"/>
      <c r="ASU445" s="45"/>
      <c r="ASV445" s="45"/>
      <c r="ASW445" s="45"/>
      <c r="ASX445" s="45"/>
      <c r="ASY445" s="45"/>
      <c r="ASZ445" s="45"/>
      <c r="ATA445" s="45"/>
      <c r="ATB445" s="45"/>
      <c r="ATC445" s="45"/>
      <c r="ATD445" s="45"/>
      <c r="ATE445" s="45"/>
      <c r="ATF445" s="45"/>
      <c r="ATG445" s="45"/>
      <c r="ATH445" s="45"/>
      <c r="ATI445" s="45"/>
      <c r="ATJ445" s="45"/>
      <c r="ATK445" s="45"/>
      <c r="ATL445" s="45"/>
      <c r="ATM445" s="45"/>
      <c r="ATN445" s="45"/>
      <c r="ATO445" s="45"/>
      <c r="ATP445" s="45"/>
      <c r="ATQ445" s="45"/>
      <c r="ATR445" s="45"/>
      <c r="ATS445" s="45"/>
      <c r="ATT445" s="45"/>
      <c r="ATU445" s="45"/>
      <c r="ATV445" s="45"/>
      <c r="ATW445" s="45"/>
      <c r="ATX445" s="45"/>
      <c r="ATY445" s="45"/>
      <c r="ATZ445" s="45"/>
      <c r="AUA445" s="45"/>
      <c r="AUB445" s="45"/>
      <c r="AUC445" s="45"/>
      <c r="AUD445" s="45"/>
      <c r="AUE445" s="45"/>
      <c r="AUF445" s="45"/>
      <c r="AUG445" s="45"/>
      <c r="AUH445" s="45"/>
      <c r="AUI445" s="45"/>
      <c r="AUJ445" s="45"/>
      <c r="AUK445" s="45"/>
      <c r="AUL445" s="45"/>
      <c r="AUM445" s="45"/>
      <c r="AUN445" s="45"/>
      <c r="AUO445" s="45"/>
      <c r="AUP445" s="45"/>
      <c r="AUQ445" s="45"/>
      <c r="AUR445" s="45"/>
      <c r="AUS445" s="45"/>
      <c r="AUT445" s="45"/>
      <c r="AUU445" s="45"/>
      <c r="AUV445" s="45"/>
      <c r="AUW445" s="45"/>
      <c r="AUX445" s="45"/>
      <c r="AUY445" s="45"/>
      <c r="AUZ445" s="45"/>
      <c r="AVA445" s="45"/>
      <c r="AVB445" s="45"/>
      <c r="AVC445" s="45"/>
      <c r="AVD445" s="45"/>
      <c r="AVE445" s="45"/>
      <c r="AVF445" s="45"/>
      <c r="AVG445" s="45"/>
      <c r="AVH445" s="45"/>
      <c r="AVI445" s="45"/>
      <c r="AVJ445" s="45"/>
      <c r="AVK445" s="45"/>
      <c r="AVL445" s="45"/>
      <c r="AVM445" s="45"/>
      <c r="AVN445" s="45"/>
      <c r="AVO445" s="45"/>
      <c r="AVP445" s="45"/>
      <c r="AVQ445" s="45"/>
      <c r="AVR445" s="45"/>
      <c r="AVS445" s="45"/>
      <c r="AVT445" s="45"/>
      <c r="AVU445" s="45"/>
      <c r="AVV445" s="45"/>
      <c r="AVW445" s="45"/>
      <c r="AVX445" s="45"/>
      <c r="AVY445" s="45"/>
      <c r="AVZ445" s="45"/>
      <c r="AWA445" s="45"/>
      <c r="AWB445" s="45"/>
      <c r="AWC445" s="45"/>
      <c r="AWD445" s="45"/>
      <c r="AWE445" s="45"/>
      <c r="AWF445" s="45"/>
      <c r="AWG445" s="45"/>
      <c r="AWH445" s="45"/>
      <c r="AWI445" s="45"/>
      <c r="AWJ445" s="45"/>
      <c r="AWK445" s="45"/>
      <c r="AWL445" s="45"/>
      <c r="AWM445" s="45"/>
      <c r="AWN445" s="45"/>
      <c r="AWO445" s="45"/>
      <c r="AWP445" s="45"/>
      <c r="AWQ445" s="45"/>
      <c r="AWR445" s="45"/>
      <c r="AWS445" s="45"/>
      <c r="AWT445" s="45"/>
      <c r="AWU445" s="45"/>
      <c r="AWV445" s="45"/>
      <c r="AWW445" s="45"/>
      <c r="AWX445" s="45"/>
      <c r="AWY445" s="45"/>
      <c r="AWZ445" s="45"/>
      <c r="AXA445" s="45"/>
      <c r="AXB445" s="45"/>
      <c r="AXC445" s="45"/>
      <c r="AXD445" s="45"/>
      <c r="AXE445" s="45"/>
      <c r="AXF445" s="45"/>
      <c r="AXG445" s="45"/>
      <c r="AXH445" s="45"/>
      <c r="AXI445" s="45"/>
      <c r="AXJ445" s="45"/>
      <c r="AXK445" s="45"/>
      <c r="AXL445" s="45"/>
      <c r="AXM445" s="45"/>
      <c r="AXN445" s="45"/>
      <c r="AXO445" s="45"/>
      <c r="AXP445" s="45"/>
      <c r="AXQ445" s="45"/>
      <c r="AXR445" s="45"/>
      <c r="AXS445" s="45"/>
      <c r="AXT445" s="45"/>
      <c r="AXU445" s="45"/>
      <c r="AXV445" s="45"/>
      <c r="AXW445" s="45"/>
      <c r="AXX445" s="45"/>
      <c r="AXY445" s="45"/>
      <c r="AXZ445" s="45"/>
      <c r="AYA445" s="45"/>
      <c r="AYB445" s="45"/>
      <c r="AYC445" s="45"/>
      <c r="AYD445" s="45"/>
      <c r="AYE445" s="45"/>
      <c r="AYF445" s="45"/>
      <c r="AYG445" s="45"/>
      <c r="AYH445" s="45"/>
      <c r="AYI445" s="45"/>
      <c r="AYJ445" s="45"/>
      <c r="AYK445" s="45"/>
      <c r="AYL445" s="45"/>
      <c r="AYM445" s="45"/>
      <c r="AYN445" s="45"/>
      <c r="AYO445" s="45"/>
      <c r="AYP445" s="45"/>
      <c r="AYQ445" s="45"/>
      <c r="AYR445" s="45"/>
      <c r="AYS445" s="45"/>
      <c r="AYT445" s="45"/>
      <c r="AYU445" s="45"/>
      <c r="AYV445" s="45"/>
      <c r="AYW445" s="45"/>
      <c r="AYX445" s="45"/>
      <c r="AYY445" s="45"/>
      <c r="AYZ445" s="45"/>
      <c r="AZA445" s="45"/>
      <c r="AZB445" s="45"/>
      <c r="AZC445" s="45"/>
      <c r="AZD445" s="45"/>
      <c r="AZE445" s="45"/>
      <c r="AZF445" s="45"/>
      <c r="AZG445" s="45"/>
      <c r="AZH445" s="45"/>
      <c r="AZI445" s="45"/>
      <c r="AZJ445" s="45"/>
      <c r="AZK445" s="45"/>
      <c r="AZL445" s="45"/>
      <c r="AZM445" s="45"/>
      <c r="AZN445" s="45"/>
      <c r="AZO445" s="45"/>
      <c r="AZP445" s="45"/>
      <c r="AZQ445" s="45"/>
      <c r="AZR445" s="45"/>
      <c r="AZS445" s="45"/>
      <c r="AZT445" s="45"/>
      <c r="AZU445" s="45"/>
      <c r="AZV445" s="45"/>
      <c r="AZW445" s="45"/>
      <c r="AZX445" s="45"/>
      <c r="AZY445" s="45"/>
      <c r="AZZ445" s="45"/>
      <c r="BAA445" s="45"/>
      <c r="BAB445" s="45"/>
      <c r="BAC445" s="45"/>
      <c r="BAD445" s="45"/>
      <c r="BAE445" s="45"/>
      <c r="BAF445" s="45"/>
      <c r="BAG445" s="45"/>
      <c r="BAH445" s="45"/>
      <c r="BAI445" s="45"/>
      <c r="BAJ445" s="45"/>
      <c r="BAK445" s="45"/>
      <c r="BAL445" s="45"/>
      <c r="BAM445" s="45"/>
      <c r="BAN445" s="45"/>
      <c r="BAO445" s="45"/>
      <c r="BAP445" s="45"/>
      <c r="BAQ445" s="45"/>
      <c r="BAR445" s="45"/>
      <c r="BAS445" s="45"/>
      <c r="BAT445" s="45"/>
      <c r="BAU445" s="45"/>
      <c r="BAV445" s="45"/>
      <c r="BAW445" s="45"/>
      <c r="BAX445" s="45"/>
      <c r="BAY445" s="45"/>
      <c r="BAZ445" s="45"/>
      <c r="BBA445" s="45"/>
      <c r="BBB445" s="45"/>
      <c r="BBC445" s="45"/>
      <c r="BBD445" s="45"/>
      <c r="BBE445" s="45"/>
      <c r="BBF445" s="45"/>
      <c r="BBG445" s="45"/>
      <c r="BBH445" s="45"/>
      <c r="BBI445" s="45"/>
      <c r="BBJ445" s="45"/>
      <c r="BBK445" s="45"/>
      <c r="BBL445" s="45"/>
      <c r="BBM445" s="45"/>
      <c r="BBN445" s="45"/>
      <c r="BBO445" s="45"/>
      <c r="BBP445" s="45"/>
      <c r="BBQ445" s="45"/>
      <c r="BBR445" s="45"/>
      <c r="BBS445" s="45"/>
      <c r="BBT445" s="45"/>
      <c r="BBU445" s="45"/>
      <c r="BBV445" s="45"/>
      <c r="BBW445" s="45"/>
      <c r="BBX445" s="45"/>
      <c r="BBY445" s="45"/>
      <c r="BBZ445" s="45"/>
      <c r="BCA445" s="45"/>
      <c r="BCB445" s="45"/>
      <c r="BCC445" s="45"/>
      <c r="BCD445" s="45"/>
      <c r="BCE445" s="45"/>
      <c r="BCF445" s="45"/>
      <c r="BCG445" s="45"/>
      <c r="BCH445" s="45"/>
      <c r="BCI445" s="45"/>
      <c r="BCJ445" s="45"/>
      <c r="BCK445" s="45"/>
      <c r="BCL445" s="45"/>
      <c r="BCM445" s="45"/>
      <c r="BCN445" s="45"/>
      <c r="BCO445" s="45"/>
      <c r="BCP445" s="45"/>
      <c r="BCQ445" s="45"/>
      <c r="BCR445" s="45"/>
      <c r="BCS445" s="45"/>
      <c r="BCT445" s="45"/>
      <c r="BCU445" s="45"/>
      <c r="BCV445" s="45"/>
      <c r="BCW445" s="45"/>
      <c r="BCX445" s="45"/>
      <c r="BCY445" s="45"/>
      <c r="BCZ445" s="45"/>
      <c r="BDA445" s="45"/>
      <c r="BDB445" s="45"/>
      <c r="BDC445" s="45"/>
      <c r="BDD445" s="45"/>
      <c r="BDE445" s="45"/>
      <c r="BDF445" s="45"/>
      <c r="BDG445" s="45"/>
      <c r="BDH445" s="45"/>
      <c r="BDI445" s="45"/>
      <c r="BDJ445" s="45"/>
      <c r="BDK445" s="45"/>
      <c r="BDL445" s="45"/>
      <c r="BDM445" s="45"/>
      <c r="BDN445" s="45"/>
      <c r="BDO445" s="45"/>
      <c r="BDP445" s="45"/>
      <c r="BDQ445" s="45"/>
      <c r="BDR445" s="45"/>
      <c r="BDS445" s="45"/>
      <c r="BDT445" s="45"/>
      <c r="BDU445" s="45"/>
      <c r="BDV445" s="45"/>
      <c r="BDW445" s="45"/>
      <c r="BDX445" s="45"/>
      <c r="BDY445" s="45"/>
      <c r="BDZ445" s="45"/>
      <c r="BEA445" s="45"/>
      <c r="BEB445" s="45"/>
      <c r="BEC445" s="45"/>
      <c r="BED445" s="45"/>
      <c r="BEE445" s="45"/>
      <c r="BEF445" s="45"/>
      <c r="BEG445" s="45"/>
      <c r="BEH445" s="45"/>
      <c r="BEI445" s="45"/>
      <c r="BEJ445" s="45"/>
      <c r="BEK445" s="45"/>
      <c r="BEL445" s="45"/>
      <c r="BEM445" s="45"/>
      <c r="BEN445" s="45"/>
      <c r="BEO445" s="45"/>
      <c r="BEP445" s="45"/>
      <c r="BEQ445" s="45"/>
      <c r="BER445" s="45"/>
      <c r="BES445" s="45"/>
      <c r="BET445" s="45"/>
      <c r="BEU445" s="45"/>
      <c r="BEV445" s="45"/>
      <c r="BEW445" s="45"/>
      <c r="BEX445" s="45"/>
      <c r="BEY445" s="45"/>
      <c r="BEZ445" s="45"/>
      <c r="BFA445" s="45"/>
      <c r="BFB445" s="45"/>
      <c r="BFC445" s="45"/>
      <c r="BFD445" s="45"/>
      <c r="BFE445" s="45"/>
      <c r="BFF445" s="45"/>
      <c r="BFG445" s="45"/>
      <c r="BFH445" s="45"/>
      <c r="BFI445" s="45"/>
      <c r="BFJ445" s="45"/>
      <c r="BFK445" s="45"/>
      <c r="BFL445" s="45"/>
      <c r="BFM445" s="45"/>
      <c r="BFN445" s="45"/>
      <c r="BFO445" s="45"/>
      <c r="BFP445" s="45"/>
      <c r="BFQ445" s="45"/>
      <c r="BFR445" s="45"/>
      <c r="BFS445" s="45"/>
      <c r="BFT445" s="45"/>
      <c r="BFU445" s="45"/>
      <c r="BFV445" s="45"/>
      <c r="BFW445" s="45"/>
      <c r="BFX445" s="45"/>
      <c r="BFY445" s="45"/>
      <c r="BFZ445" s="45"/>
      <c r="BGA445" s="45"/>
      <c r="BGB445" s="45"/>
      <c r="BGC445" s="45"/>
      <c r="BGD445" s="45"/>
      <c r="BGE445" s="45"/>
      <c r="BGF445" s="45"/>
      <c r="BGG445" s="45"/>
      <c r="BGH445" s="45"/>
      <c r="BGI445" s="45"/>
      <c r="BGJ445" s="45"/>
      <c r="BGK445" s="45"/>
      <c r="BGL445" s="45"/>
      <c r="BGM445" s="45"/>
      <c r="BGN445" s="45"/>
      <c r="BGO445" s="45"/>
      <c r="BGP445" s="45"/>
      <c r="BGQ445" s="45"/>
      <c r="BGR445" s="45"/>
      <c r="BGS445" s="45"/>
      <c r="BGT445" s="45"/>
      <c r="BGU445" s="45"/>
      <c r="BGV445" s="45"/>
      <c r="BGW445" s="45"/>
      <c r="BGX445" s="45"/>
      <c r="BGY445" s="45"/>
      <c r="BGZ445" s="45"/>
      <c r="BHA445" s="45"/>
      <c r="BHB445" s="45"/>
      <c r="BHC445" s="45"/>
      <c r="BHD445" s="45"/>
      <c r="BHE445" s="45"/>
      <c r="BHF445" s="45"/>
      <c r="BHG445" s="45"/>
      <c r="BHH445" s="45"/>
      <c r="BHI445" s="45"/>
      <c r="BHJ445" s="45"/>
      <c r="BHK445" s="45"/>
      <c r="BHL445" s="45"/>
      <c r="BHM445" s="45"/>
      <c r="BHN445" s="45"/>
      <c r="BHO445" s="45"/>
      <c r="BHP445" s="45"/>
      <c r="BHQ445" s="45"/>
      <c r="BHR445" s="45"/>
      <c r="BHS445" s="45"/>
      <c r="BHT445" s="45"/>
      <c r="BHU445" s="45"/>
      <c r="BHV445" s="45"/>
      <c r="BHW445" s="45"/>
      <c r="BHX445" s="45"/>
      <c r="BHY445" s="45"/>
      <c r="BHZ445" s="45"/>
      <c r="BIA445" s="45"/>
      <c r="BIB445" s="45"/>
      <c r="BIC445" s="45"/>
      <c r="BID445" s="45"/>
      <c r="BIE445" s="45"/>
      <c r="BIF445" s="45"/>
      <c r="BIG445" s="45"/>
      <c r="BIH445" s="45"/>
      <c r="BII445" s="45"/>
      <c r="BIJ445" s="45"/>
      <c r="BIK445" s="45"/>
      <c r="BIL445" s="45"/>
      <c r="BIM445" s="45"/>
      <c r="BIN445" s="45"/>
      <c r="BIO445" s="45"/>
      <c r="BIP445" s="45"/>
      <c r="BIQ445" s="45"/>
      <c r="BIR445" s="45"/>
      <c r="BIS445" s="45"/>
      <c r="BIT445" s="45"/>
      <c r="BIU445" s="45"/>
      <c r="BIV445" s="45"/>
      <c r="BIW445" s="45"/>
      <c r="BIX445" s="45"/>
      <c r="BIY445" s="45"/>
      <c r="BIZ445" s="45"/>
      <c r="BJA445" s="45"/>
      <c r="BJB445" s="45"/>
      <c r="BJC445" s="45"/>
      <c r="BJD445" s="45"/>
      <c r="BJE445" s="45"/>
      <c r="BJF445" s="45"/>
      <c r="BJG445" s="45"/>
      <c r="BJH445" s="45"/>
      <c r="BJI445" s="45"/>
      <c r="BJJ445" s="45"/>
      <c r="BJK445" s="45"/>
      <c r="BJL445" s="45"/>
      <c r="BJM445" s="45"/>
      <c r="BJN445" s="45"/>
      <c r="BJO445" s="45"/>
      <c r="BJP445" s="45"/>
      <c r="BJQ445" s="45"/>
      <c r="BJR445" s="45"/>
      <c r="BJS445" s="45"/>
      <c r="BJT445" s="45"/>
      <c r="BJU445" s="45"/>
      <c r="BJV445" s="45"/>
      <c r="BJW445" s="45"/>
      <c r="BJX445" s="45"/>
      <c r="BJY445" s="45"/>
      <c r="BJZ445" s="45"/>
      <c r="BKA445" s="45"/>
      <c r="BKB445" s="45"/>
      <c r="BKC445" s="45"/>
      <c r="BKD445" s="45"/>
      <c r="BKE445" s="45"/>
      <c r="BKF445" s="45"/>
      <c r="BKG445" s="45"/>
      <c r="BKH445" s="45"/>
      <c r="BKI445" s="45"/>
      <c r="BKJ445" s="45"/>
      <c r="BKK445" s="45"/>
      <c r="BKL445" s="45"/>
      <c r="BKM445" s="45"/>
      <c r="BKN445" s="45"/>
      <c r="BKO445" s="45"/>
      <c r="BKP445" s="45"/>
      <c r="BKQ445" s="45"/>
      <c r="BKR445" s="45"/>
      <c r="BKS445" s="45"/>
      <c r="BKT445" s="45"/>
      <c r="BKU445" s="45"/>
      <c r="BKV445" s="45"/>
      <c r="BKW445" s="45"/>
      <c r="BKX445" s="45"/>
      <c r="BKY445" s="45"/>
      <c r="BKZ445" s="45"/>
      <c r="BLA445" s="45"/>
      <c r="BLB445" s="45"/>
      <c r="BLC445" s="45"/>
      <c r="BLD445" s="45"/>
      <c r="BLE445" s="45"/>
      <c r="BLF445" s="45"/>
      <c r="BLG445" s="45"/>
      <c r="BLH445" s="45"/>
      <c r="BLI445" s="45"/>
      <c r="BLJ445" s="45"/>
      <c r="BLK445" s="45"/>
      <c r="BLL445" s="45"/>
      <c r="BLM445" s="45"/>
      <c r="BLN445" s="45"/>
      <c r="BLO445" s="45"/>
      <c r="BLP445" s="45"/>
      <c r="BLQ445" s="45"/>
      <c r="BLR445" s="45"/>
      <c r="BLS445" s="45"/>
      <c r="BLT445" s="45"/>
      <c r="BLU445" s="45"/>
      <c r="BLV445" s="45"/>
      <c r="BLW445" s="45"/>
      <c r="BLX445" s="45"/>
      <c r="BLY445" s="45"/>
      <c r="BLZ445" s="45"/>
      <c r="BMA445" s="45"/>
      <c r="BMB445" s="45"/>
      <c r="BMC445" s="45"/>
      <c r="BMD445" s="45"/>
      <c r="BME445" s="45"/>
      <c r="BMF445" s="45"/>
      <c r="BMG445" s="45"/>
      <c r="BMH445" s="45"/>
      <c r="BMI445" s="45"/>
      <c r="BMJ445" s="45"/>
      <c r="BMK445" s="45"/>
      <c r="BML445" s="45"/>
      <c r="BMM445" s="45"/>
      <c r="BMN445" s="45"/>
      <c r="BMO445" s="45"/>
      <c r="BMP445" s="45"/>
      <c r="BMQ445" s="45"/>
      <c r="BMR445" s="45"/>
      <c r="BMS445" s="45"/>
      <c r="BMT445" s="45"/>
      <c r="BMU445" s="45"/>
      <c r="BMV445" s="45"/>
      <c r="BMW445" s="45"/>
      <c r="BMX445" s="45"/>
      <c r="BMY445" s="45"/>
      <c r="BMZ445" s="45"/>
      <c r="BNA445" s="45"/>
      <c r="BNB445" s="45"/>
      <c r="BNC445" s="45"/>
      <c r="BND445" s="45"/>
      <c r="BNE445" s="45"/>
      <c r="BNF445" s="45"/>
      <c r="BNG445" s="45"/>
      <c r="BNH445" s="45"/>
      <c r="BNI445" s="45"/>
      <c r="BNJ445" s="45"/>
      <c r="BNK445" s="45"/>
      <c r="BNL445" s="45"/>
      <c r="BNM445" s="45"/>
      <c r="BNN445" s="45"/>
      <c r="BNO445" s="45"/>
      <c r="BNP445" s="45"/>
      <c r="BNQ445" s="45"/>
      <c r="BNR445" s="45"/>
      <c r="BNS445" s="45"/>
      <c r="BNT445" s="45"/>
      <c r="BNU445" s="45"/>
      <c r="BNV445" s="45"/>
      <c r="BNW445" s="45"/>
      <c r="BNX445" s="45"/>
      <c r="BNY445" s="45"/>
      <c r="BNZ445" s="45"/>
      <c r="BOA445" s="45"/>
      <c r="BOB445" s="45"/>
      <c r="BOC445" s="45"/>
      <c r="BOD445" s="45"/>
      <c r="BOE445" s="45"/>
      <c r="BOF445" s="45"/>
      <c r="BOG445" s="45"/>
      <c r="BOH445" s="45"/>
      <c r="BOI445" s="45"/>
      <c r="BOJ445" s="45"/>
      <c r="BOK445" s="45"/>
      <c r="BOL445" s="45"/>
      <c r="BOM445" s="45"/>
      <c r="BON445" s="45"/>
      <c r="BOO445" s="45"/>
      <c r="BOP445" s="45"/>
      <c r="BOQ445" s="45"/>
      <c r="BOR445" s="45"/>
      <c r="BOS445" s="45"/>
      <c r="BOT445" s="45"/>
      <c r="BOU445" s="45"/>
      <c r="BOV445" s="45"/>
      <c r="BOW445" s="45"/>
      <c r="BOX445" s="45"/>
      <c r="BOY445" s="45"/>
      <c r="BOZ445" s="45"/>
      <c r="BPA445" s="45"/>
      <c r="BPB445" s="45"/>
      <c r="BPC445" s="45"/>
      <c r="BPD445" s="45"/>
      <c r="BPE445" s="45"/>
      <c r="BPF445" s="45"/>
      <c r="BPG445" s="45"/>
      <c r="BPH445" s="45"/>
      <c r="BPI445" s="45"/>
      <c r="BPJ445" s="45"/>
      <c r="BPK445" s="45"/>
      <c r="BPL445" s="45"/>
      <c r="BPM445" s="45"/>
      <c r="BPN445" s="45"/>
      <c r="BPO445" s="45"/>
      <c r="BPP445" s="45"/>
      <c r="BPQ445" s="45"/>
      <c r="BPR445" s="45"/>
      <c r="BPS445" s="45"/>
      <c r="BPT445" s="45"/>
      <c r="BPU445" s="45"/>
      <c r="BPV445" s="45"/>
      <c r="BPW445" s="45"/>
      <c r="BPX445" s="45"/>
      <c r="BPY445" s="45"/>
      <c r="BPZ445" s="45"/>
      <c r="BQA445" s="45"/>
      <c r="BQB445" s="45"/>
      <c r="BQC445" s="45"/>
      <c r="BQD445" s="45"/>
      <c r="BQE445" s="45"/>
      <c r="BQF445" s="45"/>
      <c r="BQG445" s="45"/>
      <c r="BQH445" s="45"/>
      <c r="BQI445" s="45"/>
      <c r="BQJ445" s="45"/>
      <c r="BQK445" s="45"/>
      <c r="BQL445" s="45"/>
      <c r="BQM445" s="45"/>
      <c r="BQN445" s="45"/>
      <c r="BQO445" s="45"/>
      <c r="BQP445" s="45"/>
      <c r="BQQ445" s="45"/>
      <c r="BQR445" s="45"/>
      <c r="BQS445" s="45"/>
      <c r="BQT445" s="45"/>
      <c r="BQU445" s="45"/>
      <c r="BQV445" s="45"/>
      <c r="BQW445" s="45"/>
      <c r="BQX445" s="45"/>
      <c r="BQY445" s="45"/>
      <c r="BQZ445" s="45"/>
      <c r="BRA445" s="45"/>
      <c r="BRB445" s="45"/>
      <c r="BRC445" s="45"/>
      <c r="BRD445" s="45"/>
      <c r="BRE445" s="45"/>
      <c r="BRF445" s="45"/>
      <c r="BRG445" s="45"/>
      <c r="BRH445" s="45"/>
      <c r="BRI445" s="45"/>
      <c r="BRJ445" s="45"/>
      <c r="BRK445" s="45"/>
      <c r="BRL445" s="45"/>
      <c r="BRM445" s="45"/>
      <c r="BRN445" s="45"/>
      <c r="BRO445" s="45"/>
      <c r="BRP445" s="45"/>
      <c r="BRQ445" s="45"/>
      <c r="BRR445" s="45"/>
      <c r="BRS445" s="45"/>
      <c r="BRT445" s="45"/>
      <c r="BRU445" s="45"/>
      <c r="BRV445" s="45"/>
      <c r="BRW445" s="45"/>
      <c r="BRX445" s="45"/>
      <c r="BRY445" s="45"/>
      <c r="BRZ445" s="45"/>
      <c r="BSA445" s="45"/>
      <c r="BSB445" s="45"/>
      <c r="BSC445" s="45"/>
      <c r="BSD445" s="45"/>
      <c r="BSE445" s="45"/>
      <c r="BSF445" s="45"/>
      <c r="BSG445" s="45"/>
      <c r="BSH445" s="45"/>
      <c r="BSI445" s="45"/>
      <c r="BSJ445" s="45"/>
      <c r="BSK445" s="45"/>
      <c r="BSL445" s="45"/>
      <c r="BSM445" s="45"/>
      <c r="BSN445" s="45"/>
      <c r="BSO445" s="45"/>
      <c r="BSP445" s="45"/>
      <c r="BSQ445" s="45"/>
      <c r="BSR445" s="45"/>
      <c r="BSS445" s="45"/>
      <c r="BST445" s="45"/>
      <c r="BSU445" s="45"/>
      <c r="BSV445" s="45"/>
      <c r="BSW445" s="45"/>
      <c r="BSX445" s="45"/>
      <c r="BSY445" s="45"/>
      <c r="BSZ445" s="45"/>
      <c r="BTA445" s="45"/>
      <c r="BTB445" s="45"/>
      <c r="BTC445" s="45"/>
      <c r="BTD445" s="45"/>
      <c r="BTE445" s="45"/>
      <c r="BTF445" s="45"/>
      <c r="BTG445" s="45"/>
      <c r="BTH445" s="45"/>
      <c r="BTI445" s="45"/>
      <c r="BTJ445" s="45"/>
      <c r="BTK445" s="45"/>
      <c r="BTL445" s="45"/>
      <c r="BTM445" s="45"/>
      <c r="BTN445" s="45"/>
      <c r="BTO445" s="45"/>
      <c r="BTP445" s="45"/>
      <c r="BTQ445" s="45"/>
      <c r="BTR445" s="45"/>
      <c r="BTS445" s="45"/>
      <c r="BTT445" s="45"/>
      <c r="BTU445" s="45"/>
      <c r="BTV445" s="45"/>
      <c r="BTW445" s="45"/>
      <c r="BTX445" s="45"/>
      <c r="BTY445" s="45"/>
      <c r="BTZ445" s="45"/>
      <c r="BUA445" s="45"/>
      <c r="BUB445" s="45"/>
      <c r="BUC445" s="45"/>
      <c r="BUD445" s="45"/>
      <c r="BUE445" s="45"/>
      <c r="BUF445" s="45"/>
      <c r="BUG445" s="45"/>
      <c r="BUH445" s="45"/>
      <c r="BUI445" s="45"/>
      <c r="BUJ445" s="45"/>
      <c r="BUK445" s="45"/>
      <c r="BUL445" s="45"/>
      <c r="BUM445" s="45"/>
      <c r="BUN445" s="45"/>
      <c r="BUO445" s="45"/>
      <c r="BUP445" s="45"/>
      <c r="BUQ445" s="45"/>
      <c r="BUR445" s="45"/>
      <c r="BUS445" s="45"/>
      <c r="BUT445" s="45"/>
      <c r="BUU445" s="45"/>
      <c r="BUV445" s="45"/>
      <c r="BUW445" s="45"/>
      <c r="BUX445" s="45"/>
      <c r="BUY445" s="45"/>
      <c r="BUZ445" s="45"/>
      <c r="BVA445" s="45"/>
      <c r="BVB445" s="45"/>
      <c r="BVC445" s="45"/>
      <c r="BVD445" s="45"/>
      <c r="BVE445" s="45"/>
      <c r="BVF445" s="45"/>
      <c r="BVG445" s="45"/>
      <c r="BVH445" s="45"/>
      <c r="BVI445" s="45"/>
      <c r="BVJ445" s="45"/>
      <c r="BVK445" s="45"/>
      <c r="BVL445" s="45"/>
      <c r="BVM445" s="45"/>
      <c r="BVN445" s="45"/>
      <c r="BVO445" s="45"/>
      <c r="BVP445" s="45"/>
      <c r="BVQ445" s="45"/>
      <c r="BVR445" s="45"/>
      <c r="BVS445" s="45"/>
      <c r="BVT445" s="45"/>
      <c r="BVU445" s="45"/>
      <c r="BVV445" s="45"/>
      <c r="BVW445" s="45"/>
      <c r="BVX445" s="45"/>
      <c r="BVY445" s="45"/>
      <c r="BVZ445" s="45"/>
      <c r="BWA445" s="45"/>
      <c r="BWB445" s="45"/>
      <c r="BWC445" s="45"/>
      <c r="BWD445" s="45"/>
      <c r="BWE445" s="45"/>
      <c r="BWF445" s="45"/>
      <c r="BWG445" s="45"/>
      <c r="BWH445" s="45"/>
      <c r="BWI445" s="45"/>
      <c r="BWJ445" s="45"/>
      <c r="BWK445" s="45"/>
      <c r="BWL445" s="45"/>
      <c r="BWM445" s="45"/>
      <c r="BWN445" s="45"/>
      <c r="BWO445" s="45"/>
      <c r="BWP445" s="45"/>
      <c r="BWQ445" s="45"/>
      <c r="BWR445" s="45"/>
      <c r="BWS445" s="45"/>
      <c r="BWT445" s="45"/>
      <c r="BWU445" s="45"/>
      <c r="BWV445" s="45"/>
      <c r="BWW445" s="45"/>
      <c r="BWX445" s="45"/>
      <c r="BWY445" s="45"/>
      <c r="BWZ445" s="45"/>
      <c r="BXA445" s="45"/>
      <c r="BXB445" s="45"/>
      <c r="BXC445" s="45"/>
      <c r="BXD445" s="45"/>
      <c r="BXE445" s="45"/>
      <c r="BXF445" s="45"/>
      <c r="BXG445" s="45"/>
      <c r="BXH445" s="45"/>
      <c r="BXI445" s="45"/>
      <c r="BXJ445" s="45"/>
      <c r="BXK445" s="45"/>
      <c r="BXL445" s="45"/>
      <c r="BXM445" s="45"/>
      <c r="BXN445" s="45"/>
      <c r="BXO445" s="45"/>
      <c r="BXP445" s="45"/>
      <c r="BXQ445" s="45"/>
      <c r="BXR445" s="45"/>
      <c r="BXS445" s="45"/>
      <c r="BXT445" s="45"/>
      <c r="BXU445" s="45"/>
      <c r="BXV445" s="45"/>
      <c r="BXW445" s="45"/>
      <c r="BXX445" s="45"/>
      <c r="BXY445" s="45"/>
      <c r="BXZ445" s="45"/>
      <c r="BYA445" s="45"/>
      <c r="BYB445" s="45"/>
      <c r="BYC445" s="45"/>
      <c r="BYD445" s="45"/>
      <c r="BYE445" s="45"/>
      <c r="BYF445" s="45"/>
      <c r="BYG445" s="45"/>
      <c r="BYH445" s="45"/>
      <c r="BYI445" s="45"/>
      <c r="BYJ445" s="45"/>
      <c r="BYK445" s="45"/>
      <c r="BYL445" s="45"/>
      <c r="BYM445" s="45"/>
      <c r="BYN445" s="45"/>
      <c r="BYO445" s="45"/>
      <c r="BYP445" s="45"/>
      <c r="BYQ445" s="45"/>
      <c r="BYR445" s="45"/>
      <c r="BYS445" s="45"/>
      <c r="BYT445" s="45"/>
      <c r="BYU445" s="45"/>
      <c r="BYV445" s="45"/>
      <c r="BYW445" s="45"/>
      <c r="BYX445" s="45"/>
      <c r="BYY445" s="45"/>
      <c r="BYZ445" s="45"/>
      <c r="BZA445" s="45"/>
      <c r="BZB445" s="45"/>
      <c r="BZC445" s="45"/>
      <c r="BZD445" s="45"/>
      <c r="BZE445" s="45"/>
      <c r="BZF445" s="45"/>
      <c r="BZG445" s="45"/>
      <c r="BZH445" s="45"/>
      <c r="BZI445" s="45"/>
      <c r="BZJ445" s="45"/>
      <c r="BZK445" s="45"/>
      <c r="BZL445" s="45"/>
      <c r="BZM445" s="45"/>
      <c r="BZN445" s="45"/>
      <c r="BZO445" s="45"/>
      <c r="BZP445" s="45"/>
      <c r="BZQ445" s="45"/>
      <c r="BZR445" s="45"/>
      <c r="BZS445" s="45"/>
      <c r="BZT445" s="45"/>
      <c r="BZU445" s="45"/>
      <c r="BZV445" s="45"/>
      <c r="BZW445" s="45"/>
      <c r="BZX445" s="45"/>
      <c r="BZY445" s="45"/>
      <c r="BZZ445" s="45"/>
      <c r="CAA445" s="45"/>
      <c r="CAB445" s="45"/>
      <c r="CAC445" s="45"/>
      <c r="CAD445" s="45"/>
      <c r="CAE445" s="45"/>
      <c r="CAF445" s="45"/>
      <c r="CAG445" s="45"/>
      <c r="CAH445" s="45"/>
      <c r="CAI445" s="45"/>
      <c r="CAJ445" s="45"/>
      <c r="CAK445" s="45"/>
      <c r="CAL445" s="45"/>
      <c r="CAM445" s="45"/>
      <c r="CAN445" s="45"/>
      <c r="CAO445" s="45"/>
      <c r="CAP445" s="45"/>
      <c r="CAQ445" s="45"/>
      <c r="CAR445" s="45"/>
      <c r="CAS445" s="45"/>
      <c r="CAT445" s="45"/>
      <c r="CAU445" s="45"/>
      <c r="CAV445" s="45"/>
      <c r="CAW445" s="45"/>
      <c r="CAX445" s="45"/>
      <c r="CAY445" s="45"/>
      <c r="CAZ445" s="45"/>
      <c r="CBA445" s="45"/>
      <c r="CBB445" s="45"/>
      <c r="CBC445" s="45"/>
      <c r="CBD445" s="45"/>
      <c r="CBE445" s="45"/>
      <c r="CBF445" s="45"/>
      <c r="CBG445" s="45"/>
      <c r="CBH445" s="45"/>
      <c r="CBI445" s="45"/>
      <c r="CBJ445" s="45"/>
      <c r="CBK445" s="45"/>
      <c r="CBL445" s="45"/>
      <c r="CBM445" s="45"/>
      <c r="CBN445" s="45"/>
      <c r="CBO445" s="45"/>
      <c r="CBP445" s="45"/>
      <c r="CBQ445" s="45"/>
      <c r="CBR445" s="45"/>
      <c r="CBS445" s="45"/>
      <c r="CBT445" s="45"/>
      <c r="CBU445" s="45"/>
      <c r="CBV445" s="45"/>
      <c r="CBW445" s="45"/>
      <c r="CBX445" s="45"/>
      <c r="CBY445" s="45"/>
      <c r="CBZ445" s="45"/>
      <c r="CCA445" s="45"/>
      <c r="CCB445" s="45"/>
      <c r="CCC445" s="45"/>
      <c r="CCD445" s="45"/>
      <c r="CCE445" s="45"/>
      <c r="CCF445" s="45"/>
      <c r="CCG445" s="45"/>
      <c r="CCH445" s="45"/>
      <c r="CCI445" s="45"/>
      <c r="CCJ445" s="45"/>
      <c r="CCK445" s="45"/>
      <c r="CCL445" s="45"/>
      <c r="CCM445" s="45"/>
      <c r="CCN445" s="45"/>
      <c r="CCO445" s="45"/>
      <c r="CCP445" s="45"/>
      <c r="CCQ445" s="45"/>
      <c r="CCR445" s="45"/>
      <c r="CCS445" s="45"/>
      <c r="CCT445" s="45"/>
      <c r="CCU445" s="45"/>
      <c r="CCV445" s="45"/>
      <c r="CCW445" s="45"/>
      <c r="CCX445" s="45"/>
      <c r="CCY445" s="45"/>
      <c r="CCZ445" s="45"/>
      <c r="CDA445" s="45"/>
      <c r="CDB445" s="45"/>
      <c r="CDC445" s="45"/>
      <c r="CDD445" s="45"/>
      <c r="CDE445" s="45"/>
      <c r="CDF445" s="45"/>
      <c r="CDG445" s="45"/>
      <c r="CDH445" s="45"/>
      <c r="CDI445" s="45"/>
      <c r="CDJ445" s="45"/>
      <c r="CDK445" s="45"/>
      <c r="CDL445" s="45"/>
      <c r="CDM445" s="45"/>
      <c r="CDN445" s="45"/>
      <c r="CDO445" s="45"/>
      <c r="CDP445" s="45"/>
      <c r="CDQ445" s="45"/>
      <c r="CDR445" s="45"/>
      <c r="CDS445" s="45"/>
      <c r="CDT445" s="45"/>
      <c r="CDU445" s="45"/>
      <c r="CDV445" s="45"/>
      <c r="CDW445" s="45"/>
      <c r="CDX445" s="45"/>
      <c r="CDY445" s="45"/>
      <c r="CDZ445" s="45"/>
      <c r="CEA445" s="45"/>
      <c r="CEB445" s="45"/>
      <c r="CEC445" s="45"/>
      <c r="CED445" s="45"/>
      <c r="CEE445" s="45"/>
      <c r="CEF445" s="45"/>
      <c r="CEG445" s="45"/>
      <c r="CEH445" s="45"/>
      <c r="CEI445" s="45"/>
      <c r="CEJ445" s="45"/>
      <c r="CEK445" s="45"/>
      <c r="CEL445" s="45"/>
      <c r="CEM445" s="45"/>
      <c r="CEN445" s="45"/>
      <c r="CEO445" s="45"/>
      <c r="CEP445" s="45"/>
      <c r="CEQ445" s="45"/>
      <c r="CER445" s="45"/>
      <c r="CES445" s="45"/>
      <c r="CET445" s="45"/>
      <c r="CEU445" s="45"/>
      <c r="CEV445" s="45"/>
      <c r="CEW445" s="45"/>
      <c r="CEX445" s="45"/>
      <c r="CEY445" s="45"/>
      <c r="CEZ445" s="45"/>
      <c r="CFA445" s="45"/>
      <c r="CFB445" s="45"/>
      <c r="CFC445" s="45"/>
      <c r="CFD445" s="45"/>
      <c r="CFE445" s="45"/>
      <c r="CFF445" s="45"/>
      <c r="CFG445" s="45"/>
      <c r="CFH445" s="45"/>
      <c r="CFI445" s="45"/>
      <c r="CFJ445" s="45"/>
      <c r="CFK445" s="45"/>
      <c r="CFL445" s="45"/>
      <c r="CFM445" s="45"/>
      <c r="CFN445" s="45"/>
      <c r="CFO445" s="45"/>
      <c r="CFP445" s="45"/>
      <c r="CFQ445" s="45"/>
      <c r="CFR445" s="45"/>
      <c r="CFS445" s="45"/>
      <c r="CFT445" s="45"/>
      <c r="CFU445" s="45"/>
      <c r="CFV445" s="45"/>
      <c r="CFW445" s="45"/>
      <c r="CFX445" s="45"/>
      <c r="CFY445" s="45"/>
      <c r="CFZ445" s="45"/>
      <c r="CGA445" s="45"/>
      <c r="CGB445" s="45"/>
      <c r="CGC445" s="45"/>
      <c r="CGD445" s="45"/>
      <c r="CGE445" s="45"/>
      <c r="CGF445" s="45"/>
      <c r="CGG445" s="45"/>
      <c r="CGH445" s="45"/>
      <c r="CGI445" s="45"/>
      <c r="CGJ445" s="45"/>
      <c r="CGK445" s="45"/>
      <c r="CGL445" s="45"/>
      <c r="CGM445" s="45"/>
      <c r="CGN445" s="45"/>
      <c r="CGO445" s="45"/>
      <c r="CGP445" s="45"/>
      <c r="CGQ445" s="45"/>
      <c r="CGR445" s="45"/>
      <c r="CGS445" s="45"/>
      <c r="CGT445" s="45"/>
      <c r="CGU445" s="45"/>
      <c r="CGV445" s="45"/>
      <c r="CGW445" s="45"/>
      <c r="CGX445" s="45"/>
      <c r="CGY445" s="45"/>
      <c r="CGZ445" s="45"/>
      <c r="CHA445" s="45"/>
      <c r="CHB445" s="45"/>
      <c r="CHC445" s="45"/>
      <c r="CHD445" s="45"/>
      <c r="CHE445" s="45"/>
      <c r="CHF445" s="45"/>
      <c r="CHG445" s="45"/>
      <c r="CHH445" s="45"/>
      <c r="CHI445" s="45"/>
      <c r="CHJ445" s="45"/>
      <c r="CHK445" s="45"/>
      <c r="CHL445" s="45"/>
      <c r="CHM445" s="45"/>
      <c r="CHN445" s="45"/>
      <c r="CHO445" s="45"/>
      <c r="CHP445" s="45"/>
      <c r="CHQ445" s="45"/>
      <c r="CHR445" s="45"/>
      <c r="CHS445" s="45"/>
      <c r="CHT445" s="45"/>
      <c r="CHU445" s="45"/>
      <c r="CHV445" s="45"/>
      <c r="CHW445" s="45"/>
      <c r="CHX445" s="45"/>
      <c r="CHY445" s="45"/>
      <c r="CHZ445" s="45"/>
      <c r="CIA445" s="45"/>
      <c r="CIB445" s="45"/>
      <c r="CIC445" s="45"/>
      <c r="CID445" s="45"/>
      <c r="CIE445" s="45"/>
      <c r="CIF445" s="45"/>
      <c r="CIG445" s="45"/>
      <c r="CIH445" s="45"/>
      <c r="CII445" s="45"/>
      <c r="CIJ445" s="45"/>
      <c r="CIK445" s="45"/>
      <c r="CIL445" s="45"/>
      <c r="CIM445" s="45"/>
      <c r="CIN445" s="45"/>
      <c r="CIO445" s="45"/>
      <c r="CIP445" s="45"/>
      <c r="CIQ445" s="45"/>
      <c r="CIR445" s="45"/>
      <c r="CIS445" s="45"/>
      <c r="CIT445" s="45"/>
      <c r="CIU445" s="45"/>
      <c r="CIV445" s="45"/>
      <c r="CIW445" s="45"/>
      <c r="CIX445" s="45"/>
      <c r="CIY445" s="45"/>
      <c r="CIZ445" s="45"/>
      <c r="CJA445" s="45"/>
      <c r="CJB445" s="45"/>
      <c r="CJC445" s="45"/>
      <c r="CJD445" s="45"/>
      <c r="CJE445" s="45"/>
      <c r="CJF445" s="45"/>
      <c r="CJG445" s="45"/>
      <c r="CJH445" s="45"/>
      <c r="CJI445" s="45"/>
      <c r="CJJ445" s="45"/>
      <c r="CJK445" s="45"/>
      <c r="CJL445" s="45"/>
      <c r="CJM445" s="45"/>
      <c r="CJN445" s="45"/>
      <c r="CJO445" s="45"/>
      <c r="CJP445" s="45"/>
      <c r="CJQ445" s="45"/>
      <c r="CJR445" s="45"/>
      <c r="CJS445" s="45"/>
      <c r="CJT445" s="45"/>
      <c r="CJU445" s="45"/>
      <c r="CJV445" s="45"/>
      <c r="CJW445" s="45"/>
      <c r="CJX445" s="45"/>
      <c r="CJY445" s="45"/>
      <c r="CJZ445" s="45"/>
      <c r="CKA445" s="45"/>
      <c r="CKB445" s="45"/>
      <c r="CKC445" s="45"/>
      <c r="CKD445" s="45"/>
      <c r="CKE445" s="45"/>
      <c r="CKF445" s="45"/>
      <c r="CKG445" s="45"/>
      <c r="CKH445" s="45"/>
      <c r="CKI445" s="45"/>
      <c r="CKJ445" s="45"/>
      <c r="CKK445" s="45"/>
      <c r="CKL445" s="45"/>
      <c r="CKM445" s="45"/>
      <c r="CKN445" s="45"/>
      <c r="CKO445" s="45"/>
      <c r="CKP445" s="45"/>
      <c r="CKQ445" s="45"/>
      <c r="CKR445" s="45"/>
      <c r="CKS445" s="45"/>
      <c r="CKT445" s="45"/>
      <c r="CKU445" s="45"/>
      <c r="CKV445" s="45"/>
      <c r="CKW445" s="45"/>
      <c r="CKX445" s="45"/>
      <c r="CKY445" s="45"/>
      <c r="CKZ445" s="45"/>
      <c r="CLA445" s="45"/>
      <c r="CLB445" s="45"/>
      <c r="CLC445" s="45"/>
      <c r="CLD445" s="45"/>
      <c r="CLE445" s="45"/>
      <c r="CLF445" s="45"/>
      <c r="CLG445" s="45"/>
      <c r="CLH445" s="45"/>
      <c r="CLI445" s="45"/>
      <c r="CLJ445" s="45"/>
      <c r="CLK445" s="45"/>
      <c r="CLL445" s="45"/>
      <c r="CLM445" s="45"/>
      <c r="CLN445" s="45"/>
      <c r="CLO445" s="45"/>
      <c r="CLP445" s="45"/>
      <c r="CLQ445" s="45"/>
      <c r="CLR445" s="45"/>
      <c r="CLS445" s="45"/>
      <c r="CLT445" s="45"/>
      <c r="CLU445" s="45"/>
      <c r="CLV445" s="45"/>
      <c r="CLW445" s="45"/>
      <c r="CLX445" s="45"/>
      <c r="CLY445" s="45"/>
      <c r="CLZ445" s="45"/>
      <c r="CMA445" s="45"/>
      <c r="CMB445" s="45"/>
      <c r="CMC445" s="45"/>
      <c r="CMD445" s="45"/>
      <c r="CME445" s="45"/>
      <c r="CMF445" s="45"/>
      <c r="CMG445" s="45"/>
      <c r="CMH445" s="45"/>
      <c r="CMI445" s="45"/>
      <c r="CMJ445" s="45"/>
      <c r="CMK445" s="45"/>
      <c r="CML445" s="45"/>
      <c r="CMM445" s="45"/>
      <c r="CMN445" s="45"/>
      <c r="CMO445" s="45"/>
      <c r="CMP445" s="45"/>
      <c r="CMQ445" s="45"/>
      <c r="CMR445" s="45"/>
      <c r="CMS445" s="45"/>
      <c r="CMT445" s="45"/>
      <c r="CMU445" s="45"/>
      <c r="CMV445" s="45"/>
      <c r="CMW445" s="45"/>
      <c r="CMX445" s="45"/>
      <c r="CMY445" s="45"/>
      <c r="CMZ445" s="45"/>
      <c r="CNA445" s="45"/>
      <c r="CNB445" s="45"/>
      <c r="CNC445" s="45"/>
      <c r="CND445" s="45"/>
      <c r="CNE445" s="45"/>
      <c r="CNF445" s="45"/>
      <c r="CNG445" s="45"/>
      <c r="CNH445" s="45"/>
      <c r="CNI445" s="45"/>
      <c r="CNJ445" s="45"/>
      <c r="CNK445" s="45"/>
      <c r="CNL445" s="45"/>
      <c r="CNM445" s="45"/>
      <c r="CNN445" s="45"/>
      <c r="CNO445" s="45"/>
      <c r="CNP445" s="45"/>
      <c r="CNQ445" s="45"/>
      <c r="CNR445" s="45"/>
      <c r="CNS445" s="45"/>
      <c r="CNT445" s="45"/>
      <c r="CNU445" s="45"/>
      <c r="CNV445" s="45"/>
      <c r="CNW445" s="45"/>
      <c r="CNX445" s="45"/>
      <c r="CNY445" s="45"/>
      <c r="CNZ445" s="45"/>
      <c r="COA445" s="45"/>
      <c r="COB445" s="45"/>
      <c r="COC445" s="45"/>
      <c r="COD445" s="45"/>
      <c r="COE445" s="45"/>
      <c r="COF445" s="45"/>
      <c r="COG445" s="45"/>
      <c r="COH445" s="45"/>
      <c r="COI445" s="45"/>
      <c r="COJ445" s="45"/>
      <c r="COK445" s="45"/>
      <c r="COL445" s="45"/>
      <c r="COM445" s="45"/>
      <c r="CON445" s="45"/>
      <c r="COO445" s="45"/>
      <c r="COP445" s="45"/>
      <c r="COQ445" s="45"/>
      <c r="COR445" s="45"/>
      <c r="COS445" s="45"/>
      <c r="COT445" s="45"/>
      <c r="COU445" s="45"/>
      <c r="COV445" s="45"/>
      <c r="COW445" s="45"/>
      <c r="COX445" s="45"/>
      <c r="COY445" s="45"/>
      <c r="COZ445" s="45"/>
      <c r="CPA445" s="45"/>
      <c r="CPB445" s="45"/>
      <c r="CPC445" s="45"/>
      <c r="CPD445" s="45"/>
      <c r="CPE445" s="45"/>
      <c r="CPF445" s="45"/>
      <c r="CPG445" s="45"/>
      <c r="CPH445" s="45"/>
      <c r="CPI445" s="45"/>
      <c r="CPJ445" s="45"/>
      <c r="CPK445" s="45"/>
      <c r="CPL445" s="45"/>
      <c r="CPM445" s="45"/>
      <c r="CPN445" s="45"/>
      <c r="CPO445" s="45"/>
      <c r="CPP445" s="45"/>
      <c r="CPQ445" s="45"/>
      <c r="CPR445" s="45"/>
      <c r="CPS445" s="45"/>
      <c r="CPT445" s="45"/>
      <c r="CPU445" s="45"/>
      <c r="CPV445" s="45"/>
      <c r="CPW445" s="45"/>
      <c r="CPX445" s="45"/>
      <c r="CPY445" s="45"/>
      <c r="CPZ445" s="45"/>
      <c r="CQA445" s="45"/>
      <c r="CQB445" s="45"/>
      <c r="CQC445" s="45"/>
      <c r="CQD445" s="45"/>
      <c r="CQE445" s="45"/>
      <c r="CQF445" s="45"/>
      <c r="CQG445" s="45"/>
      <c r="CQH445" s="45"/>
      <c r="CQI445" s="45"/>
      <c r="CQJ445" s="45"/>
      <c r="CQK445" s="45"/>
      <c r="CQL445" s="45"/>
      <c r="CQM445" s="45"/>
      <c r="CQN445" s="45"/>
      <c r="CQO445" s="45"/>
      <c r="CQP445" s="45"/>
      <c r="CQQ445" s="45"/>
      <c r="CQR445" s="45"/>
      <c r="CQS445" s="45"/>
      <c r="CQT445" s="45"/>
      <c r="CQU445" s="45"/>
      <c r="CQV445" s="45"/>
      <c r="CQW445" s="45"/>
      <c r="CQX445" s="45"/>
      <c r="CQY445" s="45"/>
      <c r="CQZ445" s="45"/>
      <c r="CRA445" s="45"/>
      <c r="CRB445" s="45"/>
      <c r="CRC445" s="45"/>
      <c r="CRD445" s="45"/>
      <c r="CRE445" s="45"/>
      <c r="CRF445" s="45"/>
      <c r="CRG445" s="45"/>
      <c r="CRH445" s="45"/>
      <c r="CRI445" s="45"/>
      <c r="CRJ445" s="45"/>
      <c r="CRK445" s="45"/>
      <c r="CRL445" s="45"/>
      <c r="CRM445" s="45"/>
      <c r="CRN445" s="45"/>
      <c r="CRO445" s="45"/>
      <c r="CRP445" s="45"/>
      <c r="CRQ445" s="45"/>
      <c r="CRR445" s="45"/>
      <c r="CRS445" s="45"/>
      <c r="CRT445" s="45"/>
      <c r="CRU445" s="45"/>
      <c r="CRV445" s="45"/>
      <c r="CRW445" s="45"/>
      <c r="CRX445" s="45"/>
      <c r="CRY445" s="45"/>
      <c r="CRZ445" s="45"/>
      <c r="CSA445" s="45"/>
      <c r="CSB445" s="45"/>
      <c r="CSC445" s="45"/>
      <c r="CSD445" s="45"/>
      <c r="CSE445" s="45"/>
      <c r="CSF445" s="45"/>
      <c r="CSG445" s="45"/>
      <c r="CSH445" s="45"/>
      <c r="CSI445" s="45"/>
      <c r="CSJ445" s="45"/>
      <c r="CSK445" s="45"/>
      <c r="CSL445" s="45"/>
      <c r="CSM445" s="45"/>
      <c r="CSN445" s="45"/>
      <c r="CSO445" s="45"/>
      <c r="CSP445" s="45"/>
      <c r="CSQ445" s="45"/>
      <c r="CSR445" s="45"/>
      <c r="CSS445" s="45"/>
      <c r="CST445" s="45"/>
      <c r="CSU445" s="45"/>
      <c r="CSV445" s="45"/>
      <c r="CSW445" s="45"/>
      <c r="CSX445" s="45"/>
      <c r="CSY445" s="45"/>
      <c r="CSZ445" s="45"/>
      <c r="CTA445" s="45"/>
      <c r="CTB445" s="45"/>
      <c r="CTC445" s="45"/>
      <c r="CTD445" s="45"/>
      <c r="CTE445" s="45"/>
      <c r="CTF445" s="45"/>
      <c r="CTG445" s="45"/>
      <c r="CTH445" s="45"/>
      <c r="CTI445" s="45"/>
      <c r="CTJ445" s="45"/>
      <c r="CTK445" s="45"/>
      <c r="CTL445" s="45"/>
      <c r="CTM445" s="45"/>
      <c r="CTN445" s="45"/>
      <c r="CTO445" s="45"/>
      <c r="CTP445" s="45"/>
      <c r="CTQ445" s="45"/>
      <c r="CTR445" s="45"/>
      <c r="CTS445" s="45"/>
      <c r="CTT445" s="45"/>
      <c r="CTU445" s="45"/>
      <c r="CTV445" s="45"/>
      <c r="CTW445" s="45"/>
      <c r="CTX445" s="45"/>
      <c r="CTY445" s="45"/>
      <c r="CTZ445" s="45"/>
      <c r="CUA445" s="45"/>
      <c r="CUB445" s="45"/>
      <c r="CUC445" s="45"/>
      <c r="CUD445" s="45"/>
      <c r="CUE445" s="45"/>
      <c r="CUF445" s="45"/>
      <c r="CUG445" s="45"/>
      <c r="CUH445" s="45"/>
      <c r="CUI445" s="45"/>
      <c r="CUJ445" s="45"/>
      <c r="CUK445" s="45"/>
      <c r="CUL445" s="45"/>
      <c r="CUM445" s="45"/>
      <c r="CUN445" s="45"/>
      <c r="CUO445" s="45"/>
      <c r="CUP445" s="45"/>
      <c r="CUQ445" s="45"/>
      <c r="CUR445" s="45"/>
      <c r="CUS445" s="45"/>
      <c r="CUT445" s="45"/>
      <c r="CUU445" s="45"/>
      <c r="CUV445" s="45"/>
      <c r="CUW445" s="45"/>
      <c r="CUX445" s="45"/>
      <c r="CUY445" s="45"/>
      <c r="CUZ445" s="45"/>
      <c r="CVA445" s="45"/>
      <c r="CVB445" s="45"/>
      <c r="CVC445" s="45"/>
      <c r="CVD445" s="45"/>
      <c r="CVE445" s="45"/>
      <c r="CVF445" s="45"/>
      <c r="CVG445" s="45"/>
      <c r="CVH445" s="45"/>
      <c r="CVI445" s="45"/>
      <c r="CVJ445" s="45"/>
      <c r="CVK445" s="45"/>
      <c r="CVL445" s="45"/>
      <c r="CVM445" s="45"/>
      <c r="CVN445" s="45"/>
      <c r="CVO445" s="45"/>
      <c r="CVP445" s="45"/>
      <c r="CVQ445" s="45"/>
      <c r="CVR445" s="45"/>
      <c r="CVS445" s="45"/>
      <c r="CVT445" s="45"/>
      <c r="CVU445" s="45"/>
      <c r="CVV445" s="45"/>
      <c r="CVW445" s="45"/>
      <c r="CVX445" s="45"/>
      <c r="CVY445" s="45"/>
      <c r="CVZ445" s="45"/>
      <c r="CWA445" s="45"/>
      <c r="CWB445" s="45"/>
      <c r="CWC445" s="45"/>
      <c r="CWD445" s="45"/>
      <c r="CWE445" s="45"/>
      <c r="CWF445" s="45"/>
      <c r="CWG445" s="45"/>
      <c r="CWH445" s="45"/>
      <c r="CWI445" s="45"/>
      <c r="CWJ445" s="45"/>
      <c r="CWK445" s="45"/>
      <c r="CWL445" s="45"/>
      <c r="CWM445" s="45"/>
      <c r="CWN445" s="45"/>
      <c r="CWO445" s="45"/>
      <c r="CWP445" s="45"/>
      <c r="CWQ445" s="45"/>
      <c r="CWR445" s="45"/>
      <c r="CWS445" s="45"/>
      <c r="CWT445" s="45"/>
      <c r="CWU445" s="45"/>
      <c r="CWV445" s="45"/>
      <c r="CWW445" s="45"/>
      <c r="CWX445" s="45"/>
      <c r="CWY445" s="45"/>
      <c r="CWZ445" s="45"/>
      <c r="CXA445" s="45"/>
      <c r="CXB445" s="45"/>
      <c r="CXC445" s="45"/>
      <c r="CXD445" s="45"/>
      <c r="CXE445" s="45"/>
      <c r="CXF445" s="45"/>
      <c r="CXG445" s="45"/>
      <c r="CXH445" s="45"/>
      <c r="CXI445" s="45"/>
      <c r="CXJ445" s="45"/>
      <c r="CXK445" s="45"/>
      <c r="CXL445" s="45"/>
      <c r="CXM445" s="45"/>
      <c r="CXN445" s="45"/>
      <c r="CXO445" s="45"/>
      <c r="CXP445" s="45"/>
      <c r="CXQ445" s="45"/>
      <c r="CXR445" s="45"/>
      <c r="CXS445" s="45"/>
      <c r="CXT445" s="45"/>
      <c r="CXU445" s="45"/>
      <c r="CXV445" s="45"/>
      <c r="CXW445" s="45"/>
      <c r="CXX445" s="45"/>
      <c r="CXY445" s="45"/>
      <c r="CXZ445" s="45"/>
      <c r="CYA445" s="45"/>
      <c r="CYB445" s="45"/>
      <c r="CYC445" s="45"/>
      <c r="CYD445" s="45"/>
      <c r="CYE445" s="45"/>
      <c r="CYF445" s="45"/>
      <c r="CYG445" s="45"/>
      <c r="CYH445" s="45"/>
      <c r="CYI445" s="45"/>
      <c r="CYJ445" s="45"/>
      <c r="CYK445" s="45"/>
      <c r="CYL445" s="45"/>
      <c r="CYM445" s="45"/>
      <c r="CYN445" s="45"/>
      <c r="CYO445" s="45"/>
      <c r="CYP445" s="45"/>
      <c r="CYQ445" s="45"/>
      <c r="CYR445" s="45"/>
      <c r="CYS445" s="45"/>
      <c r="CYT445" s="45"/>
      <c r="CYU445" s="45"/>
      <c r="CYV445" s="45"/>
      <c r="CYW445" s="45"/>
      <c r="CYX445" s="45"/>
      <c r="CYY445" s="45"/>
      <c r="CYZ445" s="45"/>
      <c r="CZA445" s="45"/>
      <c r="CZB445" s="45"/>
      <c r="CZC445" s="45"/>
      <c r="CZD445" s="45"/>
      <c r="CZE445" s="45"/>
      <c r="CZF445" s="45"/>
      <c r="CZG445" s="45"/>
      <c r="CZH445" s="45"/>
      <c r="CZI445" s="45"/>
      <c r="CZJ445" s="45"/>
      <c r="CZK445" s="45"/>
      <c r="CZL445" s="45"/>
      <c r="CZM445" s="45"/>
      <c r="CZN445" s="45"/>
      <c r="CZO445" s="45"/>
      <c r="CZP445" s="45"/>
      <c r="CZQ445" s="45"/>
      <c r="CZR445" s="45"/>
      <c r="CZS445" s="45"/>
      <c r="CZT445" s="45"/>
      <c r="CZU445" s="45"/>
      <c r="CZV445" s="45"/>
      <c r="CZW445" s="45"/>
      <c r="CZX445" s="45"/>
      <c r="CZY445" s="45"/>
      <c r="CZZ445" s="45"/>
      <c r="DAA445" s="45"/>
      <c r="DAB445" s="45"/>
      <c r="DAC445" s="45"/>
      <c r="DAD445" s="45"/>
      <c r="DAE445" s="45"/>
      <c r="DAF445" s="45"/>
      <c r="DAG445" s="45"/>
      <c r="DAH445" s="45"/>
      <c r="DAI445" s="45"/>
      <c r="DAJ445" s="45"/>
      <c r="DAK445" s="45"/>
      <c r="DAL445" s="45"/>
      <c r="DAM445" s="45"/>
      <c r="DAN445" s="45"/>
      <c r="DAO445" s="45"/>
      <c r="DAP445" s="45"/>
      <c r="DAQ445" s="45"/>
      <c r="DAR445" s="45"/>
      <c r="DAS445" s="45"/>
      <c r="DAT445" s="45"/>
      <c r="DAU445" s="45"/>
      <c r="DAV445" s="45"/>
      <c r="DAW445" s="45"/>
      <c r="DAX445" s="45"/>
      <c r="DAY445" s="45"/>
      <c r="DAZ445" s="45"/>
      <c r="DBA445" s="45"/>
      <c r="DBB445" s="45"/>
      <c r="DBC445" s="45"/>
      <c r="DBD445" s="45"/>
      <c r="DBE445" s="45"/>
      <c r="DBF445" s="45"/>
      <c r="DBG445" s="45"/>
      <c r="DBH445" s="45"/>
      <c r="DBI445" s="45"/>
      <c r="DBJ445" s="45"/>
      <c r="DBK445" s="45"/>
      <c r="DBL445" s="45"/>
      <c r="DBM445" s="45"/>
      <c r="DBN445" s="45"/>
      <c r="DBO445" s="45"/>
      <c r="DBP445" s="45"/>
      <c r="DBQ445" s="45"/>
      <c r="DBR445" s="45"/>
      <c r="DBS445" s="45"/>
      <c r="DBT445" s="45"/>
      <c r="DBU445" s="45"/>
      <c r="DBV445" s="45"/>
      <c r="DBW445" s="45"/>
      <c r="DBX445" s="45"/>
      <c r="DBY445" s="45"/>
      <c r="DBZ445" s="45"/>
      <c r="DCA445" s="45"/>
      <c r="DCB445" s="45"/>
      <c r="DCC445" s="45"/>
      <c r="DCD445" s="45"/>
      <c r="DCE445" s="45"/>
      <c r="DCF445" s="45"/>
      <c r="DCG445" s="45"/>
      <c r="DCH445" s="45"/>
      <c r="DCI445" s="45"/>
      <c r="DCJ445" s="45"/>
      <c r="DCK445" s="45"/>
      <c r="DCL445" s="45"/>
      <c r="DCM445" s="45"/>
      <c r="DCN445" s="45"/>
      <c r="DCO445" s="45"/>
      <c r="DCP445" s="45"/>
      <c r="DCQ445" s="45"/>
      <c r="DCR445" s="45"/>
      <c r="DCS445" s="45"/>
      <c r="DCT445" s="45"/>
      <c r="DCU445" s="45"/>
      <c r="DCV445" s="45"/>
      <c r="DCW445" s="45"/>
      <c r="DCX445" s="45"/>
      <c r="DCY445" s="45"/>
      <c r="DCZ445" s="45"/>
      <c r="DDA445" s="45"/>
      <c r="DDB445" s="45"/>
      <c r="DDC445" s="45"/>
      <c r="DDD445" s="45"/>
      <c r="DDE445" s="45"/>
      <c r="DDF445" s="45"/>
      <c r="DDG445" s="45"/>
      <c r="DDH445" s="45"/>
      <c r="DDI445" s="45"/>
      <c r="DDJ445" s="45"/>
      <c r="DDK445" s="45"/>
      <c r="DDL445" s="45"/>
      <c r="DDM445" s="45"/>
      <c r="DDN445" s="45"/>
      <c r="DDO445" s="45"/>
      <c r="DDP445" s="45"/>
      <c r="DDQ445" s="45"/>
      <c r="DDR445" s="45"/>
      <c r="DDS445" s="45"/>
      <c r="DDT445" s="45"/>
      <c r="DDU445" s="45"/>
      <c r="DDV445" s="45"/>
      <c r="DDW445" s="45"/>
      <c r="DDX445" s="45"/>
      <c r="DDY445" s="45"/>
      <c r="DDZ445" s="45"/>
      <c r="DEA445" s="45"/>
      <c r="DEB445" s="45"/>
      <c r="DEC445" s="45"/>
      <c r="DED445" s="45"/>
      <c r="DEE445" s="45"/>
      <c r="DEF445" s="45"/>
      <c r="DEG445" s="45"/>
      <c r="DEH445" s="45"/>
      <c r="DEI445" s="45"/>
      <c r="DEJ445" s="45"/>
      <c r="DEK445" s="45"/>
      <c r="DEL445" s="45"/>
      <c r="DEM445" s="45"/>
      <c r="DEN445" s="45"/>
      <c r="DEO445" s="45"/>
      <c r="DEP445" s="45"/>
      <c r="DEQ445" s="45"/>
      <c r="DER445" s="45"/>
      <c r="DES445" s="45"/>
      <c r="DET445" s="45"/>
      <c r="DEU445" s="45"/>
      <c r="DEV445" s="45"/>
      <c r="DEW445" s="45"/>
      <c r="DEX445" s="45"/>
      <c r="DEY445" s="45"/>
      <c r="DEZ445" s="45"/>
      <c r="DFA445" s="45"/>
      <c r="DFB445" s="45"/>
      <c r="DFC445" s="45"/>
      <c r="DFD445" s="45"/>
      <c r="DFE445" s="45"/>
      <c r="DFF445" s="45"/>
      <c r="DFG445" s="45"/>
      <c r="DFH445" s="45"/>
      <c r="DFI445" s="45"/>
      <c r="DFJ445" s="45"/>
      <c r="DFK445" s="45"/>
      <c r="DFL445" s="45"/>
      <c r="DFM445" s="45"/>
      <c r="DFN445" s="45"/>
      <c r="DFO445" s="45"/>
      <c r="DFP445" s="45"/>
      <c r="DFQ445" s="45"/>
      <c r="DFR445" s="45"/>
      <c r="DFS445" s="45"/>
      <c r="DFT445" s="45"/>
      <c r="DFU445" s="45"/>
      <c r="DFV445" s="45"/>
      <c r="DFW445" s="45"/>
      <c r="DFX445" s="45"/>
      <c r="DFY445" s="45"/>
      <c r="DFZ445" s="45"/>
      <c r="DGA445" s="45"/>
      <c r="DGB445" s="45"/>
      <c r="DGC445" s="45"/>
      <c r="DGD445" s="45"/>
      <c r="DGE445" s="45"/>
      <c r="DGF445" s="45"/>
      <c r="DGG445" s="45"/>
      <c r="DGH445" s="45"/>
      <c r="DGI445" s="45"/>
      <c r="DGJ445" s="45"/>
      <c r="DGK445" s="45"/>
      <c r="DGL445" s="45"/>
      <c r="DGM445" s="45"/>
      <c r="DGN445" s="45"/>
      <c r="DGO445" s="45"/>
      <c r="DGP445" s="45"/>
      <c r="DGQ445" s="45"/>
      <c r="DGR445" s="45"/>
      <c r="DGS445" s="45"/>
      <c r="DGT445" s="45"/>
      <c r="DGU445" s="45"/>
      <c r="DGV445" s="45"/>
      <c r="DGW445" s="45"/>
      <c r="DGX445" s="45"/>
      <c r="DGY445" s="45"/>
      <c r="DGZ445" s="45"/>
      <c r="DHA445" s="45"/>
      <c r="DHB445" s="45"/>
      <c r="DHC445" s="45"/>
      <c r="DHD445" s="45"/>
      <c r="DHE445" s="45"/>
      <c r="DHF445" s="45"/>
      <c r="DHG445" s="45"/>
      <c r="DHH445" s="45"/>
      <c r="DHI445" s="45"/>
      <c r="DHJ445" s="45"/>
      <c r="DHK445" s="45"/>
      <c r="DHL445" s="45"/>
      <c r="DHM445" s="45"/>
      <c r="DHN445" s="45"/>
      <c r="DHO445" s="45"/>
      <c r="DHP445" s="45"/>
      <c r="DHQ445" s="45"/>
      <c r="DHR445" s="45"/>
      <c r="DHS445" s="45"/>
      <c r="DHT445" s="45"/>
      <c r="DHU445" s="45"/>
      <c r="DHV445" s="45"/>
      <c r="DHW445" s="45"/>
      <c r="DHX445" s="45"/>
      <c r="DHY445" s="45"/>
      <c r="DHZ445" s="45"/>
      <c r="DIA445" s="45"/>
      <c r="DIB445" s="45"/>
      <c r="DIC445" s="45"/>
      <c r="DID445" s="45"/>
      <c r="DIE445" s="45"/>
      <c r="DIF445" s="45"/>
      <c r="DIG445" s="45"/>
      <c r="DIH445" s="45"/>
      <c r="DII445" s="45"/>
      <c r="DIJ445" s="45"/>
      <c r="DIK445" s="45"/>
      <c r="DIL445" s="45"/>
      <c r="DIM445" s="45"/>
      <c r="DIN445" s="45"/>
      <c r="DIO445" s="45"/>
      <c r="DIP445" s="45"/>
      <c r="DIQ445" s="45"/>
      <c r="DIR445" s="45"/>
      <c r="DIS445" s="45"/>
      <c r="DIT445" s="45"/>
      <c r="DIU445" s="45"/>
      <c r="DIV445" s="45"/>
      <c r="DIW445" s="45"/>
      <c r="DIX445" s="45"/>
      <c r="DIY445" s="45"/>
      <c r="DIZ445" s="45"/>
      <c r="DJA445" s="45"/>
      <c r="DJB445" s="45"/>
      <c r="DJC445" s="45"/>
      <c r="DJD445" s="45"/>
      <c r="DJE445" s="45"/>
      <c r="DJF445" s="45"/>
      <c r="DJG445" s="45"/>
      <c r="DJH445" s="45"/>
      <c r="DJI445" s="45"/>
      <c r="DJJ445" s="45"/>
      <c r="DJK445" s="45"/>
      <c r="DJL445" s="45"/>
      <c r="DJM445" s="45"/>
      <c r="DJN445" s="45"/>
      <c r="DJO445" s="45"/>
      <c r="DJP445" s="45"/>
      <c r="DJQ445" s="45"/>
      <c r="DJR445" s="45"/>
      <c r="DJS445" s="45"/>
      <c r="DJT445" s="45"/>
      <c r="DJU445" s="45"/>
      <c r="DJV445" s="45"/>
      <c r="DJW445" s="45"/>
      <c r="DJX445" s="45"/>
      <c r="DJY445" s="45"/>
      <c r="DJZ445" s="45"/>
      <c r="DKA445" s="45"/>
      <c r="DKB445" s="45"/>
      <c r="DKC445" s="45"/>
      <c r="DKD445" s="45"/>
      <c r="DKE445" s="45"/>
      <c r="DKF445" s="45"/>
      <c r="DKG445" s="45"/>
      <c r="DKH445" s="45"/>
      <c r="DKI445" s="45"/>
      <c r="DKJ445" s="45"/>
      <c r="DKK445" s="45"/>
      <c r="DKL445" s="45"/>
      <c r="DKM445" s="45"/>
      <c r="DKN445" s="45"/>
      <c r="DKO445" s="45"/>
      <c r="DKP445" s="45"/>
      <c r="DKQ445" s="45"/>
      <c r="DKR445" s="45"/>
      <c r="DKS445" s="45"/>
      <c r="DKT445" s="45"/>
      <c r="DKU445" s="45"/>
      <c r="DKV445" s="45"/>
      <c r="DKW445" s="45"/>
      <c r="DKX445" s="45"/>
      <c r="DKY445" s="45"/>
      <c r="DKZ445" s="45"/>
      <c r="DLA445" s="45"/>
      <c r="DLB445" s="45"/>
      <c r="DLC445" s="45"/>
      <c r="DLD445" s="45"/>
      <c r="DLE445" s="45"/>
      <c r="DLF445" s="45"/>
      <c r="DLG445" s="45"/>
      <c r="DLH445" s="45"/>
      <c r="DLI445" s="45"/>
      <c r="DLJ445" s="45"/>
      <c r="DLK445" s="45"/>
      <c r="DLL445" s="45"/>
      <c r="DLM445" s="45"/>
      <c r="DLN445" s="45"/>
      <c r="DLO445" s="45"/>
      <c r="DLP445" s="45"/>
      <c r="DLQ445" s="45"/>
      <c r="DLR445" s="45"/>
      <c r="DLS445" s="45"/>
      <c r="DLT445" s="45"/>
      <c r="DLU445" s="45"/>
      <c r="DLV445" s="45"/>
      <c r="DLW445" s="45"/>
      <c r="DLX445" s="45"/>
      <c r="DLY445" s="45"/>
      <c r="DLZ445" s="45"/>
      <c r="DMA445" s="45"/>
      <c r="DMB445" s="45"/>
      <c r="DMC445" s="45"/>
      <c r="DMD445" s="45"/>
      <c r="DME445" s="45"/>
      <c r="DMF445" s="45"/>
      <c r="DMG445" s="45"/>
      <c r="DMH445" s="45"/>
      <c r="DMI445" s="45"/>
      <c r="DMJ445" s="45"/>
      <c r="DMK445" s="45"/>
      <c r="DML445" s="45"/>
      <c r="DMM445" s="45"/>
      <c r="DMN445" s="45"/>
      <c r="DMO445" s="45"/>
      <c r="DMP445" s="45"/>
      <c r="DMQ445" s="45"/>
      <c r="DMR445" s="45"/>
      <c r="DMS445" s="45"/>
      <c r="DMT445" s="45"/>
      <c r="DMU445" s="45"/>
      <c r="DMV445" s="45"/>
      <c r="DMW445" s="45"/>
      <c r="DMX445" s="45"/>
      <c r="DMY445" s="45"/>
      <c r="DMZ445" s="45"/>
      <c r="DNA445" s="45"/>
      <c r="DNB445" s="45"/>
      <c r="DNC445" s="45"/>
      <c r="DND445" s="45"/>
      <c r="DNE445" s="45"/>
      <c r="DNF445" s="45"/>
      <c r="DNG445" s="45"/>
      <c r="DNH445" s="45"/>
      <c r="DNI445" s="45"/>
      <c r="DNJ445" s="45"/>
      <c r="DNK445" s="45"/>
      <c r="DNL445" s="45"/>
      <c r="DNM445" s="45"/>
      <c r="DNN445" s="45"/>
      <c r="DNO445" s="45"/>
      <c r="DNP445" s="45"/>
      <c r="DNQ445" s="45"/>
      <c r="DNR445" s="45"/>
      <c r="DNS445" s="45"/>
      <c r="DNT445" s="45"/>
      <c r="DNU445" s="45"/>
      <c r="DNV445" s="45"/>
      <c r="DNW445" s="45"/>
      <c r="DNX445" s="45"/>
      <c r="DNY445" s="45"/>
      <c r="DNZ445" s="45"/>
      <c r="DOA445" s="45"/>
      <c r="DOB445" s="45"/>
      <c r="DOC445" s="45"/>
      <c r="DOD445" s="45"/>
      <c r="DOE445" s="45"/>
      <c r="DOF445" s="45"/>
      <c r="DOG445" s="45"/>
      <c r="DOH445" s="45"/>
      <c r="DOI445" s="45"/>
      <c r="DOJ445" s="45"/>
      <c r="DOK445" s="45"/>
      <c r="DOL445" s="45"/>
      <c r="DOM445" s="45"/>
      <c r="DON445" s="45"/>
      <c r="DOO445" s="45"/>
      <c r="DOP445" s="45"/>
      <c r="DOQ445" s="45"/>
      <c r="DOR445" s="45"/>
      <c r="DOS445" s="45"/>
      <c r="DOT445" s="45"/>
      <c r="DOU445" s="45"/>
      <c r="DOV445" s="45"/>
      <c r="DOW445" s="45"/>
      <c r="DOX445" s="45"/>
      <c r="DOY445" s="45"/>
      <c r="DOZ445" s="45"/>
      <c r="DPA445" s="45"/>
      <c r="DPB445" s="45"/>
      <c r="DPC445" s="45"/>
      <c r="DPD445" s="45"/>
      <c r="DPE445" s="45"/>
      <c r="DPF445" s="45"/>
      <c r="DPG445" s="45"/>
      <c r="DPH445" s="45"/>
      <c r="DPI445" s="45"/>
      <c r="DPJ445" s="45"/>
      <c r="DPK445" s="45"/>
      <c r="DPL445" s="45"/>
      <c r="DPM445" s="45"/>
      <c r="DPN445" s="45"/>
      <c r="DPO445" s="45"/>
      <c r="DPP445" s="45"/>
      <c r="DPQ445" s="45"/>
      <c r="DPR445" s="45"/>
      <c r="DPS445" s="45"/>
      <c r="DPT445" s="45"/>
      <c r="DPU445" s="45"/>
      <c r="DPV445" s="45"/>
      <c r="DPW445" s="45"/>
      <c r="DPX445" s="45"/>
      <c r="DPY445" s="45"/>
      <c r="DPZ445" s="45"/>
      <c r="DQA445" s="45"/>
      <c r="DQB445" s="45"/>
      <c r="DQC445" s="45"/>
      <c r="DQD445" s="45"/>
      <c r="DQE445" s="45"/>
      <c r="DQF445" s="45"/>
      <c r="DQG445" s="45"/>
      <c r="DQH445" s="45"/>
      <c r="DQI445" s="45"/>
      <c r="DQJ445" s="45"/>
      <c r="DQK445" s="45"/>
      <c r="DQL445" s="45"/>
      <c r="DQM445" s="45"/>
      <c r="DQN445" s="45"/>
      <c r="DQO445" s="45"/>
      <c r="DQP445" s="45"/>
      <c r="DQQ445" s="45"/>
      <c r="DQR445" s="45"/>
      <c r="DQS445" s="45"/>
      <c r="DQT445" s="45"/>
      <c r="DQU445" s="45"/>
      <c r="DQV445" s="45"/>
      <c r="DQW445" s="45"/>
      <c r="DQX445" s="45"/>
      <c r="DQY445" s="45"/>
      <c r="DQZ445" s="45"/>
      <c r="DRA445" s="45"/>
      <c r="DRB445" s="45"/>
      <c r="DRC445" s="45"/>
      <c r="DRD445" s="45"/>
      <c r="DRE445" s="45"/>
      <c r="DRF445" s="45"/>
      <c r="DRG445" s="45"/>
      <c r="DRH445" s="45"/>
      <c r="DRI445" s="45"/>
      <c r="DRJ445" s="45"/>
      <c r="DRK445" s="45"/>
      <c r="DRL445" s="45"/>
      <c r="DRM445" s="45"/>
      <c r="DRN445" s="45"/>
      <c r="DRO445" s="45"/>
      <c r="DRP445" s="45"/>
      <c r="DRQ445" s="45"/>
      <c r="DRR445" s="45"/>
      <c r="DRS445" s="45"/>
      <c r="DRT445" s="45"/>
      <c r="DRU445" s="45"/>
      <c r="DRV445" s="45"/>
      <c r="DRW445" s="45"/>
      <c r="DRX445" s="45"/>
      <c r="DRY445" s="45"/>
      <c r="DRZ445" s="45"/>
      <c r="DSA445" s="45"/>
      <c r="DSB445" s="45"/>
      <c r="DSC445" s="45"/>
      <c r="DSD445" s="45"/>
      <c r="DSE445" s="45"/>
      <c r="DSF445" s="45"/>
      <c r="DSG445" s="45"/>
      <c r="DSH445" s="45"/>
      <c r="DSI445" s="45"/>
      <c r="DSJ445" s="45"/>
      <c r="DSK445" s="45"/>
      <c r="DSL445" s="45"/>
      <c r="DSM445" s="45"/>
      <c r="DSN445" s="45"/>
      <c r="DSO445" s="45"/>
      <c r="DSP445" s="45"/>
      <c r="DSQ445" s="45"/>
      <c r="DSR445" s="45"/>
      <c r="DSS445" s="45"/>
      <c r="DST445" s="45"/>
      <c r="DSU445" s="45"/>
      <c r="DSV445" s="45"/>
      <c r="DSW445" s="45"/>
      <c r="DSX445" s="45"/>
      <c r="DSY445" s="45"/>
      <c r="DSZ445" s="45"/>
      <c r="DTA445" s="45"/>
      <c r="DTB445" s="45"/>
      <c r="DTC445" s="45"/>
      <c r="DTD445" s="45"/>
      <c r="DTE445" s="45"/>
      <c r="DTF445" s="45"/>
      <c r="DTG445" s="45"/>
      <c r="DTH445" s="45"/>
      <c r="DTI445" s="45"/>
      <c r="DTJ445" s="45"/>
      <c r="DTK445" s="45"/>
      <c r="DTL445" s="45"/>
      <c r="DTM445" s="45"/>
      <c r="DTN445" s="45"/>
      <c r="DTO445" s="45"/>
      <c r="DTP445" s="45"/>
      <c r="DTQ445" s="45"/>
      <c r="DTR445" s="45"/>
      <c r="DTS445" s="45"/>
      <c r="DTT445" s="45"/>
      <c r="DTU445" s="45"/>
      <c r="DTV445" s="45"/>
      <c r="DTW445" s="45"/>
      <c r="DTX445" s="45"/>
      <c r="DTY445" s="45"/>
      <c r="DTZ445" s="45"/>
      <c r="DUA445" s="45"/>
      <c r="DUB445" s="45"/>
      <c r="DUC445" s="45"/>
      <c r="DUD445" s="45"/>
      <c r="DUE445" s="45"/>
      <c r="DUF445" s="45"/>
      <c r="DUG445" s="45"/>
      <c r="DUH445" s="45"/>
      <c r="DUI445" s="45"/>
      <c r="DUJ445" s="45"/>
      <c r="DUK445" s="45"/>
      <c r="DUL445" s="45"/>
      <c r="DUM445" s="45"/>
      <c r="DUN445" s="45"/>
      <c r="DUO445" s="45"/>
      <c r="DUP445" s="45"/>
      <c r="DUQ445" s="45"/>
      <c r="DUR445" s="45"/>
      <c r="DUS445" s="45"/>
      <c r="DUT445" s="45"/>
      <c r="DUU445" s="45"/>
      <c r="DUV445" s="45"/>
      <c r="DUW445" s="45"/>
      <c r="DUX445" s="45"/>
      <c r="DUY445" s="45"/>
      <c r="DUZ445" s="45"/>
      <c r="DVA445" s="45"/>
      <c r="DVB445" s="45"/>
      <c r="DVC445" s="45"/>
      <c r="DVD445" s="45"/>
      <c r="DVE445" s="45"/>
      <c r="DVF445" s="45"/>
      <c r="DVG445" s="45"/>
      <c r="DVH445" s="45"/>
      <c r="DVI445" s="45"/>
      <c r="DVJ445" s="45"/>
      <c r="DVK445" s="45"/>
      <c r="DVL445" s="45"/>
      <c r="DVM445" s="45"/>
      <c r="DVN445" s="45"/>
      <c r="DVO445" s="45"/>
      <c r="DVP445" s="45"/>
      <c r="DVQ445" s="45"/>
      <c r="DVR445" s="45"/>
      <c r="DVS445" s="45"/>
      <c r="DVT445" s="45"/>
      <c r="DVU445" s="45"/>
      <c r="DVV445" s="45"/>
      <c r="DVW445" s="45"/>
      <c r="DVX445" s="45"/>
      <c r="DVY445" s="45"/>
      <c r="DVZ445" s="45"/>
      <c r="DWA445" s="45"/>
      <c r="DWB445" s="45"/>
      <c r="DWC445" s="45"/>
      <c r="DWD445" s="45"/>
      <c r="DWE445" s="45"/>
      <c r="DWF445" s="45"/>
      <c r="DWG445" s="45"/>
      <c r="DWH445" s="45"/>
      <c r="DWI445" s="45"/>
      <c r="DWJ445" s="45"/>
      <c r="DWK445" s="45"/>
      <c r="DWL445" s="45"/>
      <c r="DWM445" s="45"/>
      <c r="DWN445" s="45"/>
      <c r="DWO445" s="45"/>
      <c r="DWP445" s="45"/>
      <c r="DWQ445" s="45"/>
      <c r="DWR445" s="45"/>
      <c r="DWS445" s="45"/>
      <c r="DWT445" s="45"/>
      <c r="DWU445" s="45"/>
      <c r="DWV445" s="45"/>
      <c r="DWW445" s="45"/>
      <c r="DWX445" s="45"/>
      <c r="DWY445" s="45"/>
      <c r="DWZ445" s="45"/>
      <c r="DXA445" s="45"/>
      <c r="DXB445" s="45"/>
      <c r="DXC445" s="45"/>
      <c r="DXD445" s="45"/>
      <c r="DXE445" s="45"/>
      <c r="DXF445" s="45"/>
      <c r="DXG445" s="45"/>
      <c r="DXH445" s="45"/>
      <c r="DXI445" s="45"/>
      <c r="DXJ445" s="45"/>
      <c r="DXK445" s="45"/>
      <c r="DXL445" s="45"/>
      <c r="DXM445" s="45"/>
      <c r="DXN445" s="45"/>
      <c r="DXO445" s="45"/>
      <c r="DXP445" s="45"/>
      <c r="DXQ445" s="45"/>
      <c r="DXR445" s="45"/>
      <c r="DXS445" s="45"/>
      <c r="DXT445" s="45"/>
      <c r="DXU445" s="45"/>
      <c r="DXV445" s="45"/>
      <c r="DXW445" s="45"/>
      <c r="DXX445" s="45"/>
      <c r="DXY445" s="45"/>
      <c r="DXZ445" s="45"/>
      <c r="DYA445" s="45"/>
      <c r="DYB445" s="45"/>
      <c r="DYC445" s="45"/>
      <c r="DYD445" s="45"/>
      <c r="DYE445" s="45"/>
      <c r="DYF445" s="45"/>
      <c r="DYG445" s="45"/>
      <c r="DYH445" s="45"/>
      <c r="DYI445" s="45"/>
      <c r="DYJ445" s="45"/>
      <c r="DYK445" s="45"/>
      <c r="DYL445" s="45"/>
      <c r="DYM445" s="45"/>
      <c r="DYN445" s="45"/>
      <c r="DYO445" s="45"/>
      <c r="DYP445" s="45"/>
      <c r="DYQ445" s="45"/>
      <c r="DYR445" s="45"/>
      <c r="DYS445" s="45"/>
      <c r="DYT445" s="45"/>
      <c r="DYU445" s="45"/>
      <c r="DYV445" s="45"/>
      <c r="DYW445" s="45"/>
      <c r="DYX445" s="45"/>
      <c r="DYY445" s="45"/>
      <c r="DYZ445" s="45"/>
      <c r="DZA445" s="45"/>
      <c r="DZB445" s="45"/>
      <c r="DZC445" s="45"/>
      <c r="DZD445" s="45"/>
      <c r="DZE445" s="45"/>
      <c r="DZF445" s="45"/>
      <c r="DZG445" s="45"/>
      <c r="DZH445" s="45"/>
      <c r="DZI445" s="45"/>
      <c r="DZJ445" s="45"/>
      <c r="DZK445" s="45"/>
      <c r="DZL445" s="45"/>
      <c r="DZM445" s="45"/>
      <c r="DZN445" s="45"/>
      <c r="DZO445" s="45"/>
      <c r="DZP445" s="45"/>
      <c r="DZQ445" s="45"/>
      <c r="DZR445" s="45"/>
      <c r="DZS445" s="45"/>
      <c r="DZT445" s="45"/>
      <c r="DZU445" s="45"/>
      <c r="DZV445" s="45"/>
      <c r="DZW445" s="45"/>
      <c r="DZX445" s="45"/>
      <c r="DZY445" s="45"/>
      <c r="DZZ445" s="45"/>
      <c r="EAA445" s="45"/>
      <c r="EAB445" s="45"/>
      <c r="EAC445" s="45"/>
      <c r="EAD445" s="45"/>
      <c r="EAE445" s="45"/>
      <c r="EAF445" s="45"/>
      <c r="EAG445" s="45"/>
      <c r="EAH445" s="45"/>
      <c r="EAI445" s="45"/>
      <c r="EAJ445" s="45"/>
      <c r="EAK445" s="45"/>
      <c r="EAL445" s="45"/>
      <c r="EAM445" s="45"/>
      <c r="EAN445" s="45"/>
      <c r="EAO445" s="45"/>
      <c r="EAP445" s="45"/>
      <c r="EAQ445" s="45"/>
      <c r="EAR445" s="45"/>
      <c r="EAS445" s="45"/>
      <c r="EAT445" s="45"/>
      <c r="EAU445" s="45"/>
      <c r="EAV445" s="45"/>
      <c r="EAW445" s="45"/>
      <c r="EAX445" s="45"/>
      <c r="EAY445" s="45"/>
      <c r="EAZ445" s="45"/>
      <c r="EBA445" s="45"/>
      <c r="EBB445" s="45"/>
      <c r="EBC445" s="45"/>
      <c r="EBD445" s="45"/>
      <c r="EBE445" s="45"/>
      <c r="EBF445" s="45"/>
      <c r="EBG445" s="45"/>
      <c r="EBH445" s="45"/>
      <c r="EBI445" s="45"/>
      <c r="EBJ445" s="45"/>
      <c r="EBK445" s="45"/>
      <c r="EBL445" s="45"/>
      <c r="EBM445" s="45"/>
      <c r="EBN445" s="45"/>
      <c r="EBO445" s="45"/>
      <c r="EBP445" s="45"/>
      <c r="EBQ445" s="45"/>
      <c r="EBR445" s="45"/>
      <c r="EBS445" s="45"/>
      <c r="EBT445" s="45"/>
      <c r="EBU445" s="45"/>
      <c r="EBV445" s="45"/>
      <c r="EBW445" s="45"/>
      <c r="EBX445" s="45"/>
      <c r="EBY445" s="45"/>
      <c r="EBZ445" s="45"/>
      <c r="ECA445" s="45"/>
      <c r="ECB445" s="45"/>
      <c r="ECC445" s="45"/>
      <c r="ECD445" s="45"/>
      <c r="ECE445" s="45"/>
      <c r="ECF445" s="45"/>
      <c r="ECG445" s="45"/>
      <c r="ECH445" s="45"/>
      <c r="ECI445" s="45"/>
      <c r="ECJ445" s="45"/>
      <c r="ECK445" s="45"/>
      <c r="ECL445" s="45"/>
      <c r="ECM445" s="45"/>
      <c r="ECN445" s="45"/>
      <c r="ECO445" s="45"/>
      <c r="ECP445" s="45"/>
      <c r="ECQ445" s="45"/>
      <c r="ECR445" s="45"/>
      <c r="ECS445" s="45"/>
      <c r="ECT445" s="45"/>
      <c r="ECU445" s="45"/>
      <c r="ECV445" s="45"/>
      <c r="ECW445" s="45"/>
      <c r="ECX445" s="45"/>
      <c r="ECY445" s="45"/>
      <c r="ECZ445" s="45"/>
      <c r="EDA445" s="45"/>
      <c r="EDB445" s="45"/>
      <c r="EDC445" s="45"/>
      <c r="EDD445" s="45"/>
      <c r="EDE445" s="45"/>
      <c r="EDF445" s="45"/>
      <c r="EDG445" s="45"/>
      <c r="EDH445" s="45"/>
      <c r="EDI445" s="45"/>
      <c r="EDJ445" s="45"/>
      <c r="EDK445" s="45"/>
      <c r="EDL445" s="45"/>
      <c r="EDM445" s="45"/>
      <c r="EDN445" s="45"/>
      <c r="EDO445" s="45"/>
      <c r="EDP445" s="45"/>
      <c r="EDQ445" s="45"/>
      <c r="EDR445" s="45"/>
      <c r="EDS445" s="45"/>
      <c r="EDT445" s="45"/>
      <c r="EDU445" s="45"/>
      <c r="EDV445" s="45"/>
      <c r="EDW445" s="45"/>
      <c r="EDX445" s="45"/>
      <c r="EDY445" s="45"/>
      <c r="EDZ445" s="45"/>
      <c r="EEA445" s="45"/>
      <c r="EEB445" s="45"/>
      <c r="EEC445" s="45"/>
      <c r="EED445" s="45"/>
      <c r="EEE445" s="45"/>
      <c r="EEF445" s="45"/>
      <c r="EEG445" s="45"/>
      <c r="EEH445" s="45"/>
      <c r="EEI445" s="45"/>
      <c r="EEJ445" s="45"/>
      <c r="EEK445" s="45"/>
      <c r="EEL445" s="45"/>
      <c r="EEM445" s="45"/>
      <c r="EEN445" s="45"/>
      <c r="EEO445" s="45"/>
      <c r="EEP445" s="45"/>
      <c r="EEQ445" s="45"/>
      <c r="EER445" s="45"/>
      <c r="EES445" s="45"/>
      <c r="EET445" s="45"/>
      <c r="EEU445" s="45"/>
      <c r="EEV445" s="45"/>
      <c r="EEW445" s="45"/>
      <c r="EEX445" s="45"/>
      <c r="EEY445" s="45"/>
      <c r="EEZ445" s="45"/>
      <c r="EFA445" s="45"/>
      <c r="EFB445" s="45"/>
      <c r="EFC445" s="45"/>
      <c r="EFD445" s="45"/>
      <c r="EFE445" s="45"/>
      <c r="EFF445" s="45"/>
      <c r="EFG445" s="45"/>
      <c r="EFH445" s="45"/>
      <c r="EFI445" s="45"/>
      <c r="EFJ445" s="45"/>
      <c r="EFK445" s="45"/>
      <c r="EFL445" s="45"/>
      <c r="EFM445" s="45"/>
      <c r="EFN445" s="45"/>
      <c r="EFO445" s="45"/>
      <c r="EFP445" s="45"/>
      <c r="EFQ445" s="45"/>
      <c r="EFR445" s="45"/>
      <c r="EFS445" s="45"/>
      <c r="EFT445" s="45"/>
      <c r="EFU445" s="45"/>
      <c r="EFV445" s="45"/>
      <c r="EFW445" s="45"/>
      <c r="EFX445" s="45"/>
      <c r="EFY445" s="45"/>
      <c r="EFZ445" s="45"/>
      <c r="EGA445" s="45"/>
      <c r="EGB445" s="45"/>
      <c r="EGC445" s="45"/>
      <c r="EGD445" s="45"/>
      <c r="EGE445" s="45"/>
      <c r="EGF445" s="45"/>
      <c r="EGG445" s="45"/>
      <c r="EGH445" s="45"/>
      <c r="EGI445" s="45"/>
      <c r="EGJ445" s="45"/>
      <c r="EGK445" s="45"/>
      <c r="EGL445" s="45"/>
      <c r="EGM445" s="45"/>
      <c r="EGN445" s="45"/>
      <c r="EGO445" s="45"/>
      <c r="EGP445" s="45"/>
      <c r="EGQ445" s="45"/>
      <c r="EGR445" s="45"/>
      <c r="EGS445" s="45"/>
      <c r="EGT445" s="45"/>
      <c r="EGU445" s="45"/>
      <c r="EGV445" s="45"/>
      <c r="EGW445" s="45"/>
      <c r="EGX445" s="45"/>
      <c r="EGY445" s="45"/>
      <c r="EGZ445" s="45"/>
      <c r="EHA445" s="45"/>
      <c r="EHB445" s="45"/>
      <c r="EHC445" s="45"/>
      <c r="EHD445" s="45"/>
      <c r="EHE445" s="45"/>
      <c r="EHF445" s="45"/>
      <c r="EHG445" s="45"/>
      <c r="EHH445" s="45"/>
      <c r="EHI445" s="45"/>
      <c r="EHJ445" s="45"/>
      <c r="EHK445" s="45"/>
      <c r="EHL445" s="45"/>
      <c r="EHM445" s="45"/>
      <c r="EHN445" s="45"/>
      <c r="EHO445" s="45"/>
      <c r="EHP445" s="45"/>
      <c r="EHQ445" s="45"/>
      <c r="EHR445" s="45"/>
      <c r="EHS445" s="45"/>
      <c r="EHT445" s="45"/>
      <c r="EHU445" s="45"/>
      <c r="EHV445" s="45"/>
      <c r="EHW445" s="45"/>
      <c r="EHX445" s="45"/>
      <c r="EHY445" s="45"/>
      <c r="EHZ445" s="45"/>
      <c r="EIA445" s="45"/>
      <c r="EIB445" s="45"/>
      <c r="EIC445" s="45"/>
      <c r="EID445" s="45"/>
      <c r="EIE445" s="45"/>
      <c r="EIF445" s="45"/>
      <c r="EIG445" s="45"/>
      <c r="EIH445" s="45"/>
      <c r="EII445" s="45"/>
      <c r="EIJ445" s="45"/>
      <c r="EIK445" s="45"/>
      <c r="EIL445" s="45"/>
      <c r="EIM445" s="45"/>
      <c r="EIN445" s="45"/>
      <c r="EIO445" s="45"/>
      <c r="EIP445" s="45"/>
      <c r="EIQ445" s="45"/>
      <c r="EIR445" s="45"/>
      <c r="EIS445" s="45"/>
      <c r="EIT445" s="45"/>
      <c r="EIU445" s="45"/>
      <c r="EIV445" s="45"/>
      <c r="EIW445" s="45"/>
      <c r="EIX445" s="45"/>
      <c r="EIY445" s="45"/>
      <c r="EIZ445" s="45"/>
      <c r="EJA445" s="45"/>
      <c r="EJB445" s="45"/>
      <c r="EJC445" s="45"/>
      <c r="EJD445" s="45"/>
      <c r="EJE445" s="45"/>
      <c r="EJF445" s="45"/>
      <c r="EJG445" s="45"/>
      <c r="EJH445" s="45"/>
      <c r="EJI445" s="45"/>
      <c r="EJJ445" s="45"/>
      <c r="EJK445" s="45"/>
      <c r="EJL445" s="45"/>
      <c r="EJM445" s="45"/>
      <c r="EJN445" s="45"/>
      <c r="EJO445" s="45"/>
      <c r="EJP445" s="45"/>
      <c r="EJQ445" s="45"/>
      <c r="EJR445" s="45"/>
      <c r="EJS445" s="45"/>
      <c r="EJT445" s="45"/>
      <c r="EJU445" s="45"/>
      <c r="EJV445" s="45"/>
      <c r="EJW445" s="45"/>
      <c r="EJX445" s="45"/>
      <c r="EJY445" s="45"/>
      <c r="EJZ445" s="45"/>
      <c r="EKA445" s="45"/>
      <c r="EKB445" s="45"/>
      <c r="EKC445" s="45"/>
      <c r="EKD445" s="45"/>
      <c r="EKE445" s="45"/>
      <c r="EKF445" s="45"/>
      <c r="EKG445" s="45"/>
      <c r="EKH445" s="45"/>
      <c r="EKI445" s="45"/>
      <c r="EKJ445" s="45"/>
      <c r="EKK445" s="45"/>
      <c r="EKL445" s="45"/>
      <c r="EKM445" s="45"/>
      <c r="EKN445" s="45"/>
      <c r="EKO445" s="45"/>
      <c r="EKP445" s="45"/>
      <c r="EKQ445" s="45"/>
      <c r="EKR445" s="45"/>
      <c r="EKS445" s="45"/>
      <c r="EKT445" s="45"/>
      <c r="EKU445" s="45"/>
      <c r="EKV445" s="45"/>
      <c r="EKW445" s="45"/>
      <c r="EKX445" s="45"/>
      <c r="EKY445" s="45"/>
      <c r="EKZ445" s="45"/>
      <c r="ELA445" s="45"/>
      <c r="ELB445" s="45"/>
      <c r="ELC445" s="45"/>
      <c r="ELD445" s="45"/>
      <c r="ELE445" s="45"/>
      <c r="ELF445" s="45"/>
      <c r="ELG445" s="45"/>
      <c r="ELH445" s="45"/>
      <c r="ELI445" s="45"/>
      <c r="ELJ445" s="45"/>
      <c r="ELK445" s="45"/>
      <c r="ELL445" s="45"/>
      <c r="ELM445" s="45"/>
      <c r="ELN445" s="45"/>
      <c r="ELO445" s="45"/>
      <c r="ELP445" s="45"/>
      <c r="ELQ445" s="45"/>
      <c r="ELR445" s="45"/>
      <c r="ELS445" s="45"/>
      <c r="ELT445" s="45"/>
      <c r="ELU445" s="45"/>
      <c r="ELV445" s="45"/>
      <c r="ELW445" s="45"/>
      <c r="ELX445" s="45"/>
      <c r="ELY445" s="45"/>
      <c r="ELZ445" s="45"/>
      <c r="EMA445" s="45"/>
      <c r="EMB445" s="45"/>
      <c r="EMC445" s="45"/>
      <c r="EMD445" s="45"/>
      <c r="EME445" s="45"/>
      <c r="EMF445" s="45"/>
      <c r="EMG445" s="45"/>
      <c r="EMH445" s="45"/>
      <c r="EMI445" s="45"/>
      <c r="EMJ445" s="45"/>
      <c r="EMK445" s="45"/>
      <c r="EML445" s="45"/>
      <c r="EMM445" s="45"/>
      <c r="EMN445" s="45"/>
      <c r="EMO445" s="45"/>
      <c r="EMP445" s="45"/>
      <c r="EMQ445" s="45"/>
      <c r="EMR445" s="45"/>
      <c r="EMS445" s="45"/>
      <c r="EMT445" s="45"/>
      <c r="EMU445" s="45"/>
      <c r="EMV445" s="45"/>
      <c r="EMW445" s="45"/>
      <c r="EMX445" s="45"/>
      <c r="EMY445" s="45"/>
      <c r="EMZ445" s="45"/>
      <c r="ENA445" s="45"/>
      <c r="ENB445" s="45"/>
      <c r="ENC445" s="45"/>
      <c r="END445" s="45"/>
      <c r="ENE445" s="45"/>
      <c r="ENF445" s="45"/>
      <c r="ENG445" s="45"/>
      <c r="ENH445" s="45"/>
      <c r="ENI445" s="45"/>
      <c r="ENJ445" s="45"/>
      <c r="ENK445" s="45"/>
      <c r="ENL445" s="45"/>
      <c r="ENM445" s="45"/>
      <c r="ENN445" s="45"/>
      <c r="ENO445" s="45"/>
      <c r="ENP445" s="45"/>
      <c r="ENQ445" s="45"/>
      <c r="ENR445" s="45"/>
      <c r="ENS445" s="45"/>
      <c r="ENT445" s="45"/>
      <c r="ENU445" s="45"/>
      <c r="ENV445" s="45"/>
      <c r="ENW445" s="45"/>
      <c r="ENX445" s="45"/>
      <c r="ENY445" s="45"/>
      <c r="ENZ445" s="45"/>
      <c r="EOA445" s="45"/>
      <c r="EOB445" s="45"/>
      <c r="EOC445" s="45"/>
      <c r="EOD445" s="45"/>
      <c r="EOE445" s="45"/>
      <c r="EOF445" s="45"/>
      <c r="EOG445" s="45"/>
      <c r="EOH445" s="45"/>
      <c r="EOI445" s="45"/>
      <c r="EOJ445" s="45"/>
      <c r="EOK445" s="45"/>
      <c r="EOL445" s="45"/>
      <c r="EOM445" s="45"/>
      <c r="EON445" s="45"/>
      <c r="EOO445" s="45"/>
      <c r="EOP445" s="45"/>
      <c r="EOQ445" s="45"/>
      <c r="EOR445" s="45"/>
      <c r="EOS445" s="45"/>
      <c r="EOT445" s="45"/>
      <c r="EOU445" s="45"/>
      <c r="EOV445" s="45"/>
      <c r="EOW445" s="45"/>
      <c r="EOX445" s="45"/>
      <c r="EOY445" s="45"/>
      <c r="EOZ445" s="45"/>
      <c r="EPA445" s="45"/>
      <c r="EPB445" s="45"/>
      <c r="EPC445" s="45"/>
      <c r="EPD445" s="45"/>
      <c r="EPE445" s="45"/>
      <c r="EPF445" s="45"/>
      <c r="EPG445" s="45"/>
      <c r="EPH445" s="45"/>
      <c r="EPI445" s="45"/>
      <c r="EPJ445" s="45"/>
      <c r="EPK445" s="45"/>
      <c r="EPL445" s="45"/>
      <c r="EPM445" s="45"/>
      <c r="EPN445" s="45"/>
      <c r="EPO445" s="45"/>
      <c r="EPP445" s="45"/>
      <c r="EPQ445" s="45"/>
      <c r="EPR445" s="45"/>
      <c r="EPS445" s="45"/>
      <c r="EPT445" s="45"/>
      <c r="EPU445" s="45"/>
      <c r="EPV445" s="45"/>
      <c r="EPW445" s="45"/>
      <c r="EPX445" s="45"/>
      <c r="EPY445" s="45"/>
      <c r="EPZ445" s="45"/>
      <c r="EQA445" s="45"/>
      <c r="EQB445" s="45"/>
      <c r="EQC445" s="45"/>
      <c r="EQD445" s="45"/>
      <c r="EQE445" s="45"/>
      <c r="EQF445" s="45"/>
      <c r="EQG445" s="45"/>
      <c r="EQH445" s="45"/>
      <c r="EQI445" s="45"/>
      <c r="EQJ445" s="45"/>
      <c r="EQK445" s="45"/>
      <c r="EQL445" s="45"/>
      <c r="EQM445" s="45"/>
      <c r="EQN445" s="45"/>
      <c r="EQO445" s="45"/>
      <c r="EQP445" s="45"/>
      <c r="EQQ445" s="45"/>
      <c r="EQR445" s="45"/>
      <c r="EQS445" s="45"/>
      <c r="EQT445" s="45"/>
      <c r="EQU445" s="45"/>
      <c r="EQV445" s="45"/>
      <c r="EQW445" s="45"/>
      <c r="EQX445" s="45"/>
      <c r="EQY445" s="45"/>
      <c r="EQZ445" s="45"/>
      <c r="ERA445" s="45"/>
      <c r="ERB445" s="45"/>
      <c r="ERC445" s="45"/>
      <c r="ERD445" s="45"/>
      <c r="ERE445" s="45"/>
      <c r="ERF445" s="45"/>
      <c r="ERG445" s="45"/>
      <c r="ERH445" s="45"/>
      <c r="ERI445" s="45"/>
      <c r="ERJ445" s="45"/>
      <c r="ERK445" s="45"/>
      <c r="ERL445" s="45"/>
      <c r="ERM445" s="45"/>
      <c r="ERN445" s="45"/>
      <c r="ERO445" s="45"/>
      <c r="ERP445" s="45"/>
      <c r="ERQ445" s="45"/>
      <c r="ERR445" s="45"/>
      <c r="ERS445" s="45"/>
      <c r="ERT445" s="45"/>
      <c r="ERU445" s="45"/>
      <c r="ERV445" s="45"/>
      <c r="ERW445" s="45"/>
      <c r="ERX445" s="45"/>
      <c r="ERY445" s="45"/>
      <c r="ERZ445" s="45"/>
      <c r="ESA445" s="45"/>
      <c r="ESB445" s="45"/>
      <c r="ESC445" s="45"/>
      <c r="ESD445" s="45"/>
      <c r="ESE445" s="45"/>
      <c r="ESF445" s="45"/>
      <c r="ESG445" s="45"/>
      <c r="ESH445" s="45"/>
      <c r="ESI445" s="45"/>
      <c r="ESJ445" s="45"/>
      <c r="ESK445" s="45"/>
      <c r="ESL445" s="45"/>
      <c r="ESM445" s="45"/>
      <c r="ESN445" s="45"/>
      <c r="ESO445" s="45"/>
      <c r="ESP445" s="45"/>
      <c r="ESQ445" s="45"/>
      <c r="ESR445" s="45"/>
      <c r="ESS445" s="45"/>
      <c r="EST445" s="45"/>
      <c r="ESU445" s="45"/>
      <c r="ESV445" s="45"/>
      <c r="ESW445" s="45"/>
      <c r="ESX445" s="45"/>
      <c r="ESY445" s="45"/>
      <c r="ESZ445" s="45"/>
      <c r="ETA445" s="45"/>
      <c r="ETB445" s="45"/>
      <c r="ETC445" s="45"/>
      <c r="ETD445" s="45"/>
      <c r="ETE445" s="45"/>
      <c r="ETF445" s="45"/>
      <c r="ETG445" s="45"/>
      <c r="ETH445" s="45"/>
      <c r="ETI445" s="45"/>
      <c r="ETJ445" s="45"/>
      <c r="ETK445" s="45"/>
      <c r="ETL445" s="45"/>
      <c r="ETM445" s="45"/>
      <c r="ETN445" s="45"/>
      <c r="ETO445" s="45"/>
      <c r="ETP445" s="45"/>
      <c r="ETQ445" s="45"/>
      <c r="ETR445" s="45"/>
      <c r="ETS445" s="45"/>
      <c r="ETT445" s="45"/>
      <c r="ETU445" s="45"/>
      <c r="ETV445" s="45"/>
      <c r="ETW445" s="45"/>
      <c r="ETX445" s="45"/>
      <c r="ETY445" s="45"/>
      <c r="ETZ445" s="45"/>
      <c r="EUA445" s="45"/>
      <c r="EUB445" s="45"/>
      <c r="EUC445" s="45"/>
      <c r="EUD445" s="45"/>
      <c r="EUE445" s="45"/>
      <c r="EUF445" s="45"/>
      <c r="EUG445" s="45"/>
      <c r="EUH445" s="45"/>
      <c r="EUI445" s="45"/>
      <c r="EUJ445" s="45"/>
      <c r="EUK445" s="45"/>
      <c r="EUL445" s="45"/>
      <c r="EUM445" s="45"/>
      <c r="EUN445" s="45"/>
      <c r="EUO445" s="45"/>
      <c r="EUP445" s="45"/>
      <c r="EUQ445" s="45"/>
      <c r="EUR445" s="45"/>
      <c r="EUS445" s="45"/>
      <c r="EUT445" s="45"/>
      <c r="EUU445" s="45"/>
      <c r="EUV445" s="45"/>
      <c r="EUW445" s="45"/>
      <c r="EUX445" s="45"/>
      <c r="EUY445" s="45"/>
      <c r="EUZ445" s="45"/>
      <c r="EVA445" s="45"/>
      <c r="EVB445" s="45"/>
      <c r="EVC445" s="45"/>
      <c r="EVD445" s="45"/>
      <c r="EVE445" s="45"/>
      <c r="EVF445" s="45"/>
      <c r="EVG445" s="45"/>
      <c r="EVH445" s="45"/>
      <c r="EVI445" s="45"/>
      <c r="EVJ445" s="45"/>
      <c r="EVK445" s="45"/>
      <c r="EVL445" s="45"/>
      <c r="EVM445" s="45"/>
      <c r="EVN445" s="45"/>
      <c r="EVO445" s="45"/>
      <c r="EVP445" s="45"/>
      <c r="EVQ445" s="45"/>
      <c r="EVR445" s="45"/>
      <c r="EVS445" s="45"/>
      <c r="EVT445" s="45"/>
      <c r="EVU445" s="45"/>
      <c r="EVV445" s="45"/>
      <c r="EVW445" s="45"/>
      <c r="EVX445" s="45"/>
      <c r="EVY445" s="45"/>
      <c r="EVZ445" s="45"/>
      <c r="EWA445" s="45"/>
      <c r="EWB445" s="45"/>
      <c r="EWC445" s="45"/>
      <c r="EWD445" s="45"/>
      <c r="EWE445" s="45"/>
      <c r="EWF445" s="45"/>
      <c r="EWG445" s="45"/>
      <c r="EWH445" s="45"/>
      <c r="EWI445" s="45"/>
      <c r="EWJ445" s="45"/>
      <c r="EWK445" s="45"/>
      <c r="EWL445" s="45"/>
      <c r="EWM445" s="45"/>
      <c r="EWN445" s="45"/>
      <c r="EWO445" s="45"/>
      <c r="EWP445" s="45"/>
      <c r="EWQ445" s="45"/>
      <c r="EWR445" s="45"/>
      <c r="EWS445" s="45"/>
      <c r="EWT445" s="45"/>
      <c r="EWU445" s="45"/>
      <c r="EWV445" s="45"/>
      <c r="EWW445" s="45"/>
      <c r="EWX445" s="45"/>
      <c r="EWY445" s="45"/>
      <c r="EWZ445" s="45"/>
      <c r="EXA445" s="45"/>
      <c r="EXB445" s="45"/>
      <c r="EXC445" s="45"/>
      <c r="EXD445" s="45"/>
      <c r="EXE445" s="45"/>
      <c r="EXF445" s="45"/>
      <c r="EXG445" s="45"/>
      <c r="EXH445" s="45"/>
      <c r="EXI445" s="45"/>
      <c r="EXJ445" s="45"/>
      <c r="EXK445" s="45"/>
      <c r="EXL445" s="45"/>
      <c r="EXM445" s="45"/>
      <c r="EXN445" s="45"/>
      <c r="EXO445" s="45"/>
      <c r="EXP445" s="45"/>
      <c r="EXQ445" s="45"/>
      <c r="EXR445" s="45"/>
      <c r="EXS445" s="45"/>
      <c r="EXT445" s="45"/>
      <c r="EXU445" s="45"/>
      <c r="EXV445" s="45"/>
      <c r="EXW445" s="45"/>
      <c r="EXX445" s="45"/>
      <c r="EXY445" s="45"/>
      <c r="EXZ445" s="45"/>
      <c r="EYA445" s="45"/>
      <c r="EYB445" s="45"/>
      <c r="EYC445" s="45"/>
      <c r="EYD445" s="45"/>
      <c r="EYE445" s="45"/>
      <c r="EYF445" s="45"/>
      <c r="EYG445" s="45"/>
      <c r="EYH445" s="45"/>
      <c r="EYI445" s="45"/>
      <c r="EYJ445" s="45"/>
      <c r="EYK445" s="45"/>
      <c r="EYL445" s="45"/>
      <c r="EYM445" s="45"/>
      <c r="EYN445" s="45"/>
      <c r="EYO445" s="45"/>
      <c r="EYP445" s="45"/>
      <c r="EYQ445" s="45"/>
      <c r="EYR445" s="45"/>
      <c r="EYS445" s="45"/>
      <c r="EYT445" s="45"/>
      <c r="EYU445" s="45"/>
      <c r="EYV445" s="45"/>
      <c r="EYW445" s="45"/>
      <c r="EYX445" s="45"/>
      <c r="EYY445" s="45"/>
      <c r="EYZ445" s="45"/>
      <c r="EZA445" s="45"/>
      <c r="EZB445" s="45"/>
      <c r="EZC445" s="45"/>
      <c r="EZD445" s="45"/>
      <c r="EZE445" s="45"/>
      <c r="EZF445" s="45"/>
      <c r="EZG445" s="45"/>
      <c r="EZH445" s="45"/>
      <c r="EZI445" s="45"/>
      <c r="EZJ445" s="45"/>
      <c r="EZK445" s="45"/>
      <c r="EZL445" s="45"/>
      <c r="EZM445" s="45"/>
      <c r="EZN445" s="45"/>
      <c r="EZO445" s="45"/>
      <c r="EZP445" s="45"/>
      <c r="EZQ445" s="45"/>
      <c r="EZR445" s="45"/>
      <c r="EZS445" s="45"/>
      <c r="EZT445" s="45"/>
      <c r="EZU445" s="45"/>
      <c r="EZV445" s="45"/>
      <c r="EZW445" s="45"/>
      <c r="EZX445" s="45"/>
      <c r="EZY445" s="45"/>
      <c r="EZZ445" s="45"/>
      <c r="FAA445" s="45"/>
      <c r="FAB445" s="45"/>
      <c r="FAC445" s="45"/>
      <c r="FAD445" s="45"/>
      <c r="FAE445" s="45"/>
      <c r="FAF445" s="45"/>
      <c r="FAG445" s="45"/>
      <c r="FAH445" s="45"/>
      <c r="FAI445" s="45"/>
      <c r="FAJ445" s="45"/>
      <c r="FAK445" s="45"/>
      <c r="FAL445" s="45"/>
      <c r="FAM445" s="45"/>
      <c r="FAN445" s="45"/>
      <c r="FAO445" s="45"/>
      <c r="FAP445" s="45"/>
      <c r="FAQ445" s="45"/>
      <c r="FAR445" s="45"/>
      <c r="FAS445" s="45"/>
      <c r="FAT445" s="45"/>
      <c r="FAU445" s="45"/>
      <c r="FAV445" s="45"/>
      <c r="FAW445" s="45"/>
      <c r="FAX445" s="45"/>
      <c r="FAY445" s="45"/>
      <c r="FAZ445" s="45"/>
      <c r="FBA445" s="45"/>
      <c r="FBB445" s="45"/>
      <c r="FBC445" s="45"/>
      <c r="FBD445" s="45"/>
      <c r="FBE445" s="45"/>
      <c r="FBF445" s="45"/>
      <c r="FBG445" s="45"/>
      <c r="FBH445" s="45"/>
      <c r="FBI445" s="45"/>
      <c r="FBJ445" s="45"/>
      <c r="FBK445" s="45"/>
      <c r="FBL445" s="45"/>
      <c r="FBM445" s="45"/>
      <c r="FBN445" s="45"/>
      <c r="FBO445" s="45"/>
      <c r="FBP445" s="45"/>
      <c r="FBQ445" s="45"/>
      <c r="FBR445" s="45"/>
      <c r="FBS445" s="45"/>
      <c r="FBT445" s="45"/>
      <c r="FBU445" s="45"/>
      <c r="FBV445" s="45"/>
      <c r="FBW445" s="45"/>
      <c r="FBX445" s="45"/>
      <c r="FBY445" s="45"/>
      <c r="FBZ445" s="45"/>
      <c r="FCA445" s="45"/>
      <c r="FCB445" s="45"/>
      <c r="FCC445" s="45"/>
      <c r="FCD445" s="45"/>
      <c r="FCE445" s="45"/>
      <c r="FCF445" s="45"/>
      <c r="FCG445" s="45"/>
      <c r="FCH445" s="45"/>
      <c r="FCI445" s="45"/>
      <c r="FCJ445" s="45"/>
      <c r="FCK445" s="45"/>
      <c r="FCL445" s="45"/>
      <c r="FCM445" s="45"/>
      <c r="FCN445" s="45"/>
      <c r="FCO445" s="45"/>
      <c r="FCP445" s="45"/>
      <c r="FCQ445" s="45"/>
      <c r="FCR445" s="45"/>
      <c r="FCS445" s="45"/>
      <c r="FCT445" s="45"/>
      <c r="FCU445" s="45"/>
      <c r="FCV445" s="45"/>
      <c r="FCW445" s="45"/>
      <c r="FCX445" s="45"/>
      <c r="FCY445" s="45"/>
      <c r="FCZ445" s="45"/>
      <c r="FDA445" s="45"/>
      <c r="FDB445" s="45"/>
      <c r="FDC445" s="45"/>
      <c r="FDD445" s="45"/>
      <c r="FDE445" s="45"/>
      <c r="FDF445" s="45"/>
      <c r="FDG445" s="45"/>
      <c r="FDH445" s="45"/>
      <c r="FDI445" s="45"/>
      <c r="FDJ445" s="45"/>
      <c r="FDK445" s="45"/>
      <c r="FDL445" s="45"/>
      <c r="FDM445" s="45"/>
      <c r="FDN445" s="45"/>
      <c r="FDO445" s="45"/>
      <c r="FDP445" s="45"/>
      <c r="FDQ445" s="45"/>
      <c r="FDR445" s="45"/>
      <c r="FDS445" s="45"/>
      <c r="FDT445" s="45"/>
      <c r="FDU445" s="45"/>
      <c r="FDV445" s="45"/>
      <c r="FDW445" s="45"/>
      <c r="FDX445" s="45"/>
      <c r="FDY445" s="45"/>
      <c r="FDZ445" s="45"/>
      <c r="FEA445" s="45"/>
      <c r="FEB445" s="45"/>
      <c r="FEC445" s="45"/>
      <c r="FED445" s="45"/>
      <c r="FEE445" s="45"/>
      <c r="FEF445" s="45"/>
      <c r="FEG445" s="45"/>
      <c r="FEH445" s="45"/>
      <c r="FEI445" s="45"/>
      <c r="FEJ445" s="45"/>
      <c r="FEK445" s="45"/>
      <c r="FEL445" s="45"/>
      <c r="FEM445" s="45"/>
      <c r="FEN445" s="45"/>
      <c r="FEO445" s="45"/>
      <c r="FEP445" s="45"/>
      <c r="FEQ445" s="45"/>
      <c r="FER445" s="45"/>
      <c r="FES445" s="45"/>
      <c r="FET445" s="45"/>
      <c r="FEU445" s="45"/>
      <c r="FEV445" s="45"/>
      <c r="FEW445" s="45"/>
      <c r="FEX445" s="45"/>
      <c r="FEY445" s="45"/>
      <c r="FEZ445" s="45"/>
      <c r="FFA445" s="45"/>
      <c r="FFB445" s="45"/>
      <c r="FFC445" s="45"/>
      <c r="FFD445" s="45"/>
      <c r="FFE445" s="45"/>
      <c r="FFF445" s="45"/>
      <c r="FFG445" s="45"/>
      <c r="FFH445" s="45"/>
      <c r="FFI445" s="45"/>
      <c r="FFJ445" s="45"/>
      <c r="FFK445" s="45"/>
      <c r="FFL445" s="45"/>
      <c r="FFM445" s="45"/>
      <c r="FFN445" s="45"/>
      <c r="FFO445" s="45"/>
      <c r="FFP445" s="45"/>
      <c r="FFQ445" s="45"/>
      <c r="FFR445" s="45"/>
      <c r="FFS445" s="45"/>
      <c r="FFT445" s="45"/>
      <c r="FFU445" s="45"/>
      <c r="FFV445" s="45"/>
      <c r="FFW445" s="45"/>
      <c r="FFX445" s="45"/>
      <c r="FFY445" s="45"/>
      <c r="FFZ445" s="45"/>
      <c r="FGA445" s="45"/>
      <c r="FGB445" s="45"/>
      <c r="FGC445" s="45"/>
      <c r="FGD445" s="45"/>
      <c r="FGE445" s="45"/>
      <c r="FGF445" s="45"/>
      <c r="FGG445" s="45"/>
      <c r="FGH445" s="45"/>
      <c r="FGI445" s="45"/>
      <c r="FGJ445" s="45"/>
      <c r="FGK445" s="45"/>
      <c r="FGL445" s="45"/>
      <c r="FGM445" s="45"/>
      <c r="FGN445" s="45"/>
      <c r="FGO445" s="45"/>
      <c r="FGP445" s="45"/>
      <c r="FGQ445" s="45"/>
      <c r="FGR445" s="45"/>
      <c r="FGS445" s="45"/>
      <c r="FGT445" s="45"/>
      <c r="FGU445" s="45"/>
      <c r="FGV445" s="45"/>
      <c r="FGW445" s="45"/>
      <c r="FGX445" s="45"/>
      <c r="FGY445" s="45"/>
      <c r="FGZ445" s="45"/>
      <c r="FHA445" s="45"/>
      <c r="FHB445" s="45"/>
      <c r="FHC445" s="45"/>
      <c r="FHD445" s="45"/>
      <c r="FHE445" s="45"/>
      <c r="FHF445" s="45"/>
      <c r="FHG445" s="45"/>
      <c r="FHH445" s="45"/>
      <c r="FHI445" s="45"/>
      <c r="FHJ445" s="45"/>
      <c r="FHK445" s="45"/>
      <c r="FHL445" s="45"/>
      <c r="FHM445" s="45"/>
      <c r="FHN445" s="45"/>
      <c r="FHO445" s="45"/>
      <c r="FHP445" s="45"/>
      <c r="FHQ445" s="45"/>
      <c r="FHR445" s="45"/>
      <c r="FHS445" s="45"/>
      <c r="FHT445" s="45"/>
      <c r="FHU445" s="45"/>
      <c r="FHV445" s="45"/>
      <c r="FHW445" s="45"/>
      <c r="FHX445" s="45"/>
      <c r="FHY445" s="45"/>
      <c r="FHZ445" s="45"/>
      <c r="FIA445" s="45"/>
      <c r="FIB445" s="45"/>
      <c r="FIC445" s="45"/>
      <c r="FID445" s="45"/>
      <c r="FIE445" s="45"/>
      <c r="FIF445" s="45"/>
      <c r="FIG445" s="45"/>
      <c r="FIH445" s="45"/>
      <c r="FII445" s="45"/>
      <c r="FIJ445" s="45"/>
      <c r="FIK445" s="45"/>
      <c r="FIL445" s="45"/>
      <c r="FIM445" s="45"/>
      <c r="FIN445" s="45"/>
      <c r="FIO445" s="45"/>
      <c r="FIP445" s="45"/>
      <c r="FIQ445" s="45"/>
      <c r="FIR445" s="45"/>
      <c r="FIS445" s="45"/>
      <c r="FIT445" s="45"/>
      <c r="FIU445" s="45"/>
      <c r="FIV445" s="45"/>
      <c r="FIW445" s="45"/>
      <c r="FIX445" s="45"/>
      <c r="FIY445" s="45"/>
      <c r="FIZ445" s="45"/>
      <c r="FJA445" s="45"/>
      <c r="FJB445" s="45"/>
      <c r="FJC445" s="45"/>
      <c r="FJD445" s="45"/>
      <c r="FJE445" s="45"/>
      <c r="FJF445" s="45"/>
      <c r="FJG445" s="45"/>
      <c r="FJH445" s="45"/>
      <c r="FJI445" s="45"/>
      <c r="FJJ445" s="45"/>
      <c r="FJK445" s="45"/>
      <c r="FJL445" s="45"/>
      <c r="FJM445" s="45"/>
      <c r="FJN445" s="45"/>
      <c r="FJO445" s="45"/>
      <c r="FJP445" s="45"/>
      <c r="FJQ445" s="45"/>
      <c r="FJR445" s="45"/>
      <c r="FJS445" s="45"/>
      <c r="FJT445" s="45"/>
      <c r="FJU445" s="45"/>
      <c r="FJV445" s="45"/>
      <c r="FJW445" s="45"/>
      <c r="FJX445" s="45"/>
      <c r="FJY445" s="45"/>
      <c r="FJZ445" s="45"/>
      <c r="FKA445" s="45"/>
      <c r="FKB445" s="45"/>
      <c r="FKC445" s="45"/>
      <c r="FKD445" s="45"/>
      <c r="FKE445" s="45"/>
      <c r="FKF445" s="45"/>
      <c r="FKG445" s="45"/>
      <c r="FKH445" s="45"/>
      <c r="FKI445" s="45"/>
      <c r="FKJ445" s="45"/>
      <c r="FKK445" s="45"/>
      <c r="FKL445" s="45"/>
      <c r="FKM445" s="45"/>
      <c r="FKN445" s="45"/>
      <c r="FKO445" s="45"/>
      <c r="FKP445" s="45"/>
      <c r="FKQ445" s="45"/>
      <c r="FKR445" s="45"/>
      <c r="FKS445" s="45"/>
      <c r="FKT445" s="45"/>
      <c r="FKU445" s="45"/>
      <c r="FKV445" s="45"/>
      <c r="FKW445" s="45"/>
      <c r="FKX445" s="45"/>
      <c r="FKY445" s="45"/>
      <c r="FKZ445" s="45"/>
      <c r="FLA445" s="45"/>
      <c r="FLB445" s="45"/>
      <c r="FLC445" s="45"/>
      <c r="FLD445" s="45"/>
      <c r="FLE445" s="45"/>
      <c r="FLF445" s="45"/>
      <c r="FLG445" s="45"/>
      <c r="FLH445" s="45"/>
      <c r="FLI445" s="45"/>
      <c r="FLJ445" s="45"/>
      <c r="FLK445" s="45"/>
      <c r="FLL445" s="45"/>
      <c r="FLM445" s="45"/>
      <c r="FLN445" s="45"/>
      <c r="FLO445" s="45"/>
      <c r="FLP445" s="45"/>
      <c r="FLQ445" s="45"/>
      <c r="FLR445" s="45"/>
      <c r="FLS445" s="45"/>
      <c r="FLT445" s="45"/>
      <c r="FLU445" s="45"/>
      <c r="FLV445" s="45"/>
      <c r="FLW445" s="45"/>
      <c r="FLX445" s="45"/>
      <c r="FLY445" s="45"/>
      <c r="FLZ445" s="45"/>
      <c r="FMA445" s="45"/>
      <c r="FMB445" s="45"/>
      <c r="FMC445" s="45"/>
      <c r="FMD445" s="45"/>
      <c r="FME445" s="45"/>
      <c r="FMF445" s="45"/>
      <c r="FMG445" s="45"/>
      <c r="FMH445" s="45"/>
      <c r="FMI445" s="45"/>
      <c r="FMJ445" s="45"/>
      <c r="FMK445" s="45"/>
      <c r="FML445" s="45"/>
      <c r="FMM445" s="45"/>
      <c r="FMN445" s="45"/>
      <c r="FMO445" s="45"/>
      <c r="FMP445" s="45"/>
      <c r="FMQ445" s="45"/>
      <c r="FMR445" s="45"/>
      <c r="FMS445" s="45"/>
      <c r="FMT445" s="45"/>
      <c r="FMU445" s="45"/>
      <c r="FMV445" s="45"/>
      <c r="FMW445" s="45"/>
      <c r="FMX445" s="45"/>
      <c r="FMY445" s="45"/>
      <c r="FMZ445" s="45"/>
      <c r="FNA445" s="45"/>
      <c r="FNB445" s="45"/>
      <c r="FNC445" s="45"/>
      <c r="FND445" s="45"/>
      <c r="FNE445" s="45"/>
      <c r="FNF445" s="45"/>
      <c r="FNG445" s="45"/>
      <c r="FNH445" s="45"/>
      <c r="FNI445" s="45"/>
      <c r="FNJ445" s="45"/>
      <c r="FNK445" s="45"/>
      <c r="FNL445" s="45"/>
      <c r="FNM445" s="45"/>
      <c r="FNN445" s="45"/>
      <c r="FNO445" s="45"/>
      <c r="FNP445" s="45"/>
      <c r="FNQ445" s="45"/>
      <c r="FNR445" s="45"/>
      <c r="FNS445" s="45"/>
      <c r="FNT445" s="45"/>
      <c r="FNU445" s="45"/>
      <c r="FNV445" s="45"/>
      <c r="FNW445" s="45"/>
      <c r="FNX445" s="45"/>
      <c r="FNY445" s="45"/>
      <c r="FNZ445" s="45"/>
      <c r="FOA445" s="45"/>
      <c r="FOB445" s="45"/>
      <c r="FOC445" s="45"/>
      <c r="FOD445" s="45"/>
      <c r="FOE445" s="45"/>
      <c r="FOF445" s="45"/>
      <c r="FOG445" s="45"/>
      <c r="FOH445" s="45"/>
      <c r="FOI445" s="45"/>
      <c r="FOJ445" s="45"/>
      <c r="FOK445" s="45"/>
      <c r="FOL445" s="45"/>
      <c r="FOM445" s="45"/>
      <c r="FON445" s="45"/>
      <c r="FOO445" s="45"/>
      <c r="FOP445" s="45"/>
      <c r="FOQ445" s="45"/>
      <c r="FOR445" s="45"/>
      <c r="FOS445" s="45"/>
      <c r="FOT445" s="45"/>
      <c r="FOU445" s="45"/>
      <c r="FOV445" s="45"/>
      <c r="FOW445" s="45"/>
      <c r="FOX445" s="45"/>
      <c r="FOY445" s="45"/>
      <c r="FOZ445" s="45"/>
      <c r="FPA445" s="45"/>
      <c r="FPB445" s="45"/>
      <c r="FPC445" s="45"/>
      <c r="FPD445" s="45"/>
      <c r="FPE445" s="45"/>
      <c r="FPF445" s="45"/>
      <c r="FPG445" s="45"/>
      <c r="FPH445" s="45"/>
      <c r="FPI445" s="45"/>
      <c r="FPJ445" s="45"/>
      <c r="FPK445" s="45"/>
      <c r="FPL445" s="45"/>
      <c r="FPM445" s="45"/>
      <c r="FPN445" s="45"/>
      <c r="FPO445" s="45"/>
      <c r="FPP445" s="45"/>
      <c r="FPQ445" s="45"/>
      <c r="FPR445" s="45"/>
      <c r="FPS445" s="45"/>
      <c r="FPT445" s="45"/>
      <c r="FPU445" s="45"/>
      <c r="FPV445" s="45"/>
      <c r="FPW445" s="45"/>
      <c r="FPX445" s="45"/>
      <c r="FPY445" s="45"/>
      <c r="FPZ445" s="45"/>
      <c r="FQA445" s="45"/>
      <c r="FQB445" s="45"/>
      <c r="FQC445" s="45"/>
      <c r="FQD445" s="45"/>
      <c r="FQE445" s="45"/>
      <c r="FQF445" s="45"/>
      <c r="FQG445" s="45"/>
      <c r="FQH445" s="45"/>
      <c r="FQI445" s="45"/>
      <c r="FQJ445" s="45"/>
      <c r="FQK445" s="45"/>
      <c r="FQL445" s="45"/>
      <c r="FQM445" s="45"/>
      <c r="FQN445" s="45"/>
      <c r="FQO445" s="45"/>
      <c r="FQP445" s="45"/>
      <c r="FQQ445" s="45"/>
      <c r="FQR445" s="45"/>
      <c r="FQS445" s="45"/>
      <c r="FQT445" s="45"/>
      <c r="FQU445" s="45"/>
      <c r="FQV445" s="45"/>
      <c r="FQW445" s="45"/>
      <c r="FQX445" s="45"/>
      <c r="FQY445" s="45"/>
      <c r="FQZ445" s="45"/>
      <c r="FRA445" s="45"/>
      <c r="FRB445" s="45"/>
      <c r="FRC445" s="45"/>
      <c r="FRD445" s="45"/>
      <c r="FRE445" s="45"/>
      <c r="FRF445" s="45"/>
      <c r="FRG445" s="45"/>
      <c r="FRH445" s="45"/>
      <c r="FRI445" s="45"/>
      <c r="FRJ445" s="45"/>
      <c r="FRK445" s="45"/>
      <c r="FRL445" s="45"/>
      <c r="FRM445" s="45"/>
      <c r="FRN445" s="45"/>
      <c r="FRO445" s="45"/>
      <c r="FRP445" s="45"/>
      <c r="FRQ445" s="45"/>
      <c r="FRR445" s="45"/>
      <c r="FRS445" s="45"/>
      <c r="FRT445" s="45"/>
      <c r="FRU445" s="45"/>
      <c r="FRV445" s="45"/>
      <c r="FRW445" s="45"/>
      <c r="FRX445" s="45"/>
      <c r="FRY445" s="45"/>
      <c r="FRZ445" s="45"/>
      <c r="FSA445" s="45"/>
      <c r="FSB445" s="45"/>
      <c r="FSC445" s="45"/>
      <c r="FSD445" s="45"/>
      <c r="FSE445" s="45"/>
      <c r="FSF445" s="45"/>
      <c r="FSG445" s="45"/>
      <c r="FSH445" s="45"/>
      <c r="FSI445" s="45"/>
      <c r="FSJ445" s="45"/>
      <c r="FSK445" s="45"/>
      <c r="FSL445" s="45"/>
      <c r="FSM445" s="45"/>
      <c r="FSN445" s="45"/>
      <c r="FSO445" s="45"/>
      <c r="FSP445" s="45"/>
      <c r="FSQ445" s="45"/>
      <c r="FSR445" s="45"/>
      <c r="FSS445" s="45"/>
      <c r="FST445" s="45"/>
      <c r="FSU445" s="45"/>
      <c r="FSV445" s="45"/>
      <c r="FSW445" s="45"/>
      <c r="FSX445" s="45"/>
      <c r="FSY445" s="45"/>
      <c r="FSZ445" s="45"/>
      <c r="FTA445" s="45"/>
      <c r="FTB445" s="45"/>
      <c r="FTC445" s="45"/>
      <c r="FTD445" s="45"/>
      <c r="FTE445" s="45"/>
      <c r="FTF445" s="45"/>
      <c r="FTG445" s="45"/>
      <c r="FTH445" s="45"/>
      <c r="FTI445" s="45"/>
      <c r="FTJ445" s="45"/>
      <c r="FTK445" s="45"/>
      <c r="FTL445" s="45"/>
      <c r="FTM445" s="45"/>
      <c r="FTN445" s="45"/>
      <c r="FTO445" s="45"/>
      <c r="FTP445" s="45"/>
      <c r="FTQ445" s="45"/>
      <c r="FTR445" s="45"/>
      <c r="FTS445" s="45"/>
      <c r="FTT445" s="45"/>
      <c r="FTU445" s="45"/>
      <c r="FTV445" s="45"/>
      <c r="FTW445" s="45"/>
      <c r="FTX445" s="45"/>
      <c r="FTY445" s="45"/>
      <c r="FTZ445" s="45"/>
      <c r="FUA445" s="45"/>
      <c r="FUB445" s="45"/>
      <c r="FUC445" s="45"/>
      <c r="FUD445" s="45"/>
      <c r="FUE445" s="45"/>
      <c r="FUF445" s="45"/>
      <c r="FUG445" s="45"/>
      <c r="FUH445" s="45"/>
      <c r="FUI445" s="45"/>
      <c r="FUJ445" s="45"/>
      <c r="FUK445" s="45"/>
      <c r="FUL445" s="45"/>
      <c r="FUM445" s="45"/>
      <c r="FUN445" s="45"/>
      <c r="FUO445" s="45"/>
      <c r="FUP445" s="45"/>
      <c r="FUQ445" s="45"/>
      <c r="FUR445" s="45"/>
      <c r="FUS445" s="45"/>
      <c r="FUT445" s="45"/>
      <c r="FUU445" s="45"/>
      <c r="FUV445" s="45"/>
      <c r="FUW445" s="45"/>
      <c r="FUX445" s="45"/>
      <c r="FUY445" s="45"/>
      <c r="FUZ445" s="45"/>
      <c r="FVA445" s="45"/>
      <c r="FVB445" s="45"/>
      <c r="FVC445" s="45"/>
      <c r="FVD445" s="45"/>
      <c r="FVE445" s="45"/>
      <c r="FVF445" s="45"/>
      <c r="FVG445" s="45"/>
      <c r="FVH445" s="45"/>
      <c r="FVI445" s="45"/>
      <c r="FVJ445" s="45"/>
      <c r="FVK445" s="45"/>
      <c r="FVL445" s="45"/>
      <c r="FVM445" s="45"/>
      <c r="FVN445" s="45"/>
      <c r="FVO445" s="45"/>
      <c r="FVP445" s="45"/>
      <c r="FVQ445" s="45"/>
      <c r="FVR445" s="45"/>
      <c r="FVS445" s="45"/>
      <c r="FVT445" s="45"/>
      <c r="FVU445" s="45"/>
      <c r="FVV445" s="45"/>
      <c r="FVW445" s="45"/>
      <c r="FVX445" s="45"/>
      <c r="FVY445" s="45"/>
      <c r="FVZ445" s="45"/>
      <c r="FWA445" s="45"/>
      <c r="FWB445" s="45"/>
      <c r="FWC445" s="45"/>
      <c r="FWD445" s="45"/>
      <c r="FWE445" s="45"/>
      <c r="FWF445" s="45"/>
      <c r="FWG445" s="45"/>
      <c r="FWH445" s="45"/>
      <c r="FWI445" s="45"/>
      <c r="FWJ445" s="45"/>
      <c r="FWK445" s="45"/>
      <c r="FWL445" s="45"/>
      <c r="FWM445" s="45"/>
      <c r="FWN445" s="45"/>
      <c r="FWO445" s="45"/>
      <c r="FWP445" s="45"/>
      <c r="FWQ445" s="45"/>
      <c r="FWR445" s="45"/>
      <c r="FWS445" s="45"/>
      <c r="FWT445" s="45"/>
      <c r="FWU445" s="45"/>
      <c r="FWV445" s="45"/>
      <c r="FWW445" s="45"/>
      <c r="FWX445" s="45"/>
      <c r="FWY445" s="45"/>
      <c r="FWZ445" s="45"/>
      <c r="FXA445" s="45"/>
      <c r="FXB445" s="45"/>
      <c r="FXC445" s="45"/>
      <c r="FXD445" s="45"/>
      <c r="FXE445" s="45"/>
      <c r="FXF445" s="45"/>
      <c r="FXG445" s="45"/>
      <c r="FXH445" s="45"/>
      <c r="FXI445" s="45"/>
      <c r="FXJ445" s="45"/>
      <c r="FXK445" s="45"/>
      <c r="FXL445" s="45"/>
      <c r="FXM445" s="45"/>
      <c r="FXN445" s="45"/>
      <c r="FXO445" s="45"/>
      <c r="FXP445" s="45"/>
      <c r="FXQ445" s="45"/>
      <c r="FXR445" s="45"/>
      <c r="FXS445" s="45"/>
      <c r="FXT445" s="45"/>
      <c r="FXU445" s="45"/>
      <c r="FXV445" s="45"/>
      <c r="FXW445" s="45"/>
      <c r="FXX445" s="45"/>
      <c r="FXY445" s="45"/>
      <c r="FXZ445" s="45"/>
      <c r="FYA445" s="45"/>
      <c r="FYB445" s="45"/>
      <c r="FYC445" s="45"/>
      <c r="FYD445" s="45"/>
      <c r="FYE445" s="45"/>
      <c r="FYF445" s="45"/>
      <c r="FYG445" s="45"/>
      <c r="FYH445" s="45"/>
      <c r="FYI445" s="45"/>
      <c r="FYJ445" s="45"/>
      <c r="FYK445" s="45"/>
      <c r="FYL445" s="45"/>
      <c r="FYM445" s="45"/>
      <c r="FYN445" s="45"/>
      <c r="FYO445" s="45"/>
      <c r="FYP445" s="45"/>
      <c r="FYQ445" s="45"/>
      <c r="FYR445" s="45"/>
      <c r="FYS445" s="45"/>
      <c r="FYT445" s="45"/>
      <c r="FYU445" s="45"/>
      <c r="FYV445" s="45"/>
      <c r="FYW445" s="45"/>
      <c r="FYX445" s="45"/>
      <c r="FYY445" s="45"/>
      <c r="FYZ445" s="45"/>
      <c r="FZA445" s="45"/>
      <c r="FZB445" s="45"/>
      <c r="FZC445" s="45"/>
      <c r="FZD445" s="45"/>
      <c r="FZE445" s="45"/>
      <c r="FZF445" s="45"/>
      <c r="FZG445" s="45"/>
      <c r="FZH445" s="45"/>
      <c r="FZI445" s="45"/>
      <c r="FZJ445" s="45"/>
      <c r="FZK445" s="45"/>
      <c r="FZL445" s="45"/>
      <c r="FZM445" s="45"/>
      <c r="FZN445" s="45"/>
      <c r="FZO445" s="45"/>
      <c r="FZP445" s="45"/>
      <c r="FZQ445" s="45"/>
      <c r="FZR445" s="45"/>
      <c r="FZS445" s="45"/>
      <c r="FZT445" s="45"/>
      <c r="FZU445" s="45"/>
      <c r="FZV445" s="45"/>
      <c r="FZW445" s="45"/>
      <c r="FZX445" s="45"/>
      <c r="FZY445" s="45"/>
      <c r="FZZ445" s="45"/>
      <c r="GAA445" s="45"/>
      <c r="GAB445" s="45"/>
      <c r="GAC445" s="45"/>
      <c r="GAD445" s="45"/>
      <c r="GAE445" s="45"/>
      <c r="GAF445" s="45"/>
      <c r="GAG445" s="45"/>
      <c r="GAH445" s="45"/>
      <c r="GAI445" s="45"/>
      <c r="GAJ445" s="45"/>
      <c r="GAK445" s="45"/>
      <c r="GAL445" s="45"/>
      <c r="GAM445" s="45"/>
      <c r="GAN445" s="45"/>
      <c r="GAO445" s="45"/>
      <c r="GAP445" s="45"/>
      <c r="GAQ445" s="45"/>
      <c r="GAR445" s="45"/>
      <c r="GAS445" s="45"/>
      <c r="GAT445" s="45"/>
      <c r="GAU445" s="45"/>
      <c r="GAV445" s="45"/>
      <c r="GAW445" s="45"/>
      <c r="GAX445" s="45"/>
      <c r="GAY445" s="45"/>
      <c r="GAZ445" s="45"/>
      <c r="GBA445" s="45"/>
      <c r="GBB445" s="45"/>
      <c r="GBC445" s="45"/>
      <c r="GBD445" s="45"/>
      <c r="GBE445" s="45"/>
      <c r="GBF445" s="45"/>
      <c r="GBG445" s="45"/>
      <c r="GBH445" s="45"/>
      <c r="GBI445" s="45"/>
      <c r="GBJ445" s="45"/>
      <c r="GBK445" s="45"/>
      <c r="GBL445" s="45"/>
      <c r="GBM445" s="45"/>
      <c r="GBN445" s="45"/>
      <c r="GBO445" s="45"/>
      <c r="GBP445" s="45"/>
      <c r="GBQ445" s="45"/>
      <c r="GBR445" s="45"/>
      <c r="GBS445" s="45"/>
      <c r="GBT445" s="45"/>
      <c r="GBU445" s="45"/>
      <c r="GBV445" s="45"/>
      <c r="GBW445" s="45"/>
      <c r="GBX445" s="45"/>
      <c r="GBY445" s="45"/>
      <c r="GBZ445" s="45"/>
      <c r="GCA445" s="45"/>
      <c r="GCB445" s="45"/>
      <c r="GCC445" s="45"/>
      <c r="GCD445" s="45"/>
      <c r="GCE445" s="45"/>
      <c r="GCF445" s="45"/>
      <c r="GCG445" s="45"/>
      <c r="GCH445" s="45"/>
      <c r="GCI445" s="45"/>
      <c r="GCJ445" s="45"/>
      <c r="GCK445" s="45"/>
      <c r="GCL445" s="45"/>
      <c r="GCM445" s="45"/>
      <c r="GCN445" s="45"/>
      <c r="GCO445" s="45"/>
      <c r="GCP445" s="45"/>
      <c r="GCQ445" s="45"/>
      <c r="GCR445" s="45"/>
      <c r="GCS445" s="45"/>
      <c r="GCT445" s="45"/>
      <c r="GCU445" s="45"/>
      <c r="GCV445" s="45"/>
      <c r="GCW445" s="45"/>
      <c r="GCX445" s="45"/>
      <c r="GCY445" s="45"/>
      <c r="GCZ445" s="45"/>
      <c r="GDA445" s="45"/>
      <c r="GDB445" s="45"/>
      <c r="GDC445" s="45"/>
      <c r="GDD445" s="45"/>
      <c r="GDE445" s="45"/>
      <c r="GDF445" s="45"/>
      <c r="GDG445" s="45"/>
      <c r="GDH445" s="45"/>
      <c r="GDI445" s="45"/>
      <c r="GDJ445" s="45"/>
      <c r="GDK445" s="45"/>
      <c r="GDL445" s="45"/>
      <c r="GDM445" s="45"/>
      <c r="GDN445" s="45"/>
      <c r="GDO445" s="45"/>
      <c r="GDP445" s="45"/>
      <c r="GDQ445" s="45"/>
      <c r="GDR445" s="45"/>
      <c r="GDS445" s="45"/>
      <c r="GDT445" s="45"/>
      <c r="GDU445" s="45"/>
      <c r="GDV445" s="45"/>
      <c r="GDW445" s="45"/>
      <c r="GDX445" s="45"/>
      <c r="GDY445" s="45"/>
      <c r="GDZ445" s="45"/>
      <c r="GEA445" s="45"/>
      <c r="GEB445" s="45"/>
      <c r="GEC445" s="45"/>
      <c r="GED445" s="45"/>
      <c r="GEE445" s="45"/>
      <c r="GEF445" s="45"/>
      <c r="GEG445" s="45"/>
      <c r="GEH445" s="45"/>
      <c r="GEI445" s="45"/>
      <c r="GEJ445" s="45"/>
      <c r="GEK445" s="45"/>
      <c r="GEL445" s="45"/>
      <c r="GEM445" s="45"/>
      <c r="GEN445" s="45"/>
      <c r="GEO445" s="45"/>
      <c r="GEP445" s="45"/>
      <c r="GEQ445" s="45"/>
      <c r="GER445" s="45"/>
      <c r="GES445" s="45"/>
      <c r="GET445" s="45"/>
      <c r="GEU445" s="45"/>
      <c r="GEV445" s="45"/>
      <c r="GEW445" s="45"/>
      <c r="GEX445" s="45"/>
      <c r="GEY445" s="45"/>
      <c r="GEZ445" s="45"/>
      <c r="GFA445" s="45"/>
      <c r="GFB445" s="45"/>
      <c r="GFC445" s="45"/>
      <c r="GFD445" s="45"/>
      <c r="GFE445" s="45"/>
      <c r="GFF445" s="45"/>
      <c r="GFG445" s="45"/>
      <c r="GFH445" s="45"/>
      <c r="GFI445" s="45"/>
      <c r="GFJ445" s="45"/>
      <c r="GFK445" s="45"/>
      <c r="GFL445" s="45"/>
      <c r="GFM445" s="45"/>
      <c r="GFN445" s="45"/>
      <c r="GFO445" s="45"/>
      <c r="GFP445" s="45"/>
      <c r="GFQ445" s="45"/>
      <c r="GFR445" s="45"/>
      <c r="GFS445" s="45"/>
      <c r="GFT445" s="45"/>
      <c r="GFU445" s="45"/>
      <c r="GFV445" s="45"/>
      <c r="GFW445" s="45"/>
      <c r="GFX445" s="45"/>
      <c r="GFY445" s="45"/>
      <c r="GFZ445" s="45"/>
      <c r="GGA445" s="45"/>
      <c r="GGB445" s="45"/>
      <c r="GGC445" s="45"/>
      <c r="GGD445" s="45"/>
      <c r="GGE445" s="45"/>
      <c r="GGF445" s="45"/>
      <c r="GGG445" s="45"/>
      <c r="GGH445" s="45"/>
      <c r="GGI445" s="45"/>
      <c r="GGJ445" s="45"/>
      <c r="GGK445" s="45"/>
      <c r="GGL445" s="45"/>
      <c r="GGM445" s="45"/>
      <c r="GGN445" s="45"/>
      <c r="GGO445" s="45"/>
      <c r="GGP445" s="45"/>
      <c r="GGQ445" s="45"/>
      <c r="GGR445" s="45"/>
      <c r="GGS445" s="45"/>
      <c r="GGT445" s="45"/>
      <c r="GGU445" s="45"/>
      <c r="GGV445" s="45"/>
      <c r="GGW445" s="45"/>
      <c r="GGX445" s="45"/>
      <c r="GGY445" s="45"/>
      <c r="GGZ445" s="45"/>
      <c r="GHA445" s="45"/>
      <c r="GHB445" s="45"/>
      <c r="GHC445" s="45"/>
      <c r="GHD445" s="45"/>
      <c r="GHE445" s="45"/>
      <c r="GHF445" s="45"/>
      <c r="GHG445" s="45"/>
      <c r="GHH445" s="45"/>
      <c r="GHI445" s="45"/>
      <c r="GHJ445" s="45"/>
      <c r="GHK445" s="45"/>
      <c r="GHL445" s="45"/>
      <c r="GHM445" s="45"/>
      <c r="GHN445" s="45"/>
      <c r="GHO445" s="45"/>
      <c r="GHP445" s="45"/>
      <c r="GHQ445" s="45"/>
      <c r="GHR445" s="45"/>
      <c r="GHS445" s="45"/>
      <c r="GHT445" s="45"/>
      <c r="GHU445" s="45"/>
      <c r="GHV445" s="45"/>
      <c r="GHW445" s="45"/>
      <c r="GHX445" s="45"/>
      <c r="GHY445" s="45"/>
      <c r="GHZ445" s="45"/>
      <c r="GIA445" s="45"/>
      <c r="GIB445" s="45"/>
      <c r="GIC445" s="45"/>
      <c r="GID445" s="45"/>
      <c r="GIE445" s="45"/>
      <c r="GIF445" s="45"/>
      <c r="GIG445" s="45"/>
      <c r="GIH445" s="45"/>
      <c r="GII445" s="45"/>
      <c r="GIJ445" s="45"/>
      <c r="GIK445" s="45"/>
      <c r="GIL445" s="45"/>
      <c r="GIM445" s="45"/>
      <c r="GIN445" s="45"/>
      <c r="GIO445" s="45"/>
      <c r="GIP445" s="45"/>
      <c r="GIQ445" s="45"/>
      <c r="GIR445" s="45"/>
      <c r="GIS445" s="45"/>
      <c r="GIT445" s="45"/>
      <c r="GIU445" s="45"/>
      <c r="GIV445" s="45"/>
      <c r="GIW445" s="45"/>
      <c r="GIX445" s="45"/>
      <c r="GIY445" s="45"/>
      <c r="GIZ445" s="45"/>
      <c r="GJA445" s="45"/>
      <c r="GJB445" s="45"/>
      <c r="GJC445" s="45"/>
      <c r="GJD445" s="45"/>
      <c r="GJE445" s="45"/>
      <c r="GJF445" s="45"/>
      <c r="GJG445" s="45"/>
      <c r="GJH445" s="45"/>
      <c r="GJI445" s="45"/>
      <c r="GJJ445" s="45"/>
      <c r="GJK445" s="45"/>
      <c r="GJL445" s="45"/>
      <c r="GJM445" s="45"/>
      <c r="GJN445" s="45"/>
      <c r="GJO445" s="45"/>
      <c r="GJP445" s="45"/>
      <c r="GJQ445" s="45"/>
      <c r="GJR445" s="45"/>
      <c r="GJS445" s="45"/>
      <c r="GJT445" s="45"/>
      <c r="GJU445" s="45"/>
      <c r="GJV445" s="45"/>
      <c r="GJW445" s="45"/>
      <c r="GJX445" s="45"/>
      <c r="GJY445" s="45"/>
      <c r="GJZ445" s="45"/>
      <c r="GKA445" s="45"/>
      <c r="GKB445" s="45"/>
      <c r="GKC445" s="45"/>
      <c r="GKD445" s="45"/>
      <c r="GKE445" s="45"/>
      <c r="GKF445" s="45"/>
      <c r="GKG445" s="45"/>
      <c r="GKH445" s="45"/>
      <c r="GKI445" s="45"/>
      <c r="GKJ445" s="45"/>
      <c r="GKK445" s="45"/>
      <c r="GKL445" s="45"/>
      <c r="GKM445" s="45"/>
      <c r="GKN445" s="45"/>
      <c r="GKO445" s="45"/>
      <c r="GKP445" s="45"/>
      <c r="GKQ445" s="45"/>
      <c r="GKR445" s="45"/>
      <c r="GKS445" s="45"/>
      <c r="GKT445" s="45"/>
      <c r="GKU445" s="45"/>
      <c r="GKV445" s="45"/>
      <c r="GKW445" s="45"/>
      <c r="GKX445" s="45"/>
      <c r="GKY445" s="45"/>
      <c r="GKZ445" s="45"/>
      <c r="GLA445" s="45"/>
      <c r="GLB445" s="45"/>
      <c r="GLC445" s="45"/>
      <c r="GLD445" s="45"/>
      <c r="GLE445" s="45"/>
      <c r="GLF445" s="45"/>
      <c r="GLG445" s="45"/>
      <c r="GLH445" s="45"/>
      <c r="GLI445" s="45"/>
      <c r="GLJ445" s="45"/>
      <c r="GLK445" s="45"/>
      <c r="GLL445" s="45"/>
      <c r="GLM445" s="45"/>
      <c r="GLN445" s="45"/>
      <c r="GLO445" s="45"/>
      <c r="GLP445" s="45"/>
      <c r="GLQ445" s="45"/>
      <c r="GLR445" s="45"/>
      <c r="GLS445" s="45"/>
      <c r="GLT445" s="45"/>
      <c r="GLU445" s="45"/>
      <c r="GLV445" s="45"/>
      <c r="GLW445" s="45"/>
      <c r="GLX445" s="45"/>
      <c r="GLY445" s="45"/>
      <c r="GLZ445" s="45"/>
      <c r="GMA445" s="45"/>
      <c r="GMB445" s="45"/>
      <c r="GMC445" s="45"/>
      <c r="GMD445" s="45"/>
      <c r="GME445" s="45"/>
      <c r="GMF445" s="45"/>
      <c r="GMG445" s="45"/>
      <c r="GMH445" s="45"/>
      <c r="GMI445" s="45"/>
      <c r="GMJ445" s="45"/>
      <c r="GMK445" s="45"/>
      <c r="GML445" s="45"/>
      <c r="GMM445" s="45"/>
      <c r="GMN445" s="45"/>
      <c r="GMO445" s="45"/>
      <c r="GMP445" s="45"/>
      <c r="GMQ445" s="45"/>
      <c r="GMR445" s="45"/>
      <c r="GMS445" s="45"/>
      <c r="GMT445" s="45"/>
      <c r="GMU445" s="45"/>
      <c r="GMV445" s="45"/>
      <c r="GMW445" s="45"/>
      <c r="GMX445" s="45"/>
      <c r="GMY445" s="45"/>
      <c r="GMZ445" s="45"/>
      <c r="GNA445" s="45"/>
      <c r="GNB445" s="45"/>
      <c r="GNC445" s="45"/>
      <c r="GND445" s="45"/>
      <c r="GNE445" s="45"/>
      <c r="GNF445" s="45"/>
      <c r="GNG445" s="45"/>
      <c r="GNH445" s="45"/>
      <c r="GNI445" s="45"/>
      <c r="GNJ445" s="45"/>
      <c r="GNK445" s="45"/>
      <c r="GNL445" s="45"/>
      <c r="GNM445" s="45"/>
      <c r="GNN445" s="45"/>
      <c r="GNO445" s="45"/>
      <c r="GNP445" s="45"/>
      <c r="GNQ445" s="45"/>
      <c r="GNR445" s="45"/>
      <c r="GNS445" s="45"/>
      <c r="GNT445" s="45"/>
      <c r="GNU445" s="45"/>
      <c r="GNV445" s="45"/>
      <c r="GNW445" s="45"/>
      <c r="GNX445" s="45"/>
      <c r="GNY445" s="45"/>
      <c r="GNZ445" s="45"/>
      <c r="GOA445" s="45"/>
      <c r="GOB445" s="45"/>
      <c r="GOC445" s="45"/>
      <c r="GOD445" s="45"/>
      <c r="GOE445" s="45"/>
      <c r="GOF445" s="45"/>
      <c r="GOG445" s="45"/>
      <c r="GOH445" s="45"/>
      <c r="GOI445" s="45"/>
      <c r="GOJ445" s="45"/>
      <c r="GOK445" s="45"/>
      <c r="GOL445" s="45"/>
      <c r="GOM445" s="45"/>
      <c r="GON445" s="45"/>
      <c r="GOO445" s="45"/>
      <c r="GOP445" s="45"/>
      <c r="GOQ445" s="45"/>
      <c r="GOR445" s="45"/>
      <c r="GOS445" s="45"/>
      <c r="GOT445" s="45"/>
      <c r="GOU445" s="45"/>
      <c r="GOV445" s="45"/>
      <c r="GOW445" s="45"/>
      <c r="GOX445" s="45"/>
      <c r="GOY445" s="45"/>
      <c r="GOZ445" s="45"/>
      <c r="GPA445" s="45"/>
      <c r="GPB445" s="45"/>
      <c r="GPC445" s="45"/>
      <c r="GPD445" s="45"/>
      <c r="GPE445" s="45"/>
      <c r="GPF445" s="45"/>
      <c r="GPG445" s="45"/>
      <c r="GPH445" s="45"/>
      <c r="GPI445" s="45"/>
      <c r="GPJ445" s="45"/>
      <c r="GPK445" s="45"/>
      <c r="GPL445" s="45"/>
      <c r="GPM445" s="45"/>
      <c r="GPN445" s="45"/>
      <c r="GPO445" s="45"/>
      <c r="GPP445" s="45"/>
      <c r="GPQ445" s="45"/>
      <c r="GPR445" s="45"/>
      <c r="GPS445" s="45"/>
      <c r="GPT445" s="45"/>
      <c r="GPU445" s="45"/>
      <c r="GPV445" s="45"/>
      <c r="GPW445" s="45"/>
      <c r="GPX445" s="45"/>
      <c r="GPY445" s="45"/>
      <c r="GPZ445" s="45"/>
      <c r="GQA445" s="45"/>
      <c r="GQB445" s="45"/>
      <c r="GQC445" s="45"/>
      <c r="GQD445" s="45"/>
      <c r="GQE445" s="45"/>
      <c r="GQF445" s="45"/>
      <c r="GQG445" s="45"/>
      <c r="GQH445" s="45"/>
      <c r="GQI445" s="45"/>
      <c r="GQJ445" s="45"/>
      <c r="GQK445" s="45"/>
      <c r="GQL445" s="45"/>
      <c r="GQM445" s="45"/>
      <c r="GQN445" s="45"/>
      <c r="GQO445" s="45"/>
      <c r="GQP445" s="45"/>
      <c r="GQQ445" s="45"/>
      <c r="GQR445" s="45"/>
      <c r="GQS445" s="45"/>
      <c r="GQT445" s="45"/>
      <c r="GQU445" s="45"/>
      <c r="GQV445" s="45"/>
      <c r="GQW445" s="45"/>
      <c r="GQX445" s="45"/>
      <c r="GQY445" s="45"/>
      <c r="GQZ445" s="45"/>
      <c r="GRA445" s="45"/>
      <c r="GRB445" s="45"/>
      <c r="GRC445" s="45"/>
      <c r="GRD445" s="45"/>
      <c r="GRE445" s="45"/>
      <c r="GRF445" s="45"/>
      <c r="GRG445" s="45"/>
      <c r="GRH445" s="45"/>
      <c r="GRI445" s="45"/>
      <c r="GRJ445" s="45"/>
      <c r="GRK445" s="45"/>
      <c r="GRL445" s="45"/>
      <c r="GRM445" s="45"/>
      <c r="GRN445" s="45"/>
      <c r="GRO445" s="45"/>
      <c r="GRP445" s="45"/>
      <c r="GRQ445" s="45"/>
      <c r="GRR445" s="45"/>
      <c r="GRS445" s="45"/>
      <c r="GRT445" s="45"/>
      <c r="GRU445" s="45"/>
      <c r="GRV445" s="45"/>
      <c r="GRW445" s="45"/>
      <c r="GRX445" s="45"/>
      <c r="GRY445" s="45"/>
      <c r="GRZ445" s="45"/>
      <c r="GSA445" s="45"/>
      <c r="GSB445" s="45"/>
      <c r="GSC445" s="45"/>
      <c r="GSD445" s="45"/>
      <c r="GSE445" s="45"/>
      <c r="GSF445" s="45"/>
      <c r="GSG445" s="45"/>
      <c r="GSH445" s="45"/>
      <c r="GSI445" s="45"/>
      <c r="GSJ445" s="45"/>
      <c r="GSK445" s="45"/>
      <c r="GSL445" s="45"/>
      <c r="GSM445" s="45"/>
      <c r="GSN445" s="45"/>
      <c r="GSO445" s="45"/>
      <c r="GSP445" s="45"/>
      <c r="GSQ445" s="45"/>
      <c r="GSR445" s="45"/>
      <c r="GSS445" s="45"/>
      <c r="GST445" s="45"/>
      <c r="GSU445" s="45"/>
      <c r="GSV445" s="45"/>
      <c r="GSW445" s="45"/>
      <c r="GSX445" s="45"/>
      <c r="GSY445" s="45"/>
      <c r="GSZ445" s="45"/>
      <c r="GTA445" s="45"/>
      <c r="GTB445" s="45"/>
      <c r="GTC445" s="45"/>
      <c r="GTD445" s="45"/>
      <c r="GTE445" s="45"/>
      <c r="GTF445" s="45"/>
      <c r="GTG445" s="45"/>
      <c r="GTH445" s="45"/>
      <c r="GTI445" s="45"/>
      <c r="GTJ445" s="45"/>
      <c r="GTK445" s="45"/>
      <c r="GTL445" s="45"/>
      <c r="GTM445" s="45"/>
      <c r="GTN445" s="45"/>
      <c r="GTO445" s="45"/>
      <c r="GTP445" s="45"/>
      <c r="GTQ445" s="45"/>
      <c r="GTR445" s="45"/>
      <c r="GTS445" s="45"/>
      <c r="GTT445" s="45"/>
      <c r="GTU445" s="45"/>
      <c r="GTV445" s="45"/>
      <c r="GTW445" s="45"/>
      <c r="GTX445" s="45"/>
      <c r="GTY445" s="45"/>
      <c r="GTZ445" s="45"/>
      <c r="GUA445" s="45"/>
      <c r="GUB445" s="45"/>
      <c r="GUC445" s="45"/>
      <c r="GUD445" s="45"/>
      <c r="GUE445" s="45"/>
      <c r="GUF445" s="45"/>
      <c r="GUG445" s="45"/>
      <c r="GUH445" s="45"/>
      <c r="GUI445" s="45"/>
      <c r="GUJ445" s="45"/>
      <c r="GUK445" s="45"/>
      <c r="GUL445" s="45"/>
      <c r="GUM445" s="45"/>
      <c r="GUN445" s="45"/>
      <c r="GUO445" s="45"/>
      <c r="GUP445" s="45"/>
      <c r="GUQ445" s="45"/>
      <c r="GUR445" s="45"/>
      <c r="GUS445" s="45"/>
      <c r="GUT445" s="45"/>
      <c r="GUU445" s="45"/>
      <c r="GUV445" s="45"/>
      <c r="GUW445" s="45"/>
      <c r="GUX445" s="45"/>
      <c r="GUY445" s="45"/>
      <c r="GUZ445" s="45"/>
      <c r="GVA445" s="45"/>
      <c r="GVB445" s="45"/>
      <c r="GVC445" s="45"/>
      <c r="GVD445" s="45"/>
      <c r="GVE445" s="45"/>
      <c r="GVF445" s="45"/>
      <c r="GVG445" s="45"/>
      <c r="GVH445" s="45"/>
      <c r="GVI445" s="45"/>
      <c r="GVJ445" s="45"/>
      <c r="GVK445" s="45"/>
      <c r="GVL445" s="45"/>
      <c r="GVM445" s="45"/>
      <c r="GVN445" s="45"/>
      <c r="GVO445" s="45"/>
      <c r="GVP445" s="45"/>
      <c r="GVQ445" s="45"/>
      <c r="GVR445" s="45"/>
      <c r="GVS445" s="45"/>
      <c r="GVT445" s="45"/>
      <c r="GVU445" s="45"/>
      <c r="GVV445" s="45"/>
      <c r="GVW445" s="45"/>
      <c r="GVX445" s="45"/>
      <c r="GVY445" s="45"/>
      <c r="GVZ445" s="45"/>
      <c r="GWA445" s="45"/>
      <c r="GWB445" s="45"/>
      <c r="GWC445" s="45"/>
      <c r="GWD445" s="45"/>
      <c r="GWE445" s="45"/>
      <c r="GWF445" s="45"/>
      <c r="GWG445" s="45"/>
      <c r="GWH445" s="45"/>
      <c r="GWI445" s="45"/>
      <c r="GWJ445" s="45"/>
      <c r="GWK445" s="45"/>
      <c r="GWL445" s="45"/>
      <c r="GWM445" s="45"/>
      <c r="GWN445" s="45"/>
      <c r="GWO445" s="45"/>
      <c r="GWP445" s="45"/>
      <c r="GWQ445" s="45"/>
      <c r="GWR445" s="45"/>
      <c r="GWS445" s="45"/>
      <c r="GWT445" s="45"/>
      <c r="GWU445" s="45"/>
      <c r="GWV445" s="45"/>
      <c r="GWW445" s="45"/>
      <c r="GWX445" s="45"/>
      <c r="GWY445" s="45"/>
      <c r="GWZ445" s="45"/>
      <c r="GXA445" s="45"/>
      <c r="GXB445" s="45"/>
      <c r="GXC445" s="45"/>
      <c r="GXD445" s="45"/>
      <c r="GXE445" s="45"/>
      <c r="GXF445" s="45"/>
      <c r="GXG445" s="45"/>
      <c r="GXH445" s="45"/>
      <c r="GXI445" s="45"/>
      <c r="GXJ445" s="45"/>
      <c r="GXK445" s="45"/>
      <c r="GXL445" s="45"/>
      <c r="GXM445" s="45"/>
      <c r="GXN445" s="45"/>
      <c r="GXO445" s="45"/>
      <c r="GXP445" s="45"/>
      <c r="GXQ445" s="45"/>
      <c r="GXR445" s="45"/>
      <c r="GXS445" s="45"/>
      <c r="GXT445" s="45"/>
      <c r="GXU445" s="45"/>
      <c r="GXV445" s="45"/>
      <c r="GXW445" s="45"/>
      <c r="GXX445" s="45"/>
      <c r="GXY445" s="45"/>
      <c r="GXZ445" s="45"/>
      <c r="GYA445" s="45"/>
      <c r="GYB445" s="45"/>
      <c r="GYC445" s="45"/>
      <c r="GYD445" s="45"/>
      <c r="GYE445" s="45"/>
      <c r="GYF445" s="45"/>
      <c r="GYG445" s="45"/>
      <c r="GYH445" s="45"/>
      <c r="GYI445" s="45"/>
      <c r="GYJ445" s="45"/>
      <c r="GYK445" s="45"/>
      <c r="GYL445" s="45"/>
      <c r="GYM445" s="45"/>
      <c r="GYN445" s="45"/>
      <c r="GYO445" s="45"/>
      <c r="GYP445" s="45"/>
      <c r="GYQ445" s="45"/>
      <c r="GYR445" s="45"/>
      <c r="GYS445" s="45"/>
      <c r="GYT445" s="45"/>
      <c r="GYU445" s="45"/>
      <c r="GYV445" s="45"/>
      <c r="GYW445" s="45"/>
      <c r="GYX445" s="45"/>
      <c r="GYY445" s="45"/>
      <c r="GYZ445" s="45"/>
      <c r="GZA445" s="45"/>
      <c r="GZB445" s="45"/>
      <c r="GZC445" s="45"/>
      <c r="GZD445" s="45"/>
      <c r="GZE445" s="45"/>
      <c r="GZF445" s="45"/>
      <c r="GZG445" s="45"/>
      <c r="GZH445" s="45"/>
      <c r="GZI445" s="45"/>
      <c r="GZJ445" s="45"/>
      <c r="GZK445" s="45"/>
      <c r="GZL445" s="45"/>
      <c r="GZM445" s="45"/>
      <c r="GZN445" s="45"/>
      <c r="GZO445" s="45"/>
      <c r="GZP445" s="45"/>
      <c r="GZQ445" s="45"/>
      <c r="GZR445" s="45"/>
      <c r="GZS445" s="45"/>
      <c r="GZT445" s="45"/>
      <c r="GZU445" s="45"/>
      <c r="GZV445" s="45"/>
      <c r="GZW445" s="45"/>
      <c r="GZX445" s="45"/>
      <c r="GZY445" s="45"/>
      <c r="GZZ445" s="45"/>
      <c r="HAA445" s="45"/>
      <c r="HAB445" s="45"/>
      <c r="HAC445" s="45"/>
      <c r="HAD445" s="45"/>
      <c r="HAE445" s="45"/>
      <c r="HAF445" s="45"/>
      <c r="HAG445" s="45"/>
      <c r="HAH445" s="45"/>
      <c r="HAI445" s="45"/>
      <c r="HAJ445" s="45"/>
      <c r="HAK445" s="45"/>
      <c r="HAL445" s="45"/>
      <c r="HAM445" s="45"/>
      <c r="HAN445" s="45"/>
      <c r="HAO445" s="45"/>
      <c r="HAP445" s="45"/>
      <c r="HAQ445" s="45"/>
      <c r="HAR445" s="45"/>
      <c r="HAS445" s="45"/>
      <c r="HAT445" s="45"/>
      <c r="HAU445" s="45"/>
      <c r="HAV445" s="45"/>
      <c r="HAW445" s="45"/>
      <c r="HAX445" s="45"/>
      <c r="HAY445" s="45"/>
      <c r="HAZ445" s="45"/>
      <c r="HBA445" s="45"/>
      <c r="HBB445" s="45"/>
      <c r="HBC445" s="45"/>
      <c r="HBD445" s="45"/>
      <c r="HBE445" s="45"/>
      <c r="HBF445" s="45"/>
      <c r="HBG445" s="45"/>
      <c r="HBH445" s="45"/>
      <c r="HBI445" s="45"/>
      <c r="HBJ445" s="45"/>
      <c r="HBK445" s="45"/>
      <c r="HBL445" s="45"/>
      <c r="HBM445" s="45"/>
      <c r="HBN445" s="45"/>
      <c r="HBO445" s="45"/>
      <c r="HBP445" s="45"/>
      <c r="HBQ445" s="45"/>
      <c r="HBR445" s="45"/>
      <c r="HBS445" s="45"/>
      <c r="HBT445" s="45"/>
      <c r="HBU445" s="45"/>
      <c r="HBV445" s="45"/>
      <c r="HBW445" s="45"/>
      <c r="HBX445" s="45"/>
      <c r="HBY445" s="45"/>
      <c r="HBZ445" s="45"/>
      <c r="HCA445" s="45"/>
      <c r="HCB445" s="45"/>
      <c r="HCC445" s="45"/>
      <c r="HCD445" s="45"/>
      <c r="HCE445" s="45"/>
      <c r="HCF445" s="45"/>
      <c r="HCG445" s="45"/>
      <c r="HCH445" s="45"/>
      <c r="HCI445" s="45"/>
      <c r="HCJ445" s="45"/>
      <c r="HCK445" s="45"/>
      <c r="HCL445" s="45"/>
      <c r="HCM445" s="45"/>
      <c r="HCN445" s="45"/>
      <c r="HCO445" s="45"/>
      <c r="HCP445" s="45"/>
      <c r="HCQ445" s="45"/>
      <c r="HCR445" s="45"/>
      <c r="HCS445" s="45"/>
      <c r="HCT445" s="45"/>
      <c r="HCU445" s="45"/>
      <c r="HCV445" s="45"/>
      <c r="HCW445" s="45"/>
      <c r="HCX445" s="45"/>
      <c r="HCY445" s="45"/>
      <c r="HCZ445" s="45"/>
      <c r="HDA445" s="45"/>
      <c r="HDB445" s="45"/>
      <c r="HDC445" s="45"/>
      <c r="HDD445" s="45"/>
      <c r="HDE445" s="45"/>
      <c r="HDF445" s="45"/>
      <c r="HDG445" s="45"/>
      <c r="HDH445" s="45"/>
      <c r="HDI445" s="45"/>
      <c r="HDJ445" s="45"/>
      <c r="HDK445" s="45"/>
      <c r="HDL445" s="45"/>
      <c r="HDM445" s="45"/>
      <c r="HDN445" s="45"/>
      <c r="HDO445" s="45"/>
      <c r="HDP445" s="45"/>
      <c r="HDQ445" s="45"/>
      <c r="HDR445" s="45"/>
      <c r="HDS445" s="45"/>
      <c r="HDT445" s="45"/>
      <c r="HDU445" s="45"/>
      <c r="HDV445" s="45"/>
      <c r="HDW445" s="45"/>
      <c r="HDX445" s="45"/>
      <c r="HDY445" s="45"/>
      <c r="HDZ445" s="45"/>
      <c r="HEA445" s="45"/>
      <c r="HEB445" s="45"/>
      <c r="HEC445" s="45"/>
      <c r="HED445" s="45"/>
      <c r="HEE445" s="45"/>
      <c r="HEF445" s="45"/>
      <c r="HEG445" s="45"/>
      <c r="HEH445" s="45"/>
      <c r="HEI445" s="45"/>
      <c r="HEJ445" s="45"/>
      <c r="HEK445" s="45"/>
      <c r="HEL445" s="45"/>
      <c r="HEM445" s="45"/>
      <c r="HEN445" s="45"/>
      <c r="HEO445" s="45"/>
      <c r="HEP445" s="45"/>
      <c r="HEQ445" s="45"/>
      <c r="HER445" s="45"/>
      <c r="HES445" s="45"/>
      <c r="HET445" s="45"/>
      <c r="HEU445" s="45"/>
      <c r="HEV445" s="45"/>
      <c r="HEW445" s="45"/>
      <c r="HEX445" s="45"/>
      <c r="HEY445" s="45"/>
      <c r="HEZ445" s="45"/>
      <c r="HFA445" s="45"/>
      <c r="HFB445" s="45"/>
      <c r="HFC445" s="45"/>
      <c r="HFD445" s="45"/>
      <c r="HFE445" s="45"/>
      <c r="HFF445" s="45"/>
      <c r="HFG445" s="45"/>
      <c r="HFH445" s="45"/>
      <c r="HFI445" s="45"/>
      <c r="HFJ445" s="45"/>
      <c r="HFK445" s="45"/>
      <c r="HFL445" s="45"/>
      <c r="HFM445" s="45"/>
      <c r="HFN445" s="45"/>
      <c r="HFO445" s="45"/>
      <c r="HFP445" s="45"/>
      <c r="HFQ445" s="45"/>
      <c r="HFR445" s="45"/>
      <c r="HFS445" s="45"/>
      <c r="HFT445" s="45"/>
      <c r="HFU445" s="45"/>
      <c r="HFV445" s="45"/>
      <c r="HFW445" s="45"/>
      <c r="HFX445" s="45"/>
      <c r="HFY445" s="45"/>
      <c r="HFZ445" s="45"/>
      <c r="HGA445" s="45"/>
      <c r="HGB445" s="45"/>
      <c r="HGC445" s="45"/>
      <c r="HGD445" s="45"/>
      <c r="HGE445" s="45"/>
      <c r="HGF445" s="45"/>
      <c r="HGG445" s="45"/>
      <c r="HGH445" s="45"/>
      <c r="HGI445" s="45"/>
      <c r="HGJ445" s="45"/>
      <c r="HGK445" s="45"/>
      <c r="HGL445" s="45"/>
      <c r="HGM445" s="45"/>
      <c r="HGN445" s="45"/>
      <c r="HGO445" s="45"/>
      <c r="HGP445" s="45"/>
      <c r="HGQ445" s="45"/>
      <c r="HGR445" s="45"/>
      <c r="HGS445" s="45"/>
      <c r="HGT445" s="45"/>
      <c r="HGU445" s="45"/>
      <c r="HGV445" s="45"/>
      <c r="HGW445" s="45"/>
      <c r="HGX445" s="45"/>
      <c r="HGY445" s="45"/>
      <c r="HGZ445" s="45"/>
      <c r="HHA445" s="45"/>
      <c r="HHB445" s="45"/>
      <c r="HHC445" s="45"/>
      <c r="HHD445" s="45"/>
      <c r="HHE445" s="45"/>
      <c r="HHF445" s="45"/>
      <c r="HHG445" s="45"/>
      <c r="HHH445" s="45"/>
      <c r="HHI445" s="45"/>
      <c r="HHJ445" s="45"/>
      <c r="HHK445" s="45"/>
      <c r="HHL445" s="45"/>
      <c r="HHM445" s="45"/>
      <c r="HHN445" s="45"/>
      <c r="HHO445" s="45"/>
      <c r="HHP445" s="45"/>
      <c r="HHQ445" s="45"/>
      <c r="HHR445" s="45"/>
      <c r="HHS445" s="45"/>
      <c r="HHT445" s="45"/>
      <c r="HHU445" s="45"/>
      <c r="HHV445" s="45"/>
      <c r="HHW445" s="45"/>
      <c r="HHX445" s="45"/>
      <c r="HHY445" s="45"/>
      <c r="HHZ445" s="45"/>
      <c r="HIA445" s="45"/>
      <c r="HIB445" s="45"/>
      <c r="HIC445" s="45"/>
      <c r="HID445" s="45"/>
      <c r="HIE445" s="45"/>
      <c r="HIF445" s="45"/>
      <c r="HIG445" s="45"/>
      <c r="HIH445" s="45"/>
      <c r="HII445" s="45"/>
      <c r="HIJ445" s="45"/>
      <c r="HIK445" s="45"/>
      <c r="HIL445" s="45"/>
      <c r="HIM445" s="45"/>
      <c r="HIN445" s="45"/>
      <c r="HIO445" s="45"/>
      <c r="HIP445" s="45"/>
      <c r="HIQ445" s="45"/>
      <c r="HIR445" s="45"/>
      <c r="HIS445" s="45"/>
      <c r="HIT445" s="45"/>
      <c r="HIU445" s="45"/>
      <c r="HIV445" s="45"/>
      <c r="HIW445" s="45"/>
      <c r="HIX445" s="45"/>
      <c r="HIY445" s="45"/>
      <c r="HIZ445" s="45"/>
      <c r="HJA445" s="45"/>
      <c r="HJB445" s="45"/>
      <c r="HJC445" s="45"/>
      <c r="HJD445" s="45"/>
      <c r="HJE445" s="45"/>
      <c r="HJF445" s="45"/>
      <c r="HJG445" s="45"/>
      <c r="HJH445" s="45"/>
      <c r="HJI445" s="45"/>
      <c r="HJJ445" s="45"/>
      <c r="HJK445" s="45"/>
      <c r="HJL445" s="45"/>
      <c r="HJM445" s="45"/>
      <c r="HJN445" s="45"/>
      <c r="HJO445" s="45"/>
      <c r="HJP445" s="45"/>
      <c r="HJQ445" s="45"/>
      <c r="HJR445" s="45"/>
      <c r="HJS445" s="45"/>
      <c r="HJT445" s="45"/>
      <c r="HJU445" s="45"/>
      <c r="HJV445" s="45"/>
      <c r="HJW445" s="45"/>
      <c r="HJX445" s="45"/>
      <c r="HJY445" s="45"/>
      <c r="HJZ445" s="45"/>
      <c r="HKA445" s="45"/>
      <c r="HKB445" s="45"/>
      <c r="HKC445" s="45"/>
      <c r="HKD445" s="45"/>
      <c r="HKE445" s="45"/>
      <c r="HKF445" s="45"/>
      <c r="HKG445" s="45"/>
      <c r="HKH445" s="45"/>
      <c r="HKI445" s="45"/>
      <c r="HKJ445" s="45"/>
      <c r="HKK445" s="45"/>
      <c r="HKL445" s="45"/>
      <c r="HKM445" s="45"/>
      <c r="HKN445" s="45"/>
      <c r="HKO445" s="45"/>
      <c r="HKP445" s="45"/>
      <c r="HKQ445" s="45"/>
      <c r="HKR445" s="45"/>
      <c r="HKS445" s="45"/>
      <c r="HKT445" s="45"/>
      <c r="HKU445" s="45"/>
      <c r="HKV445" s="45"/>
      <c r="HKW445" s="45"/>
      <c r="HKX445" s="45"/>
      <c r="HKY445" s="45"/>
      <c r="HKZ445" s="45"/>
      <c r="HLA445" s="45"/>
      <c r="HLB445" s="45"/>
      <c r="HLC445" s="45"/>
      <c r="HLD445" s="45"/>
      <c r="HLE445" s="45"/>
      <c r="HLF445" s="45"/>
      <c r="HLG445" s="45"/>
      <c r="HLH445" s="45"/>
      <c r="HLI445" s="45"/>
      <c r="HLJ445" s="45"/>
      <c r="HLK445" s="45"/>
      <c r="HLL445" s="45"/>
      <c r="HLM445" s="45"/>
      <c r="HLN445" s="45"/>
      <c r="HLO445" s="45"/>
      <c r="HLP445" s="45"/>
      <c r="HLQ445" s="45"/>
      <c r="HLR445" s="45"/>
      <c r="HLS445" s="45"/>
      <c r="HLT445" s="45"/>
      <c r="HLU445" s="45"/>
      <c r="HLV445" s="45"/>
      <c r="HLW445" s="45"/>
      <c r="HLX445" s="45"/>
      <c r="HLY445" s="45"/>
      <c r="HLZ445" s="45"/>
      <c r="HMA445" s="45"/>
      <c r="HMB445" s="45"/>
      <c r="HMC445" s="45"/>
      <c r="HMD445" s="45"/>
      <c r="HME445" s="45"/>
      <c r="HMF445" s="45"/>
      <c r="HMG445" s="45"/>
      <c r="HMH445" s="45"/>
      <c r="HMI445" s="45"/>
      <c r="HMJ445" s="45"/>
      <c r="HMK445" s="45"/>
      <c r="HML445" s="45"/>
      <c r="HMM445" s="45"/>
      <c r="HMN445" s="45"/>
      <c r="HMO445" s="45"/>
      <c r="HMP445" s="45"/>
      <c r="HMQ445" s="45"/>
      <c r="HMR445" s="45"/>
      <c r="HMS445" s="45"/>
      <c r="HMT445" s="45"/>
      <c r="HMU445" s="45"/>
      <c r="HMV445" s="45"/>
      <c r="HMW445" s="45"/>
      <c r="HMX445" s="45"/>
      <c r="HMY445" s="45"/>
      <c r="HMZ445" s="45"/>
      <c r="HNA445" s="45"/>
      <c r="HNB445" s="45"/>
      <c r="HNC445" s="45"/>
      <c r="HND445" s="45"/>
      <c r="HNE445" s="45"/>
      <c r="HNF445" s="45"/>
      <c r="HNG445" s="45"/>
      <c r="HNH445" s="45"/>
      <c r="HNI445" s="45"/>
      <c r="HNJ445" s="45"/>
      <c r="HNK445" s="45"/>
      <c r="HNL445" s="45"/>
      <c r="HNM445" s="45"/>
      <c r="HNN445" s="45"/>
      <c r="HNO445" s="45"/>
      <c r="HNP445" s="45"/>
      <c r="HNQ445" s="45"/>
      <c r="HNR445" s="45"/>
      <c r="HNS445" s="45"/>
      <c r="HNT445" s="45"/>
      <c r="HNU445" s="45"/>
      <c r="HNV445" s="45"/>
      <c r="HNW445" s="45"/>
      <c r="HNX445" s="45"/>
      <c r="HNY445" s="45"/>
      <c r="HNZ445" s="45"/>
      <c r="HOA445" s="45"/>
      <c r="HOB445" s="45"/>
      <c r="HOC445" s="45"/>
      <c r="HOD445" s="45"/>
      <c r="HOE445" s="45"/>
      <c r="HOF445" s="45"/>
      <c r="HOG445" s="45"/>
      <c r="HOH445" s="45"/>
      <c r="HOI445" s="45"/>
      <c r="HOJ445" s="45"/>
      <c r="HOK445" s="45"/>
      <c r="HOL445" s="45"/>
      <c r="HOM445" s="45"/>
      <c r="HON445" s="45"/>
      <c r="HOO445" s="45"/>
      <c r="HOP445" s="45"/>
      <c r="HOQ445" s="45"/>
      <c r="HOR445" s="45"/>
      <c r="HOS445" s="45"/>
      <c r="HOT445" s="45"/>
      <c r="HOU445" s="45"/>
      <c r="HOV445" s="45"/>
      <c r="HOW445" s="45"/>
      <c r="HOX445" s="45"/>
      <c r="HOY445" s="45"/>
      <c r="HOZ445" s="45"/>
      <c r="HPA445" s="45"/>
      <c r="HPB445" s="45"/>
      <c r="HPC445" s="45"/>
      <c r="HPD445" s="45"/>
      <c r="HPE445" s="45"/>
      <c r="HPF445" s="45"/>
      <c r="HPG445" s="45"/>
      <c r="HPH445" s="45"/>
      <c r="HPI445" s="45"/>
      <c r="HPJ445" s="45"/>
      <c r="HPK445" s="45"/>
      <c r="HPL445" s="45"/>
      <c r="HPM445" s="45"/>
      <c r="HPN445" s="45"/>
      <c r="HPO445" s="45"/>
      <c r="HPP445" s="45"/>
      <c r="HPQ445" s="45"/>
      <c r="HPR445" s="45"/>
      <c r="HPS445" s="45"/>
      <c r="HPT445" s="45"/>
      <c r="HPU445" s="45"/>
      <c r="HPV445" s="45"/>
      <c r="HPW445" s="45"/>
      <c r="HPX445" s="45"/>
      <c r="HPY445" s="45"/>
      <c r="HPZ445" s="45"/>
      <c r="HQA445" s="45"/>
      <c r="HQB445" s="45"/>
      <c r="HQC445" s="45"/>
      <c r="HQD445" s="45"/>
      <c r="HQE445" s="45"/>
      <c r="HQF445" s="45"/>
      <c r="HQG445" s="45"/>
      <c r="HQH445" s="45"/>
      <c r="HQI445" s="45"/>
      <c r="HQJ445" s="45"/>
      <c r="HQK445" s="45"/>
      <c r="HQL445" s="45"/>
      <c r="HQM445" s="45"/>
      <c r="HQN445" s="45"/>
      <c r="HQO445" s="45"/>
      <c r="HQP445" s="45"/>
      <c r="HQQ445" s="45"/>
      <c r="HQR445" s="45"/>
      <c r="HQS445" s="45"/>
      <c r="HQT445" s="45"/>
      <c r="HQU445" s="45"/>
      <c r="HQV445" s="45"/>
      <c r="HQW445" s="45"/>
      <c r="HQX445" s="45"/>
      <c r="HQY445" s="45"/>
      <c r="HQZ445" s="45"/>
      <c r="HRA445" s="45"/>
      <c r="HRB445" s="45"/>
      <c r="HRC445" s="45"/>
      <c r="HRD445" s="45"/>
      <c r="HRE445" s="45"/>
      <c r="HRF445" s="45"/>
      <c r="HRG445" s="45"/>
      <c r="HRH445" s="45"/>
      <c r="HRI445" s="45"/>
      <c r="HRJ445" s="45"/>
      <c r="HRK445" s="45"/>
      <c r="HRL445" s="45"/>
      <c r="HRM445" s="45"/>
      <c r="HRN445" s="45"/>
      <c r="HRO445" s="45"/>
      <c r="HRP445" s="45"/>
      <c r="HRQ445" s="45"/>
      <c r="HRR445" s="45"/>
      <c r="HRS445" s="45"/>
      <c r="HRT445" s="45"/>
      <c r="HRU445" s="45"/>
      <c r="HRV445" s="45"/>
      <c r="HRW445" s="45"/>
      <c r="HRX445" s="45"/>
      <c r="HRY445" s="45"/>
      <c r="HRZ445" s="45"/>
      <c r="HSA445" s="45"/>
      <c r="HSB445" s="45"/>
      <c r="HSC445" s="45"/>
      <c r="HSD445" s="45"/>
      <c r="HSE445" s="45"/>
      <c r="HSF445" s="45"/>
      <c r="HSG445" s="45"/>
      <c r="HSH445" s="45"/>
      <c r="HSI445" s="45"/>
      <c r="HSJ445" s="45"/>
      <c r="HSK445" s="45"/>
      <c r="HSL445" s="45"/>
      <c r="HSM445" s="45"/>
      <c r="HSN445" s="45"/>
      <c r="HSO445" s="45"/>
      <c r="HSP445" s="45"/>
      <c r="HSQ445" s="45"/>
      <c r="HSR445" s="45"/>
      <c r="HSS445" s="45"/>
      <c r="HST445" s="45"/>
      <c r="HSU445" s="45"/>
      <c r="HSV445" s="45"/>
      <c r="HSW445" s="45"/>
      <c r="HSX445" s="45"/>
      <c r="HSY445" s="45"/>
      <c r="HSZ445" s="45"/>
      <c r="HTA445" s="45"/>
      <c r="HTB445" s="45"/>
      <c r="HTC445" s="45"/>
      <c r="HTD445" s="45"/>
      <c r="HTE445" s="45"/>
      <c r="HTF445" s="45"/>
      <c r="HTG445" s="45"/>
      <c r="HTH445" s="45"/>
      <c r="HTI445" s="45"/>
      <c r="HTJ445" s="45"/>
      <c r="HTK445" s="45"/>
      <c r="HTL445" s="45"/>
      <c r="HTM445" s="45"/>
      <c r="HTN445" s="45"/>
      <c r="HTO445" s="45"/>
      <c r="HTP445" s="45"/>
      <c r="HTQ445" s="45"/>
      <c r="HTR445" s="45"/>
      <c r="HTS445" s="45"/>
      <c r="HTT445" s="45"/>
      <c r="HTU445" s="45"/>
      <c r="HTV445" s="45"/>
      <c r="HTW445" s="45"/>
      <c r="HTX445" s="45"/>
      <c r="HTY445" s="45"/>
      <c r="HTZ445" s="45"/>
      <c r="HUA445" s="45"/>
      <c r="HUB445" s="45"/>
      <c r="HUC445" s="45"/>
      <c r="HUD445" s="45"/>
      <c r="HUE445" s="45"/>
      <c r="HUF445" s="45"/>
      <c r="HUG445" s="45"/>
      <c r="HUH445" s="45"/>
      <c r="HUI445" s="45"/>
      <c r="HUJ445" s="45"/>
      <c r="HUK445" s="45"/>
      <c r="HUL445" s="45"/>
      <c r="HUM445" s="45"/>
      <c r="HUN445" s="45"/>
      <c r="HUO445" s="45"/>
      <c r="HUP445" s="45"/>
      <c r="HUQ445" s="45"/>
      <c r="HUR445" s="45"/>
      <c r="HUS445" s="45"/>
      <c r="HUT445" s="45"/>
      <c r="HUU445" s="45"/>
      <c r="HUV445" s="45"/>
      <c r="HUW445" s="45"/>
      <c r="HUX445" s="45"/>
      <c r="HUY445" s="45"/>
      <c r="HUZ445" s="45"/>
      <c r="HVA445" s="45"/>
      <c r="HVB445" s="45"/>
      <c r="HVC445" s="45"/>
      <c r="HVD445" s="45"/>
      <c r="HVE445" s="45"/>
      <c r="HVF445" s="45"/>
      <c r="HVG445" s="45"/>
      <c r="HVH445" s="45"/>
      <c r="HVI445" s="45"/>
      <c r="HVJ445" s="45"/>
      <c r="HVK445" s="45"/>
      <c r="HVL445" s="45"/>
      <c r="HVM445" s="45"/>
      <c r="HVN445" s="45"/>
      <c r="HVO445" s="45"/>
      <c r="HVP445" s="45"/>
      <c r="HVQ445" s="45"/>
      <c r="HVR445" s="45"/>
      <c r="HVS445" s="45"/>
      <c r="HVT445" s="45"/>
      <c r="HVU445" s="45"/>
      <c r="HVV445" s="45"/>
      <c r="HVW445" s="45"/>
      <c r="HVX445" s="45"/>
      <c r="HVY445" s="45"/>
      <c r="HVZ445" s="45"/>
      <c r="HWA445" s="45"/>
      <c r="HWB445" s="45"/>
      <c r="HWC445" s="45"/>
      <c r="HWD445" s="45"/>
      <c r="HWE445" s="45"/>
      <c r="HWF445" s="45"/>
      <c r="HWG445" s="45"/>
      <c r="HWH445" s="45"/>
      <c r="HWI445" s="45"/>
      <c r="HWJ445" s="45"/>
      <c r="HWK445" s="45"/>
      <c r="HWL445" s="45"/>
      <c r="HWM445" s="45"/>
      <c r="HWN445" s="45"/>
      <c r="HWO445" s="45"/>
      <c r="HWP445" s="45"/>
      <c r="HWQ445" s="45"/>
      <c r="HWR445" s="45"/>
      <c r="HWS445" s="45"/>
      <c r="HWT445" s="45"/>
      <c r="HWU445" s="45"/>
      <c r="HWV445" s="45"/>
      <c r="HWW445" s="45"/>
      <c r="HWX445" s="45"/>
      <c r="HWY445" s="45"/>
      <c r="HWZ445" s="45"/>
      <c r="HXA445" s="45"/>
      <c r="HXB445" s="45"/>
      <c r="HXC445" s="45"/>
      <c r="HXD445" s="45"/>
      <c r="HXE445" s="45"/>
      <c r="HXF445" s="45"/>
      <c r="HXG445" s="45"/>
      <c r="HXH445" s="45"/>
      <c r="HXI445" s="45"/>
      <c r="HXJ445" s="45"/>
      <c r="HXK445" s="45"/>
      <c r="HXL445" s="45"/>
      <c r="HXM445" s="45"/>
      <c r="HXN445" s="45"/>
      <c r="HXO445" s="45"/>
      <c r="HXP445" s="45"/>
      <c r="HXQ445" s="45"/>
      <c r="HXR445" s="45"/>
      <c r="HXS445" s="45"/>
      <c r="HXT445" s="45"/>
      <c r="HXU445" s="45"/>
      <c r="HXV445" s="45"/>
      <c r="HXW445" s="45"/>
      <c r="HXX445" s="45"/>
      <c r="HXY445" s="45"/>
      <c r="HXZ445" s="45"/>
      <c r="HYA445" s="45"/>
      <c r="HYB445" s="45"/>
      <c r="HYC445" s="45"/>
      <c r="HYD445" s="45"/>
      <c r="HYE445" s="45"/>
      <c r="HYF445" s="45"/>
      <c r="HYG445" s="45"/>
      <c r="HYH445" s="45"/>
      <c r="HYI445" s="45"/>
      <c r="HYJ445" s="45"/>
      <c r="HYK445" s="45"/>
      <c r="HYL445" s="45"/>
      <c r="HYM445" s="45"/>
      <c r="HYN445" s="45"/>
      <c r="HYO445" s="45"/>
      <c r="HYP445" s="45"/>
      <c r="HYQ445" s="45"/>
      <c r="HYR445" s="45"/>
      <c r="HYS445" s="45"/>
      <c r="HYT445" s="45"/>
      <c r="HYU445" s="45"/>
      <c r="HYV445" s="45"/>
      <c r="HYW445" s="45"/>
      <c r="HYX445" s="45"/>
      <c r="HYY445" s="45"/>
      <c r="HYZ445" s="45"/>
      <c r="HZA445" s="45"/>
      <c r="HZB445" s="45"/>
      <c r="HZC445" s="45"/>
      <c r="HZD445" s="45"/>
      <c r="HZE445" s="45"/>
      <c r="HZF445" s="45"/>
      <c r="HZG445" s="45"/>
      <c r="HZH445" s="45"/>
      <c r="HZI445" s="45"/>
      <c r="HZJ445" s="45"/>
      <c r="HZK445" s="45"/>
      <c r="HZL445" s="45"/>
      <c r="HZM445" s="45"/>
      <c r="HZN445" s="45"/>
      <c r="HZO445" s="45"/>
      <c r="HZP445" s="45"/>
      <c r="HZQ445" s="45"/>
      <c r="HZR445" s="45"/>
      <c r="HZS445" s="45"/>
      <c r="HZT445" s="45"/>
      <c r="HZU445" s="45"/>
      <c r="HZV445" s="45"/>
      <c r="HZW445" s="45"/>
      <c r="HZX445" s="45"/>
      <c r="HZY445" s="45"/>
      <c r="HZZ445" s="45"/>
      <c r="IAA445" s="45"/>
      <c r="IAB445" s="45"/>
      <c r="IAC445" s="45"/>
      <c r="IAD445" s="45"/>
      <c r="IAE445" s="45"/>
      <c r="IAF445" s="45"/>
      <c r="IAG445" s="45"/>
      <c r="IAH445" s="45"/>
      <c r="IAI445" s="45"/>
      <c r="IAJ445" s="45"/>
      <c r="IAK445" s="45"/>
      <c r="IAL445" s="45"/>
      <c r="IAM445" s="45"/>
      <c r="IAN445" s="45"/>
      <c r="IAO445" s="45"/>
      <c r="IAP445" s="45"/>
      <c r="IAQ445" s="45"/>
      <c r="IAR445" s="45"/>
      <c r="IAS445" s="45"/>
      <c r="IAT445" s="45"/>
      <c r="IAU445" s="45"/>
      <c r="IAV445" s="45"/>
      <c r="IAW445" s="45"/>
      <c r="IAX445" s="45"/>
      <c r="IAY445" s="45"/>
      <c r="IAZ445" s="45"/>
      <c r="IBA445" s="45"/>
      <c r="IBB445" s="45"/>
      <c r="IBC445" s="45"/>
      <c r="IBD445" s="45"/>
      <c r="IBE445" s="45"/>
      <c r="IBF445" s="45"/>
      <c r="IBG445" s="45"/>
      <c r="IBH445" s="45"/>
      <c r="IBI445" s="45"/>
      <c r="IBJ445" s="45"/>
      <c r="IBK445" s="45"/>
      <c r="IBL445" s="45"/>
      <c r="IBM445" s="45"/>
      <c r="IBN445" s="45"/>
      <c r="IBO445" s="45"/>
      <c r="IBP445" s="45"/>
      <c r="IBQ445" s="45"/>
      <c r="IBR445" s="45"/>
      <c r="IBS445" s="45"/>
      <c r="IBT445" s="45"/>
      <c r="IBU445" s="45"/>
      <c r="IBV445" s="45"/>
      <c r="IBW445" s="45"/>
      <c r="IBX445" s="45"/>
      <c r="IBY445" s="45"/>
      <c r="IBZ445" s="45"/>
      <c r="ICA445" s="45"/>
      <c r="ICB445" s="45"/>
      <c r="ICC445" s="45"/>
      <c r="ICD445" s="45"/>
      <c r="ICE445" s="45"/>
      <c r="ICF445" s="45"/>
      <c r="ICG445" s="45"/>
      <c r="ICH445" s="45"/>
      <c r="ICI445" s="45"/>
      <c r="ICJ445" s="45"/>
      <c r="ICK445" s="45"/>
      <c r="ICL445" s="45"/>
      <c r="ICM445" s="45"/>
      <c r="ICN445" s="45"/>
      <c r="ICO445" s="45"/>
      <c r="ICP445" s="45"/>
      <c r="ICQ445" s="45"/>
      <c r="ICR445" s="45"/>
      <c r="ICS445" s="45"/>
      <c r="ICT445" s="45"/>
      <c r="ICU445" s="45"/>
      <c r="ICV445" s="45"/>
      <c r="ICW445" s="45"/>
      <c r="ICX445" s="45"/>
      <c r="ICY445" s="45"/>
      <c r="ICZ445" s="45"/>
      <c r="IDA445" s="45"/>
      <c r="IDB445" s="45"/>
      <c r="IDC445" s="45"/>
      <c r="IDD445" s="45"/>
      <c r="IDE445" s="45"/>
      <c r="IDF445" s="45"/>
      <c r="IDG445" s="45"/>
      <c r="IDH445" s="45"/>
      <c r="IDI445" s="45"/>
      <c r="IDJ445" s="45"/>
      <c r="IDK445" s="45"/>
      <c r="IDL445" s="45"/>
      <c r="IDM445" s="45"/>
      <c r="IDN445" s="45"/>
      <c r="IDO445" s="45"/>
      <c r="IDP445" s="45"/>
      <c r="IDQ445" s="45"/>
      <c r="IDR445" s="45"/>
      <c r="IDS445" s="45"/>
      <c r="IDT445" s="45"/>
      <c r="IDU445" s="45"/>
      <c r="IDV445" s="45"/>
      <c r="IDW445" s="45"/>
      <c r="IDX445" s="45"/>
      <c r="IDY445" s="45"/>
      <c r="IDZ445" s="45"/>
      <c r="IEA445" s="45"/>
      <c r="IEB445" s="45"/>
      <c r="IEC445" s="45"/>
      <c r="IED445" s="45"/>
      <c r="IEE445" s="45"/>
      <c r="IEF445" s="45"/>
      <c r="IEG445" s="45"/>
      <c r="IEH445" s="45"/>
      <c r="IEI445" s="45"/>
      <c r="IEJ445" s="45"/>
      <c r="IEK445" s="45"/>
      <c r="IEL445" s="45"/>
      <c r="IEM445" s="45"/>
      <c r="IEN445" s="45"/>
      <c r="IEO445" s="45"/>
      <c r="IEP445" s="45"/>
      <c r="IEQ445" s="45"/>
      <c r="IER445" s="45"/>
      <c r="IES445" s="45"/>
      <c r="IET445" s="45"/>
      <c r="IEU445" s="45"/>
      <c r="IEV445" s="45"/>
      <c r="IEW445" s="45"/>
      <c r="IEX445" s="45"/>
      <c r="IEY445" s="45"/>
      <c r="IEZ445" s="45"/>
      <c r="IFA445" s="45"/>
      <c r="IFB445" s="45"/>
      <c r="IFC445" s="45"/>
      <c r="IFD445" s="45"/>
      <c r="IFE445" s="45"/>
      <c r="IFF445" s="45"/>
      <c r="IFG445" s="45"/>
      <c r="IFH445" s="45"/>
      <c r="IFI445" s="45"/>
      <c r="IFJ445" s="45"/>
      <c r="IFK445" s="45"/>
      <c r="IFL445" s="45"/>
      <c r="IFM445" s="45"/>
      <c r="IFN445" s="45"/>
      <c r="IFO445" s="45"/>
      <c r="IFP445" s="45"/>
      <c r="IFQ445" s="45"/>
      <c r="IFR445" s="45"/>
      <c r="IFS445" s="45"/>
      <c r="IFT445" s="45"/>
      <c r="IFU445" s="45"/>
      <c r="IFV445" s="45"/>
      <c r="IFW445" s="45"/>
      <c r="IFX445" s="45"/>
      <c r="IFY445" s="45"/>
      <c r="IFZ445" s="45"/>
      <c r="IGA445" s="45"/>
      <c r="IGB445" s="45"/>
      <c r="IGC445" s="45"/>
      <c r="IGD445" s="45"/>
      <c r="IGE445" s="45"/>
      <c r="IGF445" s="45"/>
      <c r="IGG445" s="45"/>
      <c r="IGH445" s="45"/>
      <c r="IGI445" s="45"/>
      <c r="IGJ445" s="45"/>
      <c r="IGK445" s="45"/>
      <c r="IGL445" s="45"/>
      <c r="IGM445" s="45"/>
      <c r="IGN445" s="45"/>
      <c r="IGO445" s="45"/>
      <c r="IGP445" s="45"/>
      <c r="IGQ445" s="45"/>
      <c r="IGR445" s="45"/>
      <c r="IGS445" s="45"/>
      <c r="IGT445" s="45"/>
      <c r="IGU445" s="45"/>
      <c r="IGV445" s="45"/>
      <c r="IGW445" s="45"/>
      <c r="IGX445" s="45"/>
      <c r="IGY445" s="45"/>
      <c r="IGZ445" s="45"/>
      <c r="IHA445" s="45"/>
      <c r="IHB445" s="45"/>
      <c r="IHC445" s="45"/>
      <c r="IHD445" s="45"/>
      <c r="IHE445" s="45"/>
      <c r="IHF445" s="45"/>
      <c r="IHG445" s="45"/>
      <c r="IHH445" s="45"/>
      <c r="IHI445" s="45"/>
      <c r="IHJ445" s="45"/>
      <c r="IHK445" s="45"/>
      <c r="IHL445" s="45"/>
      <c r="IHM445" s="45"/>
      <c r="IHN445" s="45"/>
      <c r="IHO445" s="45"/>
      <c r="IHP445" s="45"/>
      <c r="IHQ445" s="45"/>
      <c r="IHR445" s="45"/>
      <c r="IHS445" s="45"/>
      <c r="IHT445" s="45"/>
      <c r="IHU445" s="45"/>
      <c r="IHV445" s="45"/>
      <c r="IHW445" s="45"/>
      <c r="IHX445" s="45"/>
      <c r="IHY445" s="45"/>
      <c r="IHZ445" s="45"/>
      <c r="IIA445" s="45"/>
      <c r="IIB445" s="45"/>
      <c r="IIC445" s="45"/>
      <c r="IID445" s="45"/>
      <c r="IIE445" s="45"/>
      <c r="IIF445" s="45"/>
      <c r="IIG445" s="45"/>
      <c r="IIH445" s="45"/>
      <c r="III445" s="45"/>
      <c r="IIJ445" s="45"/>
      <c r="IIK445" s="45"/>
      <c r="IIL445" s="45"/>
      <c r="IIM445" s="45"/>
      <c r="IIN445" s="45"/>
      <c r="IIO445" s="45"/>
      <c r="IIP445" s="45"/>
      <c r="IIQ445" s="45"/>
      <c r="IIR445" s="45"/>
      <c r="IIS445" s="45"/>
      <c r="IIT445" s="45"/>
      <c r="IIU445" s="45"/>
      <c r="IIV445" s="45"/>
      <c r="IIW445" s="45"/>
      <c r="IIX445" s="45"/>
      <c r="IIY445" s="45"/>
      <c r="IIZ445" s="45"/>
      <c r="IJA445" s="45"/>
      <c r="IJB445" s="45"/>
      <c r="IJC445" s="45"/>
      <c r="IJD445" s="45"/>
      <c r="IJE445" s="45"/>
      <c r="IJF445" s="45"/>
      <c r="IJG445" s="45"/>
      <c r="IJH445" s="45"/>
      <c r="IJI445" s="45"/>
      <c r="IJJ445" s="45"/>
      <c r="IJK445" s="45"/>
      <c r="IJL445" s="45"/>
      <c r="IJM445" s="45"/>
      <c r="IJN445" s="45"/>
      <c r="IJO445" s="45"/>
      <c r="IJP445" s="45"/>
      <c r="IJQ445" s="45"/>
      <c r="IJR445" s="45"/>
      <c r="IJS445" s="45"/>
      <c r="IJT445" s="45"/>
      <c r="IJU445" s="45"/>
      <c r="IJV445" s="45"/>
      <c r="IJW445" s="45"/>
      <c r="IJX445" s="45"/>
      <c r="IJY445" s="45"/>
      <c r="IJZ445" s="45"/>
      <c r="IKA445" s="45"/>
      <c r="IKB445" s="45"/>
      <c r="IKC445" s="45"/>
      <c r="IKD445" s="45"/>
      <c r="IKE445" s="45"/>
      <c r="IKF445" s="45"/>
      <c r="IKG445" s="45"/>
      <c r="IKH445" s="45"/>
      <c r="IKI445" s="45"/>
      <c r="IKJ445" s="45"/>
      <c r="IKK445" s="45"/>
      <c r="IKL445" s="45"/>
      <c r="IKM445" s="45"/>
      <c r="IKN445" s="45"/>
      <c r="IKO445" s="45"/>
      <c r="IKP445" s="45"/>
      <c r="IKQ445" s="45"/>
      <c r="IKR445" s="45"/>
      <c r="IKS445" s="45"/>
      <c r="IKT445" s="45"/>
      <c r="IKU445" s="45"/>
      <c r="IKV445" s="45"/>
      <c r="IKW445" s="45"/>
      <c r="IKX445" s="45"/>
      <c r="IKY445" s="45"/>
      <c r="IKZ445" s="45"/>
      <c r="ILA445" s="45"/>
      <c r="ILB445" s="45"/>
      <c r="ILC445" s="45"/>
      <c r="ILD445" s="45"/>
      <c r="ILE445" s="45"/>
      <c r="ILF445" s="45"/>
      <c r="ILG445" s="45"/>
      <c r="ILH445" s="45"/>
      <c r="ILI445" s="45"/>
      <c r="ILJ445" s="45"/>
      <c r="ILK445" s="45"/>
      <c r="ILL445" s="45"/>
      <c r="ILM445" s="45"/>
      <c r="ILN445" s="45"/>
      <c r="ILO445" s="45"/>
      <c r="ILP445" s="45"/>
      <c r="ILQ445" s="45"/>
      <c r="ILR445" s="45"/>
      <c r="ILS445" s="45"/>
      <c r="ILT445" s="45"/>
      <c r="ILU445" s="45"/>
      <c r="ILV445" s="45"/>
      <c r="ILW445" s="45"/>
      <c r="ILX445" s="45"/>
      <c r="ILY445" s="45"/>
      <c r="ILZ445" s="45"/>
      <c r="IMA445" s="45"/>
      <c r="IMB445" s="45"/>
      <c r="IMC445" s="45"/>
      <c r="IMD445" s="45"/>
      <c r="IME445" s="45"/>
      <c r="IMF445" s="45"/>
      <c r="IMG445" s="45"/>
      <c r="IMH445" s="45"/>
      <c r="IMI445" s="45"/>
      <c r="IMJ445" s="45"/>
      <c r="IMK445" s="45"/>
      <c r="IML445" s="45"/>
      <c r="IMM445" s="45"/>
      <c r="IMN445" s="45"/>
      <c r="IMO445" s="45"/>
      <c r="IMP445" s="45"/>
      <c r="IMQ445" s="45"/>
      <c r="IMR445" s="45"/>
      <c r="IMS445" s="45"/>
      <c r="IMT445" s="45"/>
      <c r="IMU445" s="45"/>
      <c r="IMV445" s="45"/>
      <c r="IMW445" s="45"/>
      <c r="IMX445" s="45"/>
      <c r="IMY445" s="45"/>
      <c r="IMZ445" s="45"/>
      <c r="INA445" s="45"/>
      <c r="INB445" s="45"/>
      <c r="INC445" s="45"/>
      <c r="IND445" s="45"/>
      <c r="INE445" s="45"/>
      <c r="INF445" s="45"/>
      <c r="ING445" s="45"/>
      <c r="INH445" s="45"/>
      <c r="INI445" s="45"/>
      <c r="INJ445" s="45"/>
      <c r="INK445" s="45"/>
      <c r="INL445" s="45"/>
      <c r="INM445" s="45"/>
      <c r="INN445" s="45"/>
      <c r="INO445" s="45"/>
      <c r="INP445" s="45"/>
      <c r="INQ445" s="45"/>
      <c r="INR445" s="45"/>
      <c r="INS445" s="45"/>
      <c r="INT445" s="45"/>
      <c r="INU445" s="45"/>
      <c r="INV445" s="45"/>
      <c r="INW445" s="45"/>
      <c r="INX445" s="45"/>
      <c r="INY445" s="45"/>
      <c r="INZ445" s="45"/>
      <c r="IOA445" s="45"/>
      <c r="IOB445" s="45"/>
      <c r="IOC445" s="45"/>
      <c r="IOD445" s="45"/>
      <c r="IOE445" s="45"/>
      <c r="IOF445" s="45"/>
      <c r="IOG445" s="45"/>
      <c r="IOH445" s="45"/>
      <c r="IOI445" s="45"/>
      <c r="IOJ445" s="45"/>
      <c r="IOK445" s="45"/>
      <c r="IOL445" s="45"/>
      <c r="IOM445" s="45"/>
      <c r="ION445" s="45"/>
      <c r="IOO445" s="45"/>
      <c r="IOP445" s="45"/>
      <c r="IOQ445" s="45"/>
      <c r="IOR445" s="45"/>
      <c r="IOS445" s="45"/>
      <c r="IOT445" s="45"/>
      <c r="IOU445" s="45"/>
      <c r="IOV445" s="45"/>
      <c r="IOW445" s="45"/>
      <c r="IOX445" s="45"/>
      <c r="IOY445" s="45"/>
      <c r="IOZ445" s="45"/>
      <c r="IPA445" s="45"/>
      <c r="IPB445" s="45"/>
      <c r="IPC445" s="45"/>
      <c r="IPD445" s="45"/>
      <c r="IPE445" s="45"/>
      <c r="IPF445" s="45"/>
      <c r="IPG445" s="45"/>
      <c r="IPH445" s="45"/>
      <c r="IPI445" s="45"/>
      <c r="IPJ445" s="45"/>
      <c r="IPK445" s="45"/>
      <c r="IPL445" s="45"/>
      <c r="IPM445" s="45"/>
      <c r="IPN445" s="45"/>
      <c r="IPO445" s="45"/>
      <c r="IPP445" s="45"/>
      <c r="IPQ445" s="45"/>
      <c r="IPR445" s="45"/>
      <c r="IPS445" s="45"/>
      <c r="IPT445" s="45"/>
      <c r="IPU445" s="45"/>
      <c r="IPV445" s="45"/>
      <c r="IPW445" s="45"/>
      <c r="IPX445" s="45"/>
      <c r="IPY445" s="45"/>
      <c r="IPZ445" s="45"/>
      <c r="IQA445" s="45"/>
      <c r="IQB445" s="45"/>
      <c r="IQC445" s="45"/>
      <c r="IQD445" s="45"/>
      <c r="IQE445" s="45"/>
      <c r="IQF445" s="45"/>
      <c r="IQG445" s="45"/>
      <c r="IQH445" s="45"/>
      <c r="IQI445" s="45"/>
      <c r="IQJ445" s="45"/>
      <c r="IQK445" s="45"/>
      <c r="IQL445" s="45"/>
      <c r="IQM445" s="45"/>
      <c r="IQN445" s="45"/>
      <c r="IQO445" s="45"/>
      <c r="IQP445" s="45"/>
      <c r="IQQ445" s="45"/>
      <c r="IQR445" s="45"/>
      <c r="IQS445" s="45"/>
      <c r="IQT445" s="45"/>
      <c r="IQU445" s="45"/>
      <c r="IQV445" s="45"/>
      <c r="IQW445" s="45"/>
      <c r="IQX445" s="45"/>
      <c r="IQY445" s="45"/>
      <c r="IQZ445" s="45"/>
      <c r="IRA445" s="45"/>
      <c r="IRB445" s="45"/>
      <c r="IRC445" s="45"/>
      <c r="IRD445" s="45"/>
      <c r="IRE445" s="45"/>
      <c r="IRF445" s="45"/>
      <c r="IRG445" s="45"/>
      <c r="IRH445" s="45"/>
      <c r="IRI445" s="45"/>
      <c r="IRJ445" s="45"/>
      <c r="IRK445" s="45"/>
      <c r="IRL445" s="45"/>
      <c r="IRM445" s="45"/>
      <c r="IRN445" s="45"/>
      <c r="IRO445" s="45"/>
      <c r="IRP445" s="45"/>
      <c r="IRQ445" s="45"/>
      <c r="IRR445" s="45"/>
      <c r="IRS445" s="45"/>
      <c r="IRT445" s="45"/>
      <c r="IRU445" s="45"/>
      <c r="IRV445" s="45"/>
      <c r="IRW445" s="45"/>
      <c r="IRX445" s="45"/>
      <c r="IRY445" s="45"/>
      <c r="IRZ445" s="45"/>
      <c r="ISA445" s="45"/>
      <c r="ISB445" s="45"/>
      <c r="ISC445" s="45"/>
      <c r="ISD445" s="45"/>
      <c r="ISE445" s="45"/>
      <c r="ISF445" s="45"/>
      <c r="ISG445" s="45"/>
      <c r="ISH445" s="45"/>
      <c r="ISI445" s="45"/>
      <c r="ISJ445" s="45"/>
      <c r="ISK445" s="45"/>
      <c r="ISL445" s="45"/>
      <c r="ISM445" s="45"/>
      <c r="ISN445" s="45"/>
      <c r="ISO445" s="45"/>
      <c r="ISP445" s="45"/>
      <c r="ISQ445" s="45"/>
      <c r="ISR445" s="45"/>
      <c r="ISS445" s="45"/>
      <c r="IST445" s="45"/>
      <c r="ISU445" s="45"/>
      <c r="ISV445" s="45"/>
      <c r="ISW445" s="45"/>
      <c r="ISX445" s="45"/>
      <c r="ISY445" s="45"/>
      <c r="ISZ445" s="45"/>
      <c r="ITA445" s="45"/>
      <c r="ITB445" s="45"/>
      <c r="ITC445" s="45"/>
      <c r="ITD445" s="45"/>
      <c r="ITE445" s="45"/>
      <c r="ITF445" s="45"/>
      <c r="ITG445" s="45"/>
      <c r="ITH445" s="45"/>
      <c r="ITI445" s="45"/>
      <c r="ITJ445" s="45"/>
      <c r="ITK445" s="45"/>
      <c r="ITL445" s="45"/>
      <c r="ITM445" s="45"/>
      <c r="ITN445" s="45"/>
      <c r="ITO445" s="45"/>
      <c r="ITP445" s="45"/>
      <c r="ITQ445" s="45"/>
      <c r="ITR445" s="45"/>
      <c r="ITS445" s="45"/>
      <c r="ITT445" s="45"/>
      <c r="ITU445" s="45"/>
      <c r="ITV445" s="45"/>
      <c r="ITW445" s="45"/>
      <c r="ITX445" s="45"/>
      <c r="ITY445" s="45"/>
      <c r="ITZ445" s="45"/>
      <c r="IUA445" s="45"/>
      <c r="IUB445" s="45"/>
      <c r="IUC445" s="45"/>
      <c r="IUD445" s="45"/>
      <c r="IUE445" s="45"/>
      <c r="IUF445" s="45"/>
      <c r="IUG445" s="45"/>
      <c r="IUH445" s="45"/>
      <c r="IUI445" s="45"/>
      <c r="IUJ445" s="45"/>
      <c r="IUK445" s="45"/>
      <c r="IUL445" s="45"/>
      <c r="IUM445" s="45"/>
      <c r="IUN445" s="45"/>
      <c r="IUO445" s="45"/>
      <c r="IUP445" s="45"/>
      <c r="IUQ445" s="45"/>
      <c r="IUR445" s="45"/>
      <c r="IUS445" s="45"/>
      <c r="IUT445" s="45"/>
      <c r="IUU445" s="45"/>
      <c r="IUV445" s="45"/>
      <c r="IUW445" s="45"/>
      <c r="IUX445" s="45"/>
      <c r="IUY445" s="45"/>
      <c r="IUZ445" s="45"/>
      <c r="IVA445" s="45"/>
      <c r="IVB445" s="45"/>
      <c r="IVC445" s="45"/>
      <c r="IVD445" s="45"/>
      <c r="IVE445" s="45"/>
      <c r="IVF445" s="45"/>
      <c r="IVG445" s="45"/>
      <c r="IVH445" s="45"/>
      <c r="IVI445" s="45"/>
      <c r="IVJ445" s="45"/>
      <c r="IVK445" s="45"/>
      <c r="IVL445" s="45"/>
      <c r="IVM445" s="45"/>
      <c r="IVN445" s="45"/>
      <c r="IVO445" s="45"/>
      <c r="IVP445" s="45"/>
      <c r="IVQ445" s="45"/>
      <c r="IVR445" s="45"/>
      <c r="IVS445" s="45"/>
      <c r="IVT445" s="45"/>
      <c r="IVU445" s="45"/>
      <c r="IVV445" s="45"/>
      <c r="IVW445" s="45"/>
      <c r="IVX445" s="45"/>
      <c r="IVY445" s="45"/>
      <c r="IVZ445" s="45"/>
      <c r="IWA445" s="45"/>
      <c r="IWB445" s="45"/>
      <c r="IWC445" s="45"/>
      <c r="IWD445" s="45"/>
      <c r="IWE445" s="45"/>
      <c r="IWF445" s="45"/>
      <c r="IWG445" s="45"/>
      <c r="IWH445" s="45"/>
      <c r="IWI445" s="45"/>
      <c r="IWJ445" s="45"/>
      <c r="IWK445" s="45"/>
      <c r="IWL445" s="45"/>
      <c r="IWM445" s="45"/>
      <c r="IWN445" s="45"/>
      <c r="IWO445" s="45"/>
      <c r="IWP445" s="45"/>
      <c r="IWQ445" s="45"/>
      <c r="IWR445" s="45"/>
      <c r="IWS445" s="45"/>
      <c r="IWT445" s="45"/>
      <c r="IWU445" s="45"/>
      <c r="IWV445" s="45"/>
      <c r="IWW445" s="45"/>
      <c r="IWX445" s="45"/>
      <c r="IWY445" s="45"/>
      <c r="IWZ445" s="45"/>
      <c r="IXA445" s="45"/>
      <c r="IXB445" s="45"/>
      <c r="IXC445" s="45"/>
      <c r="IXD445" s="45"/>
      <c r="IXE445" s="45"/>
      <c r="IXF445" s="45"/>
      <c r="IXG445" s="45"/>
      <c r="IXH445" s="45"/>
      <c r="IXI445" s="45"/>
      <c r="IXJ445" s="45"/>
      <c r="IXK445" s="45"/>
      <c r="IXL445" s="45"/>
      <c r="IXM445" s="45"/>
      <c r="IXN445" s="45"/>
      <c r="IXO445" s="45"/>
      <c r="IXP445" s="45"/>
      <c r="IXQ445" s="45"/>
      <c r="IXR445" s="45"/>
      <c r="IXS445" s="45"/>
      <c r="IXT445" s="45"/>
      <c r="IXU445" s="45"/>
      <c r="IXV445" s="45"/>
      <c r="IXW445" s="45"/>
      <c r="IXX445" s="45"/>
      <c r="IXY445" s="45"/>
      <c r="IXZ445" s="45"/>
      <c r="IYA445" s="45"/>
      <c r="IYB445" s="45"/>
      <c r="IYC445" s="45"/>
      <c r="IYD445" s="45"/>
      <c r="IYE445" s="45"/>
      <c r="IYF445" s="45"/>
      <c r="IYG445" s="45"/>
      <c r="IYH445" s="45"/>
      <c r="IYI445" s="45"/>
      <c r="IYJ445" s="45"/>
      <c r="IYK445" s="45"/>
      <c r="IYL445" s="45"/>
      <c r="IYM445" s="45"/>
      <c r="IYN445" s="45"/>
      <c r="IYO445" s="45"/>
      <c r="IYP445" s="45"/>
      <c r="IYQ445" s="45"/>
      <c r="IYR445" s="45"/>
      <c r="IYS445" s="45"/>
      <c r="IYT445" s="45"/>
      <c r="IYU445" s="45"/>
      <c r="IYV445" s="45"/>
      <c r="IYW445" s="45"/>
      <c r="IYX445" s="45"/>
      <c r="IYY445" s="45"/>
      <c r="IYZ445" s="45"/>
      <c r="IZA445" s="45"/>
      <c r="IZB445" s="45"/>
      <c r="IZC445" s="45"/>
      <c r="IZD445" s="45"/>
      <c r="IZE445" s="45"/>
      <c r="IZF445" s="45"/>
      <c r="IZG445" s="45"/>
      <c r="IZH445" s="45"/>
      <c r="IZI445" s="45"/>
      <c r="IZJ445" s="45"/>
      <c r="IZK445" s="45"/>
      <c r="IZL445" s="45"/>
      <c r="IZM445" s="45"/>
      <c r="IZN445" s="45"/>
      <c r="IZO445" s="45"/>
      <c r="IZP445" s="45"/>
      <c r="IZQ445" s="45"/>
      <c r="IZR445" s="45"/>
      <c r="IZS445" s="45"/>
      <c r="IZT445" s="45"/>
      <c r="IZU445" s="45"/>
      <c r="IZV445" s="45"/>
      <c r="IZW445" s="45"/>
      <c r="IZX445" s="45"/>
      <c r="IZY445" s="45"/>
      <c r="IZZ445" s="45"/>
      <c r="JAA445" s="45"/>
      <c r="JAB445" s="45"/>
      <c r="JAC445" s="45"/>
      <c r="JAD445" s="45"/>
      <c r="JAE445" s="45"/>
      <c r="JAF445" s="45"/>
      <c r="JAG445" s="45"/>
      <c r="JAH445" s="45"/>
      <c r="JAI445" s="45"/>
      <c r="JAJ445" s="45"/>
      <c r="JAK445" s="45"/>
      <c r="JAL445" s="45"/>
      <c r="JAM445" s="45"/>
      <c r="JAN445" s="45"/>
      <c r="JAO445" s="45"/>
      <c r="JAP445" s="45"/>
      <c r="JAQ445" s="45"/>
      <c r="JAR445" s="45"/>
      <c r="JAS445" s="45"/>
      <c r="JAT445" s="45"/>
      <c r="JAU445" s="45"/>
      <c r="JAV445" s="45"/>
      <c r="JAW445" s="45"/>
      <c r="JAX445" s="45"/>
      <c r="JAY445" s="45"/>
      <c r="JAZ445" s="45"/>
      <c r="JBA445" s="45"/>
      <c r="JBB445" s="45"/>
      <c r="JBC445" s="45"/>
      <c r="JBD445" s="45"/>
      <c r="JBE445" s="45"/>
      <c r="JBF445" s="45"/>
      <c r="JBG445" s="45"/>
      <c r="JBH445" s="45"/>
      <c r="JBI445" s="45"/>
      <c r="JBJ445" s="45"/>
      <c r="JBK445" s="45"/>
      <c r="JBL445" s="45"/>
      <c r="JBM445" s="45"/>
      <c r="JBN445" s="45"/>
      <c r="JBO445" s="45"/>
      <c r="JBP445" s="45"/>
      <c r="JBQ445" s="45"/>
      <c r="JBR445" s="45"/>
      <c r="JBS445" s="45"/>
      <c r="JBT445" s="45"/>
      <c r="JBU445" s="45"/>
      <c r="JBV445" s="45"/>
      <c r="JBW445" s="45"/>
      <c r="JBX445" s="45"/>
      <c r="JBY445" s="45"/>
      <c r="JBZ445" s="45"/>
      <c r="JCA445" s="45"/>
      <c r="JCB445" s="45"/>
      <c r="JCC445" s="45"/>
      <c r="JCD445" s="45"/>
      <c r="JCE445" s="45"/>
      <c r="JCF445" s="45"/>
      <c r="JCG445" s="45"/>
      <c r="JCH445" s="45"/>
      <c r="JCI445" s="45"/>
      <c r="JCJ445" s="45"/>
      <c r="JCK445" s="45"/>
      <c r="JCL445" s="45"/>
      <c r="JCM445" s="45"/>
      <c r="JCN445" s="45"/>
      <c r="JCO445" s="45"/>
      <c r="JCP445" s="45"/>
      <c r="JCQ445" s="45"/>
      <c r="JCR445" s="45"/>
      <c r="JCS445" s="45"/>
      <c r="JCT445" s="45"/>
      <c r="JCU445" s="45"/>
      <c r="JCV445" s="45"/>
      <c r="JCW445" s="45"/>
      <c r="JCX445" s="45"/>
      <c r="JCY445" s="45"/>
      <c r="JCZ445" s="45"/>
      <c r="JDA445" s="45"/>
      <c r="JDB445" s="45"/>
      <c r="JDC445" s="45"/>
      <c r="JDD445" s="45"/>
      <c r="JDE445" s="45"/>
      <c r="JDF445" s="45"/>
      <c r="JDG445" s="45"/>
      <c r="JDH445" s="45"/>
      <c r="JDI445" s="45"/>
      <c r="JDJ445" s="45"/>
      <c r="JDK445" s="45"/>
      <c r="JDL445" s="45"/>
      <c r="JDM445" s="45"/>
      <c r="JDN445" s="45"/>
      <c r="JDO445" s="45"/>
      <c r="JDP445" s="45"/>
      <c r="JDQ445" s="45"/>
      <c r="JDR445" s="45"/>
      <c r="JDS445" s="45"/>
      <c r="JDT445" s="45"/>
      <c r="JDU445" s="45"/>
      <c r="JDV445" s="45"/>
      <c r="JDW445" s="45"/>
      <c r="JDX445" s="45"/>
      <c r="JDY445" s="45"/>
      <c r="JDZ445" s="45"/>
      <c r="JEA445" s="45"/>
      <c r="JEB445" s="45"/>
      <c r="JEC445" s="45"/>
      <c r="JED445" s="45"/>
      <c r="JEE445" s="45"/>
      <c r="JEF445" s="45"/>
      <c r="JEG445" s="45"/>
      <c r="JEH445" s="45"/>
      <c r="JEI445" s="45"/>
      <c r="JEJ445" s="45"/>
      <c r="JEK445" s="45"/>
      <c r="JEL445" s="45"/>
      <c r="JEM445" s="45"/>
      <c r="JEN445" s="45"/>
      <c r="JEO445" s="45"/>
      <c r="JEP445" s="45"/>
      <c r="JEQ445" s="45"/>
      <c r="JER445" s="45"/>
      <c r="JES445" s="45"/>
      <c r="JET445" s="45"/>
      <c r="JEU445" s="45"/>
      <c r="JEV445" s="45"/>
      <c r="JEW445" s="45"/>
      <c r="JEX445" s="45"/>
      <c r="JEY445" s="45"/>
      <c r="JEZ445" s="45"/>
      <c r="JFA445" s="45"/>
      <c r="JFB445" s="45"/>
      <c r="JFC445" s="45"/>
      <c r="JFD445" s="45"/>
      <c r="JFE445" s="45"/>
      <c r="JFF445" s="45"/>
      <c r="JFG445" s="45"/>
      <c r="JFH445" s="45"/>
      <c r="JFI445" s="45"/>
      <c r="JFJ445" s="45"/>
      <c r="JFK445" s="45"/>
      <c r="JFL445" s="45"/>
      <c r="JFM445" s="45"/>
      <c r="JFN445" s="45"/>
      <c r="JFO445" s="45"/>
      <c r="JFP445" s="45"/>
      <c r="JFQ445" s="45"/>
      <c r="JFR445" s="45"/>
      <c r="JFS445" s="45"/>
      <c r="JFT445" s="45"/>
      <c r="JFU445" s="45"/>
      <c r="JFV445" s="45"/>
      <c r="JFW445" s="45"/>
      <c r="JFX445" s="45"/>
      <c r="JFY445" s="45"/>
      <c r="JFZ445" s="45"/>
      <c r="JGA445" s="45"/>
      <c r="JGB445" s="45"/>
      <c r="JGC445" s="45"/>
      <c r="JGD445" s="45"/>
      <c r="JGE445" s="45"/>
      <c r="JGF445" s="45"/>
      <c r="JGG445" s="45"/>
      <c r="JGH445" s="45"/>
      <c r="JGI445" s="45"/>
      <c r="JGJ445" s="45"/>
      <c r="JGK445" s="45"/>
      <c r="JGL445" s="45"/>
      <c r="JGM445" s="45"/>
      <c r="JGN445" s="45"/>
      <c r="JGO445" s="45"/>
      <c r="JGP445" s="45"/>
      <c r="JGQ445" s="45"/>
      <c r="JGR445" s="45"/>
      <c r="JGS445" s="45"/>
      <c r="JGT445" s="45"/>
      <c r="JGU445" s="45"/>
      <c r="JGV445" s="45"/>
      <c r="JGW445" s="45"/>
      <c r="JGX445" s="45"/>
      <c r="JGY445" s="45"/>
      <c r="JGZ445" s="45"/>
      <c r="JHA445" s="45"/>
      <c r="JHB445" s="45"/>
      <c r="JHC445" s="45"/>
      <c r="JHD445" s="45"/>
      <c r="JHE445" s="45"/>
      <c r="JHF445" s="45"/>
      <c r="JHG445" s="45"/>
      <c r="JHH445" s="45"/>
      <c r="JHI445" s="45"/>
      <c r="JHJ445" s="45"/>
      <c r="JHK445" s="45"/>
      <c r="JHL445" s="45"/>
      <c r="JHM445" s="45"/>
      <c r="JHN445" s="45"/>
      <c r="JHO445" s="45"/>
      <c r="JHP445" s="45"/>
      <c r="JHQ445" s="45"/>
      <c r="JHR445" s="45"/>
      <c r="JHS445" s="45"/>
      <c r="JHT445" s="45"/>
      <c r="JHU445" s="45"/>
      <c r="JHV445" s="45"/>
      <c r="JHW445" s="45"/>
      <c r="JHX445" s="45"/>
      <c r="JHY445" s="45"/>
      <c r="JHZ445" s="45"/>
      <c r="JIA445" s="45"/>
      <c r="JIB445" s="45"/>
      <c r="JIC445" s="45"/>
      <c r="JID445" s="45"/>
      <c r="JIE445" s="45"/>
      <c r="JIF445" s="45"/>
      <c r="JIG445" s="45"/>
      <c r="JIH445" s="45"/>
      <c r="JII445" s="45"/>
      <c r="JIJ445" s="45"/>
      <c r="JIK445" s="45"/>
      <c r="JIL445" s="45"/>
      <c r="JIM445" s="45"/>
      <c r="JIN445" s="45"/>
      <c r="JIO445" s="45"/>
      <c r="JIP445" s="45"/>
      <c r="JIQ445" s="45"/>
      <c r="JIR445" s="45"/>
      <c r="JIS445" s="45"/>
      <c r="JIT445" s="45"/>
      <c r="JIU445" s="45"/>
      <c r="JIV445" s="45"/>
      <c r="JIW445" s="45"/>
      <c r="JIX445" s="45"/>
      <c r="JIY445" s="45"/>
      <c r="JIZ445" s="45"/>
      <c r="JJA445" s="45"/>
      <c r="JJB445" s="45"/>
      <c r="JJC445" s="45"/>
      <c r="JJD445" s="45"/>
      <c r="JJE445" s="45"/>
      <c r="JJF445" s="45"/>
      <c r="JJG445" s="45"/>
      <c r="JJH445" s="45"/>
      <c r="JJI445" s="45"/>
      <c r="JJJ445" s="45"/>
      <c r="JJK445" s="45"/>
      <c r="JJL445" s="45"/>
      <c r="JJM445" s="45"/>
      <c r="JJN445" s="45"/>
      <c r="JJO445" s="45"/>
      <c r="JJP445" s="45"/>
      <c r="JJQ445" s="45"/>
      <c r="JJR445" s="45"/>
      <c r="JJS445" s="45"/>
      <c r="JJT445" s="45"/>
      <c r="JJU445" s="45"/>
      <c r="JJV445" s="45"/>
      <c r="JJW445" s="45"/>
      <c r="JJX445" s="45"/>
      <c r="JJY445" s="45"/>
      <c r="JJZ445" s="45"/>
      <c r="JKA445" s="45"/>
      <c r="JKB445" s="45"/>
      <c r="JKC445" s="45"/>
      <c r="JKD445" s="45"/>
      <c r="JKE445" s="45"/>
      <c r="JKF445" s="45"/>
      <c r="JKG445" s="45"/>
      <c r="JKH445" s="45"/>
      <c r="JKI445" s="45"/>
      <c r="JKJ445" s="45"/>
      <c r="JKK445" s="45"/>
      <c r="JKL445" s="45"/>
      <c r="JKM445" s="45"/>
      <c r="JKN445" s="45"/>
      <c r="JKO445" s="45"/>
      <c r="JKP445" s="45"/>
      <c r="JKQ445" s="45"/>
      <c r="JKR445" s="45"/>
      <c r="JKS445" s="45"/>
      <c r="JKT445" s="45"/>
      <c r="JKU445" s="45"/>
      <c r="JKV445" s="45"/>
      <c r="JKW445" s="45"/>
      <c r="JKX445" s="45"/>
      <c r="JKY445" s="45"/>
      <c r="JKZ445" s="45"/>
      <c r="JLA445" s="45"/>
      <c r="JLB445" s="45"/>
      <c r="JLC445" s="45"/>
      <c r="JLD445" s="45"/>
      <c r="JLE445" s="45"/>
      <c r="JLF445" s="45"/>
      <c r="JLG445" s="45"/>
      <c r="JLH445" s="45"/>
      <c r="JLI445" s="45"/>
      <c r="JLJ445" s="45"/>
      <c r="JLK445" s="45"/>
      <c r="JLL445" s="45"/>
      <c r="JLM445" s="45"/>
      <c r="JLN445" s="45"/>
      <c r="JLO445" s="45"/>
      <c r="JLP445" s="45"/>
      <c r="JLQ445" s="45"/>
      <c r="JLR445" s="45"/>
      <c r="JLS445" s="45"/>
      <c r="JLT445" s="45"/>
      <c r="JLU445" s="45"/>
      <c r="JLV445" s="45"/>
      <c r="JLW445" s="45"/>
      <c r="JLX445" s="45"/>
      <c r="JLY445" s="45"/>
      <c r="JLZ445" s="45"/>
      <c r="JMA445" s="45"/>
      <c r="JMB445" s="45"/>
      <c r="JMC445" s="45"/>
      <c r="JMD445" s="45"/>
      <c r="JME445" s="45"/>
      <c r="JMF445" s="45"/>
      <c r="JMG445" s="45"/>
      <c r="JMH445" s="45"/>
      <c r="JMI445" s="45"/>
      <c r="JMJ445" s="45"/>
      <c r="JMK445" s="45"/>
      <c r="JML445" s="45"/>
      <c r="JMM445" s="45"/>
      <c r="JMN445" s="45"/>
      <c r="JMO445" s="45"/>
      <c r="JMP445" s="45"/>
      <c r="JMQ445" s="45"/>
      <c r="JMR445" s="45"/>
      <c r="JMS445" s="45"/>
      <c r="JMT445" s="45"/>
      <c r="JMU445" s="45"/>
      <c r="JMV445" s="45"/>
      <c r="JMW445" s="45"/>
      <c r="JMX445" s="45"/>
      <c r="JMY445" s="45"/>
      <c r="JMZ445" s="45"/>
      <c r="JNA445" s="45"/>
      <c r="JNB445" s="45"/>
      <c r="JNC445" s="45"/>
      <c r="JND445" s="45"/>
      <c r="JNE445" s="45"/>
      <c r="JNF445" s="45"/>
      <c r="JNG445" s="45"/>
      <c r="JNH445" s="45"/>
      <c r="JNI445" s="45"/>
      <c r="JNJ445" s="45"/>
      <c r="JNK445" s="45"/>
      <c r="JNL445" s="45"/>
      <c r="JNM445" s="45"/>
      <c r="JNN445" s="45"/>
      <c r="JNO445" s="45"/>
      <c r="JNP445" s="45"/>
      <c r="JNQ445" s="45"/>
      <c r="JNR445" s="45"/>
      <c r="JNS445" s="45"/>
      <c r="JNT445" s="45"/>
      <c r="JNU445" s="45"/>
      <c r="JNV445" s="45"/>
      <c r="JNW445" s="45"/>
      <c r="JNX445" s="45"/>
      <c r="JNY445" s="45"/>
      <c r="JNZ445" s="45"/>
      <c r="JOA445" s="45"/>
      <c r="JOB445" s="45"/>
      <c r="JOC445" s="45"/>
      <c r="JOD445" s="45"/>
      <c r="JOE445" s="45"/>
      <c r="JOF445" s="45"/>
      <c r="JOG445" s="45"/>
      <c r="JOH445" s="45"/>
      <c r="JOI445" s="45"/>
      <c r="JOJ445" s="45"/>
      <c r="JOK445" s="45"/>
      <c r="JOL445" s="45"/>
      <c r="JOM445" s="45"/>
      <c r="JON445" s="45"/>
      <c r="JOO445" s="45"/>
      <c r="JOP445" s="45"/>
      <c r="JOQ445" s="45"/>
      <c r="JOR445" s="45"/>
      <c r="JOS445" s="45"/>
      <c r="JOT445" s="45"/>
      <c r="JOU445" s="45"/>
      <c r="JOV445" s="45"/>
      <c r="JOW445" s="45"/>
      <c r="JOX445" s="45"/>
      <c r="JOY445" s="45"/>
      <c r="JOZ445" s="45"/>
      <c r="JPA445" s="45"/>
      <c r="JPB445" s="45"/>
      <c r="JPC445" s="45"/>
      <c r="JPD445" s="45"/>
      <c r="JPE445" s="45"/>
      <c r="JPF445" s="45"/>
      <c r="JPG445" s="45"/>
      <c r="JPH445" s="45"/>
      <c r="JPI445" s="45"/>
      <c r="JPJ445" s="45"/>
      <c r="JPK445" s="45"/>
      <c r="JPL445" s="45"/>
      <c r="JPM445" s="45"/>
      <c r="JPN445" s="45"/>
      <c r="JPO445" s="45"/>
      <c r="JPP445" s="45"/>
      <c r="JPQ445" s="45"/>
      <c r="JPR445" s="45"/>
      <c r="JPS445" s="45"/>
      <c r="JPT445" s="45"/>
      <c r="JPU445" s="45"/>
      <c r="JPV445" s="45"/>
      <c r="JPW445" s="45"/>
      <c r="JPX445" s="45"/>
      <c r="JPY445" s="45"/>
      <c r="JPZ445" s="45"/>
      <c r="JQA445" s="45"/>
      <c r="JQB445" s="45"/>
      <c r="JQC445" s="45"/>
      <c r="JQD445" s="45"/>
      <c r="JQE445" s="45"/>
      <c r="JQF445" s="45"/>
      <c r="JQG445" s="45"/>
      <c r="JQH445" s="45"/>
      <c r="JQI445" s="45"/>
      <c r="JQJ445" s="45"/>
      <c r="JQK445" s="45"/>
      <c r="JQL445" s="45"/>
      <c r="JQM445" s="45"/>
      <c r="JQN445" s="45"/>
      <c r="JQO445" s="45"/>
      <c r="JQP445" s="45"/>
      <c r="JQQ445" s="45"/>
      <c r="JQR445" s="45"/>
      <c r="JQS445" s="45"/>
      <c r="JQT445" s="45"/>
      <c r="JQU445" s="45"/>
      <c r="JQV445" s="45"/>
      <c r="JQW445" s="45"/>
      <c r="JQX445" s="45"/>
      <c r="JQY445" s="45"/>
      <c r="JQZ445" s="45"/>
      <c r="JRA445" s="45"/>
      <c r="JRB445" s="45"/>
      <c r="JRC445" s="45"/>
      <c r="JRD445" s="45"/>
      <c r="JRE445" s="45"/>
      <c r="JRF445" s="45"/>
      <c r="JRG445" s="45"/>
      <c r="JRH445" s="45"/>
      <c r="JRI445" s="45"/>
      <c r="JRJ445" s="45"/>
      <c r="JRK445" s="45"/>
      <c r="JRL445" s="45"/>
      <c r="JRM445" s="45"/>
      <c r="JRN445" s="45"/>
      <c r="JRO445" s="45"/>
      <c r="JRP445" s="45"/>
      <c r="JRQ445" s="45"/>
      <c r="JRR445" s="45"/>
      <c r="JRS445" s="45"/>
      <c r="JRT445" s="45"/>
      <c r="JRU445" s="45"/>
      <c r="JRV445" s="45"/>
      <c r="JRW445" s="45"/>
      <c r="JRX445" s="45"/>
      <c r="JRY445" s="45"/>
      <c r="JRZ445" s="45"/>
      <c r="JSA445" s="45"/>
      <c r="JSB445" s="45"/>
      <c r="JSC445" s="45"/>
      <c r="JSD445" s="45"/>
      <c r="JSE445" s="45"/>
      <c r="JSF445" s="45"/>
      <c r="JSG445" s="45"/>
      <c r="JSH445" s="45"/>
      <c r="JSI445" s="45"/>
      <c r="JSJ445" s="45"/>
      <c r="JSK445" s="45"/>
      <c r="JSL445" s="45"/>
      <c r="JSM445" s="45"/>
      <c r="JSN445" s="45"/>
      <c r="JSO445" s="45"/>
      <c r="JSP445" s="45"/>
      <c r="JSQ445" s="45"/>
      <c r="JSR445" s="45"/>
      <c r="JSS445" s="45"/>
      <c r="JST445" s="45"/>
      <c r="JSU445" s="45"/>
      <c r="JSV445" s="45"/>
      <c r="JSW445" s="45"/>
      <c r="JSX445" s="45"/>
      <c r="JSY445" s="45"/>
      <c r="JSZ445" s="45"/>
      <c r="JTA445" s="45"/>
      <c r="JTB445" s="45"/>
      <c r="JTC445" s="45"/>
      <c r="JTD445" s="45"/>
      <c r="JTE445" s="45"/>
      <c r="JTF445" s="45"/>
      <c r="JTG445" s="45"/>
      <c r="JTH445" s="45"/>
      <c r="JTI445" s="45"/>
      <c r="JTJ445" s="45"/>
      <c r="JTK445" s="45"/>
      <c r="JTL445" s="45"/>
      <c r="JTM445" s="45"/>
      <c r="JTN445" s="45"/>
      <c r="JTO445" s="45"/>
      <c r="JTP445" s="45"/>
      <c r="JTQ445" s="45"/>
      <c r="JTR445" s="45"/>
      <c r="JTS445" s="45"/>
      <c r="JTT445" s="45"/>
      <c r="JTU445" s="45"/>
      <c r="JTV445" s="45"/>
      <c r="JTW445" s="45"/>
      <c r="JTX445" s="45"/>
      <c r="JTY445" s="45"/>
      <c r="JTZ445" s="45"/>
      <c r="JUA445" s="45"/>
      <c r="JUB445" s="45"/>
      <c r="JUC445" s="45"/>
      <c r="JUD445" s="45"/>
      <c r="JUE445" s="45"/>
      <c r="JUF445" s="45"/>
      <c r="JUG445" s="45"/>
      <c r="JUH445" s="45"/>
      <c r="JUI445" s="45"/>
      <c r="JUJ445" s="45"/>
      <c r="JUK445" s="45"/>
      <c r="JUL445" s="45"/>
      <c r="JUM445" s="45"/>
      <c r="JUN445" s="45"/>
      <c r="JUO445" s="45"/>
      <c r="JUP445" s="45"/>
      <c r="JUQ445" s="45"/>
      <c r="JUR445" s="45"/>
      <c r="JUS445" s="45"/>
      <c r="JUT445" s="45"/>
      <c r="JUU445" s="45"/>
      <c r="JUV445" s="45"/>
      <c r="JUW445" s="45"/>
      <c r="JUX445" s="45"/>
      <c r="JUY445" s="45"/>
      <c r="JUZ445" s="45"/>
      <c r="JVA445" s="45"/>
      <c r="JVB445" s="45"/>
      <c r="JVC445" s="45"/>
      <c r="JVD445" s="45"/>
      <c r="JVE445" s="45"/>
      <c r="JVF445" s="45"/>
      <c r="JVG445" s="45"/>
      <c r="JVH445" s="45"/>
      <c r="JVI445" s="45"/>
      <c r="JVJ445" s="45"/>
      <c r="JVK445" s="45"/>
      <c r="JVL445" s="45"/>
      <c r="JVM445" s="45"/>
      <c r="JVN445" s="45"/>
      <c r="JVO445" s="45"/>
      <c r="JVP445" s="45"/>
      <c r="JVQ445" s="45"/>
      <c r="JVR445" s="45"/>
      <c r="JVS445" s="45"/>
      <c r="JVT445" s="45"/>
      <c r="JVU445" s="45"/>
      <c r="JVV445" s="45"/>
      <c r="JVW445" s="45"/>
      <c r="JVX445" s="45"/>
      <c r="JVY445" s="45"/>
      <c r="JVZ445" s="45"/>
      <c r="JWA445" s="45"/>
      <c r="JWB445" s="45"/>
      <c r="JWC445" s="45"/>
      <c r="JWD445" s="45"/>
      <c r="JWE445" s="45"/>
      <c r="JWF445" s="45"/>
      <c r="JWG445" s="45"/>
      <c r="JWH445" s="45"/>
      <c r="JWI445" s="45"/>
      <c r="JWJ445" s="45"/>
      <c r="JWK445" s="45"/>
      <c r="JWL445" s="45"/>
      <c r="JWM445" s="45"/>
      <c r="JWN445" s="45"/>
      <c r="JWO445" s="45"/>
      <c r="JWP445" s="45"/>
      <c r="JWQ445" s="45"/>
      <c r="JWR445" s="45"/>
      <c r="JWS445" s="45"/>
      <c r="JWT445" s="45"/>
      <c r="JWU445" s="45"/>
      <c r="JWV445" s="45"/>
      <c r="JWW445" s="45"/>
      <c r="JWX445" s="45"/>
      <c r="JWY445" s="45"/>
      <c r="JWZ445" s="45"/>
      <c r="JXA445" s="45"/>
      <c r="JXB445" s="45"/>
      <c r="JXC445" s="45"/>
      <c r="JXD445" s="45"/>
      <c r="JXE445" s="45"/>
      <c r="JXF445" s="45"/>
      <c r="JXG445" s="45"/>
      <c r="JXH445" s="45"/>
      <c r="JXI445" s="45"/>
      <c r="JXJ445" s="45"/>
      <c r="JXK445" s="45"/>
      <c r="JXL445" s="45"/>
      <c r="JXM445" s="45"/>
      <c r="JXN445" s="45"/>
      <c r="JXO445" s="45"/>
      <c r="JXP445" s="45"/>
      <c r="JXQ445" s="45"/>
      <c r="JXR445" s="45"/>
      <c r="JXS445" s="45"/>
      <c r="JXT445" s="45"/>
      <c r="JXU445" s="45"/>
      <c r="JXV445" s="45"/>
      <c r="JXW445" s="45"/>
      <c r="JXX445" s="45"/>
      <c r="JXY445" s="45"/>
      <c r="JXZ445" s="45"/>
      <c r="JYA445" s="45"/>
      <c r="JYB445" s="45"/>
      <c r="JYC445" s="45"/>
      <c r="JYD445" s="45"/>
      <c r="JYE445" s="45"/>
      <c r="JYF445" s="45"/>
      <c r="JYG445" s="45"/>
      <c r="JYH445" s="45"/>
      <c r="JYI445" s="45"/>
      <c r="JYJ445" s="45"/>
      <c r="JYK445" s="45"/>
      <c r="JYL445" s="45"/>
      <c r="JYM445" s="45"/>
      <c r="JYN445" s="45"/>
      <c r="JYO445" s="45"/>
      <c r="JYP445" s="45"/>
      <c r="JYQ445" s="45"/>
      <c r="JYR445" s="45"/>
      <c r="JYS445" s="45"/>
      <c r="JYT445" s="45"/>
      <c r="JYU445" s="45"/>
      <c r="JYV445" s="45"/>
      <c r="JYW445" s="45"/>
      <c r="JYX445" s="45"/>
      <c r="JYY445" s="45"/>
      <c r="JYZ445" s="45"/>
      <c r="JZA445" s="45"/>
      <c r="JZB445" s="45"/>
      <c r="JZC445" s="45"/>
      <c r="JZD445" s="45"/>
      <c r="JZE445" s="45"/>
      <c r="JZF445" s="45"/>
      <c r="JZG445" s="45"/>
      <c r="JZH445" s="45"/>
      <c r="JZI445" s="45"/>
      <c r="JZJ445" s="45"/>
      <c r="JZK445" s="45"/>
      <c r="JZL445" s="45"/>
      <c r="JZM445" s="45"/>
      <c r="JZN445" s="45"/>
      <c r="JZO445" s="45"/>
      <c r="JZP445" s="45"/>
      <c r="JZQ445" s="45"/>
      <c r="JZR445" s="45"/>
      <c r="JZS445" s="45"/>
      <c r="JZT445" s="45"/>
      <c r="JZU445" s="45"/>
      <c r="JZV445" s="45"/>
      <c r="JZW445" s="45"/>
      <c r="JZX445" s="45"/>
      <c r="JZY445" s="45"/>
      <c r="JZZ445" s="45"/>
      <c r="KAA445" s="45"/>
      <c r="KAB445" s="45"/>
      <c r="KAC445" s="45"/>
      <c r="KAD445" s="45"/>
      <c r="KAE445" s="45"/>
      <c r="KAF445" s="45"/>
      <c r="KAG445" s="45"/>
      <c r="KAH445" s="45"/>
      <c r="KAI445" s="45"/>
      <c r="KAJ445" s="45"/>
      <c r="KAK445" s="45"/>
      <c r="KAL445" s="45"/>
      <c r="KAM445" s="45"/>
      <c r="KAN445" s="45"/>
      <c r="KAO445" s="45"/>
      <c r="KAP445" s="45"/>
      <c r="KAQ445" s="45"/>
      <c r="KAR445" s="45"/>
      <c r="KAS445" s="45"/>
      <c r="KAT445" s="45"/>
      <c r="KAU445" s="45"/>
      <c r="KAV445" s="45"/>
      <c r="KAW445" s="45"/>
      <c r="KAX445" s="45"/>
      <c r="KAY445" s="45"/>
      <c r="KAZ445" s="45"/>
      <c r="KBA445" s="45"/>
      <c r="KBB445" s="45"/>
      <c r="KBC445" s="45"/>
      <c r="KBD445" s="45"/>
      <c r="KBE445" s="45"/>
      <c r="KBF445" s="45"/>
      <c r="KBG445" s="45"/>
      <c r="KBH445" s="45"/>
      <c r="KBI445" s="45"/>
      <c r="KBJ445" s="45"/>
      <c r="KBK445" s="45"/>
      <c r="KBL445" s="45"/>
      <c r="KBM445" s="45"/>
      <c r="KBN445" s="45"/>
      <c r="KBO445" s="45"/>
      <c r="KBP445" s="45"/>
      <c r="KBQ445" s="45"/>
      <c r="KBR445" s="45"/>
      <c r="KBS445" s="45"/>
      <c r="KBT445" s="45"/>
      <c r="KBU445" s="45"/>
      <c r="KBV445" s="45"/>
      <c r="KBW445" s="45"/>
      <c r="KBX445" s="45"/>
      <c r="KBY445" s="45"/>
      <c r="KBZ445" s="45"/>
      <c r="KCA445" s="45"/>
      <c r="KCB445" s="45"/>
      <c r="KCC445" s="45"/>
      <c r="KCD445" s="45"/>
      <c r="KCE445" s="45"/>
      <c r="KCF445" s="45"/>
      <c r="KCG445" s="45"/>
      <c r="KCH445" s="45"/>
      <c r="KCI445" s="45"/>
      <c r="KCJ445" s="45"/>
      <c r="KCK445" s="45"/>
      <c r="KCL445" s="45"/>
      <c r="KCM445" s="45"/>
      <c r="KCN445" s="45"/>
      <c r="KCO445" s="45"/>
      <c r="KCP445" s="45"/>
      <c r="KCQ445" s="45"/>
      <c r="KCR445" s="45"/>
      <c r="KCS445" s="45"/>
      <c r="KCT445" s="45"/>
      <c r="KCU445" s="45"/>
      <c r="KCV445" s="45"/>
      <c r="KCW445" s="45"/>
      <c r="KCX445" s="45"/>
      <c r="KCY445" s="45"/>
      <c r="KCZ445" s="45"/>
      <c r="KDA445" s="45"/>
      <c r="KDB445" s="45"/>
      <c r="KDC445" s="45"/>
      <c r="KDD445" s="45"/>
      <c r="KDE445" s="45"/>
      <c r="KDF445" s="45"/>
      <c r="KDG445" s="45"/>
      <c r="KDH445" s="45"/>
      <c r="KDI445" s="45"/>
      <c r="KDJ445" s="45"/>
      <c r="KDK445" s="45"/>
      <c r="KDL445" s="45"/>
      <c r="KDM445" s="45"/>
      <c r="KDN445" s="45"/>
      <c r="KDO445" s="45"/>
      <c r="KDP445" s="45"/>
      <c r="KDQ445" s="45"/>
      <c r="KDR445" s="45"/>
      <c r="KDS445" s="45"/>
      <c r="KDT445" s="45"/>
      <c r="KDU445" s="45"/>
      <c r="KDV445" s="45"/>
      <c r="KDW445" s="45"/>
      <c r="KDX445" s="45"/>
      <c r="KDY445" s="45"/>
      <c r="KDZ445" s="45"/>
      <c r="KEA445" s="45"/>
      <c r="KEB445" s="45"/>
      <c r="KEC445" s="45"/>
      <c r="KED445" s="45"/>
      <c r="KEE445" s="45"/>
      <c r="KEF445" s="45"/>
      <c r="KEG445" s="45"/>
      <c r="KEH445" s="45"/>
      <c r="KEI445" s="45"/>
      <c r="KEJ445" s="45"/>
      <c r="KEK445" s="45"/>
      <c r="KEL445" s="45"/>
      <c r="KEM445" s="45"/>
      <c r="KEN445" s="45"/>
      <c r="KEO445" s="45"/>
      <c r="KEP445" s="45"/>
      <c r="KEQ445" s="45"/>
      <c r="KER445" s="45"/>
      <c r="KES445" s="45"/>
      <c r="KET445" s="45"/>
      <c r="KEU445" s="45"/>
      <c r="KEV445" s="45"/>
      <c r="KEW445" s="45"/>
      <c r="KEX445" s="45"/>
      <c r="KEY445" s="45"/>
      <c r="KEZ445" s="45"/>
      <c r="KFA445" s="45"/>
      <c r="KFB445" s="45"/>
      <c r="KFC445" s="45"/>
      <c r="KFD445" s="45"/>
      <c r="KFE445" s="45"/>
      <c r="KFF445" s="45"/>
      <c r="KFG445" s="45"/>
      <c r="KFH445" s="45"/>
      <c r="KFI445" s="45"/>
      <c r="KFJ445" s="45"/>
      <c r="KFK445" s="45"/>
      <c r="KFL445" s="45"/>
      <c r="KFM445" s="45"/>
      <c r="KFN445" s="45"/>
      <c r="KFO445" s="45"/>
      <c r="KFP445" s="45"/>
      <c r="KFQ445" s="45"/>
      <c r="KFR445" s="45"/>
      <c r="KFS445" s="45"/>
      <c r="KFT445" s="45"/>
      <c r="KFU445" s="45"/>
      <c r="KFV445" s="45"/>
      <c r="KFW445" s="45"/>
      <c r="KFX445" s="45"/>
      <c r="KFY445" s="45"/>
      <c r="KFZ445" s="45"/>
      <c r="KGA445" s="45"/>
      <c r="KGB445" s="45"/>
      <c r="KGC445" s="45"/>
      <c r="KGD445" s="45"/>
      <c r="KGE445" s="45"/>
      <c r="KGF445" s="45"/>
      <c r="KGG445" s="45"/>
      <c r="KGH445" s="45"/>
      <c r="KGI445" s="45"/>
      <c r="KGJ445" s="45"/>
      <c r="KGK445" s="45"/>
      <c r="KGL445" s="45"/>
      <c r="KGM445" s="45"/>
      <c r="KGN445" s="45"/>
      <c r="KGO445" s="45"/>
      <c r="KGP445" s="45"/>
      <c r="KGQ445" s="45"/>
      <c r="KGR445" s="45"/>
      <c r="KGS445" s="45"/>
      <c r="KGT445" s="45"/>
      <c r="KGU445" s="45"/>
      <c r="KGV445" s="45"/>
      <c r="KGW445" s="45"/>
      <c r="KGX445" s="45"/>
      <c r="KGY445" s="45"/>
      <c r="KGZ445" s="45"/>
      <c r="KHA445" s="45"/>
      <c r="KHB445" s="45"/>
      <c r="KHC445" s="45"/>
      <c r="KHD445" s="45"/>
      <c r="KHE445" s="45"/>
      <c r="KHF445" s="45"/>
      <c r="KHG445" s="45"/>
      <c r="KHH445" s="45"/>
      <c r="KHI445" s="45"/>
      <c r="KHJ445" s="45"/>
      <c r="KHK445" s="45"/>
      <c r="KHL445" s="45"/>
      <c r="KHM445" s="45"/>
      <c r="KHN445" s="45"/>
      <c r="KHO445" s="45"/>
      <c r="KHP445" s="45"/>
      <c r="KHQ445" s="45"/>
      <c r="KHR445" s="45"/>
      <c r="KHS445" s="45"/>
      <c r="KHT445" s="45"/>
      <c r="KHU445" s="45"/>
      <c r="KHV445" s="45"/>
      <c r="KHW445" s="45"/>
      <c r="KHX445" s="45"/>
      <c r="KHY445" s="45"/>
      <c r="KHZ445" s="45"/>
      <c r="KIA445" s="45"/>
      <c r="KIB445" s="45"/>
      <c r="KIC445" s="45"/>
      <c r="KID445" s="45"/>
      <c r="KIE445" s="45"/>
      <c r="KIF445" s="45"/>
      <c r="KIG445" s="45"/>
      <c r="KIH445" s="45"/>
      <c r="KII445" s="45"/>
      <c r="KIJ445" s="45"/>
      <c r="KIK445" s="45"/>
      <c r="KIL445" s="45"/>
      <c r="KIM445" s="45"/>
      <c r="KIN445" s="45"/>
      <c r="KIO445" s="45"/>
      <c r="KIP445" s="45"/>
      <c r="KIQ445" s="45"/>
      <c r="KIR445" s="45"/>
      <c r="KIS445" s="45"/>
      <c r="KIT445" s="45"/>
      <c r="KIU445" s="45"/>
      <c r="KIV445" s="45"/>
      <c r="KIW445" s="45"/>
      <c r="KIX445" s="45"/>
      <c r="KIY445" s="45"/>
      <c r="KIZ445" s="45"/>
      <c r="KJA445" s="45"/>
      <c r="KJB445" s="45"/>
      <c r="KJC445" s="45"/>
      <c r="KJD445" s="45"/>
      <c r="KJE445" s="45"/>
      <c r="KJF445" s="45"/>
      <c r="KJG445" s="45"/>
      <c r="KJH445" s="45"/>
      <c r="KJI445" s="45"/>
      <c r="KJJ445" s="45"/>
      <c r="KJK445" s="45"/>
      <c r="KJL445" s="45"/>
      <c r="KJM445" s="45"/>
      <c r="KJN445" s="45"/>
      <c r="KJO445" s="45"/>
      <c r="KJP445" s="45"/>
      <c r="KJQ445" s="45"/>
      <c r="KJR445" s="45"/>
      <c r="KJS445" s="45"/>
      <c r="KJT445" s="45"/>
      <c r="KJU445" s="45"/>
      <c r="KJV445" s="45"/>
      <c r="KJW445" s="45"/>
      <c r="KJX445" s="45"/>
      <c r="KJY445" s="45"/>
      <c r="KJZ445" s="45"/>
      <c r="KKA445" s="45"/>
      <c r="KKB445" s="45"/>
      <c r="KKC445" s="45"/>
      <c r="KKD445" s="45"/>
      <c r="KKE445" s="45"/>
      <c r="KKF445" s="45"/>
      <c r="KKG445" s="45"/>
      <c r="KKH445" s="45"/>
      <c r="KKI445" s="45"/>
      <c r="KKJ445" s="45"/>
      <c r="KKK445" s="45"/>
      <c r="KKL445" s="45"/>
      <c r="KKM445" s="45"/>
      <c r="KKN445" s="45"/>
      <c r="KKO445" s="45"/>
      <c r="KKP445" s="45"/>
      <c r="KKQ445" s="45"/>
      <c r="KKR445" s="45"/>
      <c r="KKS445" s="45"/>
      <c r="KKT445" s="45"/>
      <c r="KKU445" s="45"/>
      <c r="KKV445" s="45"/>
      <c r="KKW445" s="45"/>
      <c r="KKX445" s="45"/>
      <c r="KKY445" s="45"/>
      <c r="KKZ445" s="45"/>
      <c r="KLA445" s="45"/>
      <c r="KLB445" s="45"/>
      <c r="KLC445" s="45"/>
      <c r="KLD445" s="45"/>
      <c r="KLE445" s="45"/>
      <c r="KLF445" s="45"/>
      <c r="KLG445" s="45"/>
      <c r="KLH445" s="45"/>
      <c r="KLI445" s="45"/>
      <c r="KLJ445" s="45"/>
      <c r="KLK445" s="45"/>
      <c r="KLL445" s="45"/>
      <c r="KLM445" s="45"/>
      <c r="KLN445" s="45"/>
      <c r="KLO445" s="45"/>
      <c r="KLP445" s="45"/>
      <c r="KLQ445" s="45"/>
      <c r="KLR445" s="45"/>
      <c r="KLS445" s="45"/>
      <c r="KLT445" s="45"/>
      <c r="KLU445" s="45"/>
      <c r="KLV445" s="45"/>
      <c r="KLW445" s="45"/>
      <c r="KLX445" s="45"/>
      <c r="KLY445" s="45"/>
      <c r="KLZ445" s="45"/>
      <c r="KMA445" s="45"/>
      <c r="KMB445" s="45"/>
      <c r="KMC445" s="45"/>
      <c r="KMD445" s="45"/>
      <c r="KME445" s="45"/>
      <c r="KMF445" s="45"/>
      <c r="KMG445" s="45"/>
      <c r="KMH445" s="45"/>
      <c r="KMI445" s="45"/>
      <c r="KMJ445" s="45"/>
      <c r="KMK445" s="45"/>
      <c r="KML445" s="45"/>
      <c r="KMM445" s="45"/>
      <c r="KMN445" s="45"/>
      <c r="KMO445" s="45"/>
      <c r="KMP445" s="45"/>
      <c r="KMQ445" s="45"/>
      <c r="KMR445" s="45"/>
      <c r="KMS445" s="45"/>
      <c r="KMT445" s="45"/>
      <c r="KMU445" s="45"/>
      <c r="KMV445" s="45"/>
      <c r="KMW445" s="45"/>
      <c r="KMX445" s="45"/>
      <c r="KMY445" s="45"/>
      <c r="KMZ445" s="45"/>
      <c r="KNA445" s="45"/>
      <c r="KNB445" s="45"/>
      <c r="KNC445" s="45"/>
      <c r="KND445" s="45"/>
      <c r="KNE445" s="45"/>
      <c r="KNF445" s="45"/>
      <c r="KNG445" s="45"/>
      <c r="KNH445" s="45"/>
      <c r="KNI445" s="45"/>
      <c r="KNJ445" s="45"/>
      <c r="KNK445" s="45"/>
      <c r="KNL445" s="45"/>
      <c r="KNM445" s="45"/>
      <c r="KNN445" s="45"/>
      <c r="KNO445" s="45"/>
      <c r="KNP445" s="45"/>
      <c r="KNQ445" s="45"/>
      <c r="KNR445" s="45"/>
      <c r="KNS445" s="45"/>
      <c r="KNT445" s="45"/>
      <c r="KNU445" s="45"/>
      <c r="KNV445" s="45"/>
      <c r="KNW445" s="45"/>
      <c r="KNX445" s="45"/>
      <c r="KNY445" s="45"/>
      <c r="KNZ445" s="45"/>
      <c r="KOA445" s="45"/>
      <c r="KOB445" s="45"/>
      <c r="KOC445" s="45"/>
      <c r="KOD445" s="45"/>
      <c r="KOE445" s="45"/>
      <c r="KOF445" s="45"/>
      <c r="KOG445" s="45"/>
      <c r="KOH445" s="45"/>
      <c r="KOI445" s="45"/>
      <c r="KOJ445" s="45"/>
      <c r="KOK445" s="45"/>
      <c r="KOL445" s="45"/>
      <c r="KOM445" s="45"/>
      <c r="KON445" s="45"/>
      <c r="KOO445" s="45"/>
      <c r="KOP445" s="45"/>
      <c r="KOQ445" s="45"/>
      <c r="KOR445" s="45"/>
      <c r="KOS445" s="45"/>
      <c r="KOT445" s="45"/>
      <c r="KOU445" s="45"/>
      <c r="KOV445" s="45"/>
      <c r="KOW445" s="45"/>
      <c r="KOX445" s="45"/>
      <c r="KOY445" s="45"/>
      <c r="KOZ445" s="45"/>
      <c r="KPA445" s="45"/>
      <c r="KPB445" s="45"/>
      <c r="KPC445" s="45"/>
      <c r="KPD445" s="45"/>
      <c r="KPE445" s="45"/>
      <c r="KPF445" s="45"/>
      <c r="KPG445" s="45"/>
      <c r="KPH445" s="45"/>
      <c r="KPI445" s="45"/>
      <c r="KPJ445" s="45"/>
      <c r="KPK445" s="45"/>
      <c r="KPL445" s="45"/>
      <c r="KPM445" s="45"/>
      <c r="KPN445" s="45"/>
      <c r="KPO445" s="45"/>
      <c r="KPP445" s="45"/>
      <c r="KPQ445" s="45"/>
      <c r="KPR445" s="45"/>
      <c r="KPS445" s="45"/>
      <c r="KPT445" s="45"/>
      <c r="KPU445" s="45"/>
      <c r="KPV445" s="45"/>
      <c r="KPW445" s="45"/>
      <c r="KPX445" s="45"/>
      <c r="KPY445" s="45"/>
      <c r="KPZ445" s="45"/>
      <c r="KQA445" s="45"/>
      <c r="KQB445" s="45"/>
      <c r="KQC445" s="45"/>
      <c r="KQD445" s="45"/>
      <c r="KQE445" s="45"/>
      <c r="KQF445" s="45"/>
      <c r="KQG445" s="45"/>
      <c r="KQH445" s="45"/>
      <c r="KQI445" s="45"/>
      <c r="KQJ445" s="45"/>
      <c r="KQK445" s="45"/>
      <c r="KQL445" s="45"/>
      <c r="KQM445" s="45"/>
      <c r="KQN445" s="45"/>
      <c r="KQO445" s="45"/>
      <c r="KQP445" s="45"/>
      <c r="KQQ445" s="45"/>
      <c r="KQR445" s="45"/>
      <c r="KQS445" s="45"/>
      <c r="KQT445" s="45"/>
      <c r="KQU445" s="45"/>
      <c r="KQV445" s="45"/>
      <c r="KQW445" s="45"/>
      <c r="KQX445" s="45"/>
      <c r="KQY445" s="45"/>
      <c r="KQZ445" s="45"/>
      <c r="KRA445" s="45"/>
      <c r="KRB445" s="45"/>
      <c r="KRC445" s="45"/>
      <c r="KRD445" s="45"/>
      <c r="KRE445" s="45"/>
      <c r="KRF445" s="45"/>
      <c r="KRG445" s="45"/>
      <c r="KRH445" s="45"/>
      <c r="KRI445" s="45"/>
      <c r="KRJ445" s="45"/>
      <c r="KRK445" s="45"/>
      <c r="KRL445" s="45"/>
      <c r="KRM445" s="45"/>
      <c r="KRN445" s="45"/>
      <c r="KRO445" s="45"/>
      <c r="KRP445" s="45"/>
      <c r="KRQ445" s="45"/>
      <c r="KRR445" s="45"/>
      <c r="KRS445" s="45"/>
      <c r="KRT445" s="45"/>
      <c r="KRU445" s="45"/>
      <c r="KRV445" s="45"/>
      <c r="KRW445" s="45"/>
      <c r="KRX445" s="45"/>
      <c r="KRY445" s="45"/>
      <c r="KRZ445" s="45"/>
      <c r="KSA445" s="45"/>
      <c r="KSB445" s="45"/>
      <c r="KSC445" s="45"/>
      <c r="KSD445" s="45"/>
      <c r="KSE445" s="45"/>
      <c r="KSF445" s="45"/>
      <c r="KSG445" s="45"/>
      <c r="KSH445" s="45"/>
      <c r="KSI445" s="45"/>
      <c r="KSJ445" s="45"/>
      <c r="KSK445" s="45"/>
      <c r="KSL445" s="45"/>
      <c r="KSM445" s="45"/>
      <c r="KSN445" s="45"/>
      <c r="KSO445" s="45"/>
      <c r="KSP445" s="45"/>
      <c r="KSQ445" s="45"/>
      <c r="KSR445" s="45"/>
      <c r="KSS445" s="45"/>
      <c r="KST445" s="45"/>
      <c r="KSU445" s="45"/>
      <c r="KSV445" s="45"/>
      <c r="KSW445" s="45"/>
      <c r="KSX445" s="45"/>
      <c r="KSY445" s="45"/>
      <c r="KSZ445" s="45"/>
      <c r="KTA445" s="45"/>
      <c r="KTB445" s="45"/>
      <c r="KTC445" s="45"/>
      <c r="KTD445" s="45"/>
      <c r="KTE445" s="45"/>
      <c r="KTF445" s="45"/>
      <c r="KTG445" s="45"/>
      <c r="KTH445" s="45"/>
      <c r="KTI445" s="45"/>
      <c r="KTJ445" s="45"/>
      <c r="KTK445" s="45"/>
      <c r="KTL445" s="45"/>
      <c r="KTM445" s="45"/>
      <c r="KTN445" s="45"/>
      <c r="KTO445" s="45"/>
      <c r="KTP445" s="45"/>
      <c r="KTQ445" s="45"/>
      <c r="KTR445" s="45"/>
      <c r="KTS445" s="45"/>
      <c r="KTT445" s="45"/>
      <c r="KTU445" s="45"/>
      <c r="KTV445" s="45"/>
      <c r="KTW445" s="45"/>
      <c r="KTX445" s="45"/>
      <c r="KTY445" s="45"/>
      <c r="KTZ445" s="45"/>
      <c r="KUA445" s="45"/>
      <c r="KUB445" s="45"/>
      <c r="KUC445" s="45"/>
      <c r="KUD445" s="45"/>
      <c r="KUE445" s="45"/>
      <c r="KUF445" s="45"/>
      <c r="KUG445" s="45"/>
      <c r="KUH445" s="45"/>
      <c r="KUI445" s="45"/>
      <c r="KUJ445" s="45"/>
      <c r="KUK445" s="45"/>
      <c r="KUL445" s="45"/>
      <c r="KUM445" s="45"/>
      <c r="KUN445" s="45"/>
      <c r="KUO445" s="45"/>
      <c r="KUP445" s="45"/>
      <c r="KUQ445" s="45"/>
      <c r="KUR445" s="45"/>
      <c r="KUS445" s="45"/>
      <c r="KUT445" s="45"/>
      <c r="KUU445" s="45"/>
      <c r="KUV445" s="45"/>
      <c r="KUW445" s="45"/>
      <c r="KUX445" s="45"/>
      <c r="KUY445" s="45"/>
      <c r="KUZ445" s="45"/>
      <c r="KVA445" s="45"/>
      <c r="KVB445" s="45"/>
      <c r="KVC445" s="45"/>
      <c r="KVD445" s="45"/>
      <c r="KVE445" s="45"/>
      <c r="KVF445" s="45"/>
      <c r="KVG445" s="45"/>
      <c r="KVH445" s="45"/>
      <c r="KVI445" s="45"/>
      <c r="KVJ445" s="45"/>
      <c r="KVK445" s="45"/>
      <c r="KVL445" s="45"/>
      <c r="KVM445" s="45"/>
      <c r="KVN445" s="45"/>
      <c r="KVO445" s="45"/>
      <c r="KVP445" s="45"/>
      <c r="KVQ445" s="45"/>
      <c r="KVR445" s="45"/>
      <c r="KVS445" s="45"/>
      <c r="KVT445" s="45"/>
      <c r="KVU445" s="45"/>
      <c r="KVV445" s="45"/>
      <c r="KVW445" s="45"/>
      <c r="KVX445" s="45"/>
      <c r="KVY445" s="45"/>
      <c r="KVZ445" s="45"/>
      <c r="KWA445" s="45"/>
      <c r="KWB445" s="45"/>
      <c r="KWC445" s="45"/>
      <c r="KWD445" s="45"/>
      <c r="KWE445" s="45"/>
      <c r="KWF445" s="45"/>
      <c r="KWG445" s="45"/>
      <c r="KWH445" s="45"/>
      <c r="KWI445" s="45"/>
      <c r="KWJ445" s="45"/>
      <c r="KWK445" s="45"/>
      <c r="KWL445" s="45"/>
      <c r="KWM445" s="45"/>
      <c r="KWN445" s="45"/>
      <c r="KWO445" s="45"/>
      <c r="KWP445" s="45"/>
      <c r="KWQ445" s="45"/>
      <c r="KWR445" s="45"/>
      <c r="KWS445" s="45"/>
      <c r="KWT445" s="45"/>
      <c r="KWU445" s="45"/>
      <c r="KWV445" s="45"/>
      <c r="KWW445" s="45"/>
      <c r="KWX445" s="45"/>
      <c r="KWY445" s="45"/>
      <c r="KWZ445" s="45"/>
      <c r="KXA445" s="45"/>
      <c r="KXB445" s="45"/>
      <c r="KXC445" s="45"/>
      <c r="KXD445" s="45"/>
      <c r="KXE445" s="45"/>
      <c r="KXF445" s="45"/>
      <c r="KXG445" s="45"/>
      <c r="KXH445" s="45"/>
      <c r="KXI445" s="45"/>
      <c r="KXJ445" s="45"/>
      <c r="KXK445" s="45"/>
      <c r="KXL445" s="45"/>
      <c r="KXM445" s="45"/>
      <c r="KXN445" s="45"/>
      <c r="KXO445" s="45"/>
      <c r="KXP445" s="45"/>
      <c r="KXQ445" s="45"/>
      <c r="KXR445" s="45"/>
      <c r="KXS445" s="45"/>
      <c r="KXT445" s="45"/>
      <c r="KXU445" s="45"/>
      <c r="KXV445" s="45"/>
      <c r="KXW445" s="45"/>
      <c r="KXX445" s="45"/>
      <c r="KXY445" s="45"/>
      <c r="KXZ445" s="45"/>
      <c r="KYA445" s="45"/>
      <c r="KYB445" s="45"/>
      <c r="KYC445" s="45"/>
      <c r="KYD445" s="45"/>
      <c r="KYE445" s="45"/>
      <c r="KYF445" s="45"/>
      <c r="KYG445" s="45"/>
      <c r="KYH445" s="45"/>
      <c r="KYI445" s="45"/>
      <c r="KYJ445" s="45"/>
      <c r="KYK445" s="45"/>
      <c r="KYL445" s="45"/>
      <c r="KYM445" s="45"/>
      <c r="KYN445" s="45"/>
      <c r="KYO445" s="45"/>
      <c r="KYP445" s="45"/>
      <c r="KYQ445" s="45"/>
      <c r="KYR445" s="45"/>
      <c r="KYS445" s="45"/>
      <c r="KYT445" s="45"/>
      <c r="KYU445" s="45"/>
      <c r="KYV445" s="45"/>
      <c r="KYW445" s="45"/>
      <c r="KYX445" s="45"/>
      <c r="KYY445" s="45"/>
      <c r="KYZ445" s="45"/>
      <c r="KZA445" s="45"/>
      <c r="KZB445" s="45"/>
      <c r="KZC445" s="45"/>
      <c r="KZD445" s="45"/>
      <c r="KZE445" s="45"/>
      <c r="KZF445" s="45"/>
      <c r="KZG445" s="45"/>
      <c r="KZH445" s="45"/>
      <c r="KZI445" s="45"/>
      <c r="KZJ445" s="45"/>
      <c r="KZK445" s="45"/>
      <c r="KZL445" s="45"/>
      <c r="KZM445" s="45"/>
      <c r="KZN445" s="45"/>
      <c r="KZO445" s="45"/>
      <c r="KZP445" s="45"/>
      <c r="KZQ445" s="45"/>
      <c r="KZR445" s="45"/>
      <c r="KZS445" s="45"/>
      <c r="KZT445" s="45"/>
      <c r="KZU445" s="45"/>
      <c r="KZV445" s="45"/>
      <c r="KZW445" s="45"/>
      <c r="KZX445" s="45"/>
      <c r="KZY445" s="45"/>
      <c r="KZZ445" s="45"/>
      <c r="LAA445" s="45"/>
      <c r="LAB445" s="45"/>
      <c r="LAC445" s="45"/>
      <c r="LAD445" s="45"/>
      <c r="LAE445" s="45"/>
      <c r="LAF445" s="45"/>
      <c r="LAG445" s="45"/>
      <c r="LAH445" s="45"/>
      <c r="LAI445" s="45"/>
      <c r="LAJ445" s="45"/>
      <c r="LAK445" s="45"/>
      <c r="LAL445" s="45"/>
      <c r="LAM445" s="45"/>
      <c r="LAN445" s="45"/>
      <c r="LAO445" s="45"/>
      <c r="LAP445" s="45"/>
      <c r="LAQ445" s="45"/>
      <c r="LAR445" s="45"/>
      <c r="LAS445" s="45"/>
      <c r="LAT445" s="45"/>
      <c r="LAU445" s="45"/>
      <c r="LAV445" s="45"/>
      <c r="LAW445" s="45"/>
      <c r="LAX445" s="45"/>
      <c r="LAY445" s="45"/>
      <c r="LAZ445" s="45"/>
      <c r="LBA445" s="45"/>
      <c r="LBB445" s="45"/>
      <c r="LBC445" s="45"/>
      <c r="LBD445" s="45"/>
      <c r="LBE445" s="45"/>
      <c r="LBF445" s="45"/>
      <c r="LBG445" s="45"/>
      <c r="LBH445" s="45"/>
      <c r="LBI445" s="45"/>
      <c r="LBJ445" s="45"/>
      <c r="LBK445" s="45"/>
      <c r="LBL445" s="45"/>
      <c r="LBM445" s="45"/>
      <c r="LBN445" s="45"/>
      <c r="LBO445" s="45"/>
      <c r="LBP445" s="45"/>
      <c r="LBQ445" s="45"/>
      <c r="LBR445" s="45"/>
      <c r="LBS445" s="45"/>
      <c r="LBT445" s="45"/>
      <c r="LBU445" s="45"/>
      <c r="LBV445" s="45"/>
      <c r="LBW445" s="45"/>
      <c r="LBX445" s="45"/>
      <c r="LBY445" s="45"/>
      <c r="LBZ445" s="45"/>
      <c r="LCA445" s="45"/>
      <c r="LCB445" s="45"/>
      <c r="LCC445" s="45"/>
      <c r="LCD445" s="45"/>
      <c r="LCE445" s="45"/>
      <c r="LCF445" s="45"/>
      <c r="LCG445" s="45"/>
      <c r="LCH445" s="45"/>
      <c r="LCI445" s="45"/>
      <c r="LCJ445" s="45"/>
      <c r="LCK445" s="45"/>
      <c r="LCL445" s="45"/>
      <c r="LCM445" s="45"/>
      <c r="LCN445" s="45"/>
      <c r="LCO445" s="45"/>
      <c r="LCP445" s="45"/>
      <c r="LCQ445" s="45"/>
      <c r="LCR445" s="45"/>
      <c r="LCS445" s="45"/>
      <c r="LCT445" s="45"/>
      <c r="LCU445" s="45"/>
      <c r="LCV445" s="45"/>
      <c r="LCW445" s="45"/>
      <c r="LCX445" s="45"/>
      <c r="LCY445" s="45"/>
      <c r="LCZ445" s="45"/>
      <c r="LDA445" s="45"/>
      <c r="LDB445" s="45"/>
      <c r="LDC445" s="45"/>
      <c r="LDD445" s="45"/>
      <c r="LDE445" s="45"/>
      <c r="LDF445" s="45"/>
      <c r="LDG445" s="45"/>
      <c r="LDH445" s="45"/>
      <c r="LDI445" s="45"/>
      <c r="LDJ445" s="45"/>
      <c r="LDK445" s="45"/>
      <c r="LDL445" s="45"/>
      <c r="LDM445" s="45"/>
      <c r="LDN445" s="45"/>
      <c r="LDO445" s="45"/>
      <c r="LDP445" s="45"/>
      <c r="LDQ445" s="45"/>
      <c r="LDR445" s="45"/>
      <c r="LDS445" s="45"/>
      <c r="LDT445" s="45"/>
      <c r="LDU445" s="45"/>
      <c r="LDV445" s="45"/>
      <c r="LDW445" s="45"/>
      <c r="LDX445" s="45"/>
      <c r="LDY445" s="45"/>
      <c r="LDZ445" s="45"/>
      <c r="LEA445" s="45"/>
      <c r="LEB445" s="45"/>
      <c r="LEC445" s="45"/>
      <c r="LED445" s="45"/>
      <c r="LEE445" s="45"/>
      <c r="LEF445" s="45"/>
      <c r="LEG445" s="45"/>
      <c r="LEH445" s="45"/>
      <c r="LEI445" s="45"/>
      <c r="LEJ445" s="45"/>
      <c r="LEK445" s="45"/>
      <c r="LEL445" s="45"/>
      <c r="LEM445" s="45"/>
      <c r="LEN445" s="45"/>
      <c r="LEO445" s="45"/>
      <c r="LEP445" s="45"/>
      <c r="LEQ445" s="45"/>
      <c r="LER445" s="45"/>
      <c r="LES445" s="45"/>
      <c r="LET445" s="45"/>
      <c r="LEU445" s="45"/>
      <c r="LEV445" s="45"/>
      <c r="LEW445" s="45"/>
      <c r="LEX445" s="45"/>
      <c r="LEY445" s="45"/>
      <c r="LEZ445" s="45"/>
      <c r="LFA445" s="45"/>
      <c r="LFB445" s="45"/>
      <c r="LFC445" s="45"/>
      <c r="LFD445" s="45"/>
      <c r="LFE445" s="45"/>
      <c r="LFF445" s="45"/>
      <c r="LFG445" s="45"/>
      <c r="LFH445" s="45"/>
      <c r="LFI445" s="45"/>
      <c r="LFJ445" s="45"/>
      <c r="LFK445" s="45"/>
      <c r="LFL445" s="45"/>
      <c r="LFM445" s="45"/>
      <c r="LFN445" s="45"/>
      <c r="LFO445" s="45"/>
      <c r="LFP445" s="45"/>
      <c r="LFQ445" s="45"/>
      <c r="LFR445" s="45"/>
      <c r="LFS445" s="45"/>
      <c r="LFT445" s="45"/>
      <c r="LFU445" s="45"/>
      <c r="LFV445" s="45"/>
      <c r="LFW445" s="45"/>
      <c r="LFX445" s="45"/>
      <c r="LFY445" s="45"/>
      <c r="LFZ445" s="45"/>
      <c r="LGA445" s="45"/>
      <c r="LGB445" s="45"/>
      <c r="LGC445" s="45"/>
      <c r="LGD445" s="45"/>
      <c r="LGE445" s="45"/>
      <c r="LGF445" s="45"/>
      <c r="LGG445" s="45"/>
      <c r="LGH445" s="45"/>
      <c r="LGI445" s="45"/>
      <c r="LGJ445" s="45"/>
      <c r="LGK445" s="45"/>
      <c r="LGL445" s="45"/>
      <c r="LGM445" s="45"/>
      <c r="LGN445" s="45"/>
      <c r="LGO445" s="45"/>
      <c r="LGP445" s="45"/>
      <c r="LGQ445" s="45"/>
      <c r="LGR445" s="45"/>
      <c r="LGS445" s="45"/>
      <c r="LGT445" s="45"/>
      <c r="LGU445" s="45"/>
      <c r="LGV445" s="45"/>
      <c r="LGW445" s="45"/>
      <c r="LGX445" s="45"/>
      <c r="LGY445" s="45"/>
      <c r="LGZ445" s="45"/>
      <c r="LHA445" s="45"/>
      <c r="LHB445" s="45"/>
      <c r="LHC445" s="45"/>
      <c r="LHD445" s="45"/>
      <c r="LHE445" s="45"/>
      <c r="LHF445" s="45"/>
      <c r="LHG445" s="45"/>
      <c r="LHH445" s="45"/>
      <c r="LHI445" s="45"/>
      <c r="LHJ445" s="45"/>
      <c r="LHK445" s="45"/>
      <c r="LHL445" s="45"/>
      <c r="LHM445" s="45"/>
      <c r="LHN445" s="45"/>
      <c r="LHO445" s="45"/>
      <c r="LHP445" s="45"/>
      <c r="LHQ445" s="45"/>
      <c r="LHR445" s="45"/>
      <c r="LHS445" s="45"/>
      <c r="LHT445" s="45"/>
      <c r="LHU445" s="45"/>
      <c r="LHV445" s="45"/>
      <c r="LHW445" s="45"/>
      <c r="LHX445" s="45"/>
      <c r="LHY445" s="45"/>
      <c r="LHZ445" s="45"/>
      <c r="LIA445" s="45"/>
      <c r="LIB445" s="45"/>
      <c r="LIC445" s="45"/>
      <c r="LID445" s="45"/>
      <c r="LIE445" s="45"/>
      <c r="LIF445" s="45"/>
      <c r="LIG445" s="45"/>
      <c r="LIH445" s="45"/>
      <c r="LII445" s="45"/>
      <c r="LIJ445" s="45"/>
      <c r="LIK445" s="45"/>
      <c r="LIL445" s="45"/>
      <c r="LIM445" s="45"/>
      <c r="LIN445" s="45"/>
      <c r="LIO445" s="45"/>
      <c r="LIP445" s="45"/>
      <c r="LIQ445" s="45"/>
      <c r="LIR445" s="45"/>
      <c r="LIS445" s="45"/>
      <c r="LIT445" s="45"/>
      <c r="LIU445" s="45"/>
      <c r="LIV445" s="45"/>
      <c r="LIW445" s="45"/>
      <c r="LIX445" s="45"/>
      <c r="LIY445" s="45"/>
      <c r="LIZ445" s="45"/>
      <c r="LJA445" s="45"/>
      <c r="LJB445" s="45"/>
      <c r="LJC445" s="45"/>
      <c r="LJD445" s="45"/>
      <c r="LJE445" s="45"/>
      <c r="LJF445" s="45"/>
      <c r="LJG445" s="45"/>
      <c r="LJH445" s="45"/>
      <c r="LJI445" s="45"/>
      <c r="LJJ445" s="45"/>
      <c r="LJK445" s="45"/>
      <c r="LJL445" s="45"/>
      <c r="LJM445" s="45"/>
      <c r="LJN445" s="45"/>
      <c r="LJO445" s="45"/>
      <c r="LJP445" s="45"/>
      <c r="LJQ445" s="45"/>
      <c r="LJR445" s="45"/>
      <c r="LJS445" s="45"/>
      <c r="LJT445" s="45"/>
      <c r="LJU445" s="45"/>
      <c r="LJV445" s="45"/>
      <c r="LJW445" s="45"/>
      <c r="LJX445" s="45"/>
      <c r="LJY445" s="45"/>
      <c r="LJZ445" s="45"/>
      <c r="LKA445" s="45"/>
      <c r="LKB445" s="45"/>
      <c r="LKC445" s="45"/>
      <c r="LKD445" s="45"/>
      <c r="LKE445" s="45"/>
      <c r="LKF445" s="45"/>
      <c r="LKG445" s="45"/>
      <c r="LKH445" s="45"/>
      <c r="LKI445" s="45"/>
      <c r="LKJ445" s="45"/>
      <c r="LKK445" s="45"/>
      <c r="LKL445" s="45"/>
      <c r="LKM445" s="45"/>
      <c r="LKN445" s="45"/>
      <c r="LKO445" s="45"/>
      <c r="LKP445" s="45"/>
      <c r="LKQ445" s="45"/>
      <c r="LKR445" s="45"/>
      <c r="LKS445" s="45"/>
      <c r="LKT445" s="45"/>
      <c r="LKU445" s="45"/>
      <c r="LKV445" s="45"/>
      <c r="LKW445" s="45"/>
      <c r="LKX445" s="45"/>
      <c r="LKY445" s="45"/>
      <c r="LKZ445" s="45"/>
      <c r="LLA445" s="45"/>
      <c r="LLB445" s="45"/>
      <c r="LLC445" s="45"/>
      <c r="LLD445" s="45"/>
      <c r="LLE445" s="45"/>
      <c r="LLF445" s="45"/>
      <c r="LLG445" s="45"/>
      <c r="LLH445" s="45"/>
      <c r="LLI445" s="45"/>
      <c r="LLJ445" s="45"/>
      <c r="LLK445" s="45"/>
      <c r="LLL445" s="45"/>
      <c r="LLM445" s="45"/>
      <c r="LLN445" s="45"/>
      <c r="LLO445" s="45"/>
      <c r="LLP445" s="45"/>
      <c r="LLQ445" s="45"/>
      <c r="LLR445" s="45"/>
      <c r="LLS445" s="45"/>
      <c r="LLT445" s="45"/>
      <c r="LLU445" s="45"/>
      <c r="LLV445" s="45"/>
      <c r="LLW445" s="45"/>
      <c r="LLX445" s="45"/>
      <c r="LLY445" s="45"/>
      <c r="LLZ445" s="45"/>
      <c r="LMA445" s="45"/>
      <c r="LMB445" s="45"/>
      <c r="LMC445" s="45"/>
      <c r="LMD445" s="45"/>
      <c r="LME445" s="45"/>
      <c r="LMF445" s="45"/>
      <c r="LMG445" s="45"/>
      <c r="LMH445" s="45"/>
      <c r="LMI445" s="45"/>
      <c r="LMJ445" s="45"/>
      <c r="LMK445" s="45"/>
      <c r="LML445" s="45"/>
      <c r="LMM445" s="45"/>
      <c r="LMN445" s="45"/>
      <c r="LMO445" s="45"/>
      <c r="LMP445" s="45"/>
      <c r="LMQ445" s="45"/>
      <c r="LMR445" s="45"/>
      <c r="LMS445" s="45"/>
      <c r="LMT445" s="45"/>
      <c r="LMU445" s="45"/>
      <c r="LMV445" s="45"/>
      <c r="LMW445" s="45"/>
      <c r="LMX445" s="45"/>
      <c r="LMY445" s="45"/>
      <c r="LMZ445" s="45"/>
      <c r="LNA445" s="45"/>
      <c r="LNB445" s="45"/>
      <c r="LNC445" s="45"/>
      <c r="LND445" s="45"/>
      <c r="LNE445" s="45"/>
      <c r="LNF445" s="45"/>
      <c r="LNG445" s="45"/>
      <c r="LNH445" s="45"/>
      <c r="LNI445" s="45"/>
      <c r="LNJ445" s="45"/>
      <c r="LNK445" s="45"/>
      <c r="LNL445" s="45"/>
      <c r="LNM445" s="45"/>
      <c r="LNN445" s="45"/>
      <c r="LNO445" s="45"/>
      <c r="LNP445" s="45"/>
      <c r="LNQ445" s="45"/>
      <c r="LNR445" s="45"/>
      <c r="LNS445" s="45"/>
      <c r="LNT445" s="45"/>
      <c r="LNU445" s="45"/>
      <c r="LNV445" s="45"/>
      <c r="LNW445" s="45"/>
      <c r="LNX445" s="45"/>
      <c r="LNY445" s="45"/>
      <c r="LNZ445" s="45"/>
      <c r="LOA445" s="45"/>
      <c r="LOB445" s="45"/>
      <c r="LOC445" s="45"/>
      <c r="LOD445" s="45"/>
      <c r="LOE445" s="45"/>
      <c r="LOF445" s="45"/>
      <c r="LOG445" s="45"/>
      <c r="LOH445" s="45"/>
      <c r="LOI445" s="45"/>
      <c r="LOJ445" s="45"/>
      <c r="LOK445" s="45"/>
      <c r="LOL445" s="45"/>
      <c r="LOM445" s="45"/>
      <c r="LON445" s="45"/>
      <c r="LOO445" s="45"/>
      <c r="LOP445" s="45"/>
      <c r="LOQ445" s="45"/>
      <c r="LOR445" s="45"/>
      <c r="LOS445" s="45"/>
      <c r="LOT445" s="45"/>
      <c r="LOU445" s="45"/>
      <c r="LOV445" s="45"/>
      <c r="LOW445" s="45"/>
      <c r="LOX445" s="45"/>
      <c r="LOY445" s="45"/>
      <c r="LOZ445" s="45"/>
      <c r="LPA445" s="45"/>
      <c r="LPB445" s="45"/>
      <c r="LPC445" s="45"/>
      <c r="LPD445" s="45"/>
      <c r="LPE445" s="45"/>
      <c r="LPF445" s="45"/>
      <c r="LPG445" s="45"/>
      <c r="LPH445" s="45"/>
      <c r="LPI445" s="45"/>
      <c r="LPJ445" s="45"/>
      <c r="LPK445" s="45"/>
      <c r="LPL445" s="45"/>
      <c r="LPM445" s="45"/>
      <c r="LPN445" s="45"/>
      <c r="LPO445" s="45"/>
      <c r="LPP445" s="45"/>
      <c r="LPQ445" s="45"/>
      <c r="LPR445" s="45"/>
      <c r="LPS445" s="45"/>
      <c r="LPT445" s="45"/>
      <c r="LPU445" s="45"/>
      <c r="LPV445" s="45"/>
      <c r="LPW445" s="45"/>
      <c r="LPX445" s="45"/>
      <c r="LPY445" s="45"/>
      <c r="LPZ445" s="45"/>
      <c r="LQA445" s="45"/>
      <c r="LQB445" s="45"/>
      <c r="LQC445" s="45"/>
      <c r="LQD445" s="45"/>
      <c r="LQE445" s="45"/>
      <c r="LQF445" s="45"/>
      <c r="LQG445" s="45"/>
      <c r="LQH445" s="45"/>
      <c r="LQI445" s="45"/>
      <c r="LQJ445" s="45"/>
      <c r="LQK445" s="45"/>
      <c r="LQL445" s="45"/>
      <c r="LQM445" s="45"/>
      <c r="LQN445" s="45"/>
      <c r="LQO445" s="45"/>
      <c r="LQP445" s="45"/>
      <c r="LQQ445" s="45"/>
      <c r="LQR445" s="45"/>
      <c r="LQS445" s="45"/>
      <c r="LQT445" s="45"/>
      <c r="LQU445" s="45"/>
      <c r="LQV445" s="45"/>
      <c r="LQW445" s="45"/>
      <c r="LQX445" s="45"/>
      <c r="LQY445" s="45"/>
      <c r="LQZ445" s="45"/>
      <c r="LRA445" s="45"/>
      <c r="LRB445" s="45"/>
      <c r="LRC445" s="45"/>
      <c r="LRD445" s="45"/>
      <c r="LRE445" s="45"/>
      <c r="LRF445" s="45"/>
      <c r="LRG445" s="45"/>
      <c r="LRH445" s="45"/>
      <c r="LRI445" s="45"/>
      <c r="LRJ445" s="45"/>
      <c r="LRK445" s="45"/>
      <c r="LRL445" s="45"/>
      <c r="LRM445" s="45"/>
      <c r="LRN445" s="45"/>
      <c r="LRO445" s="45"/>
      <c r="LRP445" s="45"/>
      <c r="LRQ445" s="45"/>
      <c r="LRR445" s="45"/>
      <c r="LRS445" s="45"/>
      <c r="LRT445" s="45"/>
      <c r="LRU445" s="45"/>
      <c r="LRV445" s="45"/>
      <c r="LRW445" s="45"/>
      <c r="LRX445" s="45"/>
      <c r="LRY445" s="45"/>
      <c r="LRZ445" s="45"/>
      <c r="LSA445" s="45"/>
      <c r="LSB445" s="45"/>
      <c r="LSC445" s="45"/>
      <c r="LSD445" s="45"/>
      <c r="LSE445" s="45"/>
      <c r="LSF445" s="45"/>
      <c r="LSG445" s="45"/>
      <c r="LSH445" s="45"/>
      <c r="LSI445" s="45"/>
      <c r="LSJ445" s="45"/>
      <c r="LSK445" s="45"/>
      <c r="LSL445" s="45"/>
      <c r="LSM445" s="45"/>
      <c r="LSN445" s="45"/>
      <c r="LSO445" s="45"/>
      <c r="LSP445" s="45"/>
      <c r="LSQ445" s="45"/>
      <c r="LSR445" s="45"/>
      <c r="LSS445" s="45"/>
      <c r="LST445" s="45"/>
      <c r="LSU445" s="45"/>
      <c r="LSV445" s="45"/>
      <c r="LSW445" s="45"/>
      <c r="LSX445" s="45"/>
      <c r="LSY445" s="45"/>
      <c r="LSZ445" s="45"/>
      <c r="LTA445" s="45"/>
      <c r="LTB445" s="45"/>
      <c r="LTC445" s="45"/>
      <c r="LTD445" s="45"/>
      <c r="LTE445" s="45"/>
      <c r="LTF445" s="45"/>
      <c r="LTG445" s="45"/>
      <c r="LTH445" s="45"/>
      <c r="LTI445" s="45"/>
      <c r="LTJ445" s="45"/>
      <c r="LTK445" s="45"/>
      <c r="LTL445" s="45"/>
      <c r="LTM445" s="45"/>
      <c r="LTN445" s="45"/>
      <c r="LTO445" s="45"/>
      <c r="LTP445" s="45"/>
      <c r="LTQ445" s="45"/>
      <c r="LTR445" s="45"/>
      <c r="LTS445" s="45"/>
      <c r="LTT445" s="45"/>
      <c r="LTU445" s="45"/>
      <c r="LTV445" s="45"/>
      <c r="LTW445" s="45"/>
      <c r="LTX445" s="45"/>
      <c r="LTY445" s="45"/>
      <c r="LTZ445" s="45"/>
      <c r="LUA445" s="45"/>
      <c r="LUB445" s="45"/>
      <c r="LUC445" s="45"/>
      <c r="LUD445" s="45"/>
      <c r="LUE445" s="45"/>
      <c r="LUF445" s="45"/>
      <c r="LUG445" s="45"/>
      <c r="LUH445" s="45"/>
      <c r="LUI445" s="45"/>
      <c r="LUJ445" s="45"/>
      <c r="LUK445" s="45"/>
      <c r="LUL445" s="45"/>
      <c r="LUM445" s="45"/>
      <c r="LUN445" s="45"/>
      <c r="LUO445" s="45"/>
      <c r="LUP445" s="45"/>
      <c r="LUQ445" s="45"/>
      <c r="LUR445" s="45"/>
      <c r="LUS445" s="45"/>
      <c r="LUT445" s="45"/>
      <c r="LUU445" s="45"/>
      <c r="LUV445" s="45"/>
      <c r="LUW445" s="45"/>
      <c r="LUX445" s="45"/>
      <c r="LUY445" s="45"/>
      <c r="LUZ445" s="45"/>
      <c r="LVA445" s="45"/>
      <c r="LVB445" s="45"/>
      <c r="LVC445" s="45"/>
      <c r="LVD445" s="45"/>
      <c r="LVE445" s="45"/>
      <c r="LVF445" s="45"/>
      <c r="LVG445" s="45"/>
      <c r="LVH445" s="45"/>
      <c r="LVI445" s="45"/>
      <c r="LVJ445" s="45"/>
      <c r="LVK445" s="45"/>
      <c r="LVL445" s="45"/>
      <c r="LVM445" s="45"/>
      <c r="LVN445" s="45"/>
      <c r="LVO445" s="45"/>
      <c r="LVP445" s="45"/>
      <c r="LVQ445" s="45"/>
      <c r="LVR445" s="45"/>
      <c r="LVS445" s="45"/>
      <c r="LVT445" s="45"/>
      <c r="LVU445" s="45"/>
      <c r="LVV445" s="45"/>
      <c r="LVW445" s="45"/>
      <c r="LVX445" s="45"/>
      <c r="LVY445" s="45"/>
      <c r="LVZ445" s="45"/>
      <c r="LWA445" s="45"/>
      <c r="LWB445" s="45"/>
      <c r="LWC445" s="45"/>
      <c r="LWD445" s="45"/>
      <c r="LWE445" s="45"/>
      <c r="LWF445" s="45"/>
      <c r="LWG445" s="45"/>
      <c r="LWH445" s="45"/>
      <c r="LWI445" s="45"/>
      <c r="LWJ445" s="45"/>
      <c r="LWK445" s="45"/>
      <c r="LWL445" s="45"/>
      <c r="LWM445" s="45"/>
      <c r="LWN445" s="45"/>
      <c r="LWO445" s="45"/>
      <c r="LWP445" s="45"/>
      <c r="LWQ445" s="45"/>
      <c r="LWR445" s="45"/>
      <c r="LWS445" s="45"/>
      <c r="LWT445" s="45"/>
      <c r="LWU445" s="45"/>
      <c r="LWV445" s="45"/>
      <c r="LWW445" s="45"/>
      <c r="LWX445" s="45"/>
      <c r="LWY445" s="45"/>
      <c r="LWZ445" s="45"/>
      <c r="LXA445" s="45"/>
      <c r="LXB445" s="45"/>
      <c r="LXC445" s="45"/>
      <c r="LXD445" s="45"/>
      <c r="LXE445" s="45"/>
      <c r="LXF445" s="45"/>
      <c r="LXG445" s="45"/>
      <c r="LXH445" s="45"/>
      <c r="LXI445" s="45"/>
      <c r="LXJ445" s="45"/>
      <c r="LXK445" s="45"/>
      <c r="LXL445" s="45"/>
      <c r="LXM445" s="45"/>
      <c r="LXN445" s="45"/>
      <c r="LXO445" s="45"/>
      <c r="LXP445" s="45"/>
      <c r="LXQ445" s="45"/>
      <c r="LXR445" s="45"/>
      <c r="LXS445" s="45"/>
      <c r="LXT445" s="45"/>
      <c r="LXU445" s="45"/>
      <c r="LXV445" s="45"/>
      <c r="LXW445" s="45"/>
      <c r="LXX445" s="45"/>
      <c r="LXY445" s="45"/>
      <c r="LXZ445" s="45"/>
      <c r="LYA445" s="45"/>
      <c r="LYB445" s="45"/>
      <c r="LYC445" s="45"/>
      <c r="LYD445" s="45"/>
      <c r="LYE445" s="45"/>
      <c r="LYF445" s="45"/>
      <c r="LYG445" s="45"/>
      <c r="LYH445" s="45"/>
      <c r="LYI445" s="45"/>
      <c r="LYJ445" s="45"/>
      <c r="LYK445" s="45"/>
      <c r="LYL445" s="45"/>
      <c r="LYM445" s="45"/>
      <c r="LYN445" s="45"/>
      <c r="LYO445" s="45"/>
      <c r="LYP445" s="45"/>
      <c r="LYQ445" s="45"/>
      <c r="LYR445" s="45"/>
      <c r="LYS445" s="45"/>
      <c r="LYT445" s="45"/>
      <c r="LYU445" s="45"/>
      <c r="LYV445" s="45"/>
      <c r="LYW445" s="45"/>
      <c r="LYX445" s="45"/>
      <c r="LYY445" s="45"/>
      <c r="LYZ445" s="45"/>
      <c r="LZA445" s="45"/>
      <c r="LZB445" s="45"/>
      <c r="LZC445" s="45"/>
      <c r="LZD445" s="45"/>
      <c r="LZE445" s="45"/>
      <c r="LZF445" s="45"/>
      <c r="LZG445" s="45"/>
      <c r="LZH445" s="45"/>
      <c r="LZI445" s="45"/>
      <c r="LZJ445" s="45"/>
      <c r="LZK445" s="45"/>
      <c r="LZL445" s="45"/>
      <c r="LZM445" s="45"/>
      <c r="LZN445" s="45"/>
      <c r="LZO445" s="45"/>
      <c r="LZP445" s="45"/>
      <c r="LZQ445" s="45"/>
      <c r="LZR445" s="45"/>
      <c r="LZS445" s="45"/>
      <c r="LZT445" s="45"/>
      <c r="LZU445" s="45"/>
      <c r="LZV445" s="45"/>
      <c r="LZW445" s="45"/>
      <c r="LZX445" s="45"/>
      <c r="LZY445" s="45"/>
      <c r="LZZ445" s="45"/>
      <c r="MAA445" s="45"/>
      <c r="MAB445" s="45"/>
      <c r="MAC445" s="45"/>
      <c r="MAD445" s="45"/>
      <c r="MAE445" s="45"/>
      <c r="MAF445" s="45"/>
      <c r="MAG445" s="45"/>
      <c r="MAH445" s="45"/>
      <c r="MAI445" s="45"/>
      <c r="MAJ445" s="45"/>
      <c r="MAK445" s="45"/>
      <c r="MAL445" s="45"/>
      <c r="MAM445" s="45"/>
      <c r="MAN445" s="45"/>
      <c r="MAO445" s="45"/>
      <c r="MAP445" s="45"/>
      <c r="MAQ445" s="45"/>
      <c r="MAR445" s="45"/>
      <c r="MAS445" s="45"/>
      <c r="MAT445" s="45"/>
      <c r="MAU445" s="45"/>
      <c r="MAV445" s="45"/>
      <c r="MAW445" s="45"/>
      <c r="MAX445" s="45"/>
      <c r="MAY445" s="45"/>
      <c r="MAZ445" s="45"/>
      <c r="MBA445" s="45"/>
      <c r="MBB445" s="45"/>
      <c r="MBC445" s="45"/>
      <c r="MBD445" s="45"/>
      <c r="MBE445" s="45"/>
      <c r="MBF445" s="45"/>
      <c r="MBG445" s="45"/>
      <c r="MBH445" s="45"/>
      <c r="MBI445" s="45"/>
      <c r="MBJ445" s="45"/>
      <c r="MBK445" s="45"/>
      <c r="MBL445" s="45"/>
      <c r="MBM445" s="45"/>
      <c r="MBN445" s="45"/>
      <c r="MBO445" s="45"/>
      <c r="MBP445" s="45"/>
      <c r="MBQ445" s="45"/>
      <c r="MBR445" s="45"/>
      <c r="MBS445" s="45"/>
      <c r="MBT445" s="45"/>
      <c r="MBU445" s="45"/>
      <c r="MBV445" s="45"/>
      <c r="MBW445" s="45"/>
      <c r="MBX445" s="45"/>
      <c r="MBY445" s="45"/>
      <c r="MBZ445" s="45"/>
      <c r="MCA445" s="45"/>
      <c r="MCB445" s="45"/>
      <c r="MCC445" s="45"/>
      <c r="MCD445" s="45"/>
      <c r="MCE445" s="45"/>
      <c r="MCF445" s="45"/>
      <c r="MCG445" s="45"/>
      <c r="MCH445" s="45"/>
      <c r="MCI445" s="45"/>
      <c r="MCJ445" s="45"/>
      <c r="MCK445" s="45"/>
      <c r="MCL445" s="45"/>
      <c r="MCM445" s="45"/>
      <c r="MCN445" s="45"/>
      <c r="MCO445" s="45"/>
      <c r="MCP445" s="45"/>
      <c r="MCQ445" s="45"/>
      <c r="MCR445" s="45"/>
      <c r="MCS445" s="45"/>
      <c r="MCT445" s="45"/>
      <c r="MCU445" s="45"/>
      <c r="MCV445" s="45"/>
      <c r="MCW445" s="45"/>
      <c r="MCX445" s="45"/>
      <c r="MCY445" s="45"/>
      <c r="MCZ445" s="45"/>
      <c r="MDA445" s="45"/>
      <c r="MDB445" s="45"/>
      <c r="MDC445" s="45"/>
      <c r="MDD445" s="45"/>
      <c r="MDE445" s="45"/>
      <c r="MDF445" s="45"/>
      <c r="MDG445" s="45"/>
      <c r="MDH445" s="45"/>
      <c r="MDI445" s="45"/>
      <c r="MDJ445" s="45"/>
      <c r="MDK445" s="45"/>
      <c r="MDL445" s="45"/>
      <c r="MDM445" s="45"/>
      <c r="MDN445" s="45"/>
      <c r="MDO445" s="45"/>
      <c r="MDP445" s="45"/>
      <c r="MDQ445" s="45"/>
      <c r="MDR445" s="45"/>
      <c r="MDS445" s="45"/>
      <c r="MDT445" s="45"/>
      <c r="MDU445" s="45"/>
      <c r="MDV445" s="45"/>
      <c r="MDW445" s="45"/>
      <c r="MDX445" s="45"/>
      <c r="MDY445" s="45"/>
      <c r="MDZ445" s="45"/>
      <c r="MEA445" s="45"/>
      <c r="MEB445" s="45"/>
      <c r="MEC445" s="45"/>
      <c r="MED445" s="45"/>
      <c r="MEE445" s="45"/>
      <c r="MEF445" s="45"/>
      <c r="MEG445" s="45"/>
      <c r="MEH445" s="45"/>
      <c r="MEI445" s="45"/>
      <c r="MEJ445" s="45"/>
      <c r="MEK445" s="45"/>
      <c r="MEL445" s="45"/>
      <c r="MEM445" s="45"/>
      <c r="MEN445" s="45"/>
      <c r="MEO445" s="45"/>
      <c r="MEP445" s="45"/>
      <c r="MEQ445" s="45"/>
      <c r="MER445" s="45"/>
      <c r="MES445" s="45"/>
      <c r="MET445" s="45"/>
      <c r="MEU445" s="45"/>
      <c r="MEV445" s="45"/>
      <c r="MEW445" s="45"/>
      <c r="MEX445" s="45"/>
      <c r="MEY445" s="45"/>
      <c r="MEZ445" s="45"/>
      <c r="MFA445" s="45"/>
      <c r="MFB445" s="45"/>
      <c r="MFC445" s="45"/>
      <c r="MFD445" s="45"/>
      <c r="MFE445" s="45"/>
      <c r="MFF445" s="45"/>
      <c r="MFG445" s="45"/>
      <c r="MFH445" s="45"/>
      <c r="MFI445" s="45"/>
      <c r="MFJ445" s="45"/>
      <c r="MFK445" s="45"/>
      <c r="MFL445" s="45"/>
      <c r="MFM445" s="45"/>
      <c r="MFN445" s="45"/>
      <c r="MFO445" s="45"/>
      <c r="MFP445" s="45"/>
      <c r="MFQ445" s="45"/>
      <c r="MFR445" s="45"/>
      <c r="MFS445" s="45"/>
      <c r="MFT445" s="45"/>
      <c r="MFU445" s="45"/>
      <c r="MFV445" s="45"/>
      <c r="MFW445" s="45"/>
      <c r="MFX445" s="45"/>
      <c r="MFY445" s="45"/>
      <c r="MFZ445" s="45"/>
      <c r="MGA445" s="45"/>
      <c r="MGB445" s="45"/>
      <c r="MGC445" s="45"/>
      <c r="MGD445" s="45"/>
      <c r="MGE445" s="45"/>
      <c r="MGF445" s="45"/>
      <c r="MGG445" s="45"/>
      <c r="MGH445" s="45"/>
      <c r="MGI445" s="45"/>
      <c r="MGJ445" s="45"/>
      <c r="MGK445" s="45"/>
      <c r="MGL445" s="45"/>
      <c r="MGM445" s="45"/>
      <c r="MGN445" s="45"/>
      <c r="MGO445" s="45"/>
      <c r="MGP445" s="45"/>
      <c r="MGQ445" s="45"/>
      <c r="MGR445" s="45"/>
      <c r="MGS445" s="45"/>
      <c r="MGT445" s="45"/>
      <c r="MGU445" s="45"/>
      <c r="MGV445" s="45"/>
      <c r="MGW445" s="45"/>
      <c r="MGX445" s="45"/>
      <c r="MGY445" s="45"/>
      <c r="MGZ445" s="45"/>
      <c r="MHA445" s="45"/>
      <c r="MHB445" s="45"/>
      <c r="MHC445" s="45"/>
      <c r="MHD445" s="45"/>
      <c r="MHE445" s="45"/>
      <c r="MHF445" s="45"/>
      <c r="MHG445" s="45"/>
      <c r="MHH445" s="45"/>
      <c r="MHI445" s="45"/>
      <c r="MHJ445" s="45"/>
      <c r="MHK445" s="45"/>
      <c r="MHL445" s="45"/>
      <c r="MHM445" s="45"/>
      <c r="MHN445" s="45"/>
      <c r="MHO445" s="45"/>
      <c r="MHP445" s="45"/>
      <c r="MHQ445" s="45"/>
      <c r="MHR445" s="45"/>
      <c r="MHS445" s="45"/>
      <c r="MHT445" s="45"/>
      <c r="MHU445" s="45"/>
      <c r="MHV445" s="45"/>
      <c r="MHW445" s="45"/>
      <c r="MHX445" s="45"/>
      <c r="MHY445" s="45"/>
      <c r="MHZ445" s="45"/>
      <c r="MIA445" s="45"/>
      <c r="MIB445" s="45"/>
      <c r="MIC445" s="45"/>
      <c r="MID445" s="45"/>
      <c r="MIE445" s="45"/>
      <c r="MIF445" s="45"/>
      <c r="MIG445" s="45"/>
      <c r="MIH445" s="45"/>
      <c r="MII445" s="45"/>
      <c r="MIJ445" s="45"/>
      <c r="MIK445" s="45"/>
      <c r="MIL445" s="45"/>
      <c r="MIM445" s="45"/>
      <c r="MIN445" s="45"/>
      <c r="MIO445" s="45"/>
      <c r="MIP445" s="45"/>
      <c r="MIQ445" s="45"/>
      <c r="MIR445" s="45"/>
      <c r="MIS445" s="45"/>
      <c r="MIT445" s="45"/>
      <c r="MIU445" s="45"/>
      <c r="MIV445" s="45"/>
      <c r="MIW445" s="45"/>
      <c r="MIX445" s="45"/>
      <c r="MIY445" s="45"/>
      <c r="MIZ445" s="45"/>
      <c r="MJA445" s="45"/>
      <c r="MJB445" s="45"/>
      <c r="MJC445" s="45"/>
      <c r="MJD445" s="45"/>
      <c r="MJE445" s="45"/>
      <c r="MJF445" s="45"/>
      <c r="MJG445" s="45"/>
      <c r="MJH445" s="45"/>
      <c r="MJI445" s="45"/>
      <c r="MJJ445" s="45"/>
      <c r="MJK445" s="45"/>
      <c r="MJL445" s="45"/>
      <c r="MJM445" s="45"/>
      <c r="MJN445" s="45"/>
      <c r="MJO445" s="45"/>
      <c r="MJP445" s="45"/>
      <c r="MJQ445" s="45"/>
      <c r="MJR445" s="45"/>
      <c r="MJS445" s="45"/>
      <c r="MJT445" s="45"/>
      <c r="MJU445" s="45"/>
      <c r="MJV445" s="45"/>
      <c r="MJW445" s="45"/>
      <c r="MJX445" s="45"/>
      <c r="MJY445" s="45"/>
      <c r="MJZ445" s="45"/>
      <c r="MKA445" s="45"/>
      <c r="MKB445" s="45"/>
      <c r="MKC445" s="45"/>
      <c r="MKD445" s="45"/>
      <c r="MKE445" s="45"/>
      <c r="MKF445" s="45"/>
      <c r="MKG445" s="45"/>
      <c r="MKH445" s="45"/>
      <c r="MKI445" s="45"/>
      <c r="MKJ445" s="45"/>
      <c r="MKK445" s="45"/>
      <c r="MKL445" s="45"/>
      <c r="MKM445" s="45"/>
      <c r="MKN445" s="45"/>
      <c r="MKO445" s="45"/>
      <c r="MKP445" s="45"/>
      <c r="MKQ445" s="45"/>
      <c r="MKR445" s="45"/>
      <c r="MKS445" s="45"/>
      <c r="MKT445" s="45"/>
      <c r="MKU445" s="45"/>
      <c r="MKV445" s="45"/>
      <c r="MKW445" s="45"/>
      <c r="MKX445" s="45"/>
      <c r="MKY445" s="45"/>
      <c r="MKZ445" s="45"/>
      <c r="MLA445" s="45"/>
      <c r="MLB445" s="45"/>
      <c r="MLC445" s="45"/>
      <c r="MLD445" s="45"/>
      <c r="MLE445" s="45"/>
      <c r="MLF445" s="45"/>
      <c r="MLG445" s="45"/>
      <c r="MLH445" s="45"/>
      <c r="MLI445" s="45"/>
      <c r="MLJ445" s="45"/>
      <c r="MLK445" s="45"/>
      <c r="MLL445" s="45"/>
      <c r="MLM445" s="45"/>
      <c r="MLN445" s="45"/>
      <c r="MLO445" s="45"/>
      <c r="MLP445" s="45"/>
      <c r="MLQ445" s="45"/>
      <c r="MLR445" s="45"/>
      <c r="MLS445" s="45"/>
      <c r="MLT445" s="45"/>
      <c r="MLU445" s="45"/>
      <c r="MLV445" s="45"/>
      <c r="MLW445" s="45"/>
      <c r="MLX445" s="45"/>
      <c r="MLY445" s="45"/>
      <c r="MLZ445" s="45"/>
      <c r="MMA445" s="45"/>
      <c r="MMB445" s="45"/>
      <c r="MMC445" s="45"/>
      <c r="MMD445" s="45"/>
      <c r="MME445" s="45"/>
      <c r="MMF445" s="45"/>
      <c r="MMG445" s="45"/>
      <c r="MMH445" s="45"/>
      <c r="MMI445" s="45"/>
      <c r="MMJ445" s="45"/>
      <c r="MMK445" s="45"/>
      <c r="MML445" s="45"/>
      <c r="MMM445" s="45"/>
      <c r="MMN445" s="45"/>
      <c r="MMO445" s="45"/>
      <c r="MMP445" s="45"/>
      <c r="MMQ445" s="45"/>
      <c r="MMR445" s="45"/>
      <c r="MMS445" s="45"/>
      <c r="MMT445" s="45"/>
      <c r="MMU445" s="45"/>
      <c r="MMV445" s="45"/>
      <c r="MMW445" s="45"/>
      <c r="MMX445" s="45"/>
      <c r="MMY445" s="45"/>
      <c r="MMZ445" s="45"/>
      <c r="MNA445" s="45"/>
      <c r="MNB445" s="45"/>
      <c r="MNC445" s="45"/>
      <c r="MND445" s="45"/>
      <c r="MNE445" s="45"/>
      <c r="MNF445" s="45"/>
      <c r="MNG445" s="45"/>
      <c r="MNH445" s="45"/>
      <c r="MNI445" s="45"/>
      <c r="MNJ445" s="45"/>
      <c r="MNK445" s="45"/>
      <c r="MNL445" s="45"/>
      <c r="MNM445" s="45"/>
      <c r="MNN445" s="45"/>
      <c r="MNO445" s="45"/>
      <c r="MNP445" s="45"/>
      <c r="MNQ445" s="45"/>
      <c r="MNR445" s="45"/>
      <c r="MNS445" s="45"/>
      <c r="MNT445" s="45"/>
      <c r="MNU445" s="45"/>
      <c r="MNV445" s="45"/>
      <c r="MNW445" s="45"/>
      <c r="MNX445" s="45"/>
      <c r="MNY445" s="45"/>
      <c r="MNZ445" s="45"/>
      <c r="MOA445" s="45"/>
      <c r="MOB445" s="45"/>
      <c r="MOC445" s="45"/>
      <c r="MOD445" s="45"/>
      <c r="MOE445" s="45"/>
      <c r="MOF445" s="45"/>
      <c r="MOG445" s="45"/>
      <c r="MOH445" s="45"/>
      <c r="MOI445" s="45"/>
      <c r="MOJ445" s="45"/>
      <c r="MOK445" s="45"/>
      <c r="MOL445" s="45"/>
      <c r="MOM445" s="45"/>
      <c r="MON445" s="45"/>
      <c r="MOO445" s="45"/>
      <c r="MOP445" s="45"/>
      <c r="MOQ445" s="45"/>
      <c r="MOR445" s="45"/>
      <c r="MOS445" s="45"/>
      <c r="MOT445" s="45"/>
      <c r="MOU445" s="45"/>
      <c r="MOV445" s="45"/>
      <c r="MOW445" s="45"/>
      <c r="MOX445" s="45"/>
      <c r="MOY445" s="45"/>
      <c r="MOZ445" s="45"/>
      <c r="MPA445" s="45"/>
      <c r="MPB445" s="45"/>
      <c r="MPC445" s="45"/>
      <c r="MPD445" s="45"/>
      <c r="MPE445" s="45"/>
      <c r="MPF445" s="45"/>
      <c r="MPG445" s="45"/>
      <c r="MPH445" s="45"/>
      <c r="MPI445" s="45"/>
      <c r="MPJ445" s="45"/>
      <c r="MPK445" s="45"/>
      <c r="MPL445" s="45"/>
      <c r="MPM445" s="45"/>
      <c r="MPN445" s="45"/>
      <c r="MPO445" s="45"/>
      <c r="MPP445" s="45"/>
      <c r="MPQ445" s="45"/>
      <c r="MPR445" s="45"/>
      <c r="MPS445" s="45"/>
      <c r="MPT445" s="45"/>
      <c r="MPU445" s="45"/>
      <c r="MPV445" s="45"/>
      <c r="MPW445" s="45"/>
      <c r="MPX445" s="45"/>
      <c r="MPY445" s="45"/>
      <c r="MPZ445" s="45"/>
      <c r="MQA445" s="45"/>
      <c r="MQB445" s="45"/>
      <c r="MQC445" s="45"/>
      <c r="MQD445" s="45"/>
      <c r="MQE445" s="45"/>
      <c r="MQF445" s="45"/>
      <c r="MQG445" s="45"/>
      <c r="MQH445" s="45"/>
      <c r="MQI445" s="45"/>
      <c r="MQJ445" s="45"/>
      <c r="MQK445" s="45"/>
      <c r="MQL445" s="45"/>
      <c r="MQM445" s="45"/>
      <c r="MQN445" s="45"/>
      <c r="MQO445" s="45"/>
      <c r="MQP445" s="45"/>
      <c r="MQQ445" s="45"/>
      <c r="MQR445" s="45"/>
      <c r="MQS445" s="45"/>
      <c r="MQT445" s="45"/>
      <c r="MQU445" s="45"/>
      <c r="MQV445" s="45"/>
      <c r="MQW445" s="45"/>
      <c r="MQX445" s="45"/>
      <c r="MQY445" s="45"/>
      <c r="MQZ445" s="45"/>
      <c r="MRA445" s="45"/>
      <c r="MRB445" s="45"/>
      <c r="MRC445" s="45"/>
      <c r="MRD445" s="45"/>
      <c r="MRE445" s="45"/>
      <c r="MRF445" s="45"/>
      <c r="MRG445" s="45"/>
      <c r="MRH445" s="45"/>
      <c r="MRI445" s="45"/>
      <c r="MRJ445" s="45"/>
      <c r="MRK445" s="45"/>
      <c r="MRL445" s="45"/>
      <c r="MRM445" s="45"/>
      <c r="MRN445" s="45"/>
      <c r="MRO445" s="45"/>
      <c r="MRP445" s="45"/>
      <c r="MRQ445" s="45"/>
      <c r="MRR445" s="45"/>
      <c r="MRS445" s="45"/>
      <c r="MRT445" s="45"/>
      <c r="MRU445" s="45"/>
      <c r="MRV445" s="45"/>
      <c r="MRW445" s="45"/>
      <c r="MRX445" s="45"/>
      <c r="MRY445" s="45"/>
      <c r="MRZ445" s="45"/>
      <c r="MSA445" s="45"/>
      <c r="MSB445" s="45"/>
      <c r="MSC445" s="45"/>
      <c r="MSD445" s="45"/>
      <c r="MSE445" s="45"/>
      <c r="MSF445" s="45"/>
      <c r="MSG445" s="45"/>
      <c r="MSH445" s="45"/>
      <c r="MSI445" s="45"/>
      <c r="MSJ445" s="45"/>
      <c r="MSK445" s="45"/>
      <c r="MSL445" s="45"/>
      <c r="MSM445" s="45"/>
      <c r="MSN445" s="45"/>
      <c r="MSO445" s="45"/>
      <c r="MSP445" s="45"/>
      <c r="MSQ445" s="45"/>
      <c r="MSR445" s="45"/>
      <c r="MSS445" s="45"/>
      <c r="MST445" s="45"/>
      <c r="MSU445" s="45"/>
      <c r="MSV445" s="45"/>
      <c r="MSW445" s="45"/>
      <c r="MSX445" s="45"/>
      <c r="MSY445" s="45"/>
      <c r="MSZ445" s="45"/>
      <c r="MTA445" s="45"/>
      <c r="MTB445" s="45"/>
      <c r="MTC445" s="45"/>
      <c r="MTD445" s="45"/>
      <c r="MTE445" s="45"/>
      <c r="MTF445" s="45"/>
      <c r="MTG445" s="45"/>
      <c r="MTH445" s="45"/>
      <c r="MTI445" s="45"/>
      <c r="MTJ445" s="45"/>
      <c r="MTK445" s="45"/>
      <c r="MTL445" s="45"/>
      <c r="MTM445" s="45"/>
      <c r="MTN445" s="45"/>
      <c r="MTO445" s="45"/>
      <c r="MTP445" s="45"/>
      <c r="MTQ445" s="45"/>
      <c r="MTR445" s="45"/>
      <c r="MTS445" s="45"/>
      <c r="MTT445" s="45"/>
      <c r="MTU445" s="45"/>
      <c r="MTV445" s="45"/>
      <c r="MTW445" s="45"/>
      <c r="MTX445" s="45"/>
      <c r="MTY445" s="45"/>
      <c r="MTZ445" s="45"/>
      <c r="MUA445" s="45"/>
      <c r="MUB445" s="45"/>
      <c r="MUC445" s="45"/>
      <c r="MUD445" s="45"/>
      <c r="MUE445" s="45"/>
      <c r="MUF445" s="45"/>
      <c r="MUG445" s="45"/>
      <c r="MUH445" s="45"/>
      <c r="MUI445" s="45"/>
      <c r="MUJ445" s="45"/>
      <c r="MUK445" s="45"/>
      <c r="MUL445" s="45"/>
      <c r="MUM445" s="45"/>
      <c r="MUN445" s="45"/>
      <c r="MUO445" s="45"/>
      <c r="MUP445" s="45"/>
      <c r="MUQ445" s="45"/>
      <c r="MUR445" s="45"/>
      <c r="MUS445" s="45"/>
      <c r="MUT445" s="45"/>
      <c r="MUU445" s="45"/>
      <c r="MUV445" s="45"/>
      <c r="MUW445" s="45"/>
      <c r="MUX445" s="45"/>
      <c r="MUY445" s="45"/>
      <c r="MUZ445" s="45"/>
      <c r="MVA445" s="45"/>
      <c r="MVB445" s="45"/>
      <c r="MVC445" s="45"/>
      <c r="MVD445" s="45"/>
      <c r="MVE445" s="45"/>
      <c r="MVF445" s="45"/>
      <c r="MVG445" s="45"/>
      <c r="MVH445" s="45"/>
      <c r="MVI445" s="45"/>
      <c r="MVJ445" s="45"/>
      <c r="MVK445" s="45"/>
      <c r="MVL445" s="45"/>
      <c r="MVM445" s="45"/>
      <c r="MVN445" s="45"/>
      <c r="MVO445" s="45"/>
      <c r="MVP445" s="45"/>
      <c r="MVQ445" s="45"/>
      <c r="MVR445" s="45"/>
      <c r="MVS445" s="45"/>
      <c r="MVT445" s="45"/>
      <c r="MVU445" s="45"/>
      <c r="MVV445" s="45"/>
      <c r="MVW445" s="45"/>
      <c r="MVX445" s="45"/>
      <c r="MVY445" s="45"/>
      <c r="MVZ445" s="45"/>
      <c r="MWA445" s="45"/>
      <c r="MWB445" s="45"/>
      <c r="MWC445" s="45"/>
      <c r="MWD445" s="45"/>
      <c r="MWE445" s="45"/>
      <c r="MWF445" s="45"/>
      <c r="MWG445" s="45"/>
      <c r="MWH445" s="45"/>
      <c r="MWI445" s="45"/>
      <c r="MWJ445" s="45"/>
      <c r="MWK445" s="45"/>
      <c r="MWL445" s="45"/>
      <c r="MWM445" s="45"/>
      <c r="MWN445" s="45"/>
      <c r="MWO445" s="45"/>
      <c r="MWP445" s="45"/>
      <c r="MWQ445" s="45"/>
      <c r="MWR445" s="45"/>
      <c r="MWS445" s="45"/>
      <c r="MWT445" s="45"/>
      <c r="MWU445" s="45"/>
      <c r="MWV445" s="45"/>
      <c r="MWW445" s="45"/>
      <c r="MWX445" s="45"/>
      <c r="MWY445" s="45"/>
      <c r="MWZ445" s="45"/>
      <c r="MXA445" s="45"/>
      <c r="MXB445" s="45"/>
      <c r="MXC445" s="45"/>
      <c r="MXD445" s="45"/>
      <c r="MXE445" s="45"/>
      <c r="MXF445" s="45"/>
      <c r="MXG445" s="45"/>
      <c r="MXH445" s="45"/>
      <c r="MXI445" s="45"/>
      <c r="MXJ445" s="45"/>
      <c r="MXK445" s="45"/>
      <c r="MXL445" s="45"/>
      <c r="MXM445" s="45"/>
      <c r="MXN445" s="45"/>
      <c r="MXO445" s="45"/>
      <c r="MXP445" s="45"/>
      <c r="MXQ445" s="45"/>
      <c r="MXR445" s="45"/>
      <c r="MXS445" s="45"/>
      <c r="MXT445" s="45"/>
      <c r="MXU445" s="45"/>
      <c r="MXV445" s="45"/>
      <c r="MXW445" s="45"/>
      <c r="MXX445" s="45"/>
      <c r="MXY445" s="45"/>
      <c r="MXZ445" s="45"/>
      <c r="MYA445" s="45"/>
      <c r="MYB445" s="45"/>
      <c r="MYC445" s="45"/>
      <c r="MYD445" s="45"/>
      <c r="MYE445" s="45"/>
      <c r="MYF445" s="45"/>
      <c r="MYG445" s="45"/>
      <c r="MYH445" s="45"/>
      <c r="MYI445" s="45"/>
      <c r="MYJ445" s="45"/>
      <c r="MYK445" s="45"/>
      <c r="MYL445" s="45"/>
      <c r="MYM445" s="45"/>
      <c r="MYN445" s="45"/>
      <c r="MYO445" s="45"/>
      <c r="MYP445" s="45"/>
      <c r="MYQ445" s="45"/>
      <c r="MYR445" s="45"/>
      <c r="MYS445" s="45"/>
      <c r="MYT445" s="45"/>
      <c r="MYU445" s="45"/>
      <c r="MYV445" s="45"/>
      <c r="MYW445" s="45"/>
      <c r="MYX445" s="45"/>
      <c r="MYY445" s="45"/>
      <c r="MYZ445" s="45"/>
      <c r="MZA445" s="45"/>
      <c r="MZB445" s="45"/>
      <c r="MZC445" s="45"/>
      <c r="MZD445" s="45"/>
      <c r="MZE445" s="45"/>
      <c r="MZF445" s="45"/>
      <c r="MZG445" s="45"/>
      <c r="MZH445" s="45"/>
      <c r="MZI445" s="45"/>
      <c r="MZJ445" s="45"/>
      <c r="MZK445" s="45"/>
      <c r="MZL445" s="45"/>
      <c r="MZM445" s="45"/>
      <c r="MZN445" s="45"/>
      <c r="MZO445" s="45"/>
      <c r="MZP445" s="45"/>
      <c r="MZQ445" s="45"/>
      <c r="MZR445" s="45"/>
      <c r="MZS445" s="45"/>
      <c r="MZT445" s="45"/>
      <c r="MZU445" s="45"/>
      <c r="MZV445" s="45"/>
      <c r="MZW445" s="45"/>
      <c r="MZX445" s="45"/>
      <c r="MZY445" s="45"/>
      <c r="MZZ445" s="45"/>
      <c r="NAA445" s="45"/>
      <c r="NAB445" s="45"/>
      <c r="NAC445" s="45"/>
      <c r="NAD445" s="45"/>
      <c r="NAE445" s="45"/>
      <c r="NAF445" s="45"/>
      <c r="NAG445" s="45"/>
      <c r="NAH445" s="45"/>
      <c r="NAI445" s="45"/>
      <c r="NAJ445" s="45"/>
      <c r="NAK445" s="45"/>
      <c r="NAL445" s="45"/>
      <c r="NAM445" s="45"/>
      <c r="NAN445" s="45"/>
      <c r="NAO445" s="45"/>
      <c r="NAP445" s="45"/>
      <c r="NAQ445" s="45"/>
      <c r="NAR445" s="45"/>
      <c r="NAS445" s="45"/>
      <c r="NAT445" s="45"/>
      <c r="NAU445" s="45"/>
      <c r="NAV445" s="45"/>
      <c r="NAW445" s="45"/>
      <c r="NAX445" s="45"/>
      <c r="NAY445" s="45"/>
      <c r="NAZ445" s="45"/>
      <c r="NBA445" s="45"/>
      <c r="NBB445" s="45"/>
      <c r="NBC445" s="45"/>
      <c r="NBD445" s="45"/>
      <c r="NBE445" s="45"/>
      <c r="NBF445" s="45"/>
      <c r="NBG445" s="45"/>
      <c r="NBH445" s="45"/>
      <c r="NBI445" s="45"/>
      <c r="NBJ445" s="45"/>
      <c r="NBK445" s="45"/>
      <c r="NBL445" s="45"/>
      <c r="NBM445" s="45"/>
      <c r="NBN445" s="45"/>
      <c r="NBO445" s="45"/>
      <c r="NBP445" s="45"/>
      <c r="NBQ445" s="45"/>
      <c r="NBR445" s="45"/>
      <c r="NBS445" s="45"/>
      <c r="NBT445" s="45"/>
      <c r="NBU445" s="45"/>
      <c r="NBV445" s="45"/>
      <c r="NBW445" s="45"/>
      <c r="NBX445" s="45"/>
      <c r="NBY445" s="45"/>
      <c r="NBZ445" s="45"/>
      <c r="NCA445" s="45"/>
      <c r="NCB445" s="45"/>
      <c r="NCC445" s="45"/>
      <c r="NCD445" s="45"/>
      <c r="NCE445" s="45"/>
      <c r="NCF445" s="45"/>
      <c r="NCG445" s="45"/>
      <c r="NCH445" s="45"/>
      <c r="NCI445" s="45"/>
      <c r="NCJ445" s="45"/>
      <c r="NCK445" s="45"/>
      <c r="NCL445" s="45"/>
      <c r="NCM445" s="45"/>
      <c r="NCN445" s="45"/>
      <c r="NCO445" s="45"/>
      <c r="NCP445" s="45"/>
      <c r="NCQ445" s="45"/>
      <c r="NCR445" s="45"/>
      <c r="NCS445" s="45"/>
      <c r="NCT445" s="45"/>
      <c r="NCU445" s="45"/>
      <c r="NCV445" s="45"/>
      <c r="NCW445" s="45"/>
      <c r="NCX445" s="45"/>
      <c r="NCY445" s="45"/>
      <c r="NCZ445" s="45"/>
      <c r="NDA445" s="45"/>
      <c r="NDB445" s="45"/>
      <c r="NDC445" s="45"/>
      <c r="NDD445" s="45"/>
      <c r="NDE445" s="45"/>
      <c r="NDF445" s="45"/>
      <c r="NDG445" s="45"/>
      <c r="NDH445" s="45"/>
      <c r="NDI445" s="45"/>
      <c r="NDJ445" s="45"/>
      <c r="NDK445" s="45"/>
      <c r="NDL445" s="45"/>
      <c r="NDM445" s="45"/>
      <c r="NDN445" s="45"/>
      <c r="NDO445" s="45"/>
      <c r="NDP445" s="45"/>
      <c r="NDQ445" s="45"/>
      <c r="NDR445" s="45"/>
      <c r="NDS445" s="45"/>
      <c r="NDT445" s="45"/>
      <c r="NDU445" s="45"/>
      <c r="NDV445" s="45"/>
      <c r="NDW445" s="45"/>
      <c r="NDX445" s="45"/>
      <c r="NDY445" s="45"/>
      <c r="NDZ445" s="45"/>
      <c r="NEA445" s="45"/>
      <c r="NEB445" s="45"/>
      <c r="NEC445" s="45"/>
      <c r="NED445" s="45"/>
      <c r="NEE445" s="45"/>
      <c r="NEF445" s="45"/>
      <c r="NEG445" s="45"/>
      <c r="NEH445" s="45"/>
      <c r="NEI445" s="45"/>
      <c r="NEJ445" s="45"/>
      <c r="NEK445" s="45"/>
      <c r="NEL445" s="45"/>
      <c r="NEM445" s="45"/>
      <c r="NEN445" s="45"/>
      <c r="NEO445" s="45"/>
      <c r="NEP445" s="45"/>
      <c r="NEQ445" s="45"/>
      <c r="NER445" s="45"/>
      <c r="NES445" s="45"/>
      <c r="NET445" s="45"/>
      <c r="NEU445" s="45"/>
      <c r="NEV445" s="45"/>
      <c r="NEW445" s="45"/>
      <c r="NEX445" s="45"/>
      <c r="NEY445" s="45"/>
      <c r="NEZ445" s="45"/>
      <c r="NFA445" s="45"/>
      <c r="NFB445" s="45"/>
      <c r="NFC445" s="45"/>
      <c r="NFD445" s="45"/>
      <c r="NFE445" s="45"/>
      <c r="NFF445" s="45"/>
      <c r="NFG445" s="45"/>
      <c r="NFH445" s="45"/>
      <c r="NFI445" s="45"/>
      <c r="NFJ445" s="45"/>
      <c r="NFK445" s="45"/>
      <c r="NFL445" s="45"/>
      <c r="NFM445" s="45"/>
      <c r="NFN445" s="45"/>
      <c r="NFO445" s="45"/>
      <c r="NFP445" s="45"/>
      <c r="NFQ445" s="45"/>
      <c r="NFR445" s="45"/>
      <c r="NFS445" s="45"/>
      <c r="NFT445" s="45"/>
      <c r="NFU445" s="45"/>
      <c r="NFV445" s="45"/>
      <c r="NFW445" s="45"/>
      <c r="NFX445" s="45"/>
      <c r="NFY445" s="45"/>
      <c r="NFZ445" s="45"/>
      <c r="NGA445" s="45"/>
      <c r="NGB445" s="45"/>
      <c r="NGC445" s="45"/>
      <c r="NGD445" s="45"/>
      <c r="NGE445" s="45"/>
      <c r="NGF445" s="45"/>
      <c r="NGG445" s="45"/>
      <c r="NGH445" s="45"/>
      <c r="NGI445" s="45"/>
      <c r="NGJ445" s="45"/>
      <c r="NGK445" s="45"/>
      <c r="NGL445" s="45"/>
      <c r="NGM445" s="45"/>
      <c r="NGN445" s="45"/>
      <c r="NGO445" s="45"/>
      <c r="NGP445" s="45"/>
      <c r="NGQ445" s="45"/>
      <c r="NGR445" s="45"/>
      <c r="NGS445" s="45"/>
      <c r="NGT445" s="45"/>
      <c r="NGU445" s="45"/>
      <c r="NGV445" s="45"/>
      <c r="NGW445" s="45"/>
      <c r="NGX445" s="45"/>
      <c r="NGY445" s="45"/>
      <c r="NGZ445" s="45"/>
      <c r="NHA445" s="45"/>
      <c r="NHB445" s="45"/>
      <c r="NHC445" s="45"/>
      <c r="NHD445" s="45"/>
      <c r="NHE445" s="45"/>
      <c r="NHF445" s="45"/>
      <c r="NHG445" s="45"/>
      <c r="NHH445" s="45"/>
      <c r="NHI445" s="45"/>
      <c r="NHJ445" s="45"/>
      <c r="NHK445" s="45"/>
      <c r="NHL445" s="45"/>
      <c r="NHM445" s="45"/>
      <c r="NHN445" s="45"/>
      <c r="NHO445" s="45"/>
      <c r="NHP445" s="45"/>
      <c r="NHQ445" s="45"/>
      <c r="NHR445" s="45"/>
      <c r="NHS445" s="45"/>
      <c r="NHT445" s="45"/>
      <c r="NHU445" s="45"/>
      <c r="NHV445" s="45"/>
      <c r="NHW445" s="45"/>
      <c r="NHX445" s="45"/>
      <c r="NHY445" s="45"/>
      <c r="NHZ445" s="45"/>
      <c r="NIA445" s="45"/>
      <c r="NIB445" s="45"/>
      <c r="NIC445" s="45"/>
      <c r="NID445" s="45"/>
      <c r="NIE445" s="45"/>
      <c r="NIF445" s="45"/>
      <c r="NIG445" s="45"/>
      <c r="NIH445" s="45"/>
      <c r="NII445" s="45"/>
      <c r="NIJ445" s="45"/>
      <c r="NIK445" s="45"/>
      <c r="NIL445" s="45"/>
      <c r="NIM445" s="45"/>
      <c r="NIN445" s="45"/>
      <c r="NIO445" s="45"/>
      <c r="NIP445" s="45"/>
      <c r="NIQ445" s="45"/>
      <c r="NIR445" s="45"/>
      <c r="NIS445" s="45"/>
      <c r="NIT445" s="45"/>
      <c r="NIU445" s="45"/>
      <c r="NIV445" s="45"/>
      <c r="NIW445" s="45"/>
      <c r="NIX445" s="45"/>
      <c r="NIY445" s="45"/>
      <c r="NIZ445" s="45"/>
      <c r="NJA445" s="45"/>
      <c r="NJB445" s="45"/>
      <c r="NJC445" s="45"/>
      <c r="NJD445" s="45"/>
      <c r="NJE445" s="45"/>
      <c r="NJF445" s="45"/>
      <c r="NJG445" s="45"/>
      <c r="NJH445" s="45"/>
      <c r="NJI445" s="45"/>
      <c r="NJJ445" s="45"/>
      <c r="NJK445" s="45"/>
      <c r="NJL445" s="45"/>
      <c r="NJM445" s="45"/>
      <c r="NJN445" s="45"/>
      <c r="NJO445" s="45"/>
      <c r="NJP445" s="45"/>
      <c r="NJQ445" s="45"/>
      <c r="NJR445" s="45"/>
      <c r="NJS445" s="45"/>
      <c r="NJT445" s="45"/>
      <c r="NJU445" s="45"/>
      <c r="NJV445" s="45"/>
      <c r="NJW445" s="45"/>
      <c r="NJX445" s="45"/>
      <c r="NJY445" s="45"/>
      <c r="NJZ445" s="45"/>
      <c r="NKA445" s="45"/>
      <c r="NKB445" s="45"/>
      <c r="NKC445" s="45"/>
      <c r="NKD445" s="45"/>
      <c r="NKE445" s="45"/>
      <c r="NKF445" s="45"/>
      <c r="NKG445" s="45"/>
      <c r="NKH445" s="45"/>
      <c r="NKI445" s="45"/>
      <c r="NKJ445" s="45"/>
      <c r="NKK445" s="45"/>
      <c r="NKL445" s="45"/>
      <c r="NKM445" s="45"/>
      <c r="NKN445" s="45"/>
      <c r="NKO445" s="45"/>
      <c r="NKP445" s="45"/>
      <c r="NKQ445" s="45"/>
      <c r="NKR445" s="45"/>
      <c r="NKS445" s="45"/>
      <c r="NKT445" s="45"/>
      <c r="NKU445" s="45"/>
      <c r="NKV445" s="45"/>
      <c r="NKW445" s="45"/>
      <c r="NKX445" s="45"/>
      <c r="NKY445" s="45"/>
      <c r="NKZ445" s="45"/>
      <c r="NLA445" s="45"/>
      <c r="NLB445" s="45"/>
      <c r="NLC445" s="45"/>
      <c r="NLD445" s="45"/>
      <c r="NLE445" s="45"/>
      <c r="NLF445" s="45"/>
      <c r="NLG445" s="45"/>
      <c r="NLH445" s="45"/>
      <c r="NLI445" s="45"/>
      <c r="NLJ445" s="45"/>
      <c r="NLK445" s="45"/>
      <c r="NLL445" s="45"/>
      <c r="NLM445" s="45"/>
      <c r="NLN445" s="45"/>
      <c r="NLO445" s="45"/>
      <c r="NLP445" s="45"/>
      <c r="NLQ445" s="45"/>
      <c r="NLR445" s="45"/>
      <c r="NLS445" s="45"/>
      <c r="NLT445" s="45"/>
      <c r="NLU445" s="45"/>
      <c r="NLV445" s="45"/>
      <c r="NLW445" s="45"/>
      <c r="NLX445" s="45"/>
      <c r="NLY445" s="45"/>
      <c r="NLZ445" s="45"/>
      <c r="NMA445" s="45"/>
      <c r="NMB445" s="45"/>
      <c r="NMC445" s="45"/>
      <c r="NMD445" s="45"/>
      <c r="NME445" s="45"/>
      <c r="NMF445" s="45"/>
      <c r="NMG445" s="45"/>
      <c r="NMH445" s="45"/>
      <c r="NMI445" s="45"/>
      <c r="NMJ445" s="45"/>
      <c r="NMK445" s="45"/>
      <c r="NML445" s="45"/>
      <c r="NMM445" s="45"/>
      <c r="NMN445" s="45"/>
      <c r="NMO445" s="45"/>
      <c r="NMP445" s="45"/>
      <c r="NMQ445" s="45"/>
      <c r="NMR445" s="45"/>
      <c r="NMS445" s="45"/>
      <c r="NMT445" s="45"/>
      <c r="NMU445" s="45"/>
      <c r="NMV445" s="45"/>
      <c r="NMW445" s="45"/>
      <c r="NMX445" s="45"/>
      <c r="NMY445" s="45"/>
      <c r="NMZ445" s="45"/>
      <c r="NNA445" s="45"/>
      <c r="NNB445" s="45"/>
      <c r="NNC445" s="45"/>
      <c r="NND445" s="45"/>
      <c r="NNE445" s="45"/>
      <c r="NNF445" s="45"/>
      <c r="NNG445" s="45"/>
      <c r="NNH445" s="45"/>
      <c r="NNI445" s="45"/>
      <c r="NNJ445" s="45"/>
      <c r="NNK445" s="45"/>
      <c r="NNL445" s="45"/>
      <c r="NNM445" s="45"/>
      <c r="NNN445" s="45"/>
      <c r="NNO445" s="45"/>
      <c r="NNP445" s="45"/>
      <c r="NNQ445" s="45"/>
      <c r="NNR445" s="45"/>
      <c r="NNS445" s="45"/>
      <c r="NNT445" s="45"/>
      <c r="NNU445" s="45"/>
      <c r="NNV445" s="45"/>
      <c r="NNW445" s="45"/>
      <c r="NNX445" s="45"/>
      <c r="NNY445" s="45"/>
      <c r="NNZ445" s="45"/>
      <c r="NOA445" s="45"/>
      <c r="NOB445" s="45"/>
      <c r="NOC445" s="45"/>
      <c r="NOD445" s="45"/>
      <c r="NOE445" s="45"/>
      <c r="NOF445" s="45"/>
      <c r="NOG445" s="45"/>
      <c r="NOH445" s="45"/>
      <c r="NOI445" s="45"/>
      <c r="NOJ445" s="45"/>
      <c r="NOK445" s="45"/>
      <c r="NOL445" s="45"/>
      <c r="NOM445" s="45"/>
      <c r="NON445" s="45"/>
      <c r="NOO445" s="45"/>
      <c r="NOP445" s="45"/>
      <c r="NOQ445" s="45"/>
      <c r="NOR445" s="45"/>
      <c r="NOS445" s="45"/>
      <c r="NOT445" s="45"/>
      <c r="NOU445" s="45"/>
      <c r="NOV445" s="45"/>
      <c r="NOW445" s="45"/>
      <c r="NOX445" s="45"/>
      <c r="NOY445" s="45"/>
      <c r="NOZ445" s="45"/>
      <c r="NPA445" s="45"/>
      <c r="NPB445" s="45"/>
      <c r="NPC445" s="45"/>
      <c r="NPD445" s="45"/>
      <c r="NPE445" s="45"/>
      <c r="NPF445" s="45"/>
      <c r="NPG445" s="45"/>
      <c r="NPH445" s="45"/>
      <c r="NPI445" s="45"/>
      <c r="NPJ445" s="45"/>
      <c r="NPK445" s="45"/>
      <c r="NPL445" s="45"/>
      <c r="NPM445" s="45"/>
      <c r="NPN445" s="45"/>
      <c r="NPO445" s="45"/>
      <c r="NPP445" s="45"/>
      <c r="NPQ445" s="45"/>
      <c r="NPR445" s="45"/>
      <c r="NPS445" s="45"/>
      <c r="NPT445" s="45"/>
      <c r="NPU445" s="45"/>
      <c r="NPV445" s="45"/>
      <c r="NPW445" s="45"/>
      <c r="NPX445" s="45"/>
      <c r="NPY445" s="45"/>
      <c r="NPZ445" s="45"/>
      <c r="NQA445" s="45"/>
      <c r="NQB445" s="45"/>
      <c r="NQC445" s="45"/>
      <c r="NQD445" s="45"/>
      <c r="NQE445" s="45"/>
      <c r="NQF445" s="45"/>
      <c r="NQG445" s="45"/>
      <c r="NQH445" s="45"/>
      <c r="NQI445" s="45"/>
      <c r="NQJ445" s="45"/>
      <c r="NQK445" s="45"/>
      <c r="NQL445" s="45"/>
      <c r="NQM445" s="45"/>
      <c r="NQN445" s="45"/>
      <c r="NQO445" s="45"/>
      <c r="NQP445" s="45"/>
      <c r="NQQ445" s="45"/>
      <c r="NQR445" s="45"/>
      <c r="NQS445" s="45"/>
      <c r="NQT445" s="45"/>
      <c r="NQU445" s="45"/>
      <c r="NQV445" s="45"/>
      <c r="NQW445" s="45"/>
      <c r="NQX445" s="45"/>
      <c r="NQY445" s="45"/>
      <c r="NQZ445" s="45"/>
      <c r="NRA445" s="45"/>
      <c r="NRB445" s="45"/>
      <c r="NRC445" s="45"/>
      <c r="NRD445" s="45"/>
      <c r="NRE445" s="45"/>
      <c r="NRF445" s="45"/>
      <c r="NRG445" s="45"/>
      <c r="NRH445" s="45"/>
      <c r="NRI445" s="45"/>
      <c r="NRJ445" s="45"/>
      <c r="NRK445" s="45"/>
      <c r="NRL445" s="45"/>
      <c r="NRM445" s="45"/>
      <c r="NRN445" s="45"/>
      <c r="NRO445" s="45"/>
      <c r="NRP445" s="45"/>
      <c r="NRQ445" s="45"/>
      <c r="NRR445" s="45"/>
      <c r="NRS445" s="45"/>
      <c r="NRT445" s="45"/>
      <c r="NRU445" s="45"/>
      <c r="NRV445" s="45"/>
      <c r="NRW445" s="45"/>
      <c r="NRX445" s="45"/>
      <c r="NRY445" s="45"/>
      <c r="NRZ445" s="45"/>
      <c r="NSA445" s="45"/>
      <c r="NSB445" s="45"/>
      <c r="NSC445" s="45"/>
      <c r="NSD445" s="45"/>
      <c r="NSE445" s="45"/>
      <c r="NSF445" s="45"/>
      <c r="NSG445" s="45"/>
      <c r="NSH445" s="45"/>
      <c r="NSI445" s="45"/>
      <c r="NSJ445" s="45"/>
      <c r="NSK445" s="45"/>
      <c r="NSL445" s="45"/>
      <c r="NSM445" s="45"/>
      <c r="NSN445" s="45"/>
      <c r="NSO445" s="45"/>
      <c r="NSP445" s="45"/>
      <c r="NSQ445" s="45"/>
      <c r="NSR445" s="45"/>
      <c r="NSS445" s="45"/>
      <c r="NST445" s="45"/>
      <c r="NSU445" s="45"/>
      <c r="NSV445" s="45"/>
      <c r="NSW445" s="45"/>
      <c r="NSX445" s="45"/>
      <c r="NSY445" s="45"/>
      <c r="NSZ445" s="45"/>
      <c r="NTA445" s="45"/>
      <c r="NTB445" s="45"/>
      <c r="NTC445" s="45"/>
      <c r="NTD445" s="45"/>
      <c r="NTE445" s="45"/>
      <c r="NTF445" s="45"/>
      <c r="NTG445" s="45"/>
      <c r="NTH445" s="45"/>
      <c r="NTI445" s="45"/>
      <c r="NTJ445" s="45"/>
      <c r="NTK445" s="45"/>
      <c r="NTL445" s="45"/>
      <c r="NTM445" s="45"/>
      <c r="NTN445" s="45"/>
      <c r="NTO445" s="45"/>
      <c r="NTP445" s="45"/>
      <c r="NTQ445" s="45"/>
      <c r="NTR445" s="45"/>
      <c r="NTS445" s="45"/>
      <c r="NTT445" s="45"/>
      <c r="NTU445" s="45"/>
      <c r="NTV445" s="45"/>
      <c r="NTW445" s="45"/>
      <c r="NTX445" s="45"/>
      <c r="NTY445" s="45"/>
      <c r="NTZ445" s="45"/>
      <c r="NUA445" s="45"/>
      <c r="NUB445" s="45"/>
      <c r="NUC445" s="45"/>
      <c r="NUD445" s="45"/>
      <c r="NUE445" s="45"/>
      <c r="NUF445" s="45"/>
      <c r="NUG445" s="45"/>
      <c r="NUH445" s="45"/>
      <c r="NUI445" s="45"/>
      <c r="NUJ445" s="45"/>
      <c r="NUK445" s="45"/>
      <c r="NUL445" s="45"/>
      <c r="NUM445" s="45"/>
      <c r="NUN445" s="45"/>
      <c r="NUO445" s="45"/>
      <c r="NUP445" s="45"/>
      <c r="NUQ445" s="45"/>
      <c r="NUR445" s="45"/>
      <c r="NUS445" s="45"/>
      <c r="NUT445" s="45"/>
      <c r="NUU445" s="45"/>
      <c r="NUV445" s="45"/>
      <c r="NUW445" s="45"/>
      <c r="NUX445" s="45"/>
      <c r="NUY445" s="45"/>
      <c r="NUZ445" s="45"/>
      <c r="NVA445" s="45"/>
      <c r="NVB445" s="45"/>
      <c r="NVC445" s="45"/>
      <c r="NVD445" s="45"/>
      <c r="NVE445" s="45"/>
      <c r="NVF445" s="45"/>
      <c r="NVG445" s="45"/>
      <c r="NVH445" s="45"/>
      <c r="NVI445" s="45"/>
      <c r="NVJ445" s="45"/>
      <c r="NVK445" s="45"/>
      <c r="NVL445" s="45"/>
      <c r="NVM445" s="45"/>
      <c r="NVN445" s="45"/>
      <c r="NVO445" s="45"/>
      <c r="NVP445" s="45"/>
      <c r="NVQ445" s="45"/>
      <c r="NVR445" s="45"/>
      <c r="NVS445" s="45"/>
      <c r="NVT445" s="45"/>
      <c r="NVU445" s="45"/>
      <c r="NVV445" s="45"/>
      <c r="NVW445" s="45"/>
      <c r="NVX445" s="45"/>
      <c r="NVY445" s="45"/>
      <c r="NVZ445" s="45"/>
      <c r="NWA445" s="45"/>
      <c r="NWB445" s="45"/>
      <c r="NWC445" s="45"/>
      <c r="NWD445" s="45"/>
      <c r="NWE445" s="45"/>
      <c r="NWF445" s="45"/>
      <c r="NWG445" s="45"/>
      <c r="NWH445" s="45"/>
      <c r="NWI445" s="45"/>
      <c r="NWJ445" s="45"/>
      <c r="NWK445" s="45"/>
      <c r="NWL445" s="45"/>
      <c r="NWM445" s="45"/>
      <c r="NWN445" s="45"/>
      <c r="NWO445" s="45"/>
      <c r="NWP445" s="45"/>
      <c r="NWQ445" s="45"/>
      <c r="NWR445" s="45"/>
      <c r="NWS445" s="45"/>
      <c r="NWT445" s="45"/>
      <c r="NWU445" s="45"/>
      <c r="NWV445" s="45"/>
      <c r="NWW445" s="45"/>
      <c r="NWX445" s="45"/>
      <c r="NWY445" s="45"/>
      <c r="NWZ445" s="45"/>
      <c r="NXA445" s="45"/>
      <c r="NXB445" s="45"/>
      <c r="NXC445" s="45"/>
      <c r="NXD445" s="45"/>
      <c r="NXE445" s="45"/>
      <c r="NXF445" s="45"/>
      <c r="NXG445" s="45"/>
      <c r="NXH445" s="45"/>
      <c r="NXI445" s="45"/>
      <c r="NXJ445" s="45"/>
      <c r="NXK445" s="45"/>
      <c r="NXL445" s="45"/>
      <c r="NXM445" s="45"/>
      <c r="NXN445" s="45"/>
      <c r="NXO445" s="45"/>
      <c r="NXP445" s="45"/>
      <c r="NXQ445" s="45"/>
      <c r="NXR445" s="45"/>
      <c r="NXS445" s="45"/>
      <c r="NXT445" s="45"/>
      <c r="NXU445" s="45"/>
      <c r="NXV445" s="45"/>
      <c r="NXW445" s="45"/>
      <c r="NXX445" s="45"/>
      <c r="NXY445" s="45"/>
      <c r="NXZ445" s="45"/>
      <c r="NYA445" s="45"/>
      <c r="NYB445" s="45"/>
      <c r="NYC445" s="45"/>
      <c r="NYD445" s="45"/>
      <c r="NYE445" s="45"/>
      <c r="NYF445" s="45"/>
      <c r="NYG445" s="45"/>
      <c r="NYH445" s="45"/>
      <c r="NYI445" s="45"/>
      <c r="NYJ445" s="45"/>
      <c r="NYK445" s="45"/>
      <c r="NYL445" s="45"/>
      <c r="NYM445" s="45"/>
      <c r="NYN445" s="45"/>
      <c r="NYO445" s="45"/>
      <c r="NYP445" s="45"/>
      <c r="NYQ445" s="45"/>
      <c r="NYR445" s="45"/>
      <c r="NYS445" s="45"/>
      <c r="NYT445" s="45"/>
      <c r="NYU445" s="45"/>
      <c r="NYV445" s="45"/>
      <c r="NYW445" s="45"/>
      <c r="NYX445" s="45"/>
      <c r="NYY445" s="45"/>
      <c r="NYZ445" s="45"/>
      <c r="NZA445" s="45"/>
      <c r="NZB445" s="45"/>
      <c r="NZC445" s="45"/>
      <c r="NZD445" s="45"/>
      <c r="NZE445" s="45"/>
      <c r="NZF445" s="45"/>
      <c r="NZG445" s="45"/>
      <c r="NZH445" s="45"/>
      <c r="NZI445" s="45"/>
      <c r="NZJ445" s="45"/>
      <c r="NZK445" s="45"/>
      <c r="NZL445" s="45"/>
      <c r="NZM445" s="45"/>
      <c r="NZN445" s="45"/>
      <c r="NZO445" s="45"/>
      <c r="NZP445" s="45"/>
      <c r="NZQ445" s="45"/>
      <c r="NZR445" s="45"/>
      <c r="NZS445" s="45"/>
      <c r="NZT445" s="45"/>
      <c r="NZU445" s="45"/>
      <c r="NZV445" s="45"/>
      <c r="NZW445" s="45"/>
      <c r="NZX445" s="45"/>
      <c r="NZY445" s="45"/>
      <c r="NZZ445" s="45"/>
      <c r="OAA445" s="45"/>
      <c r="OAB445" s="45"/>
      <c r="OAC445" s="45"/>
      <c r="OAD445" s="45"/>
      <c r="OAE445" s="45"/>
      <c r="OAF445" s="45"/>
      <c r="OAG445" s="45"/>
      <c r="OAH445" s="45"/>
      <c r="OAI445" s="45"/>
      <c r="OAJ445" s="45"/>
      <c r="OAK445" s="45"/>
      <c r="OAL445" s="45"/>
      <c r="OAM445" s="45"/>
      <c r="OAN445" s="45"/>
      <c r="OAO445" s="45"/>
      <c r="OAP445" s="45"/>
      <c r="OAQ445" s="45"/>
      <c r="OAR445" s="45"/>
      <c r="OAS445" s="45"/>
      <c r="OAT445" s="45"/>
      <c r="OAU445" s="45"/>
      <c r="OAV445" s="45"/>
      <c r="OAW445" s="45"/>
      <c r="OAX445" s="45"/>
      <c r="OAY445" s="45"/>
      <c r="OAZ445" s="45"/>
      <c r="OBA445" s="45"/>
      <c r="OBB445" s="45"/>
      <c r="OBC445" s="45"/>
      <c r="OBD445" s="45"/>
      <c r="OBE445" s="45"/>
      <c r="OBF445" s="45"/>
      <c r="OBG445" s="45"/>
      <c r="OBH445" s="45"/>
      <c r="OBI445" s="45"/>
      <c r="OBJ445" s="45"/>
      <c r="OBK445" s="45"/>
      <c r="OBL445" s="45"/>
      <c r="OBM445" s="45"/>
      <c r="OBN445" s="45"/>
      <c r="OBO445" s="45"/>
      <c r="OBP445" s="45"/>
      <c r="OBQ445" s="45"/>
      <c r="OBR445" s="45"/>
      <c r="OBS445" s="45"/>
      <c r="OBT445" s="45"/>
      <c r="OBU445" s="45"/>
      <c r="OBV445" s="45"/>
      <c r="OBW445" s="45"/>
      <c r="OBX445" s="45"/>
      <c r="OBY445" s="45"/>
      <c r="OBZ445" s="45"/>
      <c r="OCA445" s="45"/>
      <c r="OCB445" s="45"/>
      <c r="OCC445" s="45"/>
      <c r="OCD445" s="45"/>
      <c r="OCE445" s="45"/>
      <c r="OCF445" s="45"/>
      <c r="OCG445" s="45"/>
      <c r="OCH445" s="45"/>
      <c r="OCI445" s="45"/>
      <c r="OCJ445" s="45"/>
      <c r="OCK445" s="45"/>
      <c r="OCL445" s="45"/>
      <c r="OCM445" s="45"/>
      <c r="OCN445" s="45"/>
      <c r="OCO445" s="45"/>
      <c r="OCP445" s="45"/>
      <c r="OCQ445" s="45"/>
      <c r="OCR445" s="45"/>
      <c r="OCS445" s="45"/>
      <c r="OCT445" s="45"/>
      <c r="OCU445" s="45"/>
      <c r="OCV445" s="45"/>
      <c r="OCW445" s="45"/>
      <c r="OCX445" s="45"/>
      <c r="OCY445" s="45"/>
      <c r="OCZ445" s="45"/>
      <c r="ODA445" s="45"/>
      <c r="ODB445" s="45"/>
      <c r="ODC445" s="45"/>
      <c r="ODD445" s="45"/>
      <c r="ODE445" s="45"/>
      <c r="ODF445" s="45"/>
      <c r="ODG445" s="45"/>
      <c r="ODH445" s="45"/>
      <c r="ODI445" s="45"/>
      <c r="ODJ445" s="45"/>
      <c r="ODK445" s="45"/>
      <c r="ODL445" s="45"/>
      <c r="ODM445" s="45"/>
      <c r="ODN445" s="45"/>
      <c r="ODO445" s="45"/>
      <c r="ODP445" s="45"/>
      <c r="ODQ445" s="45"/>
      <c r="ODR445" s="45"/>
      <c r="ODS445" s="45"/>
      <c r="ODT445" s="45"/>
      <c r="ODU445" s="45"/>
      <c r="ODV445" s="45"/>
      <c r="ODW445" s="45"/>
      <c r="ODX445" s="45"/>
      <c r="ODY445" s="45"/>
      <c r="ODZ445" s="45"/>
      <c r="OEA445" s="45"/>
      <c r="OEB445" s="45"/>
      <c r="OEC445" s="45"/>
      <c r="OED445" s="45"/>
      <c r="OEE445" s="45"/>
      <c r="OEF445" s="45"/>
      <c r="OEG445" s="45"/>
      <c r="OEH445" s="45"/>
      <c r="OEI445" s="45"/>
      <c r="OEJ445" s="45"/>
      <c r="OEK445" s="45"/>
      <c r="OEL445" s="45"/>
      <c r="OEM445" s="45"/>
      <c r="OEN445" s="45"/>
      <c r="OEO445" s="45"/>
      <c r="OEP445" s="45"/>
      <c r="OEQ445" s="45"/>
      <c r="OER445" s="45"/>
      <c r="OES445" s="45"/>
      <c r="OET445" s="45"/>
      <c r="OEU445" s="45"/>
      <c r="OEV445" s="45"/>
      <c r="OEW445" s="45"/>
      <c r="OEX445" s="45"/>
      <c r="OEY445" s="45"/>
      <c r="OEZ445" s="45"/>
      <c r="OFA445" s="45"/>
      <c r="OFB445" s="45"/>
      <c r="OFC445" s="45"/>
      <c r="OFD445" s="45"/>
      <c r="OFE445" s="45"/>
      <c r="OFF445" s="45"/>
      <c r="OFG445" s="45"/>
      <c r="OFH445" s="45"/>
      <c r="OFI445" s="45"/>
      <c r="OFJ445" s="45"/>
      <c r="OFK445" s="45"/>
      <c r="OFL445" s="45"/>
      <c r="OFM445" s="45"/>
      <c r="OFN445" s="45"/>
      <c r="OFO445" s="45"/>
      <c r="OFP445" s="45"/>
      <c r="OFQ445" s="45"/>
      <c r="OFR445" s="45"/>
      <c r="OFS445" s="45"/>
      <c r="OFT445" s="45"/>
      <c r="OFU445" s="45"/>
      <c r="OFV445" s="45"/>
      <c r="OFW445" s="45"/>
      <c r="OFX445" s="45"/>
      <c r="OFY445" s="45"/>
      <c r="OFZ445" s="45"/>
      <c r="OGA445" s="45"/>
      <c r="OGB445" s="45"/>
      <c r="OGC445" s="45"/>
      <c r="OGD445" s="45"/>
      <c r="OGE445" s="45"/>
      <c r="OGF445" s="45"/>
      <c r="OGG445" s="45"/>
      <c r="OGH445" s="45"/>
      <c r="OGI445" s="45"/>
      <c r="OGJ445" s="45"/>
      <c r="OGK445" s="45"/>
      <c r="OGL445" s="45"/>
      <c r="OGM445" s="45"/>
      <c r="OGN445" s="45"/>
      <c r="OGO445" s="45"/>
      <c r="OGP445" s="45"/>
      <c r="OGQ445" s="45"/>
      <c r="OGR445" s="45"/>
      <c r="OGS445" s="45"/>
      <c r="OGT445" s="45"/>
      <c r="OGU445" s="45"/>
      <c r="OGV445" s="45"/>
      <c r="OGW445" s="45"/>
      <c r="OGX445" s="45"/>
      <c r="OGY445" s="45"/>
      <c r="OGZ445" s="45"/>
      <c r="OHA445" s="45"/>
      <c r="OHB445" s="45"/>
      <c r="OHC445" s="45"/>
      <c r="OHD445" s="45"/>
      <c r="OHE445" s="45"/>
      <c r="OHF445" s="45"/>
      <c r="OHG445" s="45"/>
      <c r="OHH445" s="45"/>
      <c r="OHI445" s="45"/>
      <c r="OHJ445" s="45"/>
      <c r="OHK445" s="45"/>
      <c r="OHL445" s="45"/>
      <c r="OHM445" s="45"/>
      <c r="OHN445" s="45"/>
      <c r="OHO445" s="45"/>
      <c r="OHP445" s="45"/>
      <c r="OHQ445" s="45"/>
      <c r="OHR445" s="45"/>
      <c r="OHS445" s="45"/>
      <c r="OHT445" s="45"/>
      <c r="OHU445" s="45"/>
      <c r="OHV445" s="45"/>
      <c r="OHW445" s="45"/>
      <c r="OHX445" s="45"/>
      <c r="OHY445" s="45"/>
      <c r="OHZ445" s="45"/>
      <c r="OIA445" s="45"/>
      <c r="OIB445" s="45"/>
      <c r="OIC445" s="45"/>
      <c r="OID445" s="45"/>
      <c r="OIE445" s="45"/>
      <c r="OIF445" s="45"/>
      <c r="OIG445" s="45"/>
      <c r="OIH445" s="45"/>
      <c r="OII445" s="45"/>
      <c r="OIJ445" s="45"/>
      <c r="OIK445" s="45"/>
      <c r="OIL445" s="45"/>
      <c r="OIM445" s="45"/>
      <c r="OIN445" s="45"/>
      <c r="OIO445" s="45"/>
      <c r="OIP445" s="45"/>
      <c r="OIQ445" s="45"/>
      <c r="OIR445" s="45"/>
      <c r="OIS445" s="45"/>
      <c r="OIT445" s="45"/>
      <c r="OIU445" s="45"/>
      <c r="OIV445" s="45"/>
      <c r="OIW445" s="45"/>
      <c r="OIX445" s="45"/>
      <c r="OIY445" s="45"/>
      <c r="OIZ445" s="45"/>
      <c r="OJA445" s="45"/>
      <c r="OJB445" s="45"/>
      <c r="OJC445" s="45"/>
      <c r="OJD445" s="45"/>
      <c r="OJE445" s="45"/>
      <c r="OJF445" s="45"/>
      <c r="OJG445" s="45"/>
      <c r="OJH445" s="45"/>
      <c r="OJI445" s="45"/>
      <c r="OJJ445" s="45"/>
      <c r="OJK445" s="45"/>
      <c r="OJL445" s="45"/>
      <c r="OJM445" s="45"/>
      <c r="OJN445" s="45"/>
      <c r="OJO445" s="45"/>
      <c r="OJP445" s="45"/>
      <c r="OJQ445" s="45"/>
      <c r="OJR445" s="45"/>
      <c r="OJS445" s="45"/>
      <c r="OJT445" s="45"/>
      <c r="OJU445" s="45"/>
      <c r="OJV445" s="45"/>
      <c r="OJW445" s="45"/>
      <c r="OJX445" s="45"/>
      <c r="OJY445" s="45"/>
      <c r="OJZ445" s="45"/>
      <c r="OKA445" s="45"/>
      <c r="OKB445" s="45"/>
      <c r="OKC445" s="45"/>
      <c r="OKD445" s="45"/>
      <c r="OKE445" s="45"/>
      <c r="OKF445" s="45"/>
      <c r="OKG445" s="45"/>
      <c r="OKH445" s="45"/>
      <c r="OKI445" s="45"/>
      <c r="OKJ445" s="45"/>
      <c r="OKK445" s="45"/>
      <c r="OKL445" s="45"/>
      <c r="OKM445" s="45"/>
      <c r="OKN445" s="45"/>
      <c r="OKO445" s="45"/>
      <c r="OKP445" s="45"/>
      <c r="OKQ445" s="45"/>
      <c r="OKR445" s="45"/>
      <c r="OKS445" s="45"/>
      <c r="OKT445" s="45"/>
      <c r="OKU445" s="45"/>
      <c r="OKV445" s="45"/>
      <c r="OKW445" s="45"/>
      <c r="OKX445" s="45"/>
      <c r="OKY445" s="45"/>
      <c r="OKZ445" s="45"/>
      <c r="OLA445" s="45"/>
      <c r="OLB445" s="45"/>
      <c r="OLC445" s="45"/>
      <c r="OLD445" s="45"/>
      <c r="OLE445" s="45"/>
      <c r="OLF445" s="45"/>
      <c r="OLG445" s="45"/>
      <c r="OLH445" s="45"/>
      <c r="OLI445" s="45"/>
      <c r="OLJ445" s="45"/>
      <c r="OLK445" s="45"/>
      <c r="OLL445" s="45"/>
      <c r="OLM445" s="45"/>
      <c r="OLN445" s="45"/>
      <c r="OLO445" s="45"/>
      <c r="OLP445" s="45"/>
      <c r="OLQ445" s="45"/>
      <c r="OLR445" s="45"/>
      <c r="OLS445" s="45"/>
      <c r="OLT445" s="45"/>
      <c r="OLU445" s="45"/>
      <c r="OLV445" s="45"/>
      <c r="OLW445" s="45"/>
      <c r="OLX445" s="45"/>
      <c r="OLY445" s="45"/>
      <c r="OLZ445" s="45"/>
      <c r="OMA445" s="45"/>
      <c r="OMB445" s="45"/>
      <c r="OMC445" s="45"/>
      <c r="OMD445" s="45"/>
      <c r="OME445" s="45"/>
      <c r="OMF445" s="45"/>
      <c r="OMG445" s="45"/>
      <c r="OMH445" s="45"/>
      <c r="OMI445" s="45"/>
      <c r="OMJ445" s="45"/>
      <c r="OMK445" s="45"/>
      <c r="OML445" s="45"/>
      <c r="OMM445" s="45"/>
      <c r="OMN445" s="45"/>
      <c r="OMO445" s="45"/>
      <c r="OMP445" s="45"/>
      <c r="OMQ445" s="45"/>
      <c r="OMR445" s="45"/>
      <c r="OMS445" s="45"/>
      <c r="OMT445" s="45"/>
      <c r="OMU445" s="45"/>
      <c r="OMV445" s="45"/>
      <c r="OMW445" s="45"/>
      <c r="OMX445" s="45"/>
      <c r="OMY445" s="45"/>
      <c r="OMZ445" s="45"/>
      <c r="ONA445" s="45"/>
      <c r="ONB445" s="45"/>
      <c r="ONC445" s="45"/>
      <c r="OND445" s="45"/>
      <c r="ONE445" s="45"/>
      <c r="ONF445" s="45"/>
      <c r="ONG445" s="45"/>
      <c r="ONH445" s="45"/>
      <c r="ONI445" s="45"/>
      <c r="ONJ445" s="45"/>
      <c r="ONK445" s="45"/>
      <c r="ONL445" s="45"/>
      <c r="ONM445" s="45"/>
      <c r="ONN445" s="45"/>
      <c r="ONO445" s="45"/>
      <c r="ONP445" s="45"/>
      <c r="ONQ445" s="45"/>
      <c r="ONR445" s="45"/>
      <c r="ONS445" s="45"/>
      <c r="ONT445" s="45"/>
      <c r="ONU445" s="45"/>
      <c r="ONV445" s="45"/>
      <c r="ONW445" s="45"/>
      <c r="ONX445" s="45"/>
      <c r="ONY445" s="45"/>
      <c r="ONZ445" s="45"/>
      <c r="OOA445" s="45"/>
      <c r="OOB445" s="45"/>
      <c r="OOC445" s="45"/>
      <c r="OOD445" s="45"/>
      <c r="OOE445" s="45"/>
      <c r="OOF445" s="45"/>
      <c r="OOG445" s="45"/>
      <c r="OOH445" s="45"/>
      <c r="OOI445" s="45"/>
      <c r="OOJ445" s="45"/>
      <c r="OOK445" s="45"/>
      <c r="OOL445" s="45"/>
      <c r="OOM445" s="45"/>
      <c r="OON445" s="45"/>
      <c r="OOO445" s="45"/>
      <c r="OOP445" s="45"/>
      <c r="OOQ445" s="45"/>
      <c r="OOR445" s="45"/>
      <c r="OOS445" s="45"/>
      <c r="OOT445" s="45"/>
      <c r="OOU445" s="45"/>
      <c r="OOV445" s="45"/>
      <c r="OOW445" s="45"/>
      <c r="OOX445" s="45"/>
      <c r="OOY445" s="45"/>
      <c r="OOZ445" s="45"/>
      <c r="OPA445" s="45"/>
      <c r="OPB445" s="45"/>
      <c r="OPC445" s="45"/>
      <c r="OPD445" s="45"/>
      <c r="OPE445" s="45"/>
      <c r="OPF445" s="45"/>
      <c r="OPG445" s="45"/>
      <c r="OPH445" s="45"/>
      <c r="OPI445" s="45"/>
      <c r="OPJ445" s="45"/>
      <c r="OPK445" s="45"/>
      <c r="OPL445" s="45"/>
      <c r="OPM445" s="45"/>
      <c r="OPN445" s="45"/>
      <c r="OPO445" s="45"/>
      <c r="OPP445" s="45"/>
      <c r="OPQ445" s="45"/>
      <c r="OPR445" s="45"/>
      <c r="OPS445" s="45"/>
      <c r="OPT445" s="45"/>
      <c r="OPU445" s="45"/>
      <c r="OPV445" s="45"/>
      <c r="OPW445" s="45"/>
      <c r="OPX445" s="45"/>
      <c r="OPY445" s="45"/>
      <c r="OPZ445" s="45"/>
      <c r="OQA445" s="45"/>
      <c r="OQB445" s="45"/>
      <c r="OQC445" s="45"/>
      <c r="OQD445" s="45"/>
      <c r="OQE445" s="45"/>
      <c r="OQF445" s="45"/>
      <c r="OQG445" s="45"/>
      <c r="OQH445" s="45"/>
      <c r="OQI445" s="45"/>
      <c r="OQJ445" s="45"/>
      <c r="OQK445" s="45"/>
      <c r="OQL445" s="45"/>
      <c r="OQM445" s="45"/>
      <c r="OQN445" s="45"/>
      <c r="OQO445" s="45"/>
      <c r="OQP445" s="45"/>
      <c r="OQQ445" s="45"/>
      <c r="OQR445" s="45"/>
      <c r="OQS445" s="45"/>
      <c r="OQT445" s="45"/>
      <c r="OQU445" s="45"/>
      <c r="OQV445" s="45"/>
      <c r="OQW445" s="45"/>
      <c r="OQX445" s="45"/>
      <c r="OQY445" s="45"/>
      <c r="OQZ445" s="45"/>
      <c r="ORA445" s="45"/>
      <c r="ORB445" s="45"/>
      <c r="ORC445" s="45"/>
      <c r="ORD445" s="45"/>
      <c r="ORE445" s="45"/>
      <c r="ORF445" s="45"/>
      <c r="ORG445" s="45"/>
      <c r="ORH445" s="45"/>
      <c r="ORI445" s="45"/>
      <c r="ORJ445" s="45"/>
      <c r="ORK445" s="45"/>
      <c r="ORL445" s="45"/>
      <c r="ORM445" s="45"/>
      <c r="ORN445" s="45"/>
      <c r="ORO445" s="45"/>
      <c r="ORP445" s="45"/>
      <c r="ORQ445" s="45"/>
      <c r="ORR445" s="45"/>
      <c r="ORS445" s="45"/>
      <c r="ORT445" s="45"/>
      <c r="ORU445" s="45"/>
      <c r="ORV445" s="45"/>
      <c r="ORW445" s="45"/>
      <c r="ORX445" s="45"/>
      <c r="ORY445" s="45"/>
      <c r="ORZ445" s="45"/>
      <c r="OSA445" s="45"/>
      <c r="OSB445" s="45"/>
      <c r="OSC445" s="45"/>
      <c r="OSD445" s="45"/>
      <c r="OSE445" s="45"/>
      <c r="OSF445" s="45"/>
      <c r="OSG445" s="45"/>
      <c r="OSH445" s="45"/>
      <c r="OSI445" s="45"/>
      <c r="OSJ445" s="45"/>
      <c r="OSK445" s="45"/>
      <c r="OSL445" s="45"/>
      <c r="OSM445" s="45"/>
      <c r="OSN445" s="45"/>
      <c r="OSO445" s="45"/>
      <c r="OSP445" s="45"/>
      <c r="OSQ445" s="45"/>
      <c r="OSR445" s="45"/>
      <c r="OSS445" s="45"/>
      <c r="OST445" s="45"/>
      <c r="OSU445" s="45"/>
      <c r="OSV445" s="45"/>
      <c r="OSW445" s="45"/>
      <c r="OSX445" s="45"/>
      <c r="OSY445" s="45"/>
      <c r="OSZ445" s="45"/>
      <c r="OTA445" s="45"/>
      <c r="OTB445" s="45"/>
      <c r="OTC445" s="45"/>
      <c r="OTD445" s="45"/>
      <c r="OTE445" s="45"/>
      <c r="OTF445" s="45"/>
      <c r="OTG445" s="45"/>
      <c r="OTH445" s="45"/>
      <c r="OTI445" s="45"/>
      <c r="OTJ445" s="45"/>
      <c r="OTK445" s="45"/>
      <c r="OTL445" s="45"/>
      <c r="OTM445" s="45"/>
      <c r="OTN445" s="45"/>
      <c r="OTO445" s="45"/>
      <c r="OTP445" s="45"/>
      <c r="OTQ445" s="45"/>
      <c r="OTR445" s="45"/>
      <c r="OTS445" s="45"/>
      <c r="OTT445" s="45"/>
      <c r="OTU445" s="45"/>
      <c r="OTV445" s="45"/>
      <c r="OTW445" s="45"/>
      <c r="OTX445" s="45"/>
      <c r="OTY445" s="45"/>
      <c r="OTZ445" s="45"/>
      <c r="OUA445" s="45"/>
      <c r="OUB445" s="45"/>
      <c r="OUC445" s="45"/>
      <c r="OUD445" s="45"/>
      <c r="OUE445" s="45"/>
      <c r="OUF445" s="45"/>
      <c r="OUG445" s="45"/>
      <c r="OUH445" s="45"/>
      <c r="OUI445" s="45"/>
      <c r="OUJ445" s="45"/>
      <c r="OUK445" s="45"/>
      <c r="OUL445" s="45"/>
      <c r="OUM445" s="45"/>
      <c r="OUN445" s="45"/>
      <c r="OUO445" s="45"/>
      <c r="OUP445" s="45"/>
      <c r="OUQ445" s="45"/>
      <c r="OUR445" s="45"/>
      <c r="OUS445" s="45"/>
      <c r="OUT445" s="45"/>
      <c r="OUU445" s="45"/>
      <c r="OUV445" s="45"/>
      <c r="OUW445" s="45"/>
      <c r="OUX445" s="45"/>
      <c r="OUY445" s="45"/>
      <c r="OUZ445" s="45"/>
      <c r="OVA445" s="45"/>
      <c r="OVB445" s="45"/>
      <c r="OVC445" s="45"/>
      <c r="OVD445" s="45"/>
      <c r="OVE445" s="45"/>
      <c r="OVF445" s="45"/>
      <c r="OVG445" s="45"/>
      <c r="OVH445" s="45"/>
      <c r="OVI445" s="45"/>
      <c r="OVJ445" s="45"/>
      <c r="OVK445" s="45"/>
      <c r="OVL445" s="45"/>
      <c r="OVM445" s="45"/>
      <c r="OVN445" s="45"/>
      <c r="OVO445" s="45"/>
      <c r="OVP445" s="45"/>
      <c r="OVQ445" s="45"/>
      <c r="OVR445" s="45"/>
      <c r="OVS445" s="45"/>
      <c r="OVT445" s="45"/>
      <c r="OVU445" s="45"/>
      <c r="OVV445" s="45"/>
      <c r="OVW445" s="45"/>
      <c r="OVX445" s="45"/>
      <c r="OVY445" s="45"/>
      <c r="OVZ445" s="45"/>
      <c r="OWA445" s="45"/>
      <c r="OWB445" s="45"/>
      <c r="OWC445" s="45"/>
      <c r="OWD445" s="45"/>
      <c r="OWE445" s="45"/>
      <c r="OWF445" s="45"/>
      <c r="OWG445" s="45"/>
      <c r="OWH445" s="45"/>
      <c r="OWI445" s="45"/>
      <c r="OWJ445" s="45"/>
      <c r="OWK445" s="45"/>
      <c r="OWL445" s="45"/>
      <c r="OWM445" s="45"/>
      <c r="OWN445" s="45"/>
      <c r="OWO445" s="45"/>
      <c r="OWP445" s="45"/>
      <c r="OWQ445" s="45"/>
      <c r="OWR445" s="45"/>
      <c r="OWS445" s="45"/>
      <c r="OWT445" s="45"/>
      <c r="OWU445" s="45"/>
      <c r="OWV445" s="45"/>
      <c r="OWW445" s="45"/>
      <c r="OWX445" s="45"/>
      <c r="OWY445" s="45"/>
      <c r="OWZ445" s="45"/>
      <c r="OXA445" s="45"/>
      <c r="OXB445" s="45"/>
      <c r="OXC445" s="45"/>
      <c r="OXD445" s="45"/>
      <c r="OXE445" s="45"/>
      <c r="OXF445" s="45"/>
      <c r="OXG445" s="45"/>
      <c r="OXH445" s="45"/>
      <c r="OXI445" s="45"/>
      <c r="OXJ445" s="45"/>
      <c r="OXK445" s="45"/>
      <c r="OXL445" s="45"/>
      <c r="OXM445" s="45"/>
      <c r="OXN445" s="45"/>
      <c r="OXO445" s="45"/>
      <c r="OXP445" s="45"/>
      <c r="OXQ445" s="45"/>
      <c r="OXR445" s="45"/>
      <c r="OXS445" s="45"/>
      <c r="OXT445" s="45"/>
      <c r="OXU445" s="45"/>
      <c r="OXV445" s="45"/>
      <c r="OXW445" s="45"/>
      <c r="OXX445" s="45"/>
      <c r="OXY445" s="45"/>
      <c r="OXZ445" s="45"/>
      <c r="OYA445" s="45"/>
      <c r="OYB445" s="45"/>
      <c r="OYC445" s="45"/>
      <c r="OYD445" s="45"/>
      <c r="OYE445" s="45"/>
      <c r="OYF445" s="45"/>
      <c r="OYG445" s="45"/>
      <c r="OYH445" s="45"/>
      <c r="OYI445" s="45"/>
      <c r="OYJ445" s="45"/>
      <c r="OYK445" s="45"/>
      <c r="OYL445" s="45"/>
      <c r="OYM445" s="45"/>
      <c r="OYN445" s="45"/>
      <c r="OYO445" s="45"/>
      <c r="OYP445" s="45"/>
      <c r="OYQ445" s="45"/>
      <c r="OYR445" s="45"/>
      <c r="OYS445" s="45"/>
      <c r="OYT445" s="45"/>
      <c r="OYU445" s="45"/>
      <c r="OYV445" s="45"/>
      <c r="OYW445" s="45"/>
      <c r="OYX445" s="45"/>
      <c r="OYY445" s="45"/>
      <c r="OYZ445" s="45"/>
      <c r="OZA445" s="45"/>
      <c r="OZB445" s="45"/>
      <c r="OZC445" s="45"/>
      <c r="OZD445" s="45"/>
      <c r="OZE445" s="45"/>
      <c r="OZF445" s="45"/>
      <c r="OZG445" s="45"/>
      <c r="OZH445" s="45"/>
      <c r="OZI445" s="45"/>
      <c r="OZJ445" s="45"/>
      <c r="OZK445" s="45"/>
      <c r="OZL445" s="45"/>
      <c r="OZM445" s="45"/>
      <c r="OZN445" s="45"/>
      <c r="OZO445" s="45"/>
      <c r="OZP445" s="45"/>
      <c r="OZQ445" s="45"/>
      <c r="OZR445" s="45"/>
      <c r="OZS445" s="45"/>
      <c r="OZT445" s="45"/>
      <c r="OZU445" s="45"/>
      <c r="OZV445" s="45"/>
      <c r="OZW445" s="45"/>
      <c r="OZX445" s="45"/>
      <c r="OZY445" s="45"/>
      <c r="OZZ445" s="45"/>
      <c r="PAA445" s="45"/>
      <c r="PAB445" s="45"/>
      <c r="PAC445" s="45"/>
      <c r="PAD445" s="45"/>
      <c r="PAE445" s="45"/>
      <c r="PAF445" s="45"/>
      <c r="PAG445" s="45"/>
      <c r="PAH445" s="45"/>
      <c r="PAI445" s="45"/>
      <c r="PAJ445" s="45"/>
      <c r="PAK445" s="45"/>
      <c r="PAL445" s="45"/>
      <c r="PAM445" s="45"/>
      <c r="PAN445" s="45"/>
      <c r="PAO445" s="45"/>
      <c r="PAP445" s="45"/>
      <c r="PAQ445" s="45"/>
      <c r="PAR445" s="45"/>
      <c r="PAS445" s="45"/>
      <c r="PAT445" s="45"/>
      <c r="PAU445" s="45"/>
      <c r="PAV445" s="45"/>
      <c r="PAW445" s="45"/>
      <c r="PAX445" s="45"/>
      <c r="PAY445" s="45"/>
      <c r="PAZ445" s="45"/>
      <c r="PBA445" s="45"/>
      <c r="PBB445" s="45"/>
      <c r="PBC445" s="45"/>
      <c r="PBD445" s="45"/>
      <c r="PBE445" s="45"/>
      <c r="PBF445" s="45"/>
      <c r="PBG445" s="45"/>
      <c r="PBH445" s="45"/>
      <c r="PBI445" s="45"/>
      <c r="PBJ445" s="45"/>
      <c r="PBK445" s="45"/>
      <c r="PBL445" s="45"/>
      <c r="PBM445" s="45"/>
      <c r="PBN445" s="45"/>
      <c r="PBO445" s="45"/>
      <c r="PBP445" s="45"/>
      <c r="PBQ445" s="45"/>
      <c r="PBR445" s="45"/>
      <c r="PBS445" s="45"/>
      <c r="PBT445" s="45"/>
      <c r="PBU445" s="45"/>
      <c r="PBV445" s="45"/>
      <c r="PBW445" s="45"/>
      <c r="PBX445" s="45"/>
      <c r="PBY445" s="45"/>
      <c r="PBZ445" s="45"/>
      <c r="PCA445" s="45"/>
      <c r="PCB445" s="45"/>
      <c r="PCC445" s="45"/>
      <c r="PCD445" s="45"/>
      <c r="PCE445" s="45"/>
      <c r="PCF445" s="45"/>
      <c r="PCG445" s="45"/>
      <c r="PCH445" s="45"/>
      <c r="PCI445" s="45"/>
      <c r="PCJ445" s="45"/>
      <c r="PCK445" s="45"/>
      <c r="PCL445" s="45"/>
      <c r="PCM445" s="45"/>
      <c r="PCN445" s="45"/>
      <c r="PCO445" s="45"/>
      <c r="PCP445" s="45"/>
      <c r="PCQ445" s="45"/>
      <c r="PCR445" s="45"/>
      <c r="PCS445" s="45"/>
      <c r="PCT445" s="45"/>
      <c r="PCU445" s="45"/>
      <c r="PCV445" s="45"/>
      <c r="PCW445" s="45"/>
      <c r="PCX445" s="45"/>
      <c r="PCY445" s="45"/>
      <c r="PCZ445" s="45"/>
      <c r="PDA445" s="45"/>
      <c r="PDB445" s="45"/>
      <c r="PDC445" s="45"/>
      <c r="PDD445" s="45"/>
      <c r="PDE445" s="45"/>
      <c r="PDF445" s="45"/>
      <c r="PDG445" s="45"/>
      <c r="PDH445" s="45"/>
      <c r="PDI445" s="45"/>
      <c r="PDJ445" s="45"/>
      <c r="PDK445" s="45"/>
      <c r="PDL445" s="45"/>
      <c r="PDM445" s="45"/>
      <c r="PDN445" s="45"/>
      <c r="PDO445" s="45"/>
      <c r="PDP445" s="45"/>
      <c r="PDQ445" s="45"/>
      <c r="PDR445" s="45"/>
      <c r="PDS445" s="45"/>
      <c r="PDT445" s="45"/>
      <c r="PDU445" s="45"/>
      <c r="PDV445" s="45"/>
      <c r="PDW445" s="45"/>
      <c r="PDX445" s="45"/>
      <c r="PDY445" s="45"/>
      <c r="PDZ445" s="45"/>
      <c r="PEA445" s="45"/>
      <c r="PEB445" s="45"/>
      <c r="PEC445" s="45"/>
      <c r="PED445" s="45"/>
      <c r="PEE445" s="45"/>
      <c r="PEF445" s="45"/>
      <c r="PEG445" s="45"/>
      <c r="PEH445" s="45"/>
      <c r="PEI445" s="45"/>
      <c r="PEJ445" s="45"/>
      <c r="PEK445" s="45"/>
      <c r="PEL445" s="45"/>
      <c r="PEM445" s="45"/>
      <c r="PEN445" s="45"/>
      <c r="PEO445" s="45"/>
      <c r="PEP445" s="45"/>
      <c r="PEQ445" s="45"/>
      <c r="PER445" s="45"/>
      <c r="PES445" s="45"/>
      <c r="PET445" s="45"/>
      <c r="PEU445" s="45"/>
      <c r="PEV445" s="45"/>
      <c r="PEW445" s="45"/>
      <c r="PEX445" s="45"/>
      <c r="PEY445" s="45"/>
      <c r="PEZ445" s="45"/>
      <c r="PFA445" s="45"/>
      <c r="PFB445" s="45"/>
      <c r="PFC445" s="45"/>
      <c r="PFD445" s="45"/>
      <c r="PFE445" s="45"/>
      <c r="PFF445" s="45"/>
      <c r="PFG445" s="45"/>
      <c r="PFH445" s="45"/>
      <c r="PFI445" s="45"/>
      <c r="PFJ445" s="45"/>
      <c r="PFK445" s="45"/>
      <c r="PFL445" s="45"/>
      <c r="PFM445" s="45"/>
      <c r="PFN445" s="45"/>
      <c r="PFO445" s="45"/>
      <c r="PFP445" s="45"/>
      <c r="PFQ445" s="45"/>
      <c r="PFR445" s="45"/>
      <c r="PFS445" s="45"/>
      <c r="PFT445" s="45"/>
      <c r="PFU445" s="45"/>
      <c r="PFV445" s="45"/>
      <c r="PFW445" s="45"/>
      <c r="PFX445" s="45"/>
      <c r="PFY445" s="45"/>
      <c r="PFZ445" s="45"/>
      <c r="PGA445" s="45"/>
      <c r="PGB445" s="45"/>
      <c r="PGC445" s="45"/>
      <c r="PGD445" s="45"/>
      <c r="PGE445" s="45"/>
      <c r="PGF445" s="45"/>
      <c r="PGG445" s="45"/>
      <c r="PGH445" s="45"/>
      <c r="PGI445" s="45"/>
      <c r="PGJ445" s="45"/>
      <c r="PGK445" s="45"/>
      <c r="PGL445" s="45"/>
      <c r="PGM445" s="45"/>
      <c r="PGN445" s="45"/>
      <c r="PGO445" s="45"/>
      <c r="PGP445" s="45"/>
      <c r="PGQ445" s="45"/>
      <c r="PGR445" s="45"/>
      <c r="PGS445" s="45"/>
      <c r="PGT445" s="45"/>
      <c r="PGU445" s="45"/>
      <c r="PGV445" s="45"/>
      <c r="PGW445" s="45"/>
      <c r="PGX445" s="45"/>
      <c r="PGY445" s="45"/>
      <c r="PGZ445" s="45"/>
      <c r="PHA445" s="45"/>
      <c r="PHB445" s="45"/>
      <c r="PHC445" s="45"/>
      <c r="PHD445" s="45"/>
      <c r="PHE445" s="45"/>
      <c r="PHF445" s="45"/>
      <c r="PHG445" s="45"/>
      <c r="PHH445" s="45"/>
      <c r="PHI445" s="45"/>
      <c r="PHJ445" s="45"/>
      <c r="PHK445" s="45"/>
      <c r="PHL445" s="45"/>
      <c r="PHM445" s="45"/>
      <c r="PHN445" s="45"/>
      <c r="PHO445" s="45"/>
      <c r="PHP445" s="45"/>
      <c r="PHQ445" s="45"/>
      <c r="PHR445" s="45"/>
      <c r="PHS445" s="45"/>
      <c r="PHT445" s="45"/>
      <c r="PHU445" s="45"/>
      <c r="PHV445" s="45"/>
      <c r="PHW445" s="45"/>
      <c r="PHX445" s="45"/>
      <c r="PHY445" s="45"/>
      <c r="PHZ445" s="45"/>
      <c r="PIA445" s="45"/>
      <c r="PIB445" s="45"/>
      <c r="PIC445" s="45"/>
      <c r="PID445" s="45"/>
      <c r="PIE445" s="45"/>
      <c r="PIF445" s="45"/>
      <c r="PIG445" s="45"/>
      <c r="PIH445" s="45"/>
      <c r="PII445" s="45"/>
      <c r="PIJ445" s="45"/>
      <c r="PIK445" s="45"/>
      <c r="PIL445" s="45"/>
      <c r="PIM445" s="45"/>
      <c r="PIN445" s="45"/>
      <c r="PIO445" s="45"/>
      <c r="PIP445" s="45"/>
      <c r="PIQ445" s="45"/>
      <c r="PIR445" s="45"/>
      <c r="PIS445" s="45"/>
      <c r="PIT445" s="45"/>
      <c r="PIU445" s="45"/>
      <c r="PIV445" s="45"/>
      <c r="PIW445" s="45"/>
      <c r="PIX445" s="45"/>
      <c r="PIY445" s="45"/>
      <c r="PIZ445" s="45"/>
      <c r="PJA445" s="45"/>
      <c r="PJB445" s="45"/>
      <c r="PJC445" s="45"/>
      <c r="PJD445" s="45"/>
      <c r="PJE445" s="45"/>
      <c r="PJF445" s="45"/>
      <c r="PJG445" s="45"/>
      <c r="PJH445" s="45"/>
      <c r="PJI445" s="45"/>
      <c r="PJJ445" s="45"/>
      <c r="PJK445" s="45"/>
      <c r="PJL445" s="45"/>
      <c r="PJM445" s="45"/>
      <c r="PJN445" s="45"/>
      <c r="PJO445" s="45"/>
      <c r="PJP445" s="45"/>
      <c r="PJQ445" s="45"/>
      <c r="PJR445" s="45"/>
      <c r="PJS445" s="45"/>
      <c r="PJT445" s="45"/>
      <c r="PJU445" s="45"/>
      <c r="PJV445" s="45"/>
      <c r="PJW445" s="45"/>
      <c r="PJX445" s="45"/>
      <c r="PJY445" s="45"/>
      <c r="PJZ445" s="45"/>
      <c r="PKA445" s="45"/>
      <c r="PKB445" s="45"/>
      <c r="PKC445" s="45"/>
      <c r="PKD445" s="45"/>
      <c r="PKE445" s="45"/>
      <c r="PKF445" s="45"/>
      <c r="PKG445" s="45"/>
      <c r="PKH445" s="45"/>
      <c r="PKI445" s="45"/>
      <c r="PKJ445" s="45"/>
      <c r="PKK445" s="45"/>
      <c r="PKL445" s="45"/>
      <c r="PKM445" s="45"/>
      <c r="PKN445" s="45"/>
      <c r="PKO445" s="45"/>
      <c r="PKP445" s="45"/>
      <c r="PKQ445" s="45"/>
      <c r="PKR445" s="45"/>
      <c r="PKS445" s="45"/>
      <c r="PKT445" s="45"/>
      <c r="PKU445" s="45"/>
      <c r="PKV445" s="45"/>
      <c r="PKW445" s="45"/>
      <c r="PKX445" s="45"/>
      <c r="PKY445" s="45"/>
      <c r="PKZ445" s="45"/>
      <c r="PLA445" s="45"/>
      <c r="PLB445" s="45"/>
      <c r="PLC445" s="45"/>
      <c r="PLD445" s="45"/>
      <c r="PLE445" s="45"/>
      <c r="PLF445" s="45"/>
      <c r="PLG445" s="45"/>
      <c r="PLH445" s="45"/>
      <c r="PLI445" s="45"/>
      <c r="PLJ445" s="45"/>
      <c r="PLK445" s="45"/>
      <c r="PLL445" s="45"/>
      <c r="PLM445" s="45"/>
      <c r="PLN445" s="45"/>
      <c r="PLO445" s="45"/>
      <c r="PLP445" s="45"/>
      <c r="PLQ445" s="45"/>
      <c r="PLR445" s="45"/>
      <c r="PLS445" s="45"/>
      <c r="PLT445" s="45"/>
      <c r="PLU445" s="45"/>
      <c r="PLV445" s="45"/>
      <c r="PLW445" s="45"/>
      <c r="PLX445" s="45"/>
      <c r="PLY445" s="45"/>
      <c r="PLZ445" s="45"/>
      <c r="PMA445" s="45"/>
      <c r="PMB445" s="45"/>
      <c r="PMC445" s="45"/>
      <c r="PMD445" s="45"/>
      <c r="PME445" s="45"/>
      <c r="PMF445" s="45"/>
      <c r="PMG445" s="45"/>
      <c r="PMH445" s="45"/>
      <c r="PMI445" s="45"/>
      <c r="PMJ445" s="45"/>
      <c r="PMK445" s="45"/>
      <c r="PML445" s="45"/>
      <c r="PMM445" s="45"/>
      <c r="PMN445" s="45"/>
      <c r="PMO445" s="45"/>
      <c r="PMP445" s="45"/>
      <c r="PMQ445" s="45"/>
      <c r="PMR445" s="45"/>
      <c r="PMS445" s="45"/>
      <c r="PMT445" s="45"/>
      <c r="PMU445" s="45"/>
      <c r="PMV445" s="45"/>
      <c r="PMW445" s="45"/>
      <c r="PMX445" s="45"/>
      <c r="PMY445" s="45"/>
      <c r="PMZ445" s="45"/>
      <c r="PNA445" s="45"/>
      <c r="PNB445" s="45"/>
      <c r="PNC445" s="45"/>
      <c r="PND445" s="45"/>
      <c r="PNE445" s="45"/>
      <c r="PNF445" s="45"/>
      <c r="PNG445" s="45"/>
      <c r="PNH445" s="45"/>
      <c r="PNI445" s="45"/>
      <c r="PNJ445" s="45"/>
      <c r="PNK445" s="45"/>
      <c r="PNL445" s="45"/>
      <c r="PNM445" s="45"/>
      <c r="PNN445" s="45"/>
      <c r="PNO445" s="45"/>
      <c r="PNP445" s="45"/>
      <c r="PNQ445" s="45"/>
      <c r="PNR445" s="45"/>
      <c r="PNS445" s="45"/>
      <c r="PNT445" s="45"/>
      <c r="PNU445" s="45"/>
      <c r="PNV445" s="45"/>
      <c r="PNW445" s="45"/>
      <c r="PNX445" s="45"/>
      <c r="PNY445" s="45"/>
      <c r="PNZ445" s="45"/>
      <c r="POA445" s="45"/>
      <c r="POB445" s="45"/>
      <c r="POC445" s="45"/>
      <c r="POD445" s="45"/>
      <c r="POE445" s="45"/>
      <c r="POF445" s="45"/>
      <c r="POG445" s="45"/>
      <c r="POH445" s="45"/>
      <c r="POI445" s="45"/>
      <c r="POJ445" s="45"/>
      <c r="POK445" s="45"/>
      <c r="POL445" s="45"/>
      <c r="POM445" s="45"/>
      <c r="PON445" s="45"/>
      <c r="POO445" s="45"/>
      <c r="POP445" s="45"/>
      <c r="POQ445" s="45"/>
      <c r="POR445" s="45"/>
      <c r="POS445" s="45"/>
      <c r="POT445" s="45"/>
      <c r="POU445" s="45"/>
      <c r="POV445" s="45"/>
      <c r="POW445" s="45"/>
      <c r="POX445" s="45"/>
      <c r="POY445" s="45"/>
      <c r="POZ445" s="45"/>
      <c r="PPA445" s="45"/>
      <c r="PPB445" s="45"/>
      <c r="PPC445" s="45"/>
      <c r="PPD445" s="45"/>
      <c r="PPE445" s="45"/>
      <c r="PPF445" s="45"/>
      <c r="PPG445" s="45"/>
      <c r="PPH445" s="45"/>
      <c r="PPI445" s="45"/>
      <c r="PPJ445" s="45"/>
      <c r="PPK445" s="45"/>
      <c r="PPL445" s="45"/>
      <c r="PPM445" s="45"/>
      <c r="PPN445" s="45"/>
      <c r="PPO445" s="45"/>
      <c r="PPP445" s="45"/>
      <c r="PPQ445" s="45"/>
      <c r="PPR445" s="45"/>
      <c r="PPS445" s="45"/>
      <c r="PPT445" s="45"/>
      <c r="PPU445" s="45"/>
      <c r="PPV445" s="45"/>
      <c r="PPW445" s="45"/>
      <c r="PPX445" s="45"/>
      <c r="PPY445" s="45"/>
      <c r="PPZ445" s="45"/>
      <c r="PQA445" s="45"/>
      <c r="PQB445" s="45"/>
      <c r="PQC445" s="45"/>
      <c r="PQD445" s="45"/>
      <c r="PQE445" s="45"/>
      <c r="PQF445" s="45"/>
      <c r="PQG445" s="45"/>
      <c r="PQH445" s="45"/>
      <c r="PQI445" s="45"/>
      <c r="PQJ445" s="45"/>
      <c r="PQK445" s="45"/>
      <c r="PQL445" s="45"/>
      <c r="PQM445" s="45"/>
      <c r="PQN445" s="45"/>
      <c r="PQO445" s="45"/>
      <c r="PQP445" s="45"/>
      <c r="PQQ445" s="45"/>
      <c r="PQR445" s="45"/>
      <c r="PQS445" s="45"/>
      <c r="PQT445" s="45"/>
      <c r="PQU445" s="45"/>
      <c r="PQV445" s="45"/>
      <c r="PQW445" s="45"/>
      <c r="PQX445" s="45"/>
      <c r="PQY445" s="45"/>
      <c r="PQZ445" s="45"/>
      <c r="PRA445" s="45"/>
      <c r="PRB445" s="45"/>
      <c r="PRC445" s="45"/>
      <c r="PRD445" s="45"/>
      <c r="PRE445" s="45"/>
      <c r="PRF445" s="45"/>
      <c r="PRG445" s="45"/>
      <c r="PRH445" s="45"/>
      <c r="PRI445" s="45"/>
      <c r="PRJ445" s="45"/>
      <c r="PRK445" s="45"/>
      <c r="PRL445" s="45"/>
      <c r="PRM445" s="45"/>
      <c r="PRN445" s="45"/>
      <c r="PRO445" s="45"/>
      <c r="PRP445" s="45"/>
      <c r="PRQ445" s="45"/>
      <c r="PRR445" s="45"/>
      <c r="PRS445" s="45"/>
      <c r="PRT445" s="45"/>
      <c r="PRU445" s="45"/>
      <c r="PRV445" s="45"/>
      <c r="PRW445" s="45"/>
      <c r="PRX445" s="45"/>
      <c r="PRY445" s="45"/>
      <c r="PRZ445" s="45"/>
      <c r="PSA445" s="45"/>
      <c r="PSB445" s="45"/>
      <c r="PSC445" s="45"/>
      <c r="PSD445" s="45"/>
      <c r="PSE445" s="45"/>
      <c r="PSF445" s="45"/>
      <c r="PSG445" s="45"/>
      <c r="PSH445" s="45"/>
      <c r="PSI445" s="45"/>
      <c r="PSJ445" s="45"/>
      <c r="PSK445" s="45"/>
      <c r="PSL445" s="45"/>
      <c r="PSM445" s="45"/>
      <c r="PSN445" s="45"/>
      <c r="PSO445" s="45"/>
      <c r="PSP445" s="45"/>
      <c r="PSQ445" s="45"/>
      <c r="PSR445" s="45"/>
      <c r="PSS445" s="45"/>
      <c r="PST445" s="45"/>
      <c r="PSU445" s="45"/>
      <c r="PSV445" s="45"/>
      <c r="PSW445" s="45"/>
      <c r="PSX445" s="45"/>
      <c r="PSY445" s="45"/>
      <c r="PSZ445" s="45"/>
      <c r="PTA445" s="45"/>
      <c r="PTB445" s="45"/>
      <c r="PTC445" s="45"/>
      <c r="PTD445" s="45"/>
      <c r="PTE445" s="45"/>
      <c r="PTF445" s="45"/>
      <c r="PTG445" s="45"/>
      <c r="PTH445" s="45"/>
      <c r="PTI445" s="45"/>
      <c r="PTJ445" s="45"/>
      <c r="PTK445" s="45"/>
      <c r="PTL445" s="45"/>
      <c r="PTM445" s="45"/>
      <c r="PTN445" s="45"/>
      <c r="PTO445" s="45"/>
      <c r="PTP445" s="45"/>
      <c r="PTQ445" s="45"/>
      <c r="PTR445" s="45"/>
      <c r="PTS445" s="45"/>
      <c r="PTT445" s="45"/>
      <c r="PTU445" s="45"/>
      <c r="PTV445" s="45"/>
      <c r="PTW445" s="45"/>
      <c r="PTX445" s="45"/>
      <c r="PTY445" s="45"/>
      <c r="PTZ445" s="45"/>
      <c r="PUA445" s="45"/>
      <c r="PUB445" s="45"/>
      <c r="PUC445" s="45"/>
      <c r="PUD445" s="45"/>
      <c r="PUE445" s="45"/>
      <c r="PUF445" s="45"/>
      <c r="PUG445" s="45"/>
      <c r="PUH445" s="45"/>
      <c r="PUI445" s="45"/>
      <c r="PUJ445" s="45"/>
      <c r="PUK445" s="45"/>
      <c r="PUL445" s="45"/>
      <c r="PUM445" s="45"/>
      <c r="PUN445" s="45"/>
      <c r="PUO445" s="45"/>
      <c r="PUP445" s="45"/>
      <c r="PUQ445" s="45"/>
      <c r="PUR445" s="45"/>
      <c r="PUS445" s="45"/>
      <c r="PUT445" s="45"/>
      <c r="PUU445" s="45"/>
      <c r="PUV445" s="45"/>
      <c r="PUW445" s="45"/>
      <c r="PUX445" s="45"/>
      <c r="PUY445" s="45"/>
      <c r="PUZ445" s="45"/>
      <c r="PVA445" s="45"/>
      <c r="PVB445" s="45"/>
      <c r="PVC445" s="45"/>
      <c r="PVD445" s="45"/>
      <c r="PVE445" s="45"/>
      <c r="PVF445" s="45"/>
      <c r="PVG445" s="45"/>
      <c r="PVH445" s="45"/>
      <c r="PVI445" s="45"/>
      <c r="PVJ445" s="45"/>
      <c r="PVK445" s="45"/>
      <c r="PVL445" s="45"/>
      <c r="PVM445" s="45"/>
      <c r="PVN445" s="45"/>
      <c r="PVO445" s="45"/>
      <c r="PVP445" s="45"/>
      <c r="PVQ445" s="45"/>
      <c r="PVR445" s="45"/>
      <c r="PVS445" s="45"/>
      <c r="PVT445" s="45"/>
      <c r="PVU445" s="45"/>
      <c r="PVV445" s="45"/>
      <c r="PVW445" s="45"/>
      <c r="PVX445" s="45"/>
      <c r="PVY445" s="45"/>
      <c r="PVZ445" s="45"/>
      <c r="PWA445" s="45"/>
      <c r="PWB445" s="45"/>
      <c r="PWC445" s="45"/>
      <c r="PWD445" s="45"/>
      <c r="PWE445" s="45"/>
      <c r="PWF445" s="45"/>
      <c r="PWG445" s="45"/>
      <c r="PWH445" s="45"/>
      <c r="PWI445" s="45"/>
      <c r="PWJ445" s="45"/>
      <c r="PWK445" s="45"/>
      <c r="PWL445" s="45"/>
      <c r="PWM445" s="45"/>
      <c r="PWN445" s="45"/>
      <c r="PWO445" s="45"/>
      <c r="PWP445" s="45"/>
      <c r="PWQ445" s="45"/>
      <c r="PWR445" s="45"/>
      <c r="PWS445" s="45"/>
      <c r="PWT445" s="45"/>
      <c r="PWU445" s="45"/>
      <c r="PWV445" s="45"/>
      <c r="PWW445" s="45"/>
      <c r="PWX445" s="45"/>
      <c r="PWY445" s="45"/>
      <c r="PWZ445" s="45"/>
      <c r="PXA445" s="45"/>
      <c r="PXB445" s="45"/>
      <c r="PXC445" s="45"/>
      <c r="PXD445" s="45"/>
      <c r="PXE445" s="45"/>
      <c r="PXF445" s="45"/>
      <c r="PXG445" s="45"/>
      <c r="PXH445" s="45"/>
      <c r="PXI445" s="45"/>
      <c r="PXJ445" s="45"/>
      <c r="PXK445" s="45"/>
      <c r="PXL445" s="45"/>
      <c r="PXM445" s="45"/>
      <c r="PXN445" s="45"/>
      <c r="PXO445" s="45"/>
      <c r="PXP445" s="45"/>
      <c r="PXQ445" s="45"/>
      <c r="PXR445" s="45"/>
      <c r="PXS445" s="45"/>
      <c r="PXT445" s="45"/>
      <c r="PXU445" s="45"/>
      <c r="PXV445" s="45"/>
      <c r="PXW445" s="45"/>
      <c r="PXX445" s="45"/>
      <c r="PXY445" s="45"/>
      <c r="PXZ445" s="45"/>
      <c r="PYA445" s="45"/>
      <c r="PYB445" s="45"/>
      <c r="PYC445" s="45"/>
      <c r="PYD445" s="45"/>
      <c r="PYE445" s="45"/>
      <c r="PYF445" s="45"/>
      <c r="PYG445" s="45"/>
      <c r="PYH445" s="45"/>
      <c r="PYI445" s="45"/>
      <c r="PYJ445" s="45"/>
      <c r="PYK445" s="45"/>
      <c r="PYL445" s="45"/>
      <c r="PYM445" s="45"/>
      <c r="PYN445" s="45"/>
      <c r="PYO445" s="45"/>
      <c r="PYP445" s="45"/>
      <c r="PYQ445" s="45"/>
      <c r="PYR445" s="45"/>
      <c r="PYS445" s="45"/>
      <c r="PYT445" s="45"/>
      <c r="PYU445" s="45"/>
      <c r="PYV445" s="45"/>
      <c r="PYW445" s="45"/>
      <c r="PYX445" s="45"/>
      <c r="PYY445" s="45"/>
      <c r="PYZ445" s="45"/>
      <c r="PZA445" s="45"/>
      <c r="PZB445" s="45"/>
      <c r="PZC445" s="45"/>
      <c r="PZD445" s="45"/>
      <c r="PZE445" s="45"/>
      <c r="PZF445" s="45"/>
      <c r="PZG445" s="45"/>
      <c r="PZH445" s="45"/>
      <c r="PZI445" s="45"/>
      <c r="PZJ445" s="45"/>
      <c r="PZK445" s="45"/>
      <c r="PZL445" s="45"/>
      <c r="PZM445" s="45"/>
      <c r="PZN445" s="45"/>
      <c r="PZO445" s="45"/>
      <c r="PZP445" s="45"/>
      <c r="PZQ445" s="45"/>
      <c r="PZR445" s="45"/>
      <c r="PZS445" s="45"/>
      <c r="PZT445" s="45"/>
      <c r="PZU445" s="45"/>
      <c r="PZV445" s="45"/>
      <c r="PZW445" s="45"/>
      <c r="PZX445" s="45"/>
      <c r="PZY445" s="45"/>
      <c r="PZZ445" s="45"/>
      <c r="QAA445" s="45"/>
      <c r="QAB445" s="45"/>
      <c r="QAC445" s="45"/>
      <c r="QAD445" s="45"/>
      <c r="QAE445" s="45"/>
      <c r="QAF445" s="45"/>
      <c r="QAG445" s="45"/>
      <c r="QAH445" s="45"/>
      <c r="QAI445" s="45"/>
      <c r="QAJ445" s="45"/>
      <c r="QAK445" s="45"/>
      <c r="QAL445" s="45"/>
      <c r="QAM445" s="45"/>
      <c r="QAN445" s="45"/>
      <c r="QAO445" s="45"/>
      <c r="QAP445" s="45"/>
      <c r="QAQ445" s="45"/>
      <c r="QAR445" s="45"/>
      <c r="QAS445" s="45"/>
      <c r="QAT445" s="45"/>
      <c r="QAU445" s="45"/>
      <c r="QAV445" s="45"/>
      <c r="QAW445" s="45"/>
      <c r="QAX445" s="45"/>
      <c r="QAY445" s="45"/>
      <c r="QAZ445" s="45"/>
      <c r="QBA445" s="45"/>
      <c r="QBB445" s="45"/>
      <c r="QBC445" s="45"/>
      <c r="QBD445" s="45"/>
      <c r="QBE445" s="45"/>
      <c r="QBF445" s="45"/>
      <c r="QBG445" s="45"/>
      <c r="QBH445" s="45"/>
      <c r="QBI445" s="45"/>
      <c r="QBJ445" s="45"/>
      <c r="QBK445" s="45"/>
      <c r="QBL445" s="45"/>
      <c r="QBM445" s="45"/>
      <c r="QBN445" s="45"/>
      <c r="QBO445" s="45"/>
      <c r="QBP445" s="45"/>
      <c r="QBQ445" s="45"/>
      <c r="QBR445" s="45"/>
      <c r="QBS445" s="45"/>
      <c r="QBT445" s="45"/>
      <c r="QBU445" s="45"/>
      <c r="QBV445" s="45"/>
      <c r="QBW445" s="45"/>
      <c r="QBX445" s="45"/>
      <c r="QBY445" s="45"/>
      <c r="QBZ445" s="45"/>
      <c r="QCA445" s="45"/>
      <c r="QCB445" s="45"/>
      <c r="QCC445" s="45"/>
      <c r="QCD445" s="45"/>
      <c r="QCE445" s="45"/>
      <c r="QCF445" s="45"/>
      <c r="QCG445" s="45"/>
      <c r="QCH445" s="45"/>
      <c r="QCI445" s="45"/>
      <c r="QCJ445" s="45"/>
      <c r="QCK445" s="45"/>
      <c r="QCL445" s="45"/>
      <c r="QCM445" s="45"/>
      <c r="QCN445" s="45"/>
      <c r="QCO445" s="45"/>
      <c r="QCP445" s="45"/>
      <c r="QCQ445" s="45"/>
      <c r="QCR445" s="45"/>
      <c r="QCS445" s="45"/>
      <c r="QCT445" s="45"/>
      <c r="QCU445" s="45"/>
      <c r="QCV445" s="45"/>
      <c r="QCW445" s="45"/>
      <c r="QCX445" s="45"/>
      <c r="QCY445" s="45"/>
      <c r="QCZ445" s="45"/>
      <c r="QDA445" s="45"/>
      <c r="QDB445" s="45"/>
      <c r="QDC445" s="45"/>
      <c r="QDD445" s="45"/>
      <c r="QDE445" s="45"/>
      <c r="QDF445" s="45"/>
      <c r="QDG445" s="45"/>
      <c r="QDH445" s="45"/>
      <c r="QDI445" s="45"/>
      <c r="QDJ445" s="45"/>
      <c r="QDK445" s="45"/>
      <c r="QDL445" s="45"/>
      <c r="QDM445" s="45"/>
      <c r="QDN445" s="45"/>
      <c r="QDO445" s="45"/>
      <c r="QDP445" s="45"/>
      <c r="QDQ445" s="45"/>
      <c r="QDR445" s="45"/>
      <c r="QDS445" s="45"/>
      <c r="QDT445" s="45"/>
      <c r="QDU445" s="45"/>
      <c r="QDV445" s="45"/>
      <c r="QDW445" s="45"/>
      <c r="QDX445" s="45"/>
      <c r="QDY445" s="45"/>
      <c r="QDZ445" s="45"/>
      <c r="QEA445" s="45"/>
      <c r="QEB445" s="45"/>
      <c r="QEC445" s="45"/>
      <c r="QED445" s="45"/>
      <c r="QEE445" s="45"/>
      <c r="QEF445" s="45"/>
      <c r="QEG445" s="45"/>
      <c r="QEH445" s="45"/>
      <c r="QEI445" s="45"/>
      <c r="QEJ445" s="45"/>
      <c r="QEK445" s="45"/>
      <c r="QEL445" s="45"/>
      <c r="QEM445" s="45"/>
      <c r="QEN445" s="45"/>
      <c r="QEO445" s="45"/>
      <c r="QEP445" s="45"/>
      <c r="QEQ445" s="45"/>
      <c r="QER445" s="45"/>
      <c r="QES445" s="45"/>
      <c r="QET445" s="45"/>
      <c r="QEU445" s="45"/>
      <c r="QEV445" s="45"/>
      <c r="QEW445" s="45"/>
      <c r="QEX445" s="45"/>
      <c r="QEY445" s="45"/>
      <c r="QEZ445" s="45"/>
      <c r="QFA445" s="45"/>
      <c r="QFB445" s="45"/>
      <c r="QFC445" s="45"/>
      <c r="QFD445" s="45"/>
      <c r="QFE445" s="45"/>
      <c r="QFF445" s="45"/>
      <c r="QFG445" s="45"/>
      <c r="QFH445" s="45"/>
      <c r="QFI445" s="45"/>
      <c r="QFJ445" s="45"/>
      <c r="QFK445" s="45"/>
      <c r="QFL445" s="45"/>
      <c r="QFM445" s="45"/>
      <c r="QFN445" s="45"/>
      <c r="QFO445" s="45"/>
      <c r="QFP445" s="45"/>
      <c r="QFQ445" s="45"/>
      <c r="QFR445" s="45"/>
      <c r="QFS445" s="45"/>
      <c r="QFT445" s="45"/>
      <c r="QFU445" s="45"/>
      <c r="QFV445" s="45"/>
      <c r="QFW445" s="45"/>
      <c r="QFX445" s="45"/>
      <c r="QFY445" s="45"/>
      <c r="QFZ445" s="45"/>
      <c r="QGA445" s="45"/>
      <c r="QGB445" s="45"/>
      <c r="QGC445" s="45"/>
      <c r="QGD445" s="45"/>
      <c r="QGE445" s="45"/>
      <c r="QGF445" s="45"/>
      <c r="QGG445" s="45"/>
      <c r="QGH445" s="45"/>
      <c r="QGI445" s="45"/>
      <c r="QGJ445" s="45"/>
      <c r="QGK445" s="45"/>
      <c r="QGL445" s="45"/>
      <c r="QGM445" s="45"/>
      <c r="QGN445" s="45"/>
      <c r="QGO445" s="45"/>
      <c r="QGP445" s="45"/>
      <c r="QGQ445" s="45"/>
      <c r="QGR445" s="45"/>
      <c r="QGS445" s="45"/>
      <c r="QGT445" s="45"/>
      <c r="QGU445" s="45"/>
      <c r="QGV445" s="45"/>
      <c r="QGW445" s="45"/>
      <c r="QGX445" s="45"/>
      <c r="QGY445" s="45"/>
      <c r="QGZ445" s="45"/>
      <c r="QHA445" s="45"/>
      <c r="QHB445" s="45"/>
      <c r="QHC445" s="45"/>
      <c r="QHD445" s="45"/>
      <c r="QHE445" s="45"/>
      <c r="QHF445" s="45"/>
      <c r="QHG445" s="45"/>
      <c r="QHH445" s="45"/>
      <c r="QHI445" s="45"/>
      <c r="QHJ445" s="45"/>
      <c r="QHK445" s="45"/>
      <c r="QHL445" s="45"/>
      <c r="QHM445" s="45"/>
      <c r="QHN445" s="45"/>
      <c r="QHO445" s="45"/>
      <c r="QHP445" s="45"/>
      <c r="QHQ445" s="45"/>
      <c r="QHR445" s="45"/>
      <c r="QHS445" s="45"/>
      <c r="QHT445" s="45"/>
      <c r="QHU445" s="45"/>
      <c r="QHV445" s="45"/>
      <c r="QHW445" s="45"/>
      <c r="QHX445" s="45"/>
      <c r="QHY445" s="45"/>
      <c r="QHZ445" s="45"/>
      <c r="QIA445" s="45"/>
      <c r="QIB445" s="45"/>
      <c r="QIC445" s="45"/>
      <c r="QID445" s="45"/>
      <c r="QIE445" s="45"/>
      <c r="QIF445" s="45"/>
      <c r="QIG445" s="45"/>
      <c r="QIH445" s="45"/>
      <c r="QII445" s="45"/>
      <c r="QIJ445" s="45"/>
      <c r="QIK445" s="45"/>
      <c r="QIL445" s="45"/>
      <c r="QIM445" s="45"/>
      <c r="QIN445" s="45"/>
      <c r="QIO445" s="45"/>
      <c r="QIP445" s="45"/>
      <c r="QIQ445" s="45"/>
      <c r="QIR445" s="45"/>
      <c r="QIS445" s="45"/>
      <c r="QIT445" s="45"/>
      <c r="QIU445" s="45"/>
      <c r="QIV445" s="45"/>
      <c r="QIW445" s="45"/>
      <c r="QIX445" s="45"/>
      <c r="QIY445" s="45"/>
      <c r="QIZ445" s="45"/>
      <c r="QJA445" s="45"/>
      <c r="QJB445" s="45"/>
      <c r="QJC445" s="45"/>
      <c r="QJD445" s="45"/>
      <c r="QJE445" s="45"/>
      <c r="QJF445" s="45"/>
      <c r="QJG445" s="45"/>
      <c r="QJH445" s="45"/>
      <c r="QJI445" s="45"/>
      <c r="QJJ445" s="45"/>
      <c r="QJK445" s="45"/>
      <c r="QJL445" s="45"/>
      <c r="QJM445" s="45"/>
      <c r="QJN445" s="45"/>
      <c r="QJO445" s="45"/>
      <c r="QJP445" s="45"/>
      <c r="QJQ445" s="45"/>
      <c r="QJR445" s="45"/>
      <c r="QJS445" s="45"/>
      <c r="QJT445" s="45"/>
      <c r="QJU445" s="45"/>
      <c r="QJV445" s="45"/>
      <c r="QJW445" s="45"/>
      <c r="QJX445" s="45"/>
      <c r="QJY445" s="45"/>
      <c r="QJZ445" s="45"/>
      <c r="QKA445" s="45"/>
      <c r="QKB445" s="45"/>
      <c r="QKC445" s="45"/>
      <c r="QKD445" s="45"/>
      <c r="QKE445" s="45"/>
      <c r="QKF445" s="45"/>
      <c r="QKG445" s="45"/>
      <c r="QKH445" s="45"/>
      <c r="QKI445" s="45"/>
      <c r="QKJ445" s="45"/>
      <c r="QKK445" s="45"/>
      <c r="QKL445" s="45"/>
      <c r="QKM445" s="45"/>
      <c r="QKN445" s="45"/>
      <c r="QKO445" s="45"/>
      <c r="QKP445" s="45"/>
      <c r="QKQ445" s="45"/>
      <c r="QKR445" s="45"/>
      <c r="QKS445" s="45"/>
      <c r="QKT445" s="45"/>
      <c r="QKU445" s="45"/>
      <c r="QKV445" s="45"/>
      <c r="QKW445" s="45"/>
      <c r="QKX445" s="45"/>
      <c r="QKY445" s="45"/>
      <c r="QKZ445" s="45"/>
      <c r="QLA445" s="45"/>
      <c r="QLB445" s="45"/>
      <c r="QLC445" s="45"/>
      <c r="QLD445" s="45"/>
      <c r="QLE445" s="45"/>
      <c r="QLF445" s="45"/>
      <c r="QLG445" s="45"/>
      <c r="QLH445" s="45"/>
      <c r="QLI445" s="45"/>
      <c r="QLJ445" s="45"/>
      <c r="QLK445" s="45"/>
      <c r="QLL445" s="45"/>
      <c r="QLM445" s="45"/>
      <c r="QLN445" s="45"/>
      <c r="QLO445" s="45"/>
      <c r="QLP445" s="45"/>
      <c r="QLQ445" s="45"/>
      <c r="QLR445" s="45"/>
      <c r="QLS445" s="45"/>
      <c r="QLT445" s="45"/>
      <c r="QLU445" s="45"/>
      <c r="QLV445" s="45"/>
      <c r="QLW445" s="45"/>
      <c r="QLX445" s="45"/>
      <c r="QLY445" s="45"/>
      <c r="QLZ445" s="45"/>
      <c r="QMA445" s="45"/>
      <c r="QMB445" s="45"/>
      <c r="QMC445" s="45"/>
      <c r="QMD445" s="45"/>
      <c r="QME445" s="45"/>
      <c r="QMF445" s="45"/>
      <c r="QMG445" s="45"/>
      <c r="QMH445" s="45"/>
      <c r="QMI445" s="45"/>
      <c r="QMJ445" s="45"/>
      <c r="QMK445" s="45"/>
      <c r="QML445" s="45"/>
      <c r="QMM445" s="45"/>
      <c r="QMN445" s="45"/>
      <c r="QMO445" s="45"/>
      <c r="QMP445" s="45"/>
      <c r="QMQ445" s="45"/>
      <c r="QMR445" s="45"/>
      <c r="QMS445" s="45"/>
      <c r="QMT445" s="45"/>
      <c r="QMU445" s="45"/>
      <c r="QMV445" s="45"/>
      <c r="QMW445" s="45"/>
      <c r="QMX445" s="45"/>
      <c r="QMY445" s="45"/>
      <c r="QMZ445" s="45"/>
      <c r="QNA445" s="45"/>
      <c r="QNB445" s="45"/>
      <c r="QNC445" s="45"/>
      <c r="QND445" s="45"/>
      <c r="QNE445" s="45"/>
      <c r="QNF445" s="45"/>
      <c r="QNG445" s="45"/>
      <c r="QNH445" s="45"/>
      <c r="QNI445" s="45"/>
      <c r="QNJ445" s="45"/>
      <c r="QNK445" s="45"/>
      <c r="QNL445" s="45"/>
      <c r="QNM445" s="45"/>
      <c r="QNN445" s="45"/>
      <c r="QNO445" s="45"/>
      <c r="QNP445" s="45"/>
      <c r="QNQ445" s="45"/>
      <c r="QNR445" s="45"/>
      <c r="QNS445" s="45"/>
      <c r="QNT445" s="45"/>
      <c r="QNU445" s="45"/>
      <c r="QNV445" s="45"/>
      <c r="QNW445" s="45"/>
      <c r="QNX445" s="45"/>
      <c r="QNY445" s="45"/>
      <c r="QNZ445" s="45"/>
      <c r="QOA445" s="45"/>
      <c r="QOB445" s="45"/>
      <c r="QOC445" s="45"/>
      <c r="QOD445" s="45"/>
      <c r="QOE445" s="45"/>
      <c r="QOF445" s="45"/>
      <c r="QOG445" s="45"/>
      <c r="QOH445" s="45"/>
      <c r="QOI445" s="45"/>
      <c r="QOJ445" s="45"/>
      <c r="QOK445" s="45"/>
      <c r="QOL445" s="45"/>
      <c r="QOM445" s="45"/>
      <c r="QON445" s="45"/>
      <c r="QOO445" s="45"/>
      <c r="QOP445" s="45"/>
      <c r="QOQ445" s="45"/>
      <c r="QOR445" s="45"/>
      <c r="QOS445" s="45"/>
      <c r="QOT445" s="45"/>
      <c r="QOU445" s="45"/>
      <c r="QOV445" s="45"/>
      <c r="QOW445" s="45"/>
      <c r="QOX445" s="45"/>
      <c r="QOY445" s="45"/>
      <c r="QOZ445" s="45"/>
      <c r="QPA445" s="45"/>
      <c r="QPB445" s="45"/>
      <c r="QPC445" s="45"/>
      <c r="QPD445" s="45"/>
      <c r="QPE445" s="45"/>
      <c r="QPF445" s="45"/>
      <c r="QPG445" s="45"/>
      <c r="QPH445" s="45"/>
      <c r="QPI445" s="45"/>
      <c r="QPJ445" s="45"/>
      <c r="QPK445" s="45"/>
      <c r="QPL445" s="45"/>
      <c r="QPM445" s="45"/>
      <c r="QPN445" s="45"/>
      <c r="QPO445" s="45"/>
      <c r="QPP445" s="45"/>
      <c r="QPQ445" s="45"/>
      <c r="QPR445" s="45"/>
      <c r="QPS445" s="45"/>
      <c r="QPT445" s="45"/>
      <c r="QPU445" s="45"/>
      <c r="QPV445" s="45"/>
      <c r="QPW445" s="45"/>
      <c r="QPX445" s="45"/>
      <c r="QPY445" s="45"/>
      <c r="QPZ445" s="45"/>
      <c r="QQA445" s="45"/>
      <c r="QQB445" s="45"/>
      <c r="QQC445" s="45"/>
      <c r="QQD445" s="45"/>
      <c r="QQE445" s="45"/>
      <c r="QQF445" s="45"/>
      <c r="QQG445" s="45"/>
      <c r="QQH445" s="45"/>
      <c r="QQI445" s="45"/>
      <c r="QQJ445" s="45"/>
      <c r="QQK445" s="45"/>
      <c r="QQL445" s="45"/>
      <c r="QQM445" s="45"/>
      <c r="QQN445" s="45"/>
      <c r="QQO445" s="45"/>
      <c r="QQP445" s="45"/>
      <c r="QQQ445" s="45"/>
      <c r="QQR445" s="45"/>
      <c r="QQS445" s="45"/>
      <c r="QQT445" s="45"/>
      <c r="QQU445" s="45"/>
      <c r="QQV445" s="45"/>
      <c r="QQW445" s="45"/>
      <c r="QQX445" s="45"/>
      <c r="QQY445" s="45"/>
      <c r="QQZ445" s="45"/>
      <c r="QRA445" s="45"/>
      <c r="QRB445" s="45"/>
      <c r="QRC445" s="45"/>
      <c r="QRD445" s="45"/>
      <c r="QRE445" s="45"/>
      <c r="QRF445" s="45"/>
      <c r="QRG445" s="45"/>
      <c r="QRH445" s="45"/>
      <c r="QRI445" s="45"/>
      <c r="QRJ445" s="45"/>
      <c r="QRK445" s="45"/>
      <c r="QRL445" s="45"/>
      <c r="QRM445" s="45"/>
      <c r="QRN445" s="45"/>
      <c r="QRO445" s="45"/>
      <c r="QRP445" s="45"/>
      <c r="QRQ445" s="45"/>
      <c r="QRR445" s="45"/>
      <c r="QRS445" s="45"/>
      <c r="QRT445" s="45"/>
      <c r="QRU445" s="45"/>
      <c r="QRV445" s="45"/>
      <c r="QRW445" s="45"/>
      <c r="QRX445" s="45"/>
      <c r="QRY445" s="45"/>
      <c r="QRZ445" s="45"/>
      <c r="QSA445" s="45"/>
      <c r="QSB445" s="45"/>
      <c r="QSC445" s="45"/>
      <c r="QSD445" s="45"/>
      <c r="QSE445" s="45"/>
      <c r="QSF445" s="45"/>
      <c r="QSG445" s="45"/>
      <c r="QSH445" s="45"/>
      <c r="QSI445" s="45"/>
      <c r="QSJ445" s="45"/>
      <c r="QSK445" s="45"/>
      <c r="QSL445" s="45"/>
      <c r="QSM445" s="45"/>
      <c r="QSN445" s="45"/>
      <c r="QSO445" s="45"/>
      <c r="QSP445" s="45"/>
      <c r="QSQ445" s="45"/>
      <c r="QSR445" s="45"/>
      <c r="QSS445" s="45"/>
      <c r="QST445" s="45"/>
      <c r="QSU445" s="45"/>
      <c r="QSV445" s="45"/>
      <c r="QSW445" s="45"/>
      <c r="QSX445" s="45"/>
      <c r="QSY445" s="45"/>
      <c r="QSZ445" s="45"/>
      <c r="QTA445" s="45"/>
      <c r="QTB445" s="45"/>
      <c r="QTC445" s="45"/>
      <c r="QTD445" s="45"/>
      <c r="QTE445" s="45"/>
      <c r="QTF445" s="45"/>
      <c r="QTG445" s="45"/>
      <c r="QTH445" s="45"/>
      <c r="QTI445" s="45"/>
      <c r="QTJ445" s="45"/>
      <c r="QTK445" s="45"/>
      <c r="QTL445" s="45"/>
      <c r="QTM445" s="45"/>
      <c r="QTN445" s="45"/>
      <c r="QTO445" s="45"/>
      <c r="QTP445" s="45"/>
      <c r="QTQ445" s="45"/>
      <c r="QTR445" s="45"/>
      <c r="QTS445" s="45"/>
      <c r="QTT445" s="45"/>
      <c r="QTU445" s="45"/>
      <c r="QTV445" s="45"/>
      <c r="QTW445" s="45"/>
      <c r="QTX445" s="45"/>
      <c r="QTY445" s="45"/>
      <c r="QTZ445" s="45"/>
      <c r="QUA445" s="45"/>
      <c r="QUB445" s="45"/>
      <c r="QUC445" s="45"/>
      <c r="QUD445" s="45"/>
      <c r="QUE445" s="45"/>
      <c r="QUF445" s="45"/>
      <c r="QUG445" s="45"/>
      <c r="QUH445" s="45"/>
      <c r="QUI445" s="45"/>
      <c r="QUJ445" s="45"/>
      <c r="QUK445" s="45"/>
      <c r="QUL445" s="45"/>
      <c r="QUM445" s="45"/>
      <c r="QUN445" s="45"/>
      <c r="QUO445" s="45"/>
      <c r="QUP445" s="45"/>
      <c r="QUQ445" s="45"/>
      <c r="QUR445" s="45"/>
      <c r="QUS445" s="45"/>
      <c r="QUT445" s="45"/>
      <c r="QUU445" s="45"/>
      <c r="QUV445" s="45"/>
      <c r="QUW445" s="45"/>
      <c r="QUX445" s="45"/>
      <c r="QUY445" s="45"/>
      <c r="QUZ445" s="45"/>
      <c r="QVA445" s="45"/>
      <c r="QVB445" s="45"/>
      <c r="QVC445" s="45"/>
      <c r="QVD445" s="45"/>
      <c r="QVE445" s="45"/>
      <c r="QVF445" s="45"/>
      <c r="QVG445" s="45"/>
      <c r="QVH445" s="45"/>
      <c r="QVI445" s="45"/>
      <c r="QVJ445" s="45"/>
      <c r="QVK445" s="45"/>
      <c r="QVL445" s="45"/>
      <c r="QVM445" s="45"/>
      <c r="QVN445" s="45"/>
      <c r="QVO445" s="45"/>
      <c r="QVP445" s="45"/>
      <c r="QVQ445" s="45"/>
      <c r="QVR445" s="45"/>
      <c r="QVS445" s="45"/>
      <c r="QVT445" s="45"/>
      <c r="QVU445" s="45"/>
      <c r="QVV445" s="45"/>
      <c r="QVW445" s="45"/>
      <c r="QVX445" s="45"/>
      <c r="QVY445" s="45"/>
      <c r="QVZ445" s="45"/>
      <c r="QWA445" s="45"/>
      <c r="QWB445" s="45"/>
      <c r="QWC445" s="45"/>
      <c r="QWD445" s="45"/>
      <c r="QWE445" s="45"/>
      <c r="QWF445" s="45"/>
      <c r="QWG445" s="45"/>
      <c r="QWH445" s="45"/>
      <c r="QWI445" s="45"/>
      <c r="QWJ445" s="45"/>
      <c r="QWK445" s="45"/>
      <c r="QWL445" s="45"/>
      <c r="QWM445" s="45"/>
      <c r="QWN445" s="45"/>
      <c r="QWO445" s="45"/>
      <c r="QWP445" s="45"/>
      <c r="QWQ445" s="45"/>
      <c r="QWR445" s="45"/>
      <c r="QWS445" s="45"/>
      <c r="QWT445" s="45"/>
      <c r="QWU445" s="45"/>
      <c r="QWV445" s="45"/>
      <c r="QWW445" s="45"/>
      <c r="QWX445" s="45"/>
      <c r="QWY445" s="45"/>
      <c r="QWZ445" s="45"/>
      <c r="QXA445" s="45"/>
      <c r="QXB445" s="45"/>
      <c r="QXC445" s="45"/>
      <c r="QXD445" s="45"/>
      <c r="QXE445" s="45"/>
      <c r="QXF445" s="45"/>
      <c r="QXG445" s="45"/>
      <c r="QXH445" s="45"/>
      <c r="QXI445" s="45"/>
      <c r="QXJ445" s="45"/>
      <c r="QXK445" s="45"/>
      <c r="QXL445" s="45"/>
      <c r="QXM445" s="45"/>
      <c r="QXN445" s="45"/>
      <c r="QXO445" s="45"/>
      <c r="QXP445" s="45"/>
      <c r="QXQ445" s="45"/>
      <c r="QXR445" s="45"/>
      <c r="QXS445" s="45"/>
      <c r="QXT445" s="45"/>
      <c r="QXU445" s="45"/>
      <c r="QXV445" s="45"/>
      <c r="QXW445" s="45"/>
      <c r="QXX445" s="45"/>
      <c r="QXY445" s="45"/>
      <c r="QXZ445" s="45"/>
      <c r="QYA445" s="45"/>
      <c r="QYB445" s="45"/>
      <c r="QYC445" s="45"/>
      <c r="QYD445" s="45"/>
      <c r="QYE445" s="45"/>
      <c r="QYF445" s="45"/>
      <c r="QYG445" s="45"/>
      <c r="QYH445" s="45"/>
      <c r="QYI445" s="45"/>
      <c r="QYJ445" s="45"/>
      <c r="QYK445" s="45"/>
      <c r="QYL445" s="45"/>
      <c r="QYM445" s="45"/>
      <c r="QYN445" s="45"/>
      <c r="QYO445" s="45"/>
      <c r="QYP445" s="45"/>
      <c r="QYQ445" s="45"/>
      <c r="QYR445" s="45"/>
      <c r="QYS445" s="45"/>
      <c r="QYT445" s="45"/>
      <c r="QYU445" s="45"/>
      <c r="QYV445" s="45"/>
      <c r="QYW445" s="45"/>
      <c r="QYX445" s="45"/>
      <c r="QYY445" s="45"/>
      <c r="QYZ445" s="45"/>
      <c r="QZA445" s="45"/>
      <c r="QZB445" s="45"/>
      <c r="QZC445" s="45"/>
      <c r="QZD445" s="45"/>
      <c r="QZE445" s="45"/>
      <c r="QZF445" s="45"/>
      <c r="QZG445" s="45"/>
      <c r="QZH445" s="45"/>
      <c r="QZI445" s="45"/>
      <c r="QZJ445" s="45"/>
      <c r="QZK445" s="45"/>
      <c r="QZL445" s="45"/>
      <c r="QZM445" s="45"/>
      <c r="QZN445" s="45"/>
      <c r="QZO445" s="45"/>
      <c r="QZP445" s="45"/>
      <c r="QZQ445" s="45"/>
      <c r="QZR445" s="45"/>
      <c r="QZS445" s="45"/>
      <c r="QZT445" s="45"/>
      <c r="QZU445" s="45"/>
      <c r="QZV445" s="45"/>
      <c r="QZW445" s="45"/>
      <c r="QZX445" s="45"/>
      <c r="QZY445" s="45"/>
      <c r="QZZ445" s="45"/>
      <c r="RAA445" s="45"/>
      <c r="RAB445" s="45"/>
      <c r="RAC445" s="45"/>
      <c r="RAD445" s="45"/>
      <c r="RAE445" s="45"/>
      <c r="RAF445" s="45"/>
      <c r="RAG445" s="45"/>
      <c r="RAH445" s="45"/>
      <c r="RAI445" s="45"/>
      <c r="RAJ445" s="45"/>
      <c r="RAK445" s="45"/>
      <c r="RAL445" s="45"/>
      <c r="RAM445" s="45"/>
      <c r="RAN445" s="45"/>
      <c r="RAO445" s="45"/>
      <c r="RAP445" s="45"/>
      <c r="RAQ445" s="45"/>
      <c r="RAR445" s="45"/>
      <c r="RAS445" s="45"/>
      <c r="RAT445" s="45"/>
      <c r="RAU445" s="45"/>
      <c r="RAV445" s="45"/>
      <c r="RAW445" s="45"/>
      <c r="RAX445" s="45"/>
      <c r="RAY445" s="45"/>
      <c r="RAZ445" s="45"/>
      <c r="RBA445" s="45"/>
      <c r="RBB445" s="45"/>
      <c r="RBC445" s="45"/>
      <c r="RBD445" s="45"/>
      <c r="RBE445" s="45"/>
      <c r="RBF445" s="45"/>
      <c r="RBG445" s="45"/>
      <c r="RBH445" s="45"/>
      <c r="RBI445" s="45"/>
      <c r="RBJ445" s="45"/>
      <c r="RBK445" s="45"/>
      <c r="RBL445" s="45"/>
      <c r="RBM445" s="45"/>
      <c r="RBN445" s="45"/>
      <c r="RBO445" s="45"/>
      <c r="RBP445" s="45"/>
      <c r="RBQ445" s="45"/>
      <c r="RBR445" s="45"/>
      <c r="RBS445" s="45"/>
      <c r="RBT445" s="45"/>
      <c r="RBU445" s="45"/>
      <c r="RBV445" s="45"/>
      <c r="RBW445" s="45"/>
      <c r="RBX445" s="45"/>
      <c r="RBY445" s="45"/>
      <c r="RBZ445" s="45"/>
      <c r="RCA445" s="45"/>
      <c r="RCB445" s="45"/>
      <c r="RCC445" s="45"/>
      <c r="RCD445" s="45"/>
      <c r="RCE445" s="45"/>
      <c r="RCF445" s="45"/>
      <c r="RCG445" s="45"/>
      <c r="RCH445" s="45"/>
      <c r="RCI445" s="45"/>
      <c r="RCJ445" s="45"/>
      <c r="RCK445" s="45"/>
      <c r="RCL445" s="45"/>
      <c r="RCM445" s="45"/>
      <c r="RCN445" s="45"/>
      <c r="RCO445" s="45"/>
      <c r="RCP445" s="45"/>
      <c r="RCQ445" s="45"/>
      <c r="RCR445" s="45"/>
      <c r="RCS445" s="45"/>
      <c r="RCT445" s="45"/>
      <c r="RCU445" s="45"/>
      <c r="RCV445" s="45"/>
      <c r="RCW445" s="45"/>
      <c r="RCX445" s="45"/>
      <c r="RCY445" s="45"/>
      <c r="RCZ445" s="45"/>
      <c r="RDA445" s="45"/>
      <c r="RDB445" s="45"/>
      <c r="RDC445" s="45"/>
      <c r="RDD445" s="45"/>
      <c r="RDE445" s="45"/>
      <c r="RDF445" s="45"/>
      <c r="RDG445" s="45"/>
      <c r="RDH445" s="45"/>
      <c r="RDI445" s="45"/>
      <c r="RDJ445" s="45"/>
      <c r="RDK445" s="45"/>
      <c r="RDL445" s="45"/>
      <c r="RDM445" s="45"/>
      <c r="RDN445" s="45"/>
      <c r="RDO445" s="45"/>
      <c r="RDP445" s="45"/>
      <c r="RDQ445" s="45"/>
      <c r="RDR445" s="45"/>
      <c r="RDS445" s="45"/>
      <c r="RDT445" s="45"/>
      <c r="RDU445" s="45"/>
      <c r="RDV445" s="45"/>
      <c r="RDW445" s="45"/>
      <c r="RDX445" s="45"/>
      <c r="RDY445" s="45"/>
      <c r="RDZ445" s="45"/>
      <c r="REA445" s="45"/>
      <c r="REB445" s="45"/>
      <c r="REC445" s="45"/>
      <c r="RED445" s="45"/>
      <c r="REE445" s="45"/>
      <c r="REF445" s="45"/>
      <c r="REG445" s="45"/>
      <c r="REH445" s="45"/>
      <c r="REI445" s="45"/>
      <c r="REJ445" s="45"/>
      <c r="REK445" s="45"/>
      <c r="REL445" s="45"/>
      <c r="REM445" s="45"/>
      <c r="REN445" s="45"/>
      <c r="REO445" s="45"/>
      <c r="REP445" s="45"/>
      <c r="REQ445" s="45"/>
      <c r="RER445" s="45"/>
      <c r="RES445" s="45"/>
      <c r="RET445" s="45"/>
      <c r="REU445" s="45"/>
      <c r="REV445" s="45"/>
      <c r="REW445" s="45"/>
      <c r="REX445" s="45"/>
      <c r="REY445" s="45"/>
      <c r="REZ445" s="45"/>
      <c r="RFA445" s="45"/>
      <c r="RFB445" s="45"/>
      <c r="RFC445" s="45"/>
      <c r="RFD445" s="45"/>
      <c r="RFE445" s="45"/>
      <c r="RFF445" s="45"/>
      <c r="RFG445" s="45"/>
      <c r="RFH445" s="45"/>
      <c r="RFI445" s="45"/>
      <c r="RFJ445" s="45"/>
      <c r="RFK445" s="45"/>
      <c r="RFL445" s="45"/>
      <c r="RFM445" s="45"/>
      <c r="RFN445" s="45"/>
      <c r="RFO445" s="45"/>
      <c r="RFP445" s="45"/>
      <c r="RFQ445" s="45"/>
      <c r="RFR445" s="45"/>
      <c r="RFS445" s="45"/>
      <c r="RFT445" s="45"/>
      <c r="RFU445" s="45"/>
      <c r="RFV445" s="45"/>
      <c r="RFW445" s="45"/>
      <c r="RFX445" s="45"/>
      <c r="RFY445" s="45"/>
      <c r="RFZ445" s="45"/>
      <c r="RGA445" s="45"/>
      <c r="RGB445" s="45"/>
      <c r="RGC445" s="45"/>
      <c r="RGD445" s="45"/>
      <c r="RGE445" s="45"/>
      <c r="RGF445" s="45"/>
      <c r="RGG445" s="45"/>
      <c r="RGH445" s="45"/>
      <c r="RGI445" s="45"/>
      <c r="RGJ445" s="45"/>
      <c r="RGK445" s="45"/>
      <c r="RGL445" s="45"/>
      <c r="RGM445" s="45"/>
      <c r="RGN445" s="45"/>
      <c r="RGO445" s="45"/>
      <c r="RGP445" s="45"/>
      <c r="RGQ445" s="45"/>
      <c r="RGR445" s="45"/>
      <c r="RGS445" s="45"/>
      <c r="RGT445" s="45"/>
      <c r="RGU445" s="45"/>
      <c r="RGV445" s="45"/>
      <c r="RGW445" s="45"/>
      <c r="RGX445" s="45"/>
      <c r="RGY445" s="45"/>
      <c r="RGZ445" s="45"/>
      <c r="RHA445" s="45"/>
      <c r="RHB445" s="45"/>
      <c r="RHC445" s="45"/>
      <c r="RHD445" s="45"/>
      <c r="RHE445" s="45"/>
      <c r="RHF445" s="45"/>
      <c r="RHG445" s="45"/>
      <c r="RHH445" s="45"/>
      <c r="RHI445" s="45"/>
      <c r="RHJ445" s="45"/>
      <c r="RHK445" s="45"/>
      <c r="RHL445" s="45"/>
      <c r="RHM445" s="45"/>
      <c r="RHN445" s="45"/>
      <c r="RHO445" s="45"/>
      <c r="RHP445" s="45"/>
      <c r="RHQ445" s="45"/>
      <c r="RHR445" s="45"/>
      <c r="RHS445" s="45"/>
      <c r="RHT445" s="45"/>
      <c r="RHU445" s="45"/>
      <c r="RHV445" s="45"/>
      <c r="RHW445" s="45"/>
      <c r="RHX445" s="45"/>
      <c r="RHY445" s="45"/>
      <c r="RHZ445" s="45"/>
      <c r="RIA445" s="45"/>
      <c r="RIB445" s="45"/>
      <c r="RIC445" s="45"/>
      <c r="RID445" s="45"/>
      <c r="RIE445" s="45"/>
      <c r="RIF445" s="45"/>
      <c r="RIG445" s="45"/>
      <c r="RIH445" s="45"/>
      <c r="RII445" s="45"/>
      <c r="RIJ445" s="45"/>
      <c r="RIK445" s="45"/>
      <c r="RIL445" s="45"/>
      <c r="RIM445" s="45"/>
      <c r="RIN445" s="45"/>
      <c r="RIO445" s="45"/>
      <c r="RIP445" s="45"/>
      <c r="RIQ445" s="45"/>
      <c r="RIR445" s="45"/>
      <c r="RIS445" s="45"/>
      <c r="RIT445" s="45"/>
      <c r="RIU445" s="45"/>
      <c r="RIV445" s="45"/>
      <c r="RIW445" s="45"/>
      <c r="RIX445" s="45"/>
      <c r="RIY445" s="45"/>
      <c r="RIZ445" s="45"/>
      <c r="RJA445" s="45"/>
      <c r="RJB445" s="45"/>
      <c r="RJC445" s="45"/>
      <c r="RJD445" s="45"/>
      <c r="RJE445" s="45"/>
      <c r="RJF445" s="45"/>
      <c r="RJG445" s="45"/>
      <c r="RJH445" s="45"/>
      <c r="RJI445" s="45"/>
      <c r="RJJ445" s="45"/>
      <c r="RJK445" s="45"/>
      <c r="RJL445" s="45"/>
      <c r="RJM445" s="45"/>
      <c r="RJN445" s="45"/>
      <c r="RJO445" s="45"/>
      <c r="RJP445" s="45"/>
      <c r="RJQ445" s="45"/>
      <c r="RJR445" s="45"/>
      <c r="RJS445" s="45"/>
      <c r="RJT445" s="45"/>
      <c r="RJU445" s="45"/>
      <c r="RJV445" s="45"/>
      <c r="RJW445" s="45"/>
      <c r="RJX445" s="45"/>
      <c r="RJY445" s="45"/>
      <c r="RJZ445" s="45"/>
      <c r="RKA445" s="45"/>
      <c r="RKB445" s="45"/>
      <c r="RKC445" s="45"/>
      <c r="RKD445" s="45"/>
      <c r="RKE445" s="45"/>
      <c r="RKF445" s="45"/>
      <c r="RKG445" s="45"/>
      <c r="RKH445" s="45"/>
      <c r="RKI445" s="45"/>
      <c r="RKJ445" s="45"/>
      <c r="RKK445" s="45"/>
      <c r="RKL445" s="45"/>
      <c r="RKM445" s="45"/>
      <c r="RKN445" s="45"/>
      <c r="RKO445" s="45"/>
      <c r="RKP445" s="45"/>
      <c r="RKQ445" s="45"/>
      <c r="RKR445" s="45"/>
      <c r="RKS445" s="45"/>
      <c r="RKT445" s="45"/>
      <c r="RKU445" s="45"/>
      <c r="RKV445" s="45"/>
      <c r="RKW445" s="45"/>
      <c r="RKX445" s="45"/>
      <c r="RKY445" s="45"/>
      <c r="RKZ445" s="45"/>
      <c r="RLA445" s="45"/>
      <c r="RLB445" s="45"/>
      <c r="RLC445" s="45"/>
      <c r="RLD445" s="45"/>
      <c r="RLE445" s="45"/>
      <c r="RLF445" s="45"/>
      <c r="RLG445" s="45"/>
      <c r="RLH445" s="45"/>
      <c r="RLI445" s="45"/>
      <c r="RLJ445" s="45"/>
      <c r="RLK445" s="45"/>
      <c r="RLL445" s="45"/>
      <c r="RLM445" s="45"/>
      <c r="RLN445" s="45"/>
      <c r="RLO445" s="45"/>
      <c r="RLP445" s="45"/>
      <c r="RLQ445" s="45"/>
      <c r="RLR445" s="45"/>
      <c r="RLS445" s="45"/>
      <c r="RLT445" s="45"/>
      <c r="RLU445" s="45"/>
      <c r="RLV445" s="45"/>
      <c r="RLW445" s="45"/>
      <c r="RLX445" s="45"/>
      <c r="RLY445" s="45"/>
      <c r="RLZ445" s="45"/>
      <c r="RMA445" s="45"/>
      <c r="RMB445" s="45"/>
      <c r="RMC445" s="45"/>
      <c r="RMD445" s="45"/>
      <c r="RME445" s="45"/>
      <c r="RMF445" s="45"/>
      <c r="RMG445" s="45"/>
      <c r="RMH445" s="45"/>
      <c r="RMI445" s="45"/>
      <c r="RMJ445" s="45"/>
      <c r="RMK445" s="45"/>
      <c r="RML445" s="45"/>
      <c r="RMM445" s="45"/>
      <c r="RMN445" s="45"/>
      <c r="RMO445" s="45"/>
      <c r="RMP445" s="45"/>
      <c r="RMQ445" s="45"/>
      <c r="RMR445" s="45"/>
      <c r="RMS445" s="45"/>
      <c r="RMT445" s="45"/>
      <c r="RMU445" s="45"/>
      <c r="RMV445" s="45"/>
      <c r="RMW445" s="45"/>
      <c r="RMX445" s="45"/>
      <c r="RMY445" s="45"/>
      <c r="RMZ445" s="45"/>
      <c r="RNA445" s="45"/>
      <c r="RNB445" s="45"/>
      <c r="RNC445" s="45"/>
      <c r="RND445" s="45"/>
      <c r="RNE445" s="45"/>
      <c r="RNF445" s="45"/>
      <c r="RNG445" s="45"/>
      <c r="RNH445" s="45"/>
      <c r="RNI445" s="45"/>
      <c r="RNJ445" s="45"/>
      <c r="RNK445" s="45"/>
      <c r="RNL445" s="45"/>
      <c r="RNM445" s="45"/>
      <c r="RNN445" s="45"/>
      <c r="RNO445" s="45"/>
      <c r="RNP445" s="45"/>
      <c r="RNQ445" s="45"/>
      <c r="RNR445" s="45"/>
      <c r="RNS445" s="45"/>
      <c r="RNT445" s="45"/>
      <c r="RNU445" s="45"/>
      <c r="RNV445" s="45"/>
      <c r="RNW445" s="45"/>
      <c r="RNX445" s="45"/>
      <c r="RNY445" s="45"/>
      <c r="RNZ445" s="45"/>
      <c r="ROA445" s="45"/>
      <c r="ROB445" s="45"/>
      <c r="ROC445" s="45"/>
      <c r="ROD445" s="45"/>
      <c r="ROE445" s="45"/>
      <c r="ROF445" s="45"/>
      <c r="ROG445" s="45"/>
      <c r="ROH445" s="45"/>
      <c r="ROI445" s="45"/>
      <c r="ROJ445" s="45"/>
      <c r="ROK445" s="45"/>
      <c r="ROL445" s="45"/>
      <c r="ROM445" s="45"/>
      <c r="RON445" s="45"/>
      <c r="ROO445" s="45"/>
      <c r="ROP445" s="45"/>
      <c r="ROQ445" s="45"/>
      <c r="ROR445" s="45"/>
      <c r="ROS445" s="45"/>
      <c r="ROT445" s="45"/>
      <c r="ROU445" s="45"/>
      <c r="ROV445" s="45"/>
      <c r="ROW445" s="45"/>
      <c r="ROX445" s="45"/>
      <c r="ROY445" s="45"/>
      <c r="ROZ445" s="45"/>
      <c r="RPA445" s="45"/>
      <c r="RPB445" s="45"/>
      <c r="RPC445" s="45"/>
      <c r="RPD445" s="45"/>
      <c r="RPE445" s="45"/>
      <c r="RPF445" s="45"/>
      <c r="RPG445" s="45"/>
      <c r="RPH445" s="45"/>
      <c r="RPI445" s="45"/>
      <c r="RPJ445" s="45"/>
      <c r="RPK445" s="45"/>
      <c r="RPL445" s="45"/>
      <c r="RPM445" s="45"/>
      <c r="RPN445" s="45"/>
      <c r="RPO445" s="45"/>
      <c r="RPP445" s="45"/>
      <c r="RPQ445" s="45"/>
      <c r="RPR445" s="45"/>
      <c r="RPS445" s="45"/>
      <c r="RPT445" s="45"/>
      <c r="RPU445" s="45"/>
      <c r="RPV445" s="45"/>
      <c r="RPW445" s="45"/>
      <c r="RPX445" s="45"/>
      <c r="RPY445" s="45"/>
      <c r="RPZ445" s="45"/>
      <c r="RQA445" s="45"/>
      <c r="RQB445" s="45"/>
      <c r="RQC445" s="45"/>
      <c r="RQD445" s="45"/>
      <c r="RQE445" s="45"/>
      <c r="RQF445" s="45"/>
      <c r="RQG445" s="45"/>
      <c r="RQH445" s="45"/>
      <c r="RQI445" s="45"/>
      <c r="RQJ445" s="45"/>
      <c r="RQK445" s="45"/>
      <c r="RQL445" s="45"/>
      <c r="RQM445" s="45"/>
      <c r="RQN445" s="45"/>
      <c r="RQO445" s="45"/>
      <c r="RQP445" s="45"/>
      <c r="RQQ445" s="45"/>
      <c r="RQR445" s="45"/>
      <c r="RQS445" s="45"/>
      <c r="RQT445" s="45"/>
      <c r="RQU445" s="45"/>
      <c r="RQV445" s="45"/>
      <c r="RQW445" s="45"/>
      <c r="RQX445" s="45"/>
      <c r="RQY445" s="45"/>
      <c r="RQZ445" s="45"/>
      <c r="RRA445" s="45"/>
      <c r="RRB445" s="45"/>
      <c r="RRC445" s="45"/>
      <c r="RRD445" s="45"/>
      <c r="RRE445" s="45"/>
      <c r="RRF445" s="45"/>
      <c r="RRG445" s="45"/>
      <c r="RRH445" s="45"/>
      <c r="RRI445" s="45"/>
      <c r="RRJ445" s="45"/>
      <c r="RRK445" s="45"/>
      <c r="RRL445" s="45"/>
      <c r="RRM445" s="45"/>
      <c r="RRN445" s="45"/>
      <c r="RRO445" s="45"/>
      <c r="RRP445" s="45"/>
      <c r="RRQ445" s="45"/>
      <c r="RRR445" s="45"/>
      <c r="RRS445" s="45"/>
      <c r="RRT445" s="45"/>
      <c r="RRU445" s="45"/>
      <c r="RRV445" s="45"/>
      <c r="RRW445" s="45"/>
      <c r="RRX445" s="45"/>
      <c r="RRY445" s="45"/>
      <c r="RRZ445" s="45"/>
      <c r="RSA445" s="45"/>
      <c r="RSB445" s="45"/>
      <c r="RSC445" s="45"/>
      <c r="RSD445" s="45"/>
      <c r="RSE445" s="45"/>
      <c r="RSF445" s="45"/>
      <c r="RSG445" s="45"/>
      <c r="RSH445" s="45"/>
      <c r="RSI445" s="45"/>
      <c r="RSJ445" s="45"/>
      <c r="RSK445" s="45"/>
      <c r="RSL445" s="45"/>
      <c r="RSM445" s="45"/>
      <c r="RSN445" s="45"/>
      <c r="RSO445" s="45"/>
      <c r="RSP445" s="45"/>
      <c r="RSQ445" s="45"/>
      <c r="RSR445" s="45"/>
      <c r="RSS445" s="45"/>
      <c r="RST445" s="45"/>
      <c r="RSU445" s="45"/>
      <c r="RSV445" s="45"/>
      <c r="RSW445" s="45"/>
      <c r="RSX445" s="45"/>
      <c r="RSY445" s="45"/>
      <c r="RSZ445" s="45"/>
      <c r="RTA445" s="45"/>
      <c r="RTB445" s="45"/>
      <c r="RTC445" s="45"/>
      <c r="RTD445" s="45"/>
      <c r="RTE445" s="45"/>
      <c r="RTF445" s="45"/>
      <c r="RTG445" s="45"/>
      <c r="RTH445" s="45"/>
      <c r="RTI445" s="45"/>
      <c r="RTJ445" s="45"/>
      <c r="RTK445" s="45"/>
      <c r="RTL445" s="45"/>
      <c r="RTM445" s="45"/>
      <c r="RTN445" s="45"/>
      <c r="RTO445" s="45"/>
      <c r="RTP445" s="45"/>
      <c r="RTQ445" s="45"/>
      <c r="RTR445" s="45"/>
      <c r="RTS445" s="45"/>
      <c r="RTT445" s="45"/>
      <c r="RTU445" s="45"/>
      <c r="RTV445" s="45"/>
      <c r="RTW445" s="45"/>
      <c r="RTX445" s="45"/>
      <c r="RTY445" s="45"/>
      <c r="RTZ445" s="45"/>
      <c r="RUA445" s="45"/>
      <c r="RUB445" s="45"/>
      <c r="RUC445" s="45"/>
      <c r="RUD445" s="45"/>
      <c r="RUE445" s="45"/>
      <c r="RUF445" s="45"/>
      <c r="RUG445" s="45"/>
      <c r="RUH445" s="45"/>
      <c r="RUI445" s="45"/>
      <c r="RUJ445" s="45"/>
      <c r="RUK445" s="45"/>
      <c r="RUL445" s="45"/>
      <c r="RUM445" s="45"/>
      <c r="RUN445" s="45"/>
      <c r="RUO445" s="45"/>
      <c r="RUP445" s="45"/>
      <c r="RUQ445" s="45"/>
      <c r="RUR445" s="45"/>
      <c r="RUS445" s="45"/>
      <c r="RUT445" s="45"/>
      <c r="RUU445" s="45"/>
      <c r="RUV445" s="45"/>
      <c r="RUW445" s="45"/>
      <c r="RUX445" s="45"/>
      <c r="RUY445" s="45"/>
      <c r="RUZ445" s="45"/>
      <c r="RVA445" s="45"/>
      <c r="RVB445" s="45"/>
      <c r="RVC445" s="45"/>
      <c r="RVD445" s="45"/>
      <c r="RVE445" s="45"/>
      <c r="RVF445" s="45"/>
      <c r="RVG445" s="45"/>
      <c r="RVH445" s="45"/>
      <c r="RVI445" s="45"/>
      <c r="RVJ445" s="45"/>
      <c r="RVK445" s="45"/>
      <c r="RVL445" s="45"/>
      <c r="RVM445" s="45"/>
      <c r="RVN445" s="45"/>
      <c r="RVO445" s="45"/>
      <c r="RVP445" s="45"/>
      <c r="RVQ445" s="45"/>
      <c r="RVR445" s="45"/>
      <c r="RVS445" s="45"/>
      <c r="RVT445" s="45"/>
      <c r="RVU445" s="45"/>
      <c r="RVV445" s="45"/>
      <c r="RVW445" s="45"/>
      <c r="RVX445" s="45"/>
      <c r="RVY445" s="45"/>
      <c r="RVZ445" s="45"/>
      <c r="RWA445" s="45"/>
      <c r="RWB445" s="45"/>
      <c r="RWC445" s="45"/>
      <c r="RWD445" s="45"/>
      <c r="RWE445" s="45"/>
      <c r="RWF445" s="45"/>
      <c r="RWG445" s="45"/>
      <c r="RWH445" s="45"/>
      <c r="RWI445" s="45"/>
      <c r="RWJ445" s="45"/>
      <c r="RWK445" s="45"/>
      <c r="RWL445" s="45"/>
      <c r="RWM445" s="45"/>
      <c r="RWN445" s="45"/>
      <c r="RWO445" s="45"/>
      <c r="RWP445" s="45"/>
      <c r="RWQ445" s="45"/>
      <c r="RWR445" s="45"/>
      <c r="RWS445" s="45"/>
      <c r="RWT445" s="45"/>
      <c r="RWU445" s="45"/>
      <c r="RWV445" s="45"/>
      <c r="RWW445" s="45"/>
      <c r="RWX445" s="45"/>
      <c r="RWY445" s="45"/>
      <c r="RWZ445" s="45"/>
      <c r="RXA445" s="45"/>
      <c r="RXB445" s="45"/>
      <c r="RXC445" s="45"/>
      <c r="RXD445" s="45"/>
      <c r="RXE445" s="45"/>
      <c r="RXF445" s="45"/>
      <c r="RXG445" s="45"/>
      <c r="RXH445" s="45"/>
      <c r="RXI445" s="45"/>
      <c r="RXJ445" s="45"/>
      <c r="RXK445" s="45"/>
      <c r="RXL445" s="45"/>
      <c r="RXM445" s="45"/>
      <c r="RXN445" s="45"/>
      <c r="RXO445" s="45"/>
      <c r="RXP445" s="45"/>
      <c r="RXQ445" s="45"/>
      <c r="RXR445" s="45"/>
      <c r="RXS445" s="45"/>
      <c r="RXT445" s="45"/>
      <c r="RXU445" s="45"/>
      <c r="RXV445" s="45"/>
      <c r="RXW445" s="45"/>
      <c r="RXX445" s="45"/>
      <c r="RXY445" s="45"/>
      <c r="RXZ445" s="45"/>
      <c r="RYA445" s="45"/>
      <c r="RYB445" s="45"/>
      <c r="RYC445" s="45"/>
      <c r="RYD445" s="45"/>
      <c r="RYE445" s="45"/>
      <c r="RYF445" s="45"/>
      <c r="RYG445" s="45"/>
      <c r="RYH445" s="45"/>
      <c r="RYI445" s="45"/>
      <c r="RYJ445" s="45"/>
      <c r="RYK445" s="45"/>
      <c r="RYL445" s="45"/>
      <c r="RYM445" s="45"/>
      <c r="RYN445" s="45"/>
      <c r="RYO445" s="45"/>
      <c r="RYP445" s="45"/>
      <c r="RYQ445" s="45"/>
      <c r="RYR445" s="45"/>
      <c r="RYS445" s="45"/>
      <c r="RYT445" s="45"/>
      <c r="RYU445" s="45"/>
      <c r="RYV445" s="45"/>
      <c r="RYW445" s="45"/>
      <c r="RYX445" s="45"/>
      <c r="RYY445" s="45"/>
      <c r="RYZ445" s="45"/>
      <c r="RZA445" s="45"/>
      <c r="RZB445" s="45"/>
      <c r="RZC445" s="45"/>
      <c r="RZD445" s="45"/>
      <c r="RZE445" s="45"/>
      <c r="RZF445" s="45"/>
      <c r="RZG445" s="45"/>
      <c r="RZH445" s="45"/>
      <c r="RZI445" s="45"/>
      <c r="RZJ445" s="45"/>
      <c r="RZK445" s="45"/>
      <c r="RZL445" s="45"/>
      <c r="RZM445" s="45"/>
      <c r="RZN445" s="45"/>
      <c r="RZO445" s="45"/>
      <c r="RZP445" s="45"/>
      <c r="RZQ445" s="45"/>
      <c r="RZR445" s="45"/>
      <c r="RZS445" s="45"/>
      <c r="RZT445" s="45"/>
      <c r="RZU445" s="45"/>
      <c r="RZV445" s="45"/>
      <c r="RZW445" s="45"/>
      <c r="RZX445" s="45"/>
      <c r="RZY445" s="45"/>
      <c r="RZZ445" s="45"/>
      <c r="SAA445" s="45"/>
      <c r="SAB445" s="45"/>
      <c r="SAC445" s="45"/>
      <c r="SAD445" s="45"/>
      <c r="SAE445" s="45"/>
      <c r="SAF445" s="45"/>
      <c r="SAG445" s="45"/>
      <c r="SAH445" s="45"/>
      <c r="SAI445" s="45"/>
      <c r="SAJ445" s="45"/>
      <c r="SAK445" s="45"/>
      <c r="SAL445" s="45"/>
      <c r="SAM445" s="45"/>
      <c r="SAN445" s="45"/>
      <c r="SAO445" s="45"/>
      <c r="SAP445" s="45"/>
      <c r="SAQ445" s="45"/>
      <c r="SAR445" s="45"/>
      <c r="SAS445" s="45"/>
      <c r="SAT445" s="45"/>
      <c r="SAU445" s="45"/>
      <c r="SAV445" s="45"/>
      <c r="SAW445" s="45"/>
      <c r="SAX445" s="45"/>
      <c r="SAY445" s="45"/>
      <c r="SAZ445" s="45"/>
      <c r="SBA445" s="45"/>
      <c r="SBB445" s="45"/>
      <c r="SBC445" s="45"/>
      <c r="SBD445" s="45"/>
      <c r="SBE445" s="45"/>
      <c r="SBF445" s="45"/>
      <c r="SBG445" s="45"/>
      <c r="SBH445" s="45"/>
      <c r="SBI445" s="45"/>
      <c r="SBJ445" s="45"/>
      <c r="SBK445" s="45"/>
      <c r="SBL445" s="45"/>
      <c r="SBM445" s="45"/>
      <c r="SBN445" s="45"/>
      <c r="SBO445" s="45"/>
      <c r="SBP445" s="45"/>
      <c r="SBQ445" s="45"/>
      <c r="SBR445" s="45"/>
      <c r="SBS445" s="45"/>
      <c r="SBT445" s="45"/>
      <c r="SBU445" s="45"/>
      <c r="SBV445" s="45"/>
      <c r="SBW445" s="45"/>
      <c r="SBX445" s="45"/>
      <c r="SBY445" s="45"/>
      <c r="SBZ445" s="45"/>
      <c r="SCA445" s="45"/>
      <c r="SCB445" s="45"/>
      <c r="SCC445" s="45"/>
      <c r="SCD445" s="45"/>
      <c r="SCE445" s="45"/>
      <c r="SCF445" s="45"/>
      <c r="SCG445" s="45"/>
      <c r="SCH445" s="45"/>
      <c r="SCI445" s="45"/>
      <c r="SCJ445" s="45"/>
      <c r="SCK445" s="45"/>
      <c r="SCL445" s="45"/>
      <c r="SCM445" s="45"/>
      <c r="SCN445" s="45"/>
      <c r="SCO445" s="45"/>
      <c r="SCP445" s="45"/>
      <c r="SCQ445" s="45"/>
      <c r="SCR445" s="45"/>
      <c r="SCS445" s="45"/>
      <c r="SCT445" s="45"/>
      <c r="SCU445" s="45"/>
      <c r="SCV445" s="45"/>
      <c r="SCW445" s="45"/>
      <c r="SCX445" s="45"/>
      <c r="SCY445" s="45"/>
      <c r="SCZ445" s="45"/>
      <c r="SDA445" s="45"/>
      <c r="SDB445" s="45"/>
      <c r="SDC445" s="45"/>
      <c r="SDD445" s="45"/>
      <c r="SDE445" s="45"/>
      <c r="SDF445" s="45"/>
      <c r="SDG445" s="45"/>
      <c r="SDH445" s="45"/>
      <c r="SDI445" s="45"/>
      <c r="SDJ445" s="45"/>
      <c r="SDK445" s="45"/>
      <c r="SDL445" s="45"/>
      <c r="SDM445" s="45"/>
      <c r="SDN445" s="45"/>
      <c r="SDO445" s="45"/>
      <c r="SDP445" s="45"/>
      <c r="SDQ445" s="45"/>
      <c r="SDR445" s="45"/>
      <c r="SDS445" s="45"/>
      <c r="SDT445" s="45"/>
      <c r="SDU445" s="45"/>
      <c r="SDV445" s="45"/>
      <c r="SDW445" s="45"/>
      <c r="SDX445" s="45"/>
      <c r="SDY445" s="45"/>
      <c r="SDZ445" s="45"/>
      <c r="SEA445" s="45"/>
      <c r="SEB445" s="45"/>
      <c r="SEC445" s="45"/>
      <c r="SED445" s="45"/>
      <c r="SEE445" s="45"/>
      <c r="SEF445" s="45"/>
      <c r="SEG445" s="45"/>
      <c r="SEH445" s="45"/>
      <c r="SEI445" s="45"/>
      <c r="SEJ445" s="45"/>
      <c r="SEK445" s="45"/>
      <c r="SEL445" s="45"/>
      <c r="SEM445" s="45"/>
      <c r="SEN445" s="45"/>
      <c r="SEO445" s="45"/>
      <c r="SEP445" s="45"/>
      <c r="SEQ445" s="45"/>
      <c r="SER445" s="45"/>
      <c r="SES445" s="45"/>
      <c r="SET445" s="45"/>
      <c r="SEU445" s="45"/>
      <c r="SEV445" s="45"/>
      <c r="SEW445" s="45"/>
      <c r="SEX445" s="45"/>
      <c r="SEY445" s="45"/>
      <c r="SEZ445" s="45"/>
      <c r="SFA445" s="45"/>
      <c r="SFB445" s="45"/>
      <c r="SFC445" s="45"/>
      <c r="SFD445" s="45"/>
      <c r="SFE445" s="45"/>
      <c r="SFF445" s="45"/>
      <c r="SFG445" s="45"/>
      <c r="SFH445" s="45"/>
      <c r="SFI445" s="45"/>
      <c r="SFJ445" s="45"/>
      <c r="SFK445" s="45"/>
      <c r="SFL445" s="45"/>
      <c r="SFM445" s="45"/>
      <c r="SFN445" s="45"/>
      <c r="SFO445" s="45"/>
      <c r="SFP445" s="45"/>
      <c r="SFQ445" s="45"/>
      <c r="SFR445" s="45"/>
      <c r="SFS445" s="45"/>
      <c r="SFT445" s="45"/>
      <c r="SFU445" s="45"/>
      <c r="SFV445" s="45"/>
      <c r="SFW445" s="45"/>
      <c r="SFX445" s="45"/>
      <c r="SFY445" s="45"/>
      <c r="SFZ445" s="45"/>
      <c r="SGA445" s="45"/>
      <c r="SGB445" s="45"/>
      <c r="SGC445" s="45"/>
      <c r="SGD445" s="45"/>
      <c r="SGE445" s="45"/>
      <c r="SGF445" s="45"/>
      <c r="SGG445" s="45"/>
      <c r="SGH445" s="45"/>
      <c r="SGI445" s="45"/>
      <c r="SGJ445" s="45"/>
      <c r="SGK445" s="45"/>
      <c r="SGL445" s="45"/>
      <c r="SGM445" s="45"/>
      <c r="SGN445" s="45"/>
      <c r="SGO445" s="45"/>
      <c r="SGP445" s="45"/>
      <c r="SGQ445" s="45"/>
      <c r="SGR445" s="45"/>
      <c r="SGS445" s="45"/>
      <c r="SGT445" s="45"/>
      <c r="SGU445" s="45"/>
      <c r="SGV445" s="45"/>
      <c r="SGW445" s="45"/>
      <c r="SGX445" s="45"/>
      <c r="SGY445" s="45"/>
      <c r="SGZ445" s="45"/>
      <c r="SHA445" s="45"/>
      <c r="SHB445" s="45"/>
      <c r="SHC445" s="45"/>
      <c r="SHD445" s="45"/>
      <c r="SHE445" s="45"/>
      <c r="SHF445" s="45"/>
      <c r="SHG445" s="45"/>
      <c r="SHH445" s="45"/>
      <c r="SHI445" s="45"/>
      <c r="SHJ445" s="45"/>
      <c r="SHK445" s="45"/>
      <c r="SHL445" s="45"/>
      <c r="SHM445" s="45"/>
      <c r="SHN445" s="45"/>
      <c r="SHO445" s="45"/>
      <c r="SHP445" s="45"/>
      <c r="SHQ445" s="45"/>
      <c r="SHR445" s="45"/>
      <c r="SHS445" s="45"/>
      <c r="SHT445" s="45"/>
      <c r="SHU445" s="45"/>
      <c r="SHV445" s="45"/>
      <c r="SHW445" s="45"/>
      <c r="SHX445" s="45"/>
      <c r="SHY445" s="45"/>
      <c r="SHZ445" s="45"/>
      <c r="SIA445" s="45"/>
      <c r="SIB445" s="45"/>
      <c r="SIC445" s="45"/>
      <c r="SID445" s="45"/>
      <c r="SIE445" s="45"/>
      <c r="SIF445" s="45"/>
      <c r="SIG445" s="45"/>
      <c r="SIH445" s="45"/>
      <c r="SII445" s="45"/>
      <c r="SIJ445" s="45"/>
      <c r="SIK445" s="45"/>
      <c r="SIL445" s="45"/>
      <c r="SIM445" s="45"/>
      <c r="SIN445" s="45"/>
      <c r="SIO445" s="45"/>
      <c r="SIP445" s="45"/>
      <c r="SIQ445" s="45"/>
      <c r="SIR445" s="45"/>
      <c r="SIS445" s="45"/>
      <c r="SIT445" s="45"/>
      <c r="SIU445" s="45"/>
      <c r="SIV445" s="45"/>
      <c r="SIW445" s="45"/>
      <c r="SIX445" s="45"/>
      <c r="SIY445" s="45"/>
      <c r="SIZ445" s="45"/>
      <c r="SJA445" s="45"/>
      <c r="SJB445" s="45"/>
      <c r="SJC445" s="45"/>
      <c r="SJD445" s="45"/>
      <c r="SJE445" s="45"/>
      <c r="SJF445" s="45"/>
      <c r="SJG445" s="45"/>
      <c r="SJH445" s="45"/>
      <c r="SJI445" s="45"/>
      <c r="SJJ445" s="45"/>
      <c r="SJK445" s="45"/>
      <c r="SJL445" s="45"/>
      <c r="SJM445" s="45"/>
      <c r="SJN445" s="45"/>
      <c r="SJO445" s="45"/>
      <c r="SJP445" s="45"/>
      <c r="SJQ445" s="45"/>
      <c r="SJR445" s="45"/>
      <c r="SJS445" s="45"/>
      <c r="SJT445" s="45"/>
      <c r="SJU445" s="45"/>
      <c r="SJV445" s="45"/>
      <c r="SJW445" s="45"/>
      <c r="SJX445" s="45"/>
      <c r="SJY445" s="45"/>
      <c r="SJZ445" s="45"/>
      <c r="SKA445" s="45"/>
      <c r="SKB445" s="45"/>
      <c r="SKC445" s="45"/>
      <c r="SKD445" s="45"/>
      <c r="SKE445" s="45"/>
      <c r="SKF445" s="45"/>
      <c r="SKG445" s="45"/>
      <c r="SKH445" s="45"/>
      <c r="SKI445" s="45"/>
      <c r="SKJ445" s="45"/>
      <c r="SKK445" s="45"/>
      <c r="SKL445" s="45"/>
      <c r="SKM445" s="45"/>
      <c r="SKN445" s="45"/>
      <c r="SKO445" s="45"/>
      <c r="SKP445" s="45"/>
      <c r="SKQ445" s="45"/>
      <c r="SKR445" s="45"/>
      <c r="SKS445" s="45"/>
      <c r="SKT445" s="45"/>
      <c r="SKU445" s="45"/>
      <c r="SKV445" s="45"/>
      <c r="SKW445" s="45"/>
      <c r="SKX445" s="45"/>
      <c r="SKY445" s="45"/>
      <c r="SKZ445" s="45"/>
      <c r="SLA445" s="45"/>
      <c r="SLB445" s="45"/>
      <c r="SLC445" s="45"/>
      <c r="SLD445" s="45"/>
      <c r="SLE445" s="45"/>
      <c r="SLF445" s="45"/>
      <c r="SLG445" s="45"/>
      <c r="SLH445" s="45"/>
      <c r="SLI445" s="45"/>
      <c r="SLJ445" s="45"/>
      <c r="SLK445" s="45"/>
      <c r="SLL445" s="45"/>
      <c r="SLM445" s="45"/>
      <c r="SLN445" s="45"/>
      <c r="SLO445" s="45"/>
      <c r="SLP445" s="45"/>
      <c r="SLQ445" s="45"/>
      <c r="SLR445" s="45"/>
      <c r="SLS445" s="45"/>
      <c r="SLT445" s="45"/>
      <c r="SLU445" s="45"/>
      <c r="SLV445" s="45"/>
      <c r="SLW445" s="45"/>
      <c r="SLX445" s="45"/>
      <c r="SLY445" s="45"/>
      <c r="SLZ445" s="45"/>
      <c r="SMA445" s="45"/>
      <c r="SMB445" s="45"/>
      <c r="SMC445" s="45"/>
      <c r="SMD445" s="45"/>
      <c r="SME445" s="45"/>
      <c r="SMF445" s="45"/>
      <c r="SMG445" s="45"/>
      <c r="SMH445" s="45"/>
      <c r="SMI445" s="45"/>
      <c r="SMJ445" s="45"/>
      <c r="SMK445" s="45"/>
      <c r="SML445" s="45"/>
      <c r="SMM445" s="45"/>
      <c r="SMN445" s="45"/>
      <c r="SMO445" s="45"/>
      <c r="SMP445" s="45"/>
      <c r="SMQ445" s="45"/>
      <c r="SMR445" s="45"/>
      <c r="SMS445" s="45"/>
      <c r="SMT445" s="45"/>
      <c r="SMU445" s="45"/>
      <c r="SMV445" s="45"/>
      <c r="SMW445" s="45"/>
      <c r="SMX445" s="45"/>
      <c r="SMY445" s="45"/>
      <c r="SMZ445" s="45"/>
      <c r="SNA445" s="45"/>
      <c r="SNB445" s="45"/>
      <c r="SNC445" s="45"/>
      <c r="SND445" s="45"/>
      <c r="SNE445" s="45"/>
      <c r="SNF445" s="45"/>
      <c r="SNG445" s="45"/>
      <c r="SNH445" s="45"/>
      <c r="SNI445" s="45"/>
      <c r="SNJ445" s="45"/>
      <c r="SNK445" s="45"/>
      <c r="SNL445" s="45"/>
      <c r="SNM445" s="45"/>
      <c r="SNN445" s="45"/>
      <c r="SNO445" s="45"/>
      <c r="SNP445" s="45"/>
      <c r="SNQ445" s="45"/>
      <c r="SNR445" s="45"/>
      <c r="SNS445" s="45"/>
      <c r="SNT445" s="45"/>
      <c r="SNU445" s="45"/>
      <c r="SNV445" s="45"/>
      <c r="SNW445" s="45"/>
      <c r="SNX445" s="45"/>
      <c r="SNY445" s="45"/>
      <c r="SNZ445" s="45"/>
      <c r="SOA445" s="45"/>
      <c r="SOB445" s="45"/>
      <c r="SOC445" s="45"/>
      <c r="SOD445" s="45"/>
      <c r="SOE445" s="45"/>
      <c r="SOF445" s="45"/>
      <c r="SOG445" s="45"/>
      <c r="SOH445" s="45"/>
      <c r="SOI445" s="45"/>
      <c r="SOJ445" s="45"/>
      <c r="SOK445" s="45"/>
      <c r="SOL445" s="45"/>
      <c r="SOM445" s="45"/>
      <c r="SON445" s="45"/>
      <c r="SOO445" s="45"/>
      <c r="SOP445" s="45"/>
      <c r="SOQ445" s="45"/>
      <c r="SOR445" s="45"/>
      <c r="SOS445" s="45"/>
      <c r="SOT445" s="45"/>
      <c r="SOU445" s="45"/>
      <c r="SOV445" s="45"/>
      <c r="SOW445" s="45"/>
      <c r="SOX445" s="45"/>
      <c r="SOY445" s="45"/>
      <c r="SOZ445" s="45"/>
      <c r="SPA445" s="45"/>
      <c r="SPB445" s="45"/>
      <c r="SPC445" s="45"/>
      <c r="SPD445" s="45"/>
      <c r="SPE445" s="45"/>
      <c r="SPF445" s="45"/>
      <c r="SPG445" s="45"/>
      <c r="SPH445" s="45"/>
      <c r="SPI445" s="45"/>
      <c r="SPJ445" s="45"/>
      <c r="SPK445" s="45"/>
      <c r="SPL445" s="45"/>
      <c r="SPM445" s="45"/>
      <c r="SPN445" s="45"/>
      <c r="SPO445" s="45"/>
      <c r="SPP445" s="45"/>
      <c r="SPQ445" s="45"/>
      <c r="SPR445" s="45"/>
      <c r="SPS445" s="45"/>
      <c r="SPT445" s="45"/>
      <c r="SPU445" s="45"/>
      <c r="SPV445" s="45"/>
      <c r="SPW445" s="45"/>
      <c r="SPX445" s="45"/>
      <c r="SPY445" s="45"/>
      <c r="SPZ445" s="45"/>
      <c r="SQA445" s="45"/>
      <c r="SQB445" s="45"/>
      <c r="SQC445" s="45"/>
      <c r="SQD445" s="45"/>
      <c r="SQE445" s="45"/>
      <c r="SQF445" s="45"/>
      <c r="SQG445" s="45"/>
      <c r="SQH445" s="45"/>
      <c r="SQI445" s="45"/>
      <c r="SQJ445" s="45"/>
      <c r="SQK445" s="45"/>
      <c r="SQL445" s="45"/>
      <c r="SQM445" s="45"/>
      <c r="SQN445" s="45"/>
      <c r="SQO445" s="45"/>
      <c r="SQP445" s="45"/>
      <c r="SQQ445" s="45"/>
      <c r="SQR445" s="45"/>
      <c r="SQS445" s="45"/>
      <c r="SQT445" s="45"/>
      <c r="SQU445" s="45"/>
      <c r="SQV445" s="45"/>
      <c r="SQW445" s="45"/>
      <c r="SQX445" s="45"/>
      <c r="SQY445" s="45"/>
      <c r="SQZ445" s="45"/>
      <c r="SRA445" s="45"/>
      <c r="SRB445" s="45"/>
      <c r="SRC445" s="45"/>
      <c r="SRD445" s="45"/>
      <c r="SRE445" s="45"/>
      <c r="SRF445" s="45"/>
      <c r="SRG445" s="45"/>
      <c r="SRH445" s="45"/>
      <c r="SRI445" s="45"/>
      <c r="SRJ445" s="45"/>
      <c r="SRK445" s="45"/>
      <c r="SRL445" s="45"/>
      <c r="SRM445" s="45"/>
      <c r="SRN445" s="45"/>
      <c r="SRO445" s="45"/>
      <c r="SRP445" s="45"/>
      <c r="SRQ445" s="45"/>
      <c r="SRR445" s="45"/>
      <c r="SRS445" s="45"/>
      <c r="SRT445" s="45"/>
      <c r="SRU445" s="45"/>
      <c r="SRV445" s="45"/>
      <c r="SRW445" s="45"/>
      <c r="SRX445" s="45"/>
      <c r="SRY445" s="45"/>
      <c r="SRZ445" s="45"/>
      <c r="SSA445" s="45"/>
      <c r="SSB445" s="45"/>
      <c r="SSC445" s="45"/>
      <c r="SSD445" s="45"/>
      <c r="SSE445" s="45"/>
      <c r="SSF445" s="45"/>
      <c r="SSG445" s="45"/>
      <c r="SSH445" s="45"/>
      <c r="SSI445" s="45"/>
      <c r="SSJ445" s="45"/>
      <c r="SSK445" s="45"/>
      <c r="SSL445" s="45"/>
      <c r="SSM445" s="45"/>
      <c r="SSN445" s="45"/>
      <c r="SSO445" s="45"/>
      <c r="SSP445" s="45"/>
      <c r="SSQ445" s="45"/>
      <c r="SSR445" s="45"/>
      <c r="SSS445" s="45"/>
      <c r="SST445" s="45"/>
      <c r="SSU445" s="45"/>
      <c r="SSV445" s="45"/>
      <c r="SSW445" s="45"/>
      <c r="SSX445" s="45"/>
      <c r="SSY445" s="45"/>
      <c r="SSZ445" s="45"/>
      <c r="STA445" s="45"/>
      <c r="STB445" s="45"/>
      <c r="STC445" s="45"/>
      <c r="STD445" s="45"/>
      <c r="STE445" s="45"/>
      <c r="STF445" s="45"/>
      <c r="STG445" s="45"/>
      <c r="STH445" s="45"/>
      <c r="STI445" s="45"/>
      <c r="STJ445" s="45"/>
      <c r="STK445" s="45"/>
      <c r="STL445" s="45"/>
      <c r="STM445" s="45"/>
      <c r="STN445" s="45"/>
      <c r="STO445" s="45"/>
      <c r="STP445" s="45"/>
      <c r="STQ445" s="45"/>
      <c r="STR445" s="45"/>
      <c r="STS445" s="45"/>
      <c r="STT445" s="45"/>
      <c r="STU445" s="45"/>
      <c r="STV445" s="45"/>
      <c r="STW445" s="45"/>
      <c r="STX445" s="45"/>
      <c r="STY445" s="45"/>
      <c r="STZ445" s="45"/>
      <c r="SUA445" s="45"/>
      <c r="SUB445" s="45"/>
      <c r="SUC445" s="45"/>
      <c r="SUD445" s="45"/>
      <c r="SUE445" s="45"/>
      <c r="SUF445" s="45"/>
      <c r="SUG445" s="45"/>
      <c r="SUH445" s="45"/>
      <c r="SUI445" s="45"/>
      <c r="SUJ445" s="45"/>
      <c r="SUK445" s="45"/>
      <c r="SUL445" s="45"/>
      <c r="SUM445" s="45"/>
      <c r="SUN445" s="45"/>
      <c r="SUO445" s="45"/>
      <c r="SUP445" s="45"/>
      <c r="SUQ445" s="45"/>
      <c r="SUR445" s="45"/>
      <c r="SUS445" s="45"/>
      <c r="SUT445" s="45"/>
      <c r="SUU445" s="45"/>
      <c r="SUV445" s="45"/>
      <c r="SUW445" s="45"/>
      <c r="SUX445" s="45"/>
      <c r="SUY445" s="45"/>
      <c r="SUZ445" s="45"/>
      <c r="SVA445" s="45"/>
      <c r="SVB445" s="45"/>
      <c r="SVC445" s="45"/>
      <c r="SVD445" s="45"/>
      <c r="SVE445" s="45"/>
      <c r="SVF445" s="45"/>
      <c r="SVG445" s="45"/>
      <c r="SVH445" s="45"/>
      <c r="SVI445" s="45"/>
      <c r="SVJ445" s="45"/>
      <c r="SVK445" s="45"/>
      <c r="SVL445" s="45"/>
      <c r="SVM445" s="45"/>
      <c r="SVN445" s="45"/>
      <c r="SVO445" s="45"/>
      <c r="SVP445" s="45"/>
      <c r="SVQ445" s="45"/>
      <c r="SVR445" s="45"/>
      <c r="SVS445" s="45"/>
      <c r="SVT445" s="45"/>
      <c r="SVU445" s="45"/>
      <c r="SVV445" s="45"/>
      <c r="SVW445" s="45"/>
      <c r="SVX445" s="45"/>
      <c r="SVY445" s="45"/>
      <c r="SVZ445" s="45"/>
      <c r="SWA445" s="45"/>
      <c r="SWB445" s="45"/>
      <c r="SWC445" s="45"/>
      <c r="SWD445" s="45"/>
      <c r="SWE445" s="45"/>
      <c r="SWF445" s="45"/>
      <c r="SWG445" s="45"/>
      <c r="SWH445" s="45"/>
      <c r="SWI445" s="45"/>
      <c r="SWJ445" s="45"/>
      <c r="SWK445" s="45"/>
      <c r="SWL445" s="45"/>
      <c r="SWM445" s="45"/>
      <c r="SWN445" s="45"/>
      <c r="SWO445" s="45"/>
      <c r="SWP445" s="45"/>
      <c r="SWQ445" s="45"/>
      <c r="SWR445" s="45"/>
      <c r="SWS445" s="45"/>
      <c r="SWT445" s="45"/>
      <c r="SWU445" s="45"/>
      <c r="SWV445" s="45"/>
      <c r="SWW445" s="45"/>
      <c r="SWX445" s="45"/>
      <c r="SWY445" s="45"/>
      <c r="SWZ445" s="45"/>
      <c r="SXA445" s="45"/>
      <c r="SXB445" s="45"/>
      <c r="SXC445" s="45"/>
      <c r="SXD445" s="45"/>
      <c r="SXE445" s="45"/>
      <c r="SXF445" s="45"/>
      <c r="SXG445" s="45"/>
      <c r="SXH445" s="45"/>
      <c r="SXI445" s="45"/>
      <c r="SXJ445" s="45"/>
      <c r="SXK445" s="45"/>
      <c r="SXL445" s="45"/>
      <c r="SXM445" s="45"/>
      <c r="SXN445" s="45"/>
      <c r="SXO445" s="45"/>
      <c r="SXP445" s="45"/>
      <c r="SXQ445" s="45"/>
      <c r="SXR445" s="45"/>
      <c r="SXS445" s="45"/>
      <c r="SXT445" s="45"/>
      <c r="SXU445" s="45"/>
      <c r="SXV445" s="45"/>
      <c r="SXW445" s="45"/>
      <c r="SXX445" s="45"/>
      <c r="SXY445" s="45"/>
      <c r="SXZ445" s="45"/>
      <c r="SYA445" s="45"/>
      <c r="SYB445" s="45"/>
      <c r="SYC445" s="45"/>
      <c r="SYD445" s="45"/>
      <c r="SYE445" s="45"/>
      <c r="SYF445" s="45"/>
      <c r="SYG445" s="45"/>
      <c r="SYH445" s="45"/>
      <c r="SYI445" s="45"/>
      <c r="SYJ445" s="45"/>
      <c r="SYK445" s="45"/>
      <c r="SYL445" s="45"/>
      <c r="SYM445" s="45"/>
      <c r="SYN445" s="45"/>
      <c r="SYO445" s="45"/>
      <c r="SYP445" s="45"/>
      <c r="SYQ445" s="45"/>
      <c r="SYR445" s="45"/>
      <c r="SYS445" s="45"/>
      <c r="SYT445" s="45"/>
      <c r="SYU445" s="45"/>
      <c r="SYV445" s="45"/>
      <c r="SYW445" s="45"/>
      <c r="SYX445" s="45"/>
      <c r="SYY445" s="45"/>
      <c r="SYZ445" s="45"/>
      <c r="SZA445" s="45"/>
      <c r="SZB445" s="45"/>
      <c r="SZC445" s="45"/>
      <c r="SZD445" s="45"/>
      <c r="SZE445" s="45"/>
      <c r="SZF445" s="45"/>
      <c r="SZG445" s="45"/>
      <c r="SZH445" s="45"/>
      <c r="SZI445" s="45"/>
      <c r="SZJ445" s="45"/>
      <c r="SZK445" s="45"/>
      <c r="SZL445" s="45"/>
      <c r="SZM445" s="45"/>
      <c r="SZN445" s="45"/>
      <c r="SZO445" s="45"/>
      <c r="SZP445" s="45"/>
      <c r="SZQ445" s="45"/>
      <c r="SZR445" s="45"/>
      <c r="SZS445" s="45"/>
      <c r="SZT445" s="45"/>
      <c r="SZU445" s="45"/>
      <c r="SZV445" s="45"/>
      <c r="SZW445" s="45"/>
      <c r="SZX445" s="45"/>
      <c r="SZY445" s="45"/>
      <c r="SZZ445" s="45"/>
      <c r="TAA445" s="45"/>
      <c r="TAB445" s="45"/>
      <c r="TAC445" s="45"/>
      <c r="TAD445" s="45"/>
      <c r="TAE445" s="45"/>
      <c r="TAF445" s="45"/>
      <c r="TAG445" s="45"/>
      <c r="TAH445" s="45"/>
      <c r="TAI445" s="45"/>
      <c r="TAJ445" s="45"/>
      <c r="TAK445" s="45"/>
      <c r="TAL445" s="45"/>
      <c r="TAM445" s="45"/>
      <c r="TAN445" s="45"/>
      <c r="TAO445" s="45"/>
      <c r="TAP445" s="45"/>
      <c r="TAQ445" s="45"/>
      <c r="TAR445" s="45"/>
      <c r="TAS445" s="45"/>
      <c r="TAT445" s="45"/>
      <c r="TAU445" s="45"/>
      <c r="TAV445" s="45"/>
      <c r="TAW445" s="45"/>
      <c r="TAX445" s="45"/>
      <c r="TAY445" s="45"/>
      <c r="TAZ445" s="45"/>
      <c r="TBA445" s="45"/>
      <c r="TBB445" s="45"/>
      <c r="TBC445" s="45"/>
      <c r="TBD445" s="45"/>
      <c r="TBE445" s="45"/>
      <c r="TBF445" s="45"/>
      <c r="TBG445" s="45"/>
      <c r="TBH445" s="45"/>
      <c r="TBI445" s="45"/>
      <c r="TBJ445" s="45"/>
      <c r="TBK445" s="45"/>
      <c r="TBL445" s="45"/>
      <c r="TBM445" s="45"/>
      <c r="TBN445" s="45"/>
      <c r="TBO445" s="45"/>
      <c r="TBP445" s="45"/>
      <c r="TBQ445" s="45"/>
      <c r="TBR445" s="45"/>
      <c r="TBS445" s="45"/>
      <c r="TBT445" s="45"/>
      <c r="TBU445" s="45"/>
      <c r="TBV445" s="45"/>
      <c r="TBW445" s="45"/>
      <c r="TBX445" s="45"/>
      <c r="TBY445" s="45"/>
      <c r="TBZ445" s="45"/>
      <c r="TCA445" s="45"/>
      <c r="TCB445" s="45"/>
      <c r="TCC445" s="45"/>
      <c r="TCD445" s="45"/>
      <c r="TCE445" s="45"/>
      <c r="TCF445" s="45"/>
      <c r="TCG445" s="45"/>
      <c r="TCH445" s="45"/>
      <c r="TCI445" s="45"/>
      <c r="TCJ445" s="45"/>
      <c r="TCK445" s="45"/>
      <c r="TCL445" s="45"/>
      <c r="TCM445" s="45"/>
      <c r="TCN445" s="45"/>
      <c r="TCO445" s="45"/>
      <c r="TCP445" s="45"/>
      <c r="TCQ445" s="45"/>
      <c r="TCR445" s="45"/>
      <c r="TCS445" s="45"/>
      <c r="TCT445" s="45"/>
      <c r="TCU445" s="45"/>
      <c r="TCV445" s="45"/>
      <c r="TCW445" s="45"/>
      <c r="TCX445" s="45"/>
      <c r="TCY445" s="45"/>
      <c r="TCZ445" s="45"/>
      <c r="TDA445" s="45"/>
      <c r="TDB445" s="45"/>
      <c r="TDC445" s="45"/>
      <c r="TDD445" s="45"/>
      <c r="TDE445" s="45"/>
      <c r="TDF445" s="45"/>
      <c r="TDG445" s="45"/>
      <c r="TDH445" s="45"/>
      <c r="TDI445" s="45"/>
      <c r="TDJ445" s="45"/>
      <c r="TDK445" s="45"/>
      <c r="TDL445" s="45"/>
      <c r="TDM445" s="45"/>
      <c r="TDN445" s="45"/>
      <c r="TDO445" s="45"/>
      <c r="TDP445" s="45"/>
      <c r="TDQ445" s="45"/>
      <c r="TDR445" s="45"/>
      <c r="TDS445" s="45"/>
      <c r="TDT445" s="45"/>
      <c r="TDU445" s="45"/>
      <c r="TDV445" s="45"/>
      <c r="TDW445" s="45"/>
      <c r="TDX445" s="45"/>
      <c r="TDY445" s="45"/>
      <c r="TDZ445" s="45"/>
      <c r="TEA445" s="45"/>
      <c r="TEB445" s="45"/>
      <c r="TEC445" s="45"/>
      <c r="TED445" s="45"/>
      <c r="TEE445" s="45"/>
      <c r="TEF445" s="45"/>
      <c r="TEG445" s="45"/>
      <c r="TEH445" s="45"/>
      <c r="TEI445" s="45"/>
      <c r="TEJ445" s="45"/>
      <c r="TEK445" s="45"/>
      <c r="TEL445" s="45"/>
      <c r="TEM445" s="45"/>
      <c r="TEN445" s="45"/>
      <c r="TEO445" s="45"/>
      <c r="TEP445" s="45"/>
      <c r="TEQ445" s="45"/>
      <c r="TER445" s="45"/>
      <c r="TES445" s="45"/>
      <c r="TET445" s="45"/>
      <c r="TEU445" s="45"/>
      <c r="TEV445" s="45"/>
      <c r="TEW445" s="45"/>
      <c r="TEX445" s="45"/>
      <c r="TEY445" s="45"/>
      <c r="TEZ445" s="45"/>
      <c r="TFA445" s="45"/>
      <c r="TFB445" s="45"/>
      <c r="TFC445" s="45"/>
      <c r="TFD445" s="45"/>
      <c r="TFE445" s="45"/>
      <c r="TFF445" s="45"/>
      <c r="TFG445" s="45"/>
      <c r="TFH445" s="45"/>
      <c r="TFI445" s="45"/>
      <c r="TFJ445" s="45"/>
      <c r="TFK445" s="45"/>
      <c r="TFL445" s="45"/>
      <c r="TFM445" s="45"/>
      <c r="TFN445" s="45"/>
      <c r="TFO445" s="45"/>
      <c r="TFP445" s="45"/>
      <c r="TFQ445" s="45"/>
      <c r="TFR445" s="45"/>
      <c r="TFS445" s="45"/>
      <c r="TFT445" s="45"/>
      <c r="TFU445" s="45"/>
      <c r="TFV445" s="45"/>
      <c r="TFW445" s="45"/>
      <c r="TFX445" s="45"/>
      <c r="TFY445" s="45"/>
      <c r="TFZ445" s="45"/>
      <c r="TGA445" s="45"/>
      <c r="TGB445" s="45"/>
      <c r="TGC445" s="45"/>
      <c r="TGD445" s="45"/>
      <c r="TGE445" s="45"/>
      <c r="TGF445" s="45"/>
      <c r="TGG445" s="45"/>
      <c r="TGH445" s="45"/>
      <c r="TGI445" s="45"/>
      <c r="TGJ445" s="45"/>
      <c r="TGK445" s="45"/>
      <c r="TGL445" s="45"/>
      <c r="TGM445" s="45"/>
      <c r="TGN445" s="45"/>
      <c r="TGO445" s="45"/>
      <c r="TGP445" s="45"/>
      <c r="TGQ445" s="45"/>
      <c r="TGR445" s="45"/>
      <c r="TGS445" s="45"/>
      <c r="TGT445" s="45"/>
      <c r="TGU445" s="45"/>
      <c r="TGV445" s="45"/>
      <c r="TGW445" s="45"/>
      <c r="TGX445" s="45"/>
      <c r="TGY445" s="45"/>
      <c r="TGZ445" s="45"/>
      <c r="THA445" s="45"/>
      <c r="THB445" s="45"/>
      <c r="THC445" s="45"/>
      <c r="THD445" s="45"/>
      <c r="THE445" s="45"/>
      <c r="THF445" s="45"/>
      <c r="THG445" s="45"/>
      <c r="THH445" s="45"/>
      <c r="THI445" s="45"/>
      <c r="THJ445" s="45"/>
      <c r="THK445" s="45"/>
      <c r="THL445" s="45"/>
      <c r="THM445" s="45"/>
      <c r="THN445" s="45"/>
      <c r="THO445" s="45"/>
      <c r="THP445" s="45"/>
      <c r="THQ445" s="45"/>
      <c r="THR445" s="45"/>
      <c r="THS445" s="45"/>
      <c r="THT445" s="45"/>
      <c r="THU445" s="45"/>
      <c r="THV445" s="45"/>
      <c r="THW445" s="45"/>
      <c r="THX445" s="45"/>
      <c r="THY445" s="45"/>
      <c r="THZ445" s="45"/>
      <c r="TIA445" s="45"/>
      <c r="TIB445" s="45"/>
      <c r="TIC445" s="45"/>
      <c r="TID445" s="45"/>
      <c r="TIE445" s="45"/>
      <c r="TIF445" s="45"/>
      <c r="TIG445" s="45"/>
      <c r="TIH445" s="45"/>
      <c r="TII445" s="45"/>
      <c r="TIJ445" s="45"/>
      <c r="TIK445" s="45"/>
      <c r="TIL445" s="45"/>
      <c r="TIM445" s="45"/>
      <c r="TIN445" s="45"/>
      <c r="TIO445" s="45"/>
      <c r="TIP445" s="45"/>
      <c r="TIQ445" s="45"/>
      <c r="TIR445" s="45"/>
      <c r="TIS445" s="45"/>
      <c r="TIT445" s="45"/>
      <c r="TIU445" s="45"/>
      <c r="TIV445" s="45"/>
      <c r="TIW445" s="45"/>
      <c r="TIX445" s="45"/>
      <c r="TIY445" s="45"/>
      <c r="TIZ445" s="45"/>
      <c r="TJA445" s="45"/>
      <c r="TJB445" s="45"/>
      <c r="TJC445" s="45"/>
      <c r="TJD445" s="45"/>
      <c r="TJE445" s="45"/>
      <c r="TJF445" s="45"/>
      <c r="TJG445" s="45"/>
      <c r="TJH445" s="45"/>
      <c r="TJI445" s="45"/>
      <c r="TJJ445" s="45"/>
      <c r="TJK445" s="45"/>
      <c r="TJL445" s="45"/>
      <c r="TJM445" s="45"/>
      <c r="TJN445" s="45"/>
      <c r="TJO445" s="45"/>
      <c r="TJP445" s="45"/>
      <c r="TJQ445" s="45"/>
      <c r="TJR445" s="45"/>
      <c r="TJS445" s="45"/>
      <c r="TJT445" s="45"/>
      <c r="TJU445" s="45"/>
      <c r="TJV445" s="45"/>
      <c r="TJW445" s="45"/>
      <c r="TJX445" s="45"/>
      <c r="TJY445" s="45"/>
      <c r="TJZ445" s="45"/>
      <c r="TKA445" s="45"/>
      <c r="TKB445" s="45"/>
      <c r="TKC445" s="45"/>
      <c r="TKD445" s="45"/>
      <c r="TKE445" s="45"/>
      <c r="TKF445" s="45"/>
      <c r="TKG445" s="45"/>
      <c r="TKH445" s="45"/>
      <c r="TKI445" s="45"/>
      <c r="TKJ445" s="45"/>
      <c r="TKK445" s="45"/>
      <c r="TKL445" s="45"/>
      <c r="TKM445" s="45"/>
      <c r="TKN445" s="45"/>
      <c r="TKO445" s="45"/>
      <c r="TKP445" s="45"/>
      <c r="TKQ445" s="45"/>
      <c r="TKR445" s="45"/>
      <c r="TKS445" s="45"/>
      <c r="TKT445" s="45"/>
      <c r="TKU445" s="45"/>
      <c r="TKV445" s="45"/>
      <c r="TKW445" s="45"/>
      <c r="TKX445" s="45"/>
      <c r="TKY445" s="45"/>
      <c r="TKZ445" s="45"/>
      <c r="TLA445" s="45"/>
      <c r="TLB445" s="45"/>
      <c r="TLC445" s="45"/>
      <c r="TLD445" s="45"/>
      <c r="TLE445" s="45"/>
      <c r="TLF445" s="45"/>
      <c r="TLG445" s="45"/>
      <c r="TLH445" s="45"/>
      <c r="TLI445" s="45"/>
      <c r="TLJ445" s="45"/>
      <c r="TLK445" s="45"/>
      <c r="TLL445" s="45"/>
      <c r="TLM445" s="45"/>
      <c r="TLN445" s="45"/>
      <c r="TLO445" s="45"/>
      <c r="TLP445" s="45"/>
      <c r="TLQ445" s="45"/>
      <c r="TLR445" s="45"/>
      <c r="TLS445" s="45"/>
      <c r="TLT445" s="45"/>
      <c r="TLU445" s="45"/>
      <c r="TLV445" s="45"/>
      <c r="TLW445" s="45"/>
      <c r="TLX445" s="45"/>
      <c r="TLY445" s="45"/>
      <c r="TLZ445" s="45"/>
      <c r="TMA445" s="45"/>
      <c r="TMB445" s="45"/>
      <c r="TMC445" s="45"/>
      <c r="TMD445" s="45"/>
      <c r="TME445" s="45"/>
      <c r="TMF445" s="45"/>
      <c r="TMG445" s="45"/>
      <c r="TMH445" s="45"/>
      <c r="TMI445" s="45"/>
      <c r="TMJ445" s="45"/>
      <c r="TMK445" s="45"/>
      <c r="TML445" s="45"/>
      <c r="TMM445" s="45"/>
      <c r="TMN445" s="45"/>
      <c r="TMO445" s="45"/>
      <c r="TMP445" s="45"/>
      <c r="TMQ445" s="45"/>
      <c r="TMR445" s="45"/>
      <c r="TMS445" s="45"/>
      <c r="TMT445" s="45"/>
      <c r="TMU445" s="45"/>
      <c r="TMV445" s="45"/>
      <c r="TMW445" s="45"/>
      <c r="TMX445" s="45"/>
      <c r="TMY445" s="45"/>
      <c r="TMZ445" s="45"/>
      <c r="TNA445" s="45"/>
      <c r="TNB445" s="45"/>
      <c r="TNC445" s="45"/>
      <c r="TND445" s="45"/>
      <c r="TNE445" s="45"/>
      <c r="TNF445" s="45"/>
      <c r="TNG445" s="45"/>
      <c r="TNH445" s="45"/>
      <c r="TNI445" s="45"/>
      <c r="TNJ445" s="45"/>
      <c r="TNK445" s="45"/>
      <c r="TNL445" s="45"/>
      <c r="TNM445" s="45"/>
      <c r="TNN445" s="45"/>
      <c r="TNO445" s="45"/>
      <c r="TNP445" s="45"/>
      <c r="TNQ445" s="45"/>
      <c r="TNR445" s="45"/>
      <c r="TNS445" s="45"/>
      <c r="TNT445" s="45"/>
      <c r="TNU445" s="45"/>
      <c r="TNV445" s="45"/>
      <c r="TNW445" s="45"/>
      <c r="TNX445" s="45"/>
      <c r="TNY445" s="45"/>
      <c r="TNZ445" s="45"/>
      <c r="TOA445" s="45"/>
      <c r="TOB445" s="45"/>
      <c r="TOC445" s="45"/>
      <c r="TOD445" s="45"/>
      <c r="TOE445" s="45"/>
      <c r="TOF445" s="45"/>
      <c r="TOG445" s="45"/>
      <c r="TOH445" s="45"/>
      <c r="TOI445" s="45"/>
      <c r="TOJ445" s="45"/>
      <c r="TOK445" s="45"/>
      <c r="TOL445" s="45"/>
      <c r="TOM445" s="45"/>
      <c r="TON445" s="45"/>
      <c r="TOO445" s="45"/>
      <c r="TOP445" s="45"/>
      <c r="TOQ445" s="45"/>
      <c r="TOR445" s="45"/>
      <c r="TOS445" s="45"/>
      <c r="TOT445" s="45"/>
      <c r="TOU445" s="45"/>
      <c r="TOV445" s="45"/>
      <c r="TOW445" s="45"/>
      <c r="TOX445" s="45"/>
      <c r="TOY445" s="45"/>
      <c r="TOZ445" s="45"/>
      <c r="TPA445" s="45"/>
      <c r="TPB445" s="45"/>
      <c r="TPC445" s="45"/>
      <c r="TPD445" s="45"/>
      <c r="TPE445" s="45"/>
      <c r="TPF445" s="45"/>
      <c r="TPG445" s="45"/>
      <c r="TPH445" s="45"/>
      <c r="TPI445" s="45"/>
      <c r="TPJ445" s="45"/>
      <c r="TPK445" s="45"/>
      <c r="TPL445" s="45"/>
      <c r="TPM445" s="45"/>
      <c r="TPN445" s="45"/>
      <c r="TPO445" s="45"/>
      <c r="TPP445" s="45"/>
      <c r="TPQ445" s="45"/>
      <c r="TPR445" s="45"/>
      <c r="TPS445" s="45"/>
      <c r="TPT445" s="45"/>
      <c r="TPU445" s="45"/>
      <c r="TPV445" s="45"/>
      <c r="TPW445" s="45"/>
      <c r="TPX445" s="45"/>
      <c r="TPY445" s="45"/>
      <c r="TPZ445" s="45"/>
      <c r="TQA445" s="45"/>
      <c r="TQB445" s="45"/>
      <c r="TQC445" s="45"/>
      <c r="TQD445" s="45"/>
      <c r="TQE445" s="45"/>
      <c r="TQF445" s="45"/>
      <c r="TQG445" s="45"/>
      <c r="TQH445" s="45"/>
      <c r="TQI445" s="45"/>
      <c r="TQJ445" s="45"/>
      <c r="TQK445" s="45"/>
      <c r="TQL445" s="45"/>
      <c r="TQM445" s="45"/>
      <c r="TQN445" s="45"/>
      <c r="TQO445" s="45"/>
      <c r="TQP445" s="45"/>
      <c r="TQQ445" s="45"/>
      <c r="TQR445" s="45"/>
      <c r="TQS445" s="45"/>
      <c r="TQT445" s="45"/>
      <c r="TQU445" s="45"/>
      <c r="TQV445" s="45"/>
      <c r="TQW445" s="45"/>
      <c r="TQX445" s="45"/>
      <c r="TQY445" s="45"/>
      <c r="TQZ445" s="45"/>
      <c r="TRA445" s="45"/>
      <c r="TRB445" s="45"/>
      <c r="TRC445" s="45"/>
      <c r="TRD445" s="45"/>
      <c r="TRE445" s="45"/>
      <c r="TRF445" s="45"/>
      <c r="TRG445" s="45"/>
      <c r="TRH445" s="45"/>
      <c r="TRI445" s="45"/>
      <c r="TRJ445" s="45"/>
      <c r="TRK445" s="45"/>
      <c r="TRL445" s="45"/>
      <c r="TRM445" s="45"/>
      <c r="TRN445" s="45"/>
      <c r="TRO445" s="45"/>
      <c r="TRP445" s="45"/>
      <c r="TRQ445" s="45"/>
      <c r="TRR445" s="45"/>
      <c r="TRS445" s="45"/>
      <c r="TRT445" s="45"/>
      <c r="TRU445" s="45"/>
      <c r="TRV445" s="45"/>
      <c r="TRW445" s="45"/>
      <c r="TRX445" s="45"/>
      <c r="TRY445" s="45"/>
      <c r="TRZ445" s="45"/>
      <c r="TSA445" s="45"/>
      <c r="TSB445" s="45"/>
      <c r="TSC445" s="45"/>
      <c r="TSD445" s="45"/>
      <c r="TSE445" s="45"/>
      <c r="TSF445" s="45"/>
      <c r="TSG445" s="45"/>
      <c r="TSH445" s="45"/>
      <c r="TSI445" s="45"/>
      <c r="TSJ445" s="45"/>
      <c r="TSK445" s="45"/>
      <c r="TSL445" s="45"/>
      <c r="TSM445" s="45"/>
      <c r="TSN445" s="45"/>
      <c r="TSO445" s="45"/>
      <c r="TSP445" s="45"/>
      <c r="TSQ445" s="45"/>
      <c r="TSR445" s="45"/>
      <c r="TSS445" s="45"/>
      <c r="TST445" s="45"/>
      <c r="TSU445" s="45"/>
      <c r="TSV445" s="45"/>
      <c r="TSW445" s="45"/>
      <c r="TSX445" s="45"/>
      <c r="TSY445" s="45"/>
      <c r="TSZ445" s="45"/>
      <c r="TTA445" s="45"/>
      <c r="TTB445" s="45"/>
      <c r="TTC445" s="45"/>
      <c r="TTD445" s="45"/>
      <c r="TTE445" s="45"/>
      <c r="TTF445" s="45"/>
      <c r="TTG445" s="45"/>
      <c r="TTH445" s="45"/>
      <c r="TTI445" s="45"/>
      <c r="TTJ445" s="45"/>
      <c r="TTK445" s="45"/>
      <c r="TTL445" s="45"/>
      <c r="TTM445" s="45"/>
      <c r="TTN445" s="45"/>
      <c r="TTO445" s="45"/>
      <c r="TTP445" s="45"/>
      <c r="TTQ445" s="45"/>
      <c r="TTR445" s="45"/>
      <c r="TTS445" s="45"/>
      <c r="TTT445" s="45"/>
      <c r="TTU445" s="45"/>
      <c r="TTV445" s="45"/>
      <c r="TTW445" s="45"/>
      <c r="TTX445" s="45"/>
      <c r="TTY445" s="45"/>
      <c r="TTZ445" s="45"/>
      <c r="TUA445" s="45"/>
      <c r="TUB445" s="45"/>
      <c r="TUC445" s="45"/>
      <c r="TUD445" s="45"/>
      <c r="TUE445" s="45"/>
      <c r="TUF445" s="45"/>
      <c r="TUG445" s="45"/>
      <c r="TUH445" s="45"/>
      <c r="TUI445" s="45"/>
      <c r="TUJ445" s="45"/>
      <c r="TUK445" s="45"/>
      <c r="TUL445" s="45"/>
      <c r="TUM445" s="45"/>
      <c r="TUN445" s="45"/>
      <c r="TUO445" s="45"/>
      <c r="TUP445" s="45"/>
      <c r="TUQ445" s="45"/>
      <c r="TUR445" s="45"/>
      <c r="TUS445" s="45"/>
      <c r="TUT445" s="45"/>
      <c r="TUU445" s="45"/>
      <c r="TUV445" s="45"/>
      <c r="TUW445" s="45"/>
      <c r="TUX445" s="45"/>
      <c r="TUY445" s="45"/>
      <c r="TUZ445" s="45"/>
      <c r="TVA445" s="45"/>
      <c r="TVB445" s="45"/>
      <c r="TVC445" s="45"/>
      <c r="TVD445" s="45"/>
      <c r="TVE445" s="45"/>
      <c r="TVF445" s="45"/>
      <c r="TVG445" s="45"/>
      <c r="TVH445" s="45"/>
      <c r="TVI445" s="45"/>
      <c r="TVJ445" s="45"/>
      <c r="TVK445" s="45"/>
      <c r="TVL445" s="45"/>
      <c r="TVM445" s="45"/>
      <c r="TVN445" s="45"/>
      <c r="TVO445" s="45"/>
      <c r="TVP445" s="45"/>
      <c r="TVQ445" s="45"/>
      <c r="TVR445" s="45"/>
      <c r="TVS445" s="45"/>
      <c r="TVT445" s="45"/>
      <c r="TVU445" s="45"/>
      <c r="TVV445" s="45"/>
      <c r="TVW445" s="45"/>
      <c r="TVX445" s="45"/>
      <c r="TVY445" s="45"/>
      <c r="TVZ445" s="45"/>
      <c r="TWA445" s="45"/>
      <c r="TWB445" s="45"/>
      <c r="TWC445" s="45"/>
      <c r="TWD445" s="45"/>
      <c r="TWE445" s="45"/>
      <c r="TWF445" s="45"/>
      <c r="TWG445" s="45"/>
      <c r="TWH445" s="45"/>
      <c r="TWI445" s="45"/>
      <c r="TWJ445" s="45"/>
      <c r="TWK445" s="45"/>
      <c r="TWL445" s="45"/>
      <c r="TWM445" s="45"/>
      <c r="TWN445" s="45"/>
      <c r="TWO445" s="45"/>
      <c r="TWP445" s="45"/>
      <c r="TWQ445" s="45"/>
      <c r="TWR445" s="45"/>
      <c r="TWS445" s="45"/>
      <c r="TWT445" s="45"/>
      <c r="TWU445" s="45"/>
      <c r="TWV445" s="45"/>
      <c r="TWW445" s="45"/>
      <c r="TWX445" s="45"/>
      <c r="TWY445" s="45"/>
      <c r="TWZ445" s="45"/>
      <c r="TXA445" s="45"/>
      <c r="TXB445" s="45"/>
      <c r="TXC445" s="45"/>
      <c r="TXD445" s="45"/>
      <c r="TXE445" s="45"/>
      <c r="TXF445" s="45"/>
      <c r="TXG445" s="45"/>
      <c r="TXH445" s="45"/>
      <c r="TXI445" s="45"/>
      <c r="TXJ445" s="45"/>
      <c r="TXK445" s="45"/>
      <c r="TXL445" s="45"/>
      <c r="TXM445" s="45"/>
      <c r="TXN445" s="45"/>
      <c r="TXO445" s="45"/>
      <c r="TXP445" s="45"/>
      <c r="TXQ445" s="45"/>
      <c r="TXR445" s="45"/>
      <c r="TXS445" s="45"/>
      <c r="TXT445" s="45"/>
      <c r="TXU445" s="45"/>
      <c r="TXV445" s="45"/>
      <c r="TXW445" s="45"/>
      <c r="TXX445" s="45"/>
      <c r="TXY445" s="45"/>
      <c r="TXZ445" s="45"/>
      <c r="TYA445" s="45"/>
      <c r="TYB445" s="45"/>
      <c r="TYC445" s="45"/>
      <c r="TYD445" s="45"/>
      <c r="TYE445" s="45"/>
      <c r="TYF445" s="45"/>
      <c r="TYG445" s="45"/>
      <c r="TYH445" s="45"/>
      <c r="TYI445" s="45"/>
      <c r="TYJ445" s="45"/>
      <c r="TYK445" s="45"/>
      <c r="TYL445" s="45"/>
      <c r="TYM445" s="45"/>
      <c r="TYN445" s="45"/>
      <c r="TYO445" s="45"/>
      <c r="TYP445" s="45"/>
      <c r="TYQ445" s="45"/>
      <c r="TYR445" s="45"/>
      <c r="TYS445" s="45"/>
      <c r="TYT445" s="45"/>
      <c r="TYU445" s="45"/>
      <c r="TYV445" s="45"/>
      <c r="TYW445" s="45"/>
      <c r="TYX445" s="45"/>
      <c r="TYY445" s="45"/>
      <c r="TYZ445" s="45"/>
      <c r="TZA445" s="45"/>
      <c r="TZB445" s="45"/>
      <c r="TZC445" s="45"/>
      <c r="TZD445" s="45"/>
      <c r="TZE445" s="45"/>
      <c r="TZF445" s="45"/>
      <c r="TZG445" s="45"/>
      <c r="TZH445" s="45"/>
      <c r="TZI445" s="45"/>
      <c r="TZJ445" s="45"/>
      <c r="TZK445" s="45"/>
      <c r="TZL445" s="45"/>
      <c r="TZM445" s="45"/>
      <c r="TZN445" s="45"/>
      <c r="TZO445" s="45"/>
      <c r="TZP445" s="45"/>
      <c r="TZQ445" s="45"/>
      <c r="TZR445" s="45"/>
      <c r="TZS445" s="45"/>
      <c r="TZT445" s="45"/>
      <c r="TZU445" s="45"/>
      <c r="TZV445" s="45"/>
      <c r="TZW445" s="45"/>
      <c r="TZX445" s="45"/>
      <c r="TZY445" s="45"/>
      <c r="TZZ445" s="45"/>
      <c r="UAA445" s="45"/>
      <c r="UAB445" s="45"/>
      <c r="UAC445" s="45"/>
      <c r="UAD445" s="45"/>
      <c r="UAE445" s="45"/>
      <c r="UAF445" s="45"/>
      <c r="UAG445" s="45"/>
      <c r="UAH445" s="45"/>
      <c r="UAI445" s="45"/>
      <c r="UAJ445" s="45"/>
      <c r="UAK445" s="45"/>
      <c r="UAL445" s="45"/>
      <c r="UAM445" s="45"/>
      <c r="UAN445" s="45"/>
      <c r="UAO445" s="45"/>
      <c r="UAP445" s="45"/>
      <c r="UAQ445" s="45"/>
      <c r="UAR445" s="45"/>
      <c r="UAS445" s="45"/>
      <c r="UAT445" s="45"/>
      <c r="UAU445" s="45"/>
      <c r="UAV445" s="45"/>
      <c r="UAW445" s="45"/>
      <c r="UAX445" s="45"/>
      <c r="UAY445" s="45"/>
      <c r="UAZ445" s="45"/>
      <c r="UBA445" s="45"/>
      <c r="UBB445" s="45"/>
      <c r="UBC445" s="45"/>
      <c r="UBD445" s="45"/>
      <c r="UBE445" s="45"/>
      <c r="UBF445" s="45"/>
      <c r="UBG445" s="45"/>
      <c r="UBH445" s="45"/>
      <c r="UBI445" s="45"/>
      <c r="UBJ445" s="45"/>
      <c r="UBK445" s="45"/>
      <c r="UBL445" s="45"/>
      <c r="UBM445" s="45"/>
      <c r="UBN445" s="45"/>
      <c r="UBO445" s="45"/>
      <c r="UBP445" s="45"/>
      <c r="UBQ445" s="45"/>
      <c r="UBR445" s="45"/>
      <c r="UBS445" s="45"/>
      <c r="UBT445" s="45"/>
      <c r="UBU445" s="45"/>
      <c r="UBV445" s="45"/>
      <c r="UBW445" s="45"/>
      <c r="UBX445" s="45"/>
      <c r="UBY445" s="45"/>
      <c r="UBZ445" s="45"/>
      <c r="UCA445" s="45"/>
      <c r="UCB445" s="45"/>
      <c r="UCC445" s="45"/>
      <c r="UCD445" s="45"/>
      <c r="UCE445" s="45"/>
      <c r="UCF445" s="45"/>
      <c r="UCG445" s="45"/>
      <c r="UCH445" s="45"/>
      <c r="UCI445" s="45"/>
      <c r="UCJ445" s="45"/>
      <c r="UCK445" s="45"/>
      <c r="UCL445" s="45"/>
      <c r="UCM445" s="45"/>
      <c r="UCN445" s="45"/>
      <c r="UCO445" s="45"/>
      <c r="UCP445" s="45"/>
      <c r="UCQ445" s="45"/>
      <c r="UCR445" s="45"/>
      <c r="UCS445" s="45"/>
      <c r="UCT445" s="45"/>
      <c r="UCU445" s="45"/>
      <c r="UCV445" s="45"/>
      <c r="UCW445" s="45"/>
      <c r="UCX445" s="45"/>
      <c r="UCY445" s="45"/>
      <c r="UCZ445" s="45"/>
      <c r="UDA445" s="45"/>
      <c r="UDB445" s="45"/>
      <c r="UDC445" s="45"/>
      <c r="UDD445" s="45"/>
      <c r="UDE445" s="45"/>
      <c r="UDF445" s="45"/>
      <c r="UDG445" s="45"/>
      <c r="UDH445" s="45"/>
      <c r="UDI445" s="45"/>
      <c r="UDJ445" s="45"/>
      <c r="UDK445" s="45"/>
      <c r="UDL445" s="45"/>
      <c r="UDM445" s="45"/>
      <c r="UDN445" s="45"/>
      <c r="UDO445" s="45"/>
      <c r="UDP445" s="45"/>
      <c r="UDQ445" s="45"/>
      <c r="UDR445" s="45"/>
      <c r="UDS445" s="45"/>
      <c r="UDT445" s="45"/>
      <c r="UDU445" s="45"/>
      <c r="UDV445" s="45"/>
      <c r="UDW445" s="45"/>
      <c r="UDX445" s="45"/>
      <c r="UDY445" s="45"/>
      <c r="UDZ445" s="45"/>
      <c r="UEA445" s="45"/>
      <c r="UEB445" s="45"/>
      <c r="UEC445" s="45"/>
      <c r="UED445" s="45"/>
      <c r="UEE445" s="45"/>
      <c r="UEF445" s="45"/>
      <c r="UEG445" s="45"/>
      <c r="UEH445" s="45"/>
      <c r="UEI445" s="45"/>
      <c r="UEJ445" s="45"/>
      <c r="UEK445" s="45"/>
      <c r="UEL445" s="45"/>
      <c r="UEM445" s="45"/>
      <c r="UEN445" s="45"/>
      <c r="UEO445" s="45"/>
      <c r="UEP445" s="45"/>
      <c r="UEQ445" s="45"/>
      <c r="UER445" s="45"/>
      <c r="UES445" s="45"/>
      <c r="UET445" s="45"/>
      <c r="UEU445" s="45"/>
      <c r="UEV445" s="45"/>
      <c r="UEW445" s="45"/>
      <c r="UEX445" s="45"/>
      <c r="UEY445" s="45"/>
      <c r="UEZ445" s="45"/>
      <c r="UFA445" s="45"/>
      <c r="UFB445" s="45"/>
      <c r="UFC445" s="45"/>
      <c r="UFD445" s="45"/>
      <c r="UFE445" s="45"/>
      <c r="UFF445" s="45"/>
      <c r="UFG445" s="45"/>
      <c r="UFH445" s="45"/>
      <c r="UFI445" s="45"/>
      <c r="UFJ445" s="45"/>
      <c r="UFK445" s="45"/>
      <c r="UFL445" s="45"/>
      <c r="UFM445" s="45"/>
      <c r="UFN445" s="45"/>
      <c r="UFO445" s="45"/>
      <c r="UFP445" s="45"/>
      <c r="UFQ445" s="45"/>
      <c r="UFR445" s="45"/>
      <c r="UFS445" s="45"/>
      <c r="UFT445" s="45"/>
      <c r="UFU445" s="45"/>
      <c r="UFV445" s="45"/>
      <c r="UFW445" s="45"/>
      <c r="UFX445" s="45"/>
      <c r="UFY445" s="45"/>
      <c r="UFZ445" s="45"/>
      <c r="UGA445" s="45"/>
      <c r="UGB445" s="45"/>
      <c r="UGC445" s="45"/>
      <c r="UGD445" s="45"/>
      <c r="UGE445" s="45"/>
      <c r="UGF445" s="45"/>
      <c r="UGG445" s="45"/>
      <c r="UGH445" s="45"/>
      <c r="UGI445" s="45"/>
      <c r="UGJ445" s="45"/>
      <c r="UGK445" s="45"/>
      <c r="UGL445" s="45"/>
      <c r="UGM445" s="45"/>
      <c r="UGN445" s="45"/>
      <c r="UGO445" s="45"/>
      <c r="UGP445" s="45"/>
      <c r="UGQ445" s="45"/>
      <c r="UGR445" s="45"/>
      <c r="UGS445" s="45"/>
      <c r="UGT445" s="45"/>
      <c r="UGU445" s="45"/>
      <c r="UGV445" s="45"/>
      <c r="UGW445" s="45"/>
      <c r="UGX445" s="45"/>
      <c r="UGY445" s="45"/>
      <c r="UGZ445" s="45"/>
      <c r="UHA445" s="45"/>
      <c r="UHB445" s="45"/>
      <c r="UHC445" s="45"/>
      <c r="UHD445" s="45"/>
      <c r="UHE445" s="45"/>
      <c r="UHF445" s="45"/>
      <c r="UHG445" s="45"/>
      <c r="UHH445" s="45"/>
      <c r="UHI445" s="45"/>
      <c r="UHJ445" s="45"/>
      <c r="UHK445" s="45"/>
      <c r="UHL445" s="45"/>
      <c r="UHM445" s="45"/>
      <c r="UHN445" s="45"/>
      <c r="UHO445" s="45"/>
      <c r="UHP445" s="45"/>
      <c r="UHQ445" s="45"/>
      <c r="UHR445" s="45"/>
      <c r="UHS445" s="45"/>
      <c r="UHT445" s="45"/>
      <c r="UHU445" s="45"/>
      <c r="UHV445" s="45"/>
      <c r="UHW445" s="45"/>
      <c r="UHX445" s="45"/>
      <c r="UHY445" s="45"/>
      <c r="UHZ445" s="45"/>
      <c r="UIA445" s="45"/>
      <c r="UIB445" s="45"/>
      <c r="UIC445" s="45"/>
      <c r="UID445" s="45"/>
      <c r="UIE445" s="45"/>
      <c r="UIF445" s="45"/>
      <c r="UIG445" s="45"/>
      <c r="UIH445" s="45"/>
      <c r="UII445" s="45"/>
      <c r="UIJ445" s="45"/>
      <c r="UIK445" s="45"/>
      <c r="UIL445" s="45"/>
      <c r="UIM445" s="45"/>
      <c r="UIN445" s="45"/>
      <c r="UIO445" s="45"/>
      <c r="UIP445" s="45"/>
      <c r="UIQ445" s="45"/>
      <c r="UIR445" s="45"/>
      <c r="UIS445" s="45"/>
      <c r="UIT445" s="45"/>
      <c r="UIU445" s="45"/>
      <c r="UIV445" s="45"/>
      <c r="UIW445" s="45"/>
      <c r="UIX445" s="45"/>
      <c r="UIY445" s="45"/>
      <c r="UIZ445" s="45"/>
      <c r="UJA445" s="45"/>
      <c r="UJB445" s="45"/>
      <c r="UJC445" s="45"/>
      <c r="UJD445" s="45"/>
      <c r="UJE445" s="45"/>
      <c r="UJF445" s="45"/>
      <c r="UJG445" s="45"/>
      <c r="UJH445" s="45"/>
      <c r="UJI445" s="45"/>
      <c r="UJJ445" s="45"/>
      <c r="UJK445" s="45"/>
      <c r="UJL445" s="45"/>
      <c r="UJM445" s="45"/>
      <c r="UJN445" s="45"/>
      <c r="UJO445" s="45"/>
      <c r="UJP445" s="45"/>
      <c r="UJQ445" s="45"/>
      <c r="UJR445" s="45"/>
      <c r="UJS445" s="45"/>
      <c r="UJT445" s="45"/>
      <c r="UJU445" s="45"/>
      <c r="UJV445" s="45"/>
      <c r="UJW445" s="45"/>
      <c r="UJX445" s="45"/>
      <c r="UJY445" s="45"/>
      <c r="UJZ445" s="45"/>
      <c r="UKA445" s="45"/>
      <c r="UKB445" s="45"/>
      <c r="UKC445" s="45"/>
      <c r="UKD445" s="45"/>
      <c r="UKE445" s="45"/>
      <c r="UKF445" s="45"/>
      <c r="UKG445" s="45"/>
      <c r="UKH445" s="45"/>
      <c r="UKI445" s="45"/>
      <c r="UKJ445" s="45"/>
      <c r="UKK445" s="45"/>
      <c r="UKL445" s="45"/>
      <c r="UKM445" s="45"/>
      <c r="UKN445" s="45"/>
      <c r="UKO445" s="45"/>
      <c r="UKP445" s="45"/>
      <c r="UKQ445" s="45"/>
      <c r="UKR445" s="45"/>
      <c r="UKS445" s="45"/>
      <c r="UKT445" s="45"/>
      <c r="UKU445" s="45"/>
      <c r="UKV445" s="45"/>
      <c r="UKW445" s="45"/>
      <c r="UKX445" s="45"/>
      <c r="UKY445" s="45"/>
      <c r="UKZ445" s="45"/>
      <c r="ULA445" s="45"/>
      <c r="ULB445" s="45"/>
      <c r="ULC445" s="45"/>
      <c r="ULD445" s="45"/>
      <c r="ULE445" s="45"/>
      <c r="ULF445" s="45"/>
      <c r="ULG445" s="45"/>
      <c r="ULH445" s="45"/>
      <c r="ULI445" s="45"/>
      <c r="ULJ445" s="45"/>
      <c r="ULK445" s="45"/>
      <c r="ULL445" s="45"/>
      <c r="ULM445" s="45"/>
      <c r="ULN445" s="45"/>
      <c r="ULO445" s="45"/>
      <c r="ULP445" s="45"/>
      <c r="ULQ445" s="45"/>
      <c r="ULR445" s="45"/>
      <c r="ULS445" s="45"/>
      <c r="ULT445" s="45"/>
      <c r="ULU445" s="45"/>
      <c r="ULV445" s="45"/>
      <c r="ULW445" s="45"/>
      <c r="ULX445" s="45"/>
      <c r="ULY445" s="45"/>
      <c r="ULZ445" s="45"/>
      <c r="UMA445" s="45"/>
      <c r="UMB445" s="45"/>
      <c r="UMC445" s="45"/>
      <c r="UMD445" s="45"/>
      <c r="UME445" s="45"/>
      <c r="UMF445" s="45"/>
      <c r="UMG445" s="45"/>
      <c r="UMH445" s="45"/>
      <c r="UMI445" s="45"/>
      <c r="UMJ445" s="45"/>
      <c r="UMK445" s="45"/>
      <c r="UML445" s="45"/>
      <c r="UMM445" s="45"/>
      <c r="UMN445" s="45"/>
      <c r="UMO445" s="45"/>
      <c r="UMP445" s="45"/>
      <c r="UMQ445" s="45"/>
      <c r="UMR445" s="45"/>
      <c r="UMS445" s="45"/>
      <c r="UMT445" s="45"/>
      <c r="UMU445" s="45"/>
      <c r="UMV445" s="45"/>
      <c r="UMW445" s="45"/>
      <c r="UMX445" s="45"/>
      <c r="UMY445" s="45"/>
      <c r="UMZ445" s="45"/>
      <c r="UNA445" s="45"/>
      <c r="UNB445" s="45"/>
      <c r="UNC445" s="45"/>
      <c r="UND445" s="45"/>
      <c r="UNE445" s="45"/>
      <c r="UNF445" s="45"/>
      <c r="UNG445" s="45"/>
      <c r="UNH445" s="45"/>
      <c r="UNI445" s="45"/>
      <c r="UNJ445" s="45"/>
      <c r="UNK445" s="45"/>
      <c r="UNL445" s="45"/>
      <c r="UNM445" s="45"/>
      <c r="UNN445" s="45"/>
      <c r="UNO445" s="45"/>
      <c r="UNP445" s="45"/>
      <c r="UNQ445" s="45"/>
      <c r="UNR445" s="45"/>
      <c r="UNS445" s="45"/>
      <c r="UNT445" s="45"/>
      <c r="UNU445" s="45"/>
      <c r="UNV445" s="45"/>
      <c r="UNW445" s="45"/>
      <c r="UNX445" s="45"/>
      <c r="UNY445" s="45"/>
      <c r="UNZ445" s="45"/>
      <c r="UOA445" s="45"/>
      <c r="UOB445" s="45"/>
      <c r="UOC445" s="45"/>
      <c r="UOD445" s="45"/>
      <c r="UOE445" s="45"/>
      <c r="UOF445" s="45"/>
      <c r="UOG445" s="45"/>
      <c r="UOH445" s="45"/>
      <c r="UOI445" s="45"/>
      <c r="UOJ445" s="45"/>
      <c r="UOK445" s="45"/>
      <c r="UOL445" s="45"/>
      <c r="UOM445" s="45"/>
      <c r="UON445" s="45"/>
      <c r="UOO445" s="45"/>
      <c r="UOP445" s="45"/>
      <c r="UOQ445" s="45"/>
      <c r="UOR445" s="45"/>
      <c r="UOS445" s="45"/>
      <c r="UOT445" s="45"/>
      <c r="UOU445" s="45"/>
      <c r="UOV445" s="45"/>
      <c r="UOW445" s="45"/>
      <c r="UOX445" s="45"/>
      <c r="UOY445" s="45"/>
      <c r="UOZ445" s="45"/>
      <c r="UPA445" s="45"/>
      <c r="UPB445" s="45"/>
      <c r="UPC445" s="45"/>
      <c r="UPD445" s="45"/>
      <c r="UPE445" s="45"/>
      <c r="UPF445" s="45"/>
      <c r="UPG445" s="45"/>
      <c r="UPH445" s="45"/>
      <c r="UPI445" s="45"/>
      <c r="UPJ445" s="45"/>
      <c r="UPK445" s="45"/>
      <c r="UPL445" s="45"/>
      <c r="UPM445" s="45"/>
      <c r="UPN445" s="45"/>
      <c r="UPO445" s="45"/>
      <c r="UPP445" s="45"/>
      <c r="UPQ445" s="45"/>
      <c r="UPR445" s="45"/>
      <c r="UPS445" s="45"/>
      <c r="UPT445" s="45"/>
      <c r="UPU445" s="45"/>
      <c r="UPV445" s="45"/>
      <c r="UPW445" s="45"/>
      <c r="UPX445" s="45"/>
      <c r="UPY445" s="45"/>
      <c r="UPZ445" s="45"/>
      <c r="UQA445" s="45"/>
      <c r="UQB445" s="45"/>
      <c r="UQC445" s="45"/>
      <c r="UQD445" s="45"/>
      <c r="UQE445" s="45"/>
      <c r="UQF445" s="45"/>
      <c r="UQG445" s="45"/>
      <c r="UQH445" s="45"/>
      <c r="UQI445" s="45"/>
      <c r="UQJ445" s="45"/>
      <c r="UQK445" s="45"/>
      <c r="UQL445" s="45"/>
      <c r="UQM445" s="45"/>
      <c r="UQN445" s="45"/>
      <c r="UQO445" s="45"/>
      <c r="UQP445" s="45"/>
      <c r="UQQ445" s="45"/>
      <c r="UQR445" s="45"/>
      <c r="UQS445" s="45"/>
      <c r="UQT445" s="45"/>
      <c r="UQU445" s="45"/>
      <c r="UQV445" s="45"/>
      <c r="UQW445" s="45"/>
      <c r="UQX445" s="45"/>
      <c r="UQY445" s="45"/>
      <c r="UQZ445" s="45"/>
      <c r="URA445" s="45"/>
      <c r="URB445" s="45"/>
      <c r="URC445" s="45"/>
      <c r="URD445" s="45"/>
      <c r="URE445" s="45"/>
      <c r="URF445" s="45"/>
      <c r="URG445" s="45"/>
      <c r="URH445" s="45"/>
      <c r="URI445" s="45"/>
      <c r="URJ445" s="45"/>
      <c r="URK445" s="45"/>
      <c r="URL445" s="45"/>
      <c r="URM445" s="45"/>
      <c r="URN445" s="45"/>
      <c r="URO445" s="45"/>
      <c r="URP445" s="45"/>
      <c r="URQ445" s="45"/>
      <c r="URR445" s="45"/>
      <c r="URS445" s="45"/>
      <c r="URT445" s="45"/>
      <c r="URU445" s="45"/>
      <c r="URV445" s="45"/>
      <c r="URW445" s="45"/>
      <c r="URX445" s="45"/>
      <c r="URY445" s="45"/>
      <c r="URZ445" s="45"/>
      <c r="USA445" s="45"/>
      <c r="USB445" s="45"/>
      <c r="USC445" s="45"/>
      <c r="USD445" s="45"/>
      <c r="USE445" s="45"/>
      <c r="USF445" s="45"/>
      <c r="USG445" s="45"/>
      <c r="USH445" s="45"/>
      <c r="USI445" s="45"/>
      <c r="USJ445" s="45"/>
      <c r="USK445" s="45"/>
      <c r="USL445" s="45"/>
      <c r="USM445" s="45"/>
      <c r="USN445" s="45"/>
      <c r="USO445" s="45"/>
      <c r="USP445" s="45"/>
      <c r="USQ445" s="45"/>
      <c r="USR445" s="45"/>
      <c r="USS445" s="45"/>
      <c r="UST445" s="45"/>
      <c r="USU445" s="45"/>
      <c r="USV445" s="45"/>
      <c r="USW445" s="45"/>
      <c r="USX445" s="45"/>
      <c r="USY445" s="45"/>
      <c r="USZ445" s="45"/>
      <c r="UTA445" s="45"/>
      <c r="UTB445" s="45"/>
      <c r="UTC445" s="45"/>
      <c r="UTD445" s="45"/>
      <c r="UTE445" s="45"/>
      <c r="UTF445" s="45"/>
      <c r="UTG445" s="45"/>
      <c r="UTH445" s="45"/>
      <c r="UTI445" s="45"/>
      <c r="UTJ445" s="45"/>
      <c r="UTK445" s="45"/>
      <c r="UTL445" s="45"/>
      <c r="UTM445" s="45"/>
      <c r="UTN445" s="45"/>
      <c r="UTO445" s="45"/>
      <c r="UTP445" s="45"/>
      <c r="UTQ445" s="45"/>
      <c r="UTR445" s="45"/>
      <c r="UTS445" s="45"/>
      <c r="UTT445" s="45"/>
      <c r="UTU445" s="45"/>
      <c r="UTV445" s="45"/>
      <c r="UTW445" s="45"/>
      <c r="UTX445" s="45"/>
      <c r="UTY445" s="45"/>
      <c r="UTZ445" s="45"/>
      <c r="UUA445" s="45"/>
      <c r="UUB445" s="45"/>
      <c r="UUC445" s="45"/>
      <c r="UUD445" s="45"/>
      <c r="UUE445" s="45"/>
      <c r="UUF445" s="45"/>
      <c r="UUG445" s="45"/>
      <c r="UUH445" s="45"/>
      <c r="UUI445" s="45"/>
      <c r="UUJ445" s="45"/>
      <c r="UUK445" s="45"/>
      <c r="UUL445" s="45"/>
      <c r="UUM445" s="45"/>
      <c r="UUN445" s="45"/>
      <c r="UUO445" s="45"/>
      <c r="UUP445" s="45"/>
      <c r="UUQ445" s="45"/>
      <c r="UUR445" s="45"/>
      <c r="UUS445" s="45"/>
      <c r="UUT445" s="45"/>
      <c r="UUU445" s="45"/>
      <c r="UUV445" s="45"/>
      <c r="UUW445" s="45"/>
      <c r="UUX445" s="45"/>
      <c r="UUY445" s="45"/>
      <c r="UUZ445" s="45"/>
      <c r="UVA445" s="45"/>
      <c r="UVB445" s="45"/>
      <c r="UVC445" s="45"/>
      <c r="UVD445" s="45"/>
      <c r="UVE445" s="45"/>
      <c r="UVF445" s="45"/>
      <c r="UVG445" s="45"/>
      <c r="UVH445" s="45"/>
      <c r="UVI445" s="45"/>
      <c r="UVJ445" s="45"/>
      <c r="UVK445" s="45"/>
      <c r="UVL445" s="45"/>
      <c r="UVM445" s="45"/>
      <c r="UVN445" s="45"/>
      <c r="UVO445" s="45"/>
      <c r="UVP445" s="45"/>
      <c r="UVQ445" s="45"/>
      <c r="UVR445" s="45"/>
      <c r="UVS445" s="45"/>
      <c r="UVT445" s="45"/>
      <c r="UVU445" s="45"/>
      <c r="UVV445" s="45"/>
      <c r="UVW445" s="45"/>
      <c r="UVX445" s="45"/>
      <c r="UVY445" s="45"/>
      <c r="UVZ445" s="45"/>
      <c r="UWA445" s="45"/>
      <c r="UWB445" s="45"/>
      <c r="UWC445" s="45"/>
      <c r="UWD445" s="45"/>
      <c r="UWE445" s="45"/>
      <c r="UWF445" s="45"/>
      <c r="UWG445" s="45"/>
      <c r="UWH445" s="45"/>
      <c r="UWI445" s="45"/>
      <c r="UWJ445" s="45"/>
      <c r="UWK445" s="45"/>
      <c r="UWL445" s="45"/>
      <c r="UWM445" s="45"/>
      <c r="UWN445" s="45"/>
      <c r="UWO445" s="45"/>
      <c r="UWP445" s="45"/>
      <c r="UWQ445" s="45"/>
      <c r="UWR445" s="45"/>
      <c r="UWS445" s="45"/>
      <c r="UWT445" s="45"/>
      <c r="UWU445" s="45"/>
      <c r="UWV445" s="45"/>
      <c r="UWW445" s="45"/>
      <c r="UWX445" s="45"/>
      <c r="UWY445" s="45"/>
      <c r="UWZ445" s="45"/>
      <c r="UXA445" s="45"/>
      <c r="UXB445" s="45"/>
      <c r="UXC445" s="45"/>
      <c r="UXD445" s="45"/>
      <c r="UXE445" s="45"/>
      <c r="UXF445" s="45"/>
      <c r="UXG445" s="45"/>
      <c r="UXH445" s="45"/>
      <c r="UXI445" s="45"/>
      <c r="UXJ445" s="45"/>
      <c r="UXK445" s="45"/>
      <c r="UXL445" s="45"/>
      <c r="UXM445" s="45"/>
      <c r="UXN445" s="45"/>
      <c r="UXO445" s="45"/>
      <c r="UXP445" s="45"/>
      <c r="UXQ445" s="45"/>
      <c r="UXR445" s="45"/>
      <c r="UXS445" s="45"/>
      <c r="UXT445" s="45"/>
      <c r="UXU445" s="45"/>
      <c r="UXV445" s="45"/>
      <c r="UXW445" s="45"/>
      <c r="UXX445" s="45"/>
      <c r="UXY445" s="45"/>
      <c r="UXZ445" s="45"/>
      <c r="UYA445" s="45"/>
      <c r="UYB445" s="45"/>
      <c r="UYC445" s="45"/>
      <c r="UYD445" s="45"/>
      <c r="UYE445" s="45"/>
      <c r="UYF445" s="45"/>
      <c r="UYG445" s="45"/>
      <c r="UYH445" s="45"/>
      <c r="UYI445" s="45"/>
      <c r="UYJ445" s="45"/>
      <c r="UYK445" s="45"/>
      <c r="UYL445" s="45"/>
      <c r="UYM445" s="45"/>
      <c r="UYN445" s="45"/>
      <c r="UYO445" s="45"/>
      <c r="UYP445" s="45"/>
      <c r="UYQ445" s="45"/>
      <c r="UYR445" s="45"/>
      <c r="UYS445" s="45"/>
      <c r="UYT445" s="45"/>
      <c r="UYU445" s="45"/>
      <c r="UYV445" s="45"/>
      <c r="UYW445" s="45"/>
      <c r="UYX445" s="45"/>
      <c r="UYY445" s="45"/>
      <c r="UYZ445" s="45"/>
      <c r="UZA445" s="45"/>
      <c r="UZB445" s="45"/>
      <c r="UZC445" s="45"/>
      <c r="UZD445" s="45"/>
      <c r="UZE445" s="45"/>
      <c r="UZF445" s="45"/>
      <c r="UZG445" s="45"/>
      <c r="UZH445" s="45"/>
      <c r="UZI445" s="45"/>
      <c r="UZJ445" s="45"/>
      <c r="UZK445" s="45"/>
      <c r="UZL445" s="45"/>
      <c r="UZM445" s="45"/>
      <c r="UZN445" s="45"/>
      <c r="UZO445" s="45"/>
      <c r="UZP445" s="45"/>
      <c r="UZQ445" s="45"/>
      <c r="UZR445" s="45"/>
      <c r="UZS445" s="45"/>
      <c r="UZT445" s="45"/>
      <c r="UZU445" s="45"/>
      <c r="UZV445" s="45"/>
      <c r="UZW445" s="45"/>
      <c r="UZX445" s="45"/>
      <c r="UZY445" s="45"/>
      <c r="UZZ445" s="45"/>
      <c r="VAA445" s="45"/>
      <c r="VAB445" s="45"/>
      <c r="VAC445" s="45"/>
      <c r="VAD445" s="45"/>
      <c r="VAE445" s="45"/>
      <c r="VAF445" s="45"/>
      <c r="VAG445" s="45"/>
      <c r="VAH445" s="45"/>
      <c r="VAI445" s="45"/>
      <c r="VAJ445" s="45"/>
      <c r="VAK445" s="45"/>
      <c r="VAL445" s="45"/>
      <c r="VAM445" s="45"/>
      <c r="VAN445" s="45"/>
      <c r="VAO445" s="45"/>
      <c r="VAP445" s="45"/>
      <c r="VAQ445" s="45"/>
      <c r="VAR445" s="45"/>
      <c r="VAS445" s="45"/>
      <c r="VAT445" s="45"/>
      <c r="VAU445" s="45"/>
      <c r="VAV445" s="45"/>
      <c r="VAW445" s="45"/>
      <c r="VAX445" s="45"/>
      <c r="VAY445" s="45"/>
      <c r="VAZ445" s="45"/>
      <c r="VBA445" s="45"/>
      <c r="VBB445" s="45"/>
      <c r="VBC445" s="45"/>
      <c r="VBD445" s="45"/>
      <c r="VBE445" s="45"/>
      <c r="VBF445" s="45"/>
      <c r="VBG445" s="45"/>
      <c r="VBH445" s="45"/>
      <c r="VBI445" s="45"/>
      <c r="VBJ445" s="45"/>
      <c r="VBK445" s="45"/>
      <c r="VBL445" s="45"/>
      <c r="VBM445" s="45"/>
      <c r="VBN445" s="45"/>
      <c r="VBO445" s="45"/>
      <c r="VBP445" s="45"/>
      <c r="VBQ445" s="45"/>
      <c r="VBR445" s="45"/>
      <c r="VBS445" s="45"/>
      <c r="VBT445" s="45"/>
      <c r="VBU445" s="45"/>
      <c r="VBV445" s="45"/>
      <c r="VBW445" s="45"/>
      <c r="VBX445" s="45"/>
      <c r="VBY445" s="45"/>
      <c r="VBZ445" s="45"/>
      <c r="VCA445" s="45"/>
      <c r="VCB445" s="45"/>
      <c r="VCC445" s="45"/>
      <c r="VCD445" s="45"/>
      <c r="VCE445" s="45"/>
      <c r="VCF445" s="45"/>
      <c r="VCG445" s="45"/>
      <c r="VCH445" s="45"/>
      <c r="VCI445" s="45"/>
      <c r="VCJ445" s="45"/>
      <c r="VCK445" s="45"/>
      <c r="VCL445" s="45"/>
      <c r="VCM445" s="45"/>
      <c r="VCN445" s="45"/>
      <c r="VCO445" s="45"/>
      <c r="VCP445" s="45"/>
      <c r="VCQ445" s="45"/>
      <c r="VCR445" s="45"/>
      <c r="VCS445" s="45"/>
      <c r="VCT445" s="45"/>
      <c r="VCU445" s="45"/>
      <c r="VCV445" s="45"/>
      <c r="VCW445" s="45"/>
      <c r="VCX445" s="45"/>
      <c r="VCY445" s="45"/>
      <c r="VCZ445" s="45"/>
      <c r="VDA445" s="45"/>
      <c r="VDB445" s="45"/>
      <c r="VDC445" s="45"/>
      <c r="VDD445" s="45"/>
      <c r="VDE445" s="45"/>
      <c r="VDF445" s="45"/>
      <c r="VDG445" s="45"/>
      <c r="VDH445" s="45"/>
      <c r="VDI445" s="45"/>
      <c r="VDJ445" s="45"/>
      <c r="VDK445" s="45"/>
      <c r="VDL445" s="45"/>
      <c r="VDM445" s="45"/>
      <c r="VDN445" s="45"/>
      <c r="VDO445" s="45"/>
      <c r="VDP445" s="45"/>
      <c r="VDQ445" s="45"/>
      <c r="VDR445" s="45"/>
      <c r="VDS445" s="45"/>
      <c r="VDT445" s="45"/>
      <c r="VDU445" s="45"/>
      <c r="VDV445" s="45"/>
      <c r="VDW445" s="45"/>
      <c r="VDX445" s="45"/>
      <c r="VDY445" s="45"/>
      <c r="VDZ445" s="45"/>
      <c r="VEA445" s="45"/>
      <c r="VEB445" s="45"/>
      <c r="VEC445" s="45"/>
      <c r="VED445" s="45"/>
      <c r="VEE445" s="45"/>
      <c r="VEF445" s="45"/>
      <c r="VEG445" s="45"/>
      <c r="VEH445" s="45"/>
      <c r="VEI445" s="45"/>
      <c r="VEJ445" s="45"/>
      <c r="VEK445" s="45"/>
      <c r="VEL445" s="45"/>
      <c r="VEM445" s="45"/>
      <c r="VEN445" s="45"/>
      <c r="VEO445" s="45"/>
      <c r="VEP445" s="45"/>
      <c r="VEQ445" s="45"/>
      <c r="VER445" s="45"/>
      <c r="VES445" s="45"/>
      <c r="VET445" s="45"/>
      <c r="VEU445" s="45"/>
      <c r="VEV445" s="45"/>
      <c r="VEW445" s="45"/>
      <c r="VEX445" s="45"/>
      <c r="VEY445" s="45"/>
      <c r="VEZ445" s="45"/>
      <c r="VFA445" s="45"/>
      <c r="VFB445" s="45"/>
      <c r="VFC445" s="45"/>
      <c r="VFD445" s="45"/>
      <c r="VFE445" s="45"/>
      <c r="VFF445" s="45"/>
      <c r="VFG445" s="45"/>
      <c r="VFH445" s="45"/>
      <c r="VFI445" s="45"/>
      <c r="VFJ445" s="45"/>
      <c r="VFK445" s="45"/>
      <c r="VFL445" s="45"/>
      <c r="VFM445" s="45"/>
      <c r="VFN445" s="45"/>
      <c r="VFO445" s="45"/>
      <c r="VFP445" s="45"/>
      <c r="VFQ445" s="45"/>
      <c r="VFR445" s="45"/>
      <c r="VFS445" s="45"/>
      <c r="VFT445" s="45"/>
      <c r="VFU445" s="45"/>
      <c r="VFV445" s="45"/>
      <c r="VFW445" s="45"/>
      <c r="VFX445" s="45"/>
      <c r="VFY445" s="45"/>
      <c r="VFZ445" s="45"/>
      <c r="VGA445" s="45"/>
      <c r="VGB445" s="45"/>
      <c r="VGC445" s="45"/>
      <c r="VGD445" s="45"/>
      <c r="VGE445" s="45"/>
      <c r="VGF445" s="45"/>
      <c r="VGG445" s="45"/>
      <c r="VGH445" s="45"/>
      <c r="VGI445" s="45"/>
      <c r="VGJ445" s="45"/>
      <c r="VGK445" s="45"/>
      <c r="VGL445" s="45"/>
      <c r="VGM445" s="45"/>
      <c r="VGN445" s="45"/>
      <c r="VGO445" s="45"/>
      <c r="VGP445" s="45"/>
      <c r="VGQ445" s="45"/>
      <c r="VGR445" s="45"/>
      <c r="VGS445" s="45"/>
      <c r="VGT445" s="45"/>
      <c r="VGU445" s="45"/>
      <c r="VGV445" s="45"/>
      <c r="VGW445" s="45"/>
      <c r="VGX445" s="45"/>
      <c r="VGY445" s="45"/>
      <c r="VGZ445" s="45"/>
      <c r="VHA445" s="45"/>
      <c r="VHB445" s="45"/>
      <c r="VHC445" s="45"/>
      <c r="VHD445" s="45"/>
      <c r="VHE445" s="45"/>
      <c r="VHF445" s="45"/>
      <c r="VHG445" s="45"/>
      <c r="VHH445" s="45"/>
      <c r="VHI445" s="45"/>
      <c r="VHJ445" s="45"/>
      <c r="VHK445" s="45"/>
      <c r="VHL445" s="45"/>
      <c r="VHM445" s="45"/>
      <c r="VHN445" s="45"/>
      <c r="VHO445" s="45"/>
      <c r="VHP445" s="45"/>
      <c r="VHQ445" s="45"/>
      <c r="VHR445" s="45"/>
      <c r="VHS445" s="45"/>
      <c r="VHT445" s="45"/>
      <c r="VHU445" s="45"/>
      <c r="VHV445" s="45"/>
      <c r="VHW445" s="45"/>
      <c r="VHX445" s="45"/>
      <c r="VHY445" s="45"/>
      <c r="VHZ445" s="45"/>
      <c r="VIA445" s="45"/>
      <c r="VIB445" s="45"/>
      <c r="VIC445" s="45"/>
      <c r="VID445" s="45"/>
      <c r="VIE445" s="45"/>
      <c r="VIF445" s="45"/>
      <c r="VIG445" s="45"/>
      <c r="VIH445" s="45"/>
      <c r="VII445" s="45"/>
      <c r="VIJ445" s="45"/>
      <c r="VIK445" s="45"/>
      <c r="VIL445" s="45"/>
      <c r="VIM445" s="45"/>
      <c r="VIN445" s="45"/>
      <c r="VIO445" s="45"/>
      <c r="VIP445" s="45"/>
      <c r="VIQ445" s="45"/>
      <c r="VIR445" s="45"/>
      <c r="VIS445" s="45"/>
      <c r="VIT445" s="45"/>
      <c r="VIU445" s="45"/>
      <c r="VIV445" s="45"/>
      <c r="VIW445" s="45"/>
      <c r="VIX445" s="45"/>
      <c r="VIY445" s="45"/>
      <c r="VIZ445" s="45"/>
      <c r="VJA445" s="45"/>
      <c r="VJB445" s="45"/>
      <c r="VJC445" s="45"/>
      <c r="VJD445" s="45"/>
      <c r="VJE445" s="45"/>
      <c r="VJF445" s="45"/>
      <c r="VJG445" s="45"/>
      <c r="VJH445" s="45"/>
      <c r="VJI445" s="45"/>
      <c r="VJJ445" s="45"/>
      <c r="VJK445" s="45"/>
      <c r="VJL445" s="45"/>
      <c r="VJM445" s="45"/>
      <c r="VJN445" s="45"/>
      <c r="VJO445" s="45"/>
      <c r="VJP445" s="45"/>
      <c r="VJQ445" s="45"/>
      <c r="VJR445" s="45"/>
      <c r="VJS445" s="45"/>
      <c r="VJT445" s="45"/>
      <c r="VJU445" s="45"/>
      <c r="VJV445" s="45"/>
      <c r="VJW445" s="45"/>
      <c r="VJX445" s="45"/>
      <c r="VJY445" s="45"/>
      <c r="VJZ445" s="45"/>
      <c r="VKA445" s="45"/>
      <c r="VKB445" s="45"/>
      <c r="VKC445" s="45"/>
      <c r="VKD445" s="45"/>
      <c r="VKE445" s="45"/>
      <c r="VKF445" s="45"/>
      <c r="VKG445" s="45"/>
      <c r="VKH445" s="45"/>
      <c r="VKI445" s="45"/>
      <c r="VKJ445" s="45"/>
      <c r="VKK445" s="45"/>
      <c r="VKL445" s="45"/>
      <c r="VKM445" s="45"/>
      <c r="VKN445" s="45"/>
      <c r="VKO445" s="45"/>
      <c r="VKP445" s="45"/>
      <c r="VKQ445" s="45"/>
      <c r="VKR445" s="45"/>
      <c r="VKS445" s="45"/>
      <c r="VKT445" s="45"/>
      <c r="VKU445" s="45"/>
      <c r="VKV445" s="45"/>
      <c r="VKW445" s="45"/>
      <c r="VKX445" s="45"/>
      <c r="VKY445" s="45"/>
      <c r="VKZ445" s="45"/>
      <c r="VLA445" s="45"/>
      <c r="VLB445" s="45"/>
      <c r="VLC445" s="45"/>
      <c r="VLD445" s="45"/>
      <c r="VLE445" s="45"/>
      <c r="VLF445" s="45"/>
      <c r="VLG445" s="45"/>
      <c r="VLH445" s="45"/>
      <c r="VLI445" s="45"/>
      <c r="VLJ445" s="45"/>
      <c r="VLK445" s="45"/>
      <c r="VLL445" s="45"/>
      <c r="VLM445" s="45"/>
      <c r="VLN445" s="45"/>
      <c r="VLO445" s="45"/>
      <c r="VLP445" s="45"/>
      <c r="VLQ445" s="45"/>
      <c r="VLR445" s="45"/>
      <c r="VLS445" s="45"/>
      <c r="VLT445" s="45"/>
      <c r="VLU445" s="45"/>
      <c r="VLV445" s="45"/>
      <c r="VLW445" s="45"/>
      <c r="VLX445" s="45"/>
      <c r="VLY445" s="45"/>
      <c r="VLZ445" s="45"/>
      <c r="VMA445" s="45"/>
      <c r="VMB445" s="45"/>
      <c r="VMC445" s="45"/>
      <c r="VMD445" s="45"/>
      <c r="VME445" s="45"/>
      <c r="VMF445" s="45"/>
      <c r="VMG445" s="45"/>
      <c r="VMH445" s="45"/>
      <c r="VMI445" s="45"/>
      <c r="VMJ445" s="45"/>
      <c r="VMK445" s="45"/>
      <c r="VML445" s="45"/>
      <c r="VMM445" s="45"/>
      <c r="VMN445" s="45"/>
      <c r="VMO445" s="45"/>
      <c r="VMP445" s="45"/>
      <c r="VMQ445" s="45"/>
      <c r="VMR445" s="45"/>
      <c r="VMS445" s="45"/>
      <c r="VMT445" s="45"/>
      <c r="VMU445" s="45"/>
      <c r="VMV445" s="45"/>
      <c r="VMW445" s="45"/>
      <c r="VMX445" s="45"/>
      <c r="VMY445" s="45"/>
      <c r="VMZ445" s="45"/>
      <c r="VNA445" s="45"/>
      <c r="VNB445" s="45"/>
      <c r="VNC445" s="45"/>
      <c r="VND445" s="45"/>
      <c r="VNE445" s="45"/>
      <c r="VNF445" s="45"/>
      <c r="VNG445" s="45"/>
      <c r="VNH445" s="45"/>
      <c r="VNI445" s="45"/>
      <c r="VNJ445" s="45"/>
      <c r="VNK445" s="45"/>
      <c r="VNL445" s="45"/>
      <c r="VNM445" s="45"/>
      <c r="VNN445" s="45"/>
      <c r="VNO445" s="45"/>
      <c r="VNP445" s="45"/>
      <c r="VNQ445" s="45"/>
      <c r="VNR445" s="45"/>
      <c r="VNS445" s="45"/>
      <c r="VNT445" s="45"/>
      <c r="VNU445" s="45"/>
      <c r="VNV445" s="45"/>
      <c r="VNW445" s="45"/>
      <c r="VNX445" s="45"/>
      <c r="VNY445" s="45"/>
      <c r="VNZ445" s="45"/>
      <c r="VOA445" s="45"/>
      <c r="VOB445" s="45"/>
      <c r="VOC445" s="45"/>
      <c r="VOD445" s="45"/>
      <c r="VOE445" s="45"/>
      <c r="VOF445" s="45"/>
      <c r="VOG445" s="45"/>
      <c r="VOH445" s="45"/>
      <c r="VOI445" s="45"/>
      <c r="VOJ445" s="45"/>
      <c r="VOK445" s="45"/>
      <c r="VOL445" s="45"/>
      <c r="VOM445" s="45"/>
      <c r="VON445" s="45"/>
      <c r="VOO445" s="45"/>
      <c r="VOP445" s="45"/>
      <c r="VOQ445" s="45"/>
      <c r="VOR445" s="45"/>
      <c r="VOS445" s="45"/>
      <c r="VOT445" s="45"/>
      <c r="VOU445" s="45"/>
      <c r="VOV445" s="45"/>
      <c r="VOW445" s="45"/>
      <c r="VOX445" s="45"/>
      <c r="VOY445" s="45"/>
      <c r="VOZ445" s="45"/>
      <c r="VPA445" s="45"/>
      <c r="VPB445" s="45"/>
      <c r="VPC445" s="45"/>
      <c r="VPD445" s="45"/>
      <c r="VPE445" s="45"/>
      <c r="VPF445" s="45"/>
      <c r="VPG445" s="45"/>
      <c r="VPH445" s="45"/>
      <c r="VPI445" s="45"/>
      <c r="VPJ445" s="45"/>
      <c r="VPK445" s="45"/>
      <c r="VPL445" s="45"/>
      <c r="VPM445" s="45"/>
      <c r="VPN445" s="45"/>
      <c r="VPO445" s="45"/>
      <c r="VPP445" s="45"/>
      <c r="VPQ445" s="45"/>
      <c r="VPR445" s="45"/>
      <c r="VPS445" s="45"/>
      <c r="VPT445" s="45"/>
      <c r="VPU445" s="45"/>
      <c r="VPV445" s="45"/>
      <c r="VPW445" s="45"/>
      <c r="VPX445" s="45"/>
      <c r="VPY445" s="45"/>
      <c r="VPZ445" s="45"/>
      <c r="VQA445" s="45"/>
      <c r="VQB445" s="45"/>
      <c r="VQC445" s="45"/>
      <c r="VQD445" s="45"/>
      <c r="VQE445" s="45"/>
      <c r="VQF445" s="45"/>
      <c r="VQG445" s="45"/>
      <c r="VQH445" s="45"/>
      <c r="VQI445" s="45"/>
      <c r="VQJ445" s="45"/>
      <c r="VQK445" s="45"/>
      <c r="VQL445" s="45"/>
      <c r="VQM445" s="45"/>
      <c r="VQN445" s="45"/>
      <c r="VQO445" s="45"/>
      <c r="VQP445" s="45"/>
      <c r="VQQ445" s="45"/>
      <c r="VQR445" s="45"/>
      <c r="VQS445" s="45"/>
      <c r="VQT445" s="45"/>
      <c r="VQU445" s="45"/>
      <c r="VQV445" s="45"/>
      <c r="VQW445" s="45"/>
      <c r="VQX445" s="45"/>
      <c r="VQY445" s="45"/>
      <c r="VQZ445" s="45"/>
      <c r="VRA445" s="45"/>
      <c r="VRB445" s="45"/>
      <c r="VRC445" s="45"/>
      <c r="VRD445" s="45"/>
      <c r="VRE445" s="45"/>
      <c r="VRF445" s="45"/>
      <c r="VRG445" s="45"/>
      <c r="VRH445" s="45"/>
      <c r="VRI445" s="45"/>
      <c r="VRJ445" s="45"/>
      <c r="VRK445" s="45"/>
      <c r="VRL445" s="45"/>
      <c r="VRM445" s="45"/>
      <c r="VRN445" s="45"/>
      <c r="VRO445" s="45"/>
      <c r="VRP445" s="45"/>
      <c r="VRQ445" s="45"/>
      <c r="VRR445" s="45"/>
      <c r="VRS445" s="45"/>
      <c r="VRT445" s="45"/>
      <c r="VRU445" s="45"/>
      <c r="VRV445" s="45"/>
      <c r="VRW445" s="45"/>
      <c r="VRX445" s="45"/>
      <c r="VRY445" s="45"/>
      <c r="VRZ445" s="45"/>
      <c r="VSA445" s="45"/>
      <c r="VSB445" s="45"/>
      <c r="VSC445" s="45"/>
      <c r="VSD445" s="45"/>
      <c r="VSE445" s="45"/>
      <c r="VSF445" s="45"/>
      <c r="VSG445" s="45"/>
      <c r="VSH445" s="45"/>
      <c r="VSI445" s="45"/>
      <c r="VSJ445" s="45"/>
      <c r="VSK445" s="45"/>
      <c r="VSL445" s="45"/>
      <c r="VSM445" s="45"/>
      <c r="VSN445" s="45"/>
      <c r="VSO445" s="45"/>
      <c r="VSP445" s="45"/>
      <c r="VSQ445" s="45"/>
      <c r="VSR445" s="45"/>
      <c r="VSS445" s="45"/>
      <c r="VST445" s="45"/>
      <c r="VSU445" s="45"/>
      <c r="VSV445" s="45"/>
      <c r="VSW445" s="45"/>
      <c r="VSX445" s="45"/>
      <c r="VSY445" s="45"/>
      <c r="VSZ445" s="45"/>
      <c r="VTA445" s="45"/>
      <c r="VTB445" s="45"/>
      <c r="VTC445" s="45"/>
      <c r="VTD445" s="45"/>
      <c r="VTE445" s="45"/>
      <c r="VTF445" s="45"/>
      <c r="VTG445" s="45"/>
      <c r="VTH445" s="45"/>
      <c r="VTI445" s="45"/>
      <c r="VTJ445" s="45"/>
      <c r="VTK445" s="45"/>
      <c r="VTL445" s="45"/>
      <c r="VTM445" s="45"/>
      <c r="VTN445" s="45"/>
      <c r="VTO445" s="45"/>
      <c r="VTP445" s="45"/>
      <c r="VTQ445" s="45"/>
      <c r="VTR445" s="45"/>
      <c r="VTS445" s="45"/>
      <c r="VTT445" s="45"/>
      <c r="VTU445" s="45"/>
      <c r="VTV445" s="45"/>
      <c r="VTW445" s="45"/>
      <c r="VTX445" s="45"/>
      <c r="VTY445" s="45"/>
      <c r="VTZ445" s="45"/>
      <c r="VUA445" s="45"/>
      <c r="VUB445" s="45"/>
      <c r="VUC445" s="45"/>
      <c r="VUD445" s="45"/>
      <c r="VUE445" s="45"/>
      <c r="VUF445" s="45"/>
      <c r="VUG445" s="45"/>
      <c r="VUH445" s="45"/>
      <c r="VUI445" s="45"/>
      <c r="VUJ445" s="45"/>
      <c r="VUK445" s="45"/>
      <c r="VUL445" s="45"/>
      <c r="VUM445" s="45"/>
      <c r="VUN445" s="45"/>
      <c r="VUO445" s="45"/>
      <c r="VUP445" s="45"/>
      <c r="VUQ445" s="45"/>
      <c r="VUR445" s="45"/>
      <c r="VUS445" s="45"/>
      <c r="VUT445" s="45"/>
      <c r="VUU445" s="45"/>
      <c r="VUV445" s="45"/>
      <c r="VUW445" s="45"/>
      <c r="VUX445" s="45"/>
      <c r="VUY445" s="45"/>
      <c r="VUZ445" s="45"/>
      <c r="VVA445" s="45"/>
      <c r="VVB445" s="45"/>
      <c r="VVC445" s="45"/>
      <c r="VVD445" s="45"/>
      <c r="VVE445" s="45"/>
      <c r="VVF445" s="45"/>
      <c r="VVG445" s="45"/>
      <c r="VVH445" s="45"/>
      <c r="VVI445" s="45"/>
      <c r="VVJ445" s="45"/>
      <c r="VVK445" s="45"/>
      <c r="VVL445" s="45"/>
      <c r="VVM445" s="45"/>
      <c r="VVN445" s="45"/>
      <c r="VVO445" s="45"/>
      <c r="VVP445" s="45"/>
      <c r="VVQ445" s="45"/>
      <c r="VVR445" s="45"/>
      <c r="VVS445" s="45"/>
      <c r="VVT445" s="45"/>
      <c r="VVU445" s="45"/>
      <c r="VVV445" s="45"/>
      <c r="VVW445" s="45"/>
      <c r="VVX445" s="45"/>
      <c r="VVY445" s="45"/>
      <c r="VVZ445" s="45"/>
      <c r="VWA445" s="45"/>
      <c r="VWB445" s="45"/>
      <c r="VWC445" s="45"/>
      <c r="VWD445" s="45"/>
      <c r="VWE445" s="45"/>
      <c r="VWF445" s="45"/>
      <c r="VWG445" s="45"/>
      <c r="VWH445" s="45"/>
      <c r="VWI445" s="45"/>
      <c r="VWJ445" s="45"/>
      <c r="VWK445" s="45"/>
      <c r="VWL445" s="45"/>
      <c r="VWM445" s="45"/>
      <c r="VWN445" s="45"/>
      <c r="VWO445" s="45"/>
      <c r="VWP445" s="45"/>
      <c r="VWQ445" s="45"/>
      <c r="VWR445" s="45"/>
      <c r="VWS445" s="45"/>
      <c r="VWT445" s="45"/>
      <c r="VWU445" s="45"/>
      <c r="VWV445" s="45"/>
      <c r="VWW445" s="45"/>
      <c r="VWX445" s="45"/>
      <c r="VWY445" s="45"/>
      <c r="VWZ445" s="45"/>
      <c r="VXA445" s="45"/>
      <c r="VXB445" s="45"/>
      <c r="VXC445" s="45"/>
      <c r="VXD445" s="45"/>
      <c r="VXE445" s="45"/>
      <c r="VXF445" s="45"/>
      <c r="VXG445" s="45"/>
      <c r="VXH445" s="45"/>
      <c r="VXI445" s="45"/>
      <c r="VXJ445" s="45"/>
      <c r="VXK445" s="45"/>
      <c r="VXL445" s="45"/>
      <c r="VXM445" s="45"/>
      <c r="VXN445" s="45"/>
      <c r="VXO445" s="45"/>
      <c r="VXP445" s="45"/>
      <c r="VXQ445" s="45"/>
      <c r="VXR445" s="45"/>
      <c r="VXS445" s="45"/>
      <c r="VXT445" s="45"/>
      <c r="VXU445" s="45"/>
      <c r="VXV445" s="45"/>
      <c r="VXW445" s="45"/>
      <c r="VXX445" s="45"/>
      <c r="VXY445" s="45"/>
      <c r="VXZ445" s="45"/>
      <c r="VYA445" s="45"/>
      <c r="VYB445" s="45"/>
      <c r="VYC445" s="45"/>
      <c r="VYD445" s="45"/>
      <c r="VYE445" s="45"/>
      <c r="VYF445" s="45"/>
      <c r="VYG445" s="45"/>
      <c r="VYH445" s="45"/>
      <c r="VYI445" s="45"/>
      <c r="VYJ445" s="45"/>
      <c r="VYK445" s="45"/>
      <c r="VYL445" s="45"/>
      <c r="VYM445" s="45"/>
      <c r="VYN445" s="45"/>
      <c r="VYO445" s="45"/>
      <c r="VYP445" s="45"/>
      <c r="VYQ445" s="45"/>
      <c r="VYR445" s="45"/>
      <c r="VYS445" s="45"/>
      <c r="VYT445" s="45"/>
      <c r="VYU445" s="45"/>
      <c r="VYV445" s="45"/>
      <c r="VYW445" s="45"/>
      <c r="VYX445" s="45"/>
      <c r="VYY445" s="45"/>
      <c r="VYZ445" s="45"/>
      <c r="VZA445" s="45"/>
      <c r="VZB445" s="45"/>
      <c r="VZC445" s="45"/>
      <c r="VZD445" s="45"/>
      <c r="VZE445" s="45"/>
      <c r="VZF445" s="45"/>
      <c r="VZG445" s="45"/>
      <c r="VZH445" s="45"/>
      <c r="VZI445" s="45"/>
      <c r="VZJ445" s="45"/>
      <c r="VZK445" s="45"/>
      <c r="VZL445" s="45"/>
      <c r="VZM445" s="45"/>
      <c r="VZN445" s="45"/>
      <c r="VZO445" s="45"/>
      <c r="VZP445" s="45"/>
      <c r="VZQ445" s="45"/>
      <c r="VZR445" s="45"/>
      <c r="VZS445" s="45"/>
      <c r="VZT445" s="45"/>
      <c r="VZU445" s="45"/>
      <c r="VZV445" s="45"/>
      <c r="VZW445" s="45"/>
      <c r="VZX445" s="45"/>
      <c r="VZY445" s="45"/>
      <c r="VZZ445" s="45"/>
      <c r="WAA445" s="45"/>
      <c r="WAB445" s="45"/>
      <c r="WAC445" s="45"/>
      <c r="WAD445" s="45"/>
      <c r="WAE445" s="45"/>
      <c r="WAF445" s="45"/>
      <c r="WAG445" s="45"/>
      <c r="WAH445" s="45"/>
      <c r="WAI445" s="45"/>
      <c r="WAJ445" s="45"/>
      <c r="WAK445" s="45"/>
      <c r="WAL445" s="45"/>
      <c r="WAM445" s="45"/>
      <c r="WAN445" s="45"/>
      <c r="WAO445" s="45"/>
      <c r="WAP445" s="45"/>
      <c r="WAQ445" s="45"/>
      <c r="WAR445" s="45"/>
      <c r="WAS445" s="45"/>
      <c r="WAT445" s="45"/>
      <c r="WAU445" s="45"/>
      <c r="WAV445" s="45"/>
      <c r="WAW445" s="45"/>
      <c r="WAX445" s="45"/>
      <c r="WAY445" s="45"/>
      <c r="WAZ445" s="45"/>
      <c r="WBA445" s="45"/>
      <c r="WBB445" s="45"/>
      <c r="WBC445" s="45"/>
      <c r="WBD445" s="45"/>
      <c r="WBE445" s="45"/>
      <c r="WBF445" s="45"/>
      <c r="WBG445" s="45"/>
      <c r="WBH445" s="45"/>
      <c r="WBI445" s="45"/>
      <c r="WBJ445" s="45"/>
      <c r="WBK445" s="45"/>
      <c r="WBL445" s="45"/>
      <c r="WBM445" s="45"/>
      <c r="WBN445" s="45"/>
      <c r="WBO445" s="45"/>
      <c r="WBP445" s="45"/>
      <c r="WBQ445" s="45"/>
      <c r="WBR445" s="45"/>
      <c r="WBS445" s="45"/>
      <c r="WBT445" s="45"/>
      <c r="WBU445" s="45"/>
      <c r="WBV445" s="45"/>
      <c r="WBW445" s="45"/>
      <c r="WBX445" s="45"/>
      <c r="WBY445" s="45"/>
      <c r="WBZ445" s="45"/>
      <c r="WCA445" s="45"/>
      <c r="WCB445" s="45"/>
      <c r="WCC445" s="45"/>
      <c r="WCD445" s="45"/>
      <c r="WCE445" s="45"/>
      <c r="WCF445" s="45"/>
      <c r="WCG445" s="45"/>
      <c r="WCH445" s="45"/>
      <c r="WCI445" s="45"/>
      <c r="WCJ445" s="45"/>
      <c r="WCK445" s="45"/>
      <c r="WCL445" s="45"/>
      <c r="WCM445" s="45"/>
      <c r="WCN445" s="45"/>
      <c r="WCO445" s="45"/>
      <c r="WCP445" s="45"/>
      <c r="WCQ445" s="45"/>
      <c r="WCR445" s="45"/>
      <c r="WCS445" s="45"/>
      <c r="WCT445" s="45"/>
      <c r="WCU445" s="45"/>
      <c r="WCV445" s="45"/>
      <c r="WCW445" s="45"/>
      <c r="WCX445" s="45"/>
      <c r="WCY445" s="45"/>
      <c r="WCZ445" s="45"/>
      <c r="WDA445" s="45"/>
      <c r="WDB445" s="45"/>
      <c r="WDC445" s="45"/>
      <c r="WDD445" s="45"/>
      <c r="WDE445" s="45"/>
      <c r="WDF445" s="45"/>
      <c r="WDG445" s="45"/>
      <c r="WDH445" s="45"/>
      <c r="WDI445" s="45"/>
      <c r="WDJ445" s="45"/>
      <c r="WDK445" s="45"/>
      <c r="WDL445" s="45"/>
      <c r="WDM445" s="45"/>
      <c r="WDN445" s="45"/>
      <c r="WDO445" s="45"/>
      <c r="WDP445" s="45"/>
      <c r="WDQ445" s="45"/>
      <c r="WDR445" s="45"/>
      <c r="WDS445" s="45"/>
      <c r="WDT445" s="45"/>
      <c r="WDU445" s="45"/>
      <c r="WDV445" s="45"/>
      <c r="WDW445" s="45"/>
      <c r="WDX445" s="45"/>
      <c r="WDY445" s="45"/>
      <c r="WDZ445" s="45"/>
      <c r="WEA445" s="45"/>
      <c r="WEB445" s="45"/>
      <c r="WEC445" s="45"/>
      <c r="WED445" s="45"/>
      <c r="WEE445" s="45"/>
      <c r="WEF445" s="45"/>
      <c r="WEG445" s="45"/>
      <c r="WEH445" s="45"/>
      <c r="WEI445" s="45"/>
      <c r="WEJ445" s="45"/>
      <c r="WEK445" s="45"/>
      <c r="WEL445" s="45"/>
      <c r="WEM445" s="45"/>
      <c r="WEN445" s="45"/>
      <c r="WEO445" s="45"/>
      <c r="WEP445" s="45"/>
      <c r="WEQ445" s="45"/>
      <c r="WER445" s="45"/>
      <c r="WES445" s="45"/>
      <c r="WET445" s="45"/>
      <c r="WEU445" s="45"/>
      <c r="WEV445" s="45"/>
      <c r="WEW445" s="45"/>
      <c r="WEX445" s="45"/>
      <c r="WEY445" s="45"/>
      <c r="WEZ445" s="45"/>
      <c r="WFA445" s="45"/>
      <c r="WFB445" s="45"/>
      <c r="WFC445" s="45"/>
      <c r="WFD445" s="45"/>
      <c r="WFE445" s="45"/>
      <c r="WFF445" s="45"/>
      <c r="WFG445" s="45"/>
      <c r="WFH445" s="45"/>
      <c r="WFI445" s="45"/>
      <c r="WFJ445" s="45"/>
      <c r="WFK445" s="45"/>
      <c r="WFL445" s="45"/>
      <c r="WFM445" s="45"/>
      <c r="WFN445" s="45"/>
      <c r="WFO445" s="45"/>
      <c r="WFP445" s="45"/>
      <c r="WFQ445" s="45"/>
      <c r="WFR445" s="45"/>
      <c r="WFS445" s="45"/>
      <c r="WFT445" s="45"/>
      <c r="WFU445" s="45"/>
      <c r="WFV445" s="45"/>
      <c r="WFW445" s="45"/>
      <c r="WFX445" s="45"/>
      <c r="WFY445" s="45"/>
      <c r="WFZ445" s="45"/>
      <c r="WGA445" s="45"/>
      <c r="WGB445" s="45"/>
      <c r="WGC445" s="45"/>
      <c r="WGD445" s="45"/>
      <c r="WGE445" s="45"/>
      <c r="WGF445" s="45"/>
      <c r="WGG445" s="45"/>
      <c r="WGH445" s="45"/>
      <c r="WGI445" s="45"/>
      <c r="WGJ445" s="45"/>
      <c r="WGK445" s="45"/>
      <c r="WGL445" s="45"/>
      <c r="WGM445" s="45"/>
      <c r="WGN445" s="45"/>
      <c r="WGO445" s="45"/>
      <c r="WGP445" s="45"/>
      <c r="WGQ445" s="45"/>
      <c r="WGR445" s="45"/>
      <c r="WGS445" s="45"/>
      <c r="WGT445" s="45"/>
      <c r="WGU445" s="45"/>
      <c r="WGV445" s="45"/>
      <c r="WGW445" s="45"/>
      <c r="WGX445" s="45"/>
      <c r="WGY445" s="45"/>
      <c r="WGZ445" s="45"/>
      <c r="WHA445" s="45"/>
      <c r="WHB445" s="45"/>
      <c r="WHC445" s="45"/>
      <c r="WHD445" s="45"/>
      <c r="WHE445" s="45"/>
      <c r="WHF445" s="45"/>
      <c r="WHG445" s="45"/>
      <c r="WHH445" s="45"/>
      <c r="WHI445" s="45"/>
      <c r="WHJ445" s="45"/>
      <c r="WHK445" s="45"/>
      <c r="WHL445" s="45"/>
      <c r="WHM445" s="45"/>
      <c r="WHN445" s="45"/>
      <c r="WHO445" s="45"/>
      <c r="WHP445" s="45"/>
      <c r="WHQ445" s="45"/>
      <c r="WHR445" s="45"/>
      <c r="WHS445" s="45"/>
      <c r="WHT445" s="45"/>
      <c r="WHU445" s="45"/>
      <c r="WHV445" s="45"/>
      <c r="WHW445" s="45"/>
      <c r="WHX445" s="45"/>
      <c r="WHY445" s="45"/>
      <c r="WHZ445" s="45"/>
      <c r="WIA445" s="45"/>
      <c r="WIB445" s="45"/>
      <c r="WIC445" s="45"/>
      <c r="WID445" s="45"/>
      <c r="WIE445" s="45"/>
      <c r="WIF445" s="45"/>
      <c r="WIG445" s="45"/>
      <c r="WIH445" s="45"/>
      <c r="WII445" s="45"/>
      <c r="WIJ445" s="45"/>
      <c r="WIK445" s="45"/>
      <c r="WIL445" s="45"/>
      <c r="WIM445" s="45"/>
      <c r="WIN445" s="45"/>
      <c r="WIO445" s="45"/>
      <c r="WIP445" s="45"/>
      <c r="WIQ445" s="45"/>
      <c r="WIR445" s="45"/>
      <c r="WIS445" s="45"/>
      <c r="WIT445" s="45"/>
      <c r="WIU445" s="45"/>
      <c r="WIV445" s="45"/>
      <c r="WIW445" s="45"/>
      <c r="WIX445" s="45"/>
      <c r="WIY445" s="45"/>
      <c r="WIZ445" s="45"/>
      <c r="WJA445" s="45"/>
      <c r="WJB445" s="45"/>
      <c r="WJC445" s="45"/>
      <c r="WJD445" s="45"/>
      <c r="WJE445" s="45"/>
      <c r="WJF445" s="45"/>
      <c r="WJG445" s="45"/>
      <c r="WJH445" s="45"/>
      <c r="WJI445" s="45"/>
      <c r="WJJ445" s="45"/>
      <c r="WJK445" s="45"/>
      <c r="WJL445" s="45"/>
      <c r="WJM445" s="45"/>
      <c r="WJN445" s="45"/>
      <c r="WJO445" s="45"/>
      <c r="WJP445" s="45"/>
      <c r="WJQ445" s="45"/>
      <c r="WJR445" s="45"/>
      <c r="WJS445" s="45"/>
      <c r="WJT445" s="45"/>
      <c r="WJU445" s="45"/>
      <c r="WJV445" s="45"/>
      <c r="WJW445" s="45"/>
      <c r="WJX445" s="45"/>
      <c r="WJY445" s="45"/>
      <c r="WJZ445" s="45"/>
      <c r="WKA445" s="45"/>
      <c r="WKB445" s="45"/>
      <c r="WKC445" s="45"/>
      <c r="WKD445" s="45"/>
      <c r="WKE445" s="45"/>
      <c r="WKF445" s="45"/>
      <c r="WKG445" s="45"/>
      <c r="WKH445" s="45"/>
      <c r="WKI445" s="45"/>
      <c r="WKJ445" s="45"/>
      <c r="WKK445" s="45"/>
      <c r="WKL445" s="45"/>
      <c r="WKM445" s="45"/>
      <c r="WKN445" s="45"/>
      <c r="WKO445" s="45"/>
      <c r="WKP445" s="45"/>
      <c r="WKQ445" s="45"/>
      <c r="WKR445" s="45"/>
      <c r="WKS445" s="45"/>
      <c r="WKT445" s="45"/>
      <c r="WKU445" s="45"/>
      <c r="WKV445" s="45"/>
      <c r="WKW445" s="45"/>
      <c r="WKX445" s="45"/>
      <c r="WKY445" s="45"/>
      <c r="WKZ445" s="45"/>
      <c r="WLA445" s="45"/>
      <c r="WLB445" s="45"/>
      <c r="WLC445" s="45"/>
      <c r="WLD445" s="45"/>
      <c r="WLE445" s="45"/>
      <c r="WLF445" s="45"/>
      <c r="WLG445" s="45"/>
      <c r="WLH445" s="45"/>
      <c r="WLI445" s="45"/>
      <c r="WLJ445" s="45"/>
      <c r="WLK445" s="45"/>
      <c r="WLL445" s="45"/>
      <c r="WLM445" s="45"/>
      <c r="WLN445" s="45"/>
      <c r="WLO445" s="45"/>
      <c r="WLP445" s="45"/>
      <c r="WLQ445" s="45"/>
      <c r="WLR445" s="45"/>
      <c r="WLS445" s="45"/>
      <c r="WLT445" s="45"/>
      <c r="WLU445" s="45"/>
      <c r="WLV445" s="45"/>
      <c r="WLW445" s="45"/>
      <c r="WLX445" s="45"/>
      <c r="WLY445" s="45"/>
      <c r="WLZ445" s="45"/>
      <c r="WMA445" s="45"/>
      <c r="WMB445" s="45"/>
      <c r="WMC445" s="45"/>
      <c r="WMD445" s="45"/>
      <c r="WME445" s="45"/>
      <c r="WMF445" s="45"/>
      <c r="WMG445" s="45"/>
      <c r="WMH445" s="45"/>
      <c r="WMI445" s="45"/>
      <c r="WMJ445" s="45"/>
      <c r="WMK445" s="45"/>
      <c r="WML445" s="45"/>
      <c r="WMM445" s="45"/>
      <c r="WMN445" s="45"/>
      <c r="WMO445" s="45"/>
      <c r="WMP445" s="45"/>
      <c r="WMQ445" s="45"/>
      <c r="WMR445" s="45"/>
      <c r="WMS445" s="45"/>
      <c r="WMT445" s="45"/>
      <c r="WMU445" s="45"/>
      <c r="WMV445" s="45"/>
      <c r="WMW445" s="45"/>
      <c r="WMX445" s="45"/>
      <c r="WMY445" s="45"/>
      <c r="WMZ445" s="45"/>
      <c r="WNA445" s="45"/>
      <c r="WNB445" s="45"/>
      <c r="WNC445" s="45"/>
      <c r="WND445" s="45"/>
      <c r="WNE445" s="45"/>
      <c r="WNF445" s="45"/>
      <c r="WNG445" s="45"/>
      <c r="WNH445" s="45"/>
      <c r="WNI445" s="45"/>
      <c r="WNJ445" s="45"/>
      <c r="WNK445" s="45"/>
      <c r="WNL445" s="45"/>
      <c r="WNM445" s="45"/>
      <c r="WNN445" s="45"/>
      <c r="WNO445" s="45"/>
      <c r="WNP445" s="45"/>
      <c r="WNQ445" s="45"/>
      <c r="WNR445" s="45"/>
      <c r="WNS445" s="45"/>
      <c r="WNT445" s="45"/>
      <c r="WNU445" s="45"/>
      <c r="WNV445" s="45"/>
      <c r="WNW445" s="45"/>
      <c r="WNX445" s="45"/>
      <c r="WNY445" s="45"/>
      <c r="WNZ445" s="45"/>
      <c r="WOA445" s="45"/>
      <c r="WOB445" s="45"/>
      <c r="WOC445" s="45"/>
      <c r="WOD445" s="45"/>
      <c r="WOE445" s="45"/>
      <c r="WOF445" s="45"/>
      <c r="WOG445" s="45"/>
      <c r="WOH445" s="45"/>
      <c r="WOI445" s="45"/>
      <c r="WOJ445" s="45"/>
      <c r="WOK445" s="45"/>
      <c r="WOL445" s="45"/>
      <c r="WOM445" s="45"/>
      <c r="WON445" s="45"/>
      <c r="WOO445" s="45"/>
      <c r="WOP445" s="45"/>
      <c r="WOQ445" s="45"/>
      <c r="WOR445" s="45"/>
      <c r="WOS445" s="45"/>
      <c r="WOT445" s="45"/>
      <c r="WOU445" s="45"/>
      <c r="WOV445" s="45"/>
      <c r="WOW445" s="45"/>
      <c r="WOX445" s="45"/>
      <c r="WOY445" s="45"/>
      <c r="WOZ445" s="45"/>
      <c r="WPA445" s="45"/>
      <c r="WPB445" s="45"/>
      <c r="WPC445" s="45"/>
      <c r="WPD445" s="45"/>
      <c r="WPE445" s="45"/>
      <c r="WPF445" s="45"/>
      <c r="WPG445" s="45"/>
      <c r="WPH445" s="45"/>
      <c r="WPI445" s="45"/>
      <c r="WPJ445" s="45"/>
      <c r="WPK445" s="45"/>
      <c r="WPL445" s="45"/>
      <c r="WPM445" s="45"/>
      <c r="WPN445" s="45"/>
      <c r="WPO445" s="45"/>
      <c r="WPP445" s="45"/>
      <c r="WPQ445" s="45"/>
      <c r="WPR445" s="45"/>
      <c r="WPS445" s="45"/>
      <c r="WPT445" s="45"/>
      <c r="WPU445" s="45"/>
      <c r="WPV445" s="45"/>
      <c r="WPW445" s="45"/>
      <c r="WPX445" s="45"/>
      <c r="WPY445" s="45"/>
      <c r="WPZ445" s="45"/>
      <c r="WQA445" s="45"/>
      <c r="WQB445" s="45"/>
      <c r="WQC445" s="45"/>
      <c r="WQD445" s="45"/>
      <c r="WQE445" s="45"/>
      <c r="WQF445" s="45"/>
      <c r="WQG445" s="45"/>
      <c r="WQH445" s="45"/>
      <c r="WQI445" s="45"/>
      <c r="WQJ445" s="45"/>
      <c r="WQK445" s="45"/>
      <c r="WQL445" s="45"/>
      <c r="WQM445" s="45"/>
      <c r="WQN445" s="45"/>
      <c r="WQO445" s="45"/>
      <c r="WQP445" s="45"/>
      <c r="WQQ445" s="45"/>
      <c r="WQR445" s="45"/>
      <c r="WQS445" s="45"/>
      <c r="WQT445" s="45"/>
      <c r="WQU445" s="45"/>
      <c r="WQV445" s="45"/>
      <c r="WQW445" s="45"/>
      <c r="WQX445" s="45"/>
      <c r="WQY445" s="45"/>
      <c r="WQZ445" s="45"/>
      <c r="WRA445" s="45"/>
      <c r="WRB445" s="45"/>
      <c r="WRC445" s="45"/>
      <c r="WRD445" s="45"/>
      <c r="WRE445" s="45"/>
      <c r="WRF445" s="45"/>
      <c r="WRG445" s="45"/>
      <c r="WRH445" s="45"/>
      <c r="WRI445" s="45"/>
      <c r="WRJ445" s="45"/>
      <c r="WRK445" s="45"/>
      <c r="WRL445" s="45"/>
      <c r="WRM445" s="45"/>
      <c r="WRN445" s="45"/>
      <c r="WRO445" s="45"/>
      <c r="WRP445" s="45"/>
      <c r="WRQ445" s="45"/>
      <c r="WRR445" s="45"/>
      <c r="WRS445" s="45"/>
      <c r="WRT445" s="45"/>
      <c r="WRU445" s="45"/>
      <c r="WRV445" s="45"/>
      <c r="WRW445" s="45"/>
      <c r="WRX445" s="45"/>
      <c r="WRY445" s="45"/>
      <c r="WRZ445" s="45"/>
      <c r="WSA445" s="45"/>
      <c r="WSB445" s="45"/>
      <c r="WSC445" s="45"/>
      <c r="WSD445" s="45"/>
      <c r="WSE445" s="45"/>
      <c r="WSF445" s="45"/>
      <c r="WSG445" s="45"/>
      <c r="WSH445" s="45"/>
      <c r="WSI445" s="45"/>
      <c r="WSJ445" s="45"/>
      <c r="WSK445" s="45"/>
      <c r="WSL445" s="45"/>
      <c r="WSM445" s="45"/>
      <c r="WSN445" s="45"/>
      <c r="WSO445" s="45"/>
      <c r="WSP445" s="45"/>
      <c r="WSQ445" s="45"/>
      <c r="WSR445" s="45"/>
      <c r="WSS445" s="45"/>
      <c r="WST445" s="45"/>
      <c r="WSU445" s="45"/>
      <c r="WSV445" s="45"/>
      <c r="WSW445" s="45"/>
      <c r="WSX445" s="45"/>
      <c r="WSY445" s="45"/>
      <c r="WSZ445" s="45"/>
      <c r="WTA445" s="45"/>
      <c r="WTB445" s="45"/>
      <c r="WTC445" s="45"/>
      <c r="WTD445" s="45"/>
      <c r="WTE445" s="45"/>
      <c r="WTF445" s="45"/>
      <c r="WTG445" s="45"/>
      <c r="WTH445" s="45"/>
      <c r="WTI445" s="45"/>
      <c r="WTJ445" s="45"/>
      <c r="WTK445" s="45"/>
      <c r="WTL445" s="45"/>
      <c r="WTM445" s="45"/>
      <c r="WTN445" s="45"/>
      <c r="WTO445" s="45"/>
      <c r="WTP445" s="45"/>
      <c r="WTQ445" s="45"/>
      <c r="WTR445" s="45"/>
      <c r="WTS445" s="45"/>
      <c r="WTT445" s="45"/>
      <c r="WTU445" s="45"/>
      <c r="WTV445" s="45"/>
      <c r="WTW445" s="45"/>
      <c r="WTX445" s="45"/>
      <c r="WTY445" s="45"/>
      <c r="WTZ445" s="45"/>
      <c r="WUA445" s="45"/>
      <c r="WUB445" s="45"/>
      <c r="WUC445" s="45"/>
      <c r="WUD445" s="45"/>
      <c r="WUE445" s="45"/>
      <c r="WUF445" s="45"/>
      <c r="WUG445" s="45"/>
      <c r="WUH445" s="45"/>
      <c r="WUI445" s="45"/>
      <c r="WUJ445" s="45"/>
      <c r="WUK445" s="45"/>
      <c r="WUL445" s="45"/>
      <c r="WUM445" s="45"/>
      <c r="WUN445" s="45"/>
      <c r="WUO445" s="45"/>
      <c r="WUP445" s="45"/>
      <c r="WUQ445" s="45"/>
      <c r="WUR445" s="45"/>
      <c r="WUS445" s="45"/>
      <c r="WUT445" s="45"/>
      <c r="WUU445" s="45"/>
      <c r="WUV445" s="45"/>
      <c r="WUW445" s="45"/>
      <c r="WUX445" s="45"/>
      <c r="WUY445" s="45"/>
      <c r="WUZ445" s="45"/>
      <c r="WVA445" s="45"/>
      <c r="WVB445" s="45"/>
      <c r="WVC445" s="45"/>
      <c r="WVD445" s="45"/>
      <c r="WVE445" s="45"/>
      <c r="WVF445" s="45"/>
      <c r="WVG445" s="45"/>
      <c r="WVH445" s="45"/>
      <c r="WVI445" s="45"/>
      <c r="WVJ445" s="45"/>
      <c r="WVK445" s="45"/>
      <c r="WVL445" s="45"/>
      <c r="WVM445" s="45"/>
      <c r="WVN445" s="45"/>
      <c r="WVO445" s="45"/>
      <c r="WVP445" s="45"/>
      <c r="WVQ445" s="45"/>
      <c r="WVR445" s="45"/>
      <c r="WVS445" s="45"/>
      <c r="WVT445" s="45"/>
      <c r="WVU445" s="45"/>
      <c r="WVV445" s="45"/>
      <c r="WVW445" s="45"/>
      <c r="WVX445" s="45"/>
      <c r="WVY445" s="45"/>
      <c r="WVZ445" s="45"/>
      <c r="WWA445" s="45"/>
      <c r="WWB445" s="45"/>
      <c r="WWC445" s="45"/>
      <c r="WWD445" s="45"/>
      <c r="WWE445" s="45"/>
      <c r="WWF445" s="45"/>
      <c r="WWG445" s="45"/>
      <c r="WWH445" s="45"/>
      <c r="WWI445" s="45"/>
      <c r="WWJ445" s="45"/>
      <c r="WWK445" s="45"/>
      <c r="WWL445" s="45"/>
      <c r="WWM445" s="45"/>
      <c r="WWN445" s="45"/>
      <c r="WWO445" s="45"/>
      <c r="WWP445" s="45"/>
      <c r="WWQ445" s="45"/>
      <c r="WWR445" s="45"/>
      <c r="WWS445" s="45"/>
      <c r="WWT445" s="45"/>
      <c r="WWU445" s="45"/>
      <c r="WWV445" s="45"/>
      <c r="WWW445" s="45"/>
      <c r="WWX445" s="45"/>
      <c r="WWY445" s="45"/>
      <c r="WWZ445" s="45"/>
      <c r="WXA445" s="45"/>
      <c r="WXB445" s="45"/>
      <c r="WXC445" s="45"/>
      <c r="WXD445" s="45"/>
      <c r="WXE445" s="45"/>
      <c r="WXF445" s="45"/>
      <c r="WXG445" s="45"/>
      <c r="WXH445" s="45"/>
      <c r="WXI445" s="45"/>
      <c r="WXJ445" s="45"/>
      <c r="WXK445" s="45"/>
      <c r="WXL445" s="45"/>
      <c r="WXM445" s="45"/>
      <c r="WXN445" s="45"/>
      <c r="WXO445" s="45"/>
      <c r="WXP445" s="45"/>
      <c r="WXQ445" s="45"/>
      <c r="WXR445" s="45"/>
      <c r="WXS445" s="45"/>
      <c r="WXT445" s="45"/>
      <c r="WXU445" s="45"/>
      <c r="WXV445" s="45"/>
      <c r="WXW445" s="45"/>
      <c r="WXX445" s="45"/>
      <c r="WXY445" s="45"/>
      <c r="WXZ445" s="45"/>
      <c r="WYA445" s="45"/>
      <c r="WYB445" s="45"/>
      <c r="WYC445" s="45"/>
      <c r="WYD445" s="45"/>
      <c r="WYE445" s="45"/>
      <c r="WYF445" s="45"/>
      <c r="WYG445" s="45"/>
      <c r="WYH445" s="45"/>
      <c r="WYI445" s="45"/>
      <c r="WYJ445" s="45"/>
      <c r="WYK445" s="45"/>
      <c r="WYL445" s="45"/>
      <c r="WYM445" s="45"/>
      <c r="WYN445" s="45"/>
      <c r="WYO445" s="45"/>
      <c r="WYP445" s="45"/>
      <c r="WYQ445" s="45"/>
      <c r="WYR445" s="45"/>
      <c r="WYS445" s="45"/>
      <c r="WYT445" s="45"/>
      <c r="WYU445" s="45"/>
      <c r="WYV445" s="45"/>
      <c r="WYW445" s="45"/>
      <c r="WYX445" s="45"/>
      <c r="WYY445" s="45"/>
      <c r="WYZ445" s="45"/>
      <c r="WZA445" s="45"/>
      <c r="WZB445" s="45"/>
      <c r="WZC445" s="45"/>
      <c r="WZD445" s="45"/>
      <c r="WZE445" s="45"/>
      <c r="WZF445" s="45"/>
      <c r="WZG445" s="45"/>
      <c r="WZH445" s="45"/>
      <c r="WZI445" s="45"/>
      <c r="WZJ445" s="45"/>
      <c r="WZK445" s="45"/>
      <c r="WZL445" s="45"/>
      <c r="WZM445" s="45"/>
      <c r="WZN445" s="45"/>
      <c r="WZO445" s="45"/>
      <c r="WZP445" s="45"/>
      <c r="WZQ445" s="45"/>
      <c r="WZR445" s="45"/>
      <c r="WZS445" s="45"/>
      <c r="WZT445" s="45"/>
      <c r="WZU445" s="45"/>
      <c r="WZV445" s="45"/>
      <c r="WZW445" s="45"/>
      <c r="WZX445" s="45"/>
      <c r="WZY445" s="45"/>
      <c r="WZZ445" s="45"/>
      <c r="XAA445" s="45"/>
      <c r="XAB445" s="45"/>
      <c r="XAC445" s="45"/>
      <c r="XAD445" s="45"/>
      <c r="XAE445" s="45"/>
      <c r="XAF445" s="45"/>
      <c r="XAG445" s="45"/>
      <c r="XAH445" s="45"/>
      <c r="XAI445" s="45"/>
      <c r="XAJ445" s="45"/>
      <c r="XAK445" s="45"/>
      <c r="XAL445" s="45"/>
      <c r="XAM445" s="45"/>
      <c r="XAN445" s="45"/>
      <c r="XAO445" s="45"/>
      <c r="XAP445" s="45"/>
      <c r="XAQ445" s="45"/>
      <c r="XAR445" s="45"/>
      <c r="XAS445" s="45"/>
      <c r="XAT445" s="45"/>
      <c r="XAU445" s="45"/>
      <c r="XAV445" s="45"/>
      <c r="XAW445" s="45"/>
      <c r="XAX445" s="45"/>
      <c r="XAY445" s="45"/>
      <c r="XAZ445" s="45"/>
      <c r="XBA445" s="45"/>
      <c r="XBB445" s="45"/>
      <c r="XBC445" s="45"/>
      <c r="XBD445" s="45"/>
      <c r="XBE445" s="45"/>
      <c r="XBF445" s="45"/>
      <c r="XBG445" s="45"/>
      <c r="XBH445" s="45"/>
      <c r="XBI445" s="45"/>
      <c r="XBJ445" s="45"/>
      <c r="XBK445" s="45"/>
      <c r="XBL445" s="45"/>
      <c r="XBM445" s="45"/>
      <c r="XBN445" s="45"/>
      <c r="XBO445" s="45"/>
      <c r="XBP445" s="45"/>
      <c r="XBQ445" s="45"/>
      <c r="XBR445" s="45"/>
      <c r="XBS445" s="45"/>
      <c r="XBT445" s="45"/>
      <c r="XBU445" s="45"/>
      <c r="XBV445" s="45"/>
      <c r="XBW445" s="45"/>
      <c r="XBX445" s="45"/>
      <c r="XBY445" s="45"/>
      <c r="XBZ445" s="45"/>
      <c r="XCA445" s="45"/>
      <c r="XCB445" s="45"/>
      <c r="XCC445" s="45"/>
      <c r="XCD445" s="45"/>
      <c r="XCE445" s="45"/>
      <c r="XCF445" s="45"/>
      <c r="XCG445" s="45"/>
      <c r="XCH445" s="45"/>
      <c r="XCI445" s="45"/>
      <c r="XCJ445" s="45"/>
      <c r="XCK445" s="45"/>
      <c r="XCL445" s="45"/>
      <c r="XCM445" s="45"/>
      <c r="XCN445" s="45"/>
      <c r="XCO445" s="45"/>
      <c r="XCP445" s="45"/>
      <c r="XCQ445" s="45"/>
      <c r="XCR445" s="45"/>
      <c r="XCS445" s="45"/>
      <c r="XCT445" s="45"/>
      <c r="XCU445" s="45"/>
      <c r="XCV445" s="45"/>
      <c r="XCW445" s="45"/>
      <c r="XCX445" s="45"/>
      <c r="XCY445" s="45"/>
      <c r="XCZ445" s="45"/>
      <c r="XDA445" s="45"/>
      <c r="XDB445" s="45"/>
      <c r="XDC445" s="45"/>
      <c r="XDD445" s="45"/>
      <c r="XDE445" s="45"/>
      <c r="XDF445" s="45"/>
      <c r="XDG445" s="45"/>
      <c r="XDH445" s="45"/>
      <c r="XDI445" s="45"/>
      <c r="XDJ445" s="45"/>
      <c r="XDK445" s="45"/>
      <c r="XDL445" s="45"/>
      <c r="XDM445" s="45"/>
      <c r="XDN445" s="45"/>
      <c r="XDO445" s="45"/>
      <c r="XDP445" s="45"/>
      <c r="XDQ445" s="45"/>
      <c r="XDR445" s="45"/>
      <c r="XDS445" s="45"/>
      <c r="XDT445" s="45"/>
      <c r="XDU445" s="45"/>
      <c r="XDV445" s="45"/>
      <c r="XDW445" s="45"/>
      <c r="XDX445" s="45"/>
      <c r="XDY445" s="45"/>
      <c r="XDZ445" s="45"/>
      <c r="XEA445" s="45"/>
      <c r="XEB445" s="45"/>
      <c r="XEC445" s="45"/>
      <c r="XED445" s="45"/>
      <c r="XEE445" s="45"/>
      <c r="XEF445" s="45"/>
      <c r="XEG445" s="45"/>
      <c r="XEH445" s="45"/>
      <c r="XEI445" s="45"/>
      <c r="XEJ445" s="45"/>
      <c r="XEK445" s="45"/>
      <c r="XEL445" s="45"/>
      <c r="XEM445" s="45"/>
      <c r="XEN445" s="45"/>
      <c r="XEO445" s="45"/>
      <c r="XEP445" s="45"/>
      <c r="XEQ445" s="45"/>
      <c r="XER445" s="45"/>
      <c r="XES445" s="45"/>
      <c r="XET445" s="45"/>
      <c r="XEU445" s="45"/>
      <c r="XEV445" s="45"/>
      <c r="XEW445" s="45"/>
      <c r="XEX445" s="45"/>
      <c r="XEY445" s="45"/>
      <c r="XEZ445" s="45"/>
      <c r="XFA445" s="45"/>
    </row>
    <row r="446" spans="1:16381" s="23" customFormat="1" ht="55.5" customHeight="1" x14ac:dyDescent="0.15">
      <c r="A446" s="21"/>
      <c r="B446" s="271"/>
      <c r="C446" s="271"/>
      <c r="D446" s="271"/>
      <c r="E446" s="271"/>
      <c r="F446" s="271"/>
      <c r="G446" s="271"/>
      <c r="H446" s="272"/>
      <c r="I446" s="271"/>
      <c r="J446" s="271"/>
      <c r="K446" s="273"/>
      <c r="L446" s="274"/>
      <c r="M446" s="268"/>
      <c r="N446" s="268"/>
      <c r="O446" s="268"/>
      <c r="P446" s="268"/>
      <c r="Q446" s="275"/>
      <c r="R446" s="275"/>
      <c r="S446" s="269"/>
      <c r="T446" s="270"/>
      <c r="U446" s="270"/>
      <c r="V446" s="271"/>
      <c r="W446" s="271"/>
      <c r="X446" s="276"/>
      <c r="Y446" s="277"/>
      <c r="Z446" s="271"/>
      <c r="AA446" s="271"/>
      <c r="AB446" s="278"/>
      <c r="AC446" s="271"/>
      <c r="AD446" s="271"/>
      <c r="AE446" s="279"/>
      <c r="AF446" s="279"/>
      <c r="AG446" s="279"/>
      <c r="AH446" s="279"/>
      <c r="AI446" s="279"/>
      <c r="AJ446" s="279"/>
    </row>
    <row r="447" spans="1:16381" ht="36" customHeight="1" x14ac:dyDescent="0.25">
      <c r="A447" s="12"/>
      <c r="B447" s="12"/>
      <c r="C447" s="12"/>
      <c r="D447" s="12"/>
      <c r="E447"/>
      <c r="F447" s="76"/>
      <c r="G447" s="76"/>
      <c r="H447" s="221"/>
      <c r="I447" s="168"/>
      <c r="J447" s="92"/>
      <c r="K447" s="342" t="s">
        <v>539</v>
      </c>
      <c r="L447" s="343"/>
      <c r="M447" s="92"/>
      <c r="N447" s="12"/>
      <c r="O447" s="12"/>
      <c r="P447" s="12"/>
      <c r="Q447" s="12"/>
      <c r="R447" s="12"/>
      <c r="S447" s="130"/>
      <c r="T447" s="173"/>
      <c r="U447" s="173"/>
      <c r="V447" s="130"/>
      <c r="W447" s="12"/>
      <c r="X447" s="12"/>
      <c r="Y447" s="12"/>
      <c r="Z447" s="12"/>
      <c r="AA447" s="12"/>
      <c r="AB447" s="12"/>
      <c r="AC447" s="12"/>
      <c r="AD447" s="12"/>
      <c r="AE447" s="12"/>
      <c r="AF447" s="12"/>
      <c r="AG447" s="12"/>
      <c r="AH447" s="12"/>
      <c r="AI447" s="12"/>
      <c r="AJ447" s="12"/>
      <c r="AK447" s="12"/>
      <c r="AL447" s="12"/>
      <c r="AM447" s="12"/>
      <c r="AN447" s="12"/>
      <c r="AO447" s="12"/>
    </row>
    <row r="448" spans="1:16381" ht="36" customHeight="1" x14ac:dyDescent="0.2">
      <c r="H448" s="252"/>
      <c r="T448" s="174"/>
      <c r="U448" s="174"/>
    </row>
    <row r="449" spans="8:21" ht="36" customHeight="1" x14ac:dyDescent="0.2">
      <c r="H449" s="244"/>
      <c r="T449" s="174"/>
      <c r="U449" s="174"/>
    </row>
    <row r="450" spans="8:21" ht="36" customHeight="1" x14ac:dyDescent="0.15">
      <c r="T450" s="174"/>
      <c r="U450" s="174"/>
    </row>
    <row r="451" spans="8:21" ht="36" customHeight="1" x14ac:dyDescent="0.15">
      <c r="T451" s="174"/>
      <c r="U451" s="174"/>
    </row>
    <row r="452" spans="8:21" ht="36" customHeight="1" x14ac:dyDescent="0.15">
      <c r="T452" s="174"/>
      <c r="U452" s="174"/>
    </row>
    <row r="453" spans="8:21" ht="36" customHeight="1" x14ac:dyDescent="0.15">
      <c r="T453" s="174"/>
      <c r="U453" s="174"/>
    </row>
    <row r="454" spans="8:21" ht="36" customHeight="1" x14ac:dyDescent="0.15">
      <c r="T454" s="174"/>
      <c r="U454" s="174"/>
    </row>
    <row r="455" spans="8:21" ht="36" customHeight="1" x14ac:dyDescent="0.15">
      <c r="T455" s="174"/>
      <c r="U455" s="174"/>
    </row>
    <row r="456" spans="8:21" ht="36" customHeight="1" x14ac:dyDescent="0.15">
      <c r="T456" s="174"/>
      <c r="U456" s="174"/>
    </row>
    <row r="457" spans="8:21" ht="36" customHeight="1" x14ac:dyDescent="0.15">
      <c r="T457" s="174"/>
      <c r="U457" s="174"/>
    </row>
    <row r="458" spans="8:21" ht="36" customHeight="1" x14ac:dyDescent="0.15">
      <c r="T458" s="174"/>
      <c r="U458" s="174"/>
    </row>
    <row r="459" spans="8:21" ht="36" customHeight="1" x14ac:dyDescent="0.15">
      <c r="T459" s="174"/>
      <c r="U459" s="174"/>
    </row>
    <row r="460" spans="8:21" ht="36" customHeight="1" x14ac:dyDescent="0.15">
      <c r="T460" s="174"/>
      <c r="U460" s="174"/>
    </row>
    <row r="461" spans="8:21" ht="36" customHeight="1" x14ac:dyDescent="0.15">
      <c r="T461" s="174"/>
      <c r="U461" s="174"/>
    </row>
    <row r="462" spans="8:21" ht="36" customHeight="1" x14ac:dyDescent="0.15">
      <c r="T462" s="174"/>
      <c r="U462" s="174"/>
    </row>
    <row r="463" spans="8:21" ht="36" customHeight="1" x14ac:dyDescent="0.15">
      <c r="T463" s="174"/>
      <c r="U463" s="174"/>
    </row>
    <row r="464" spans="8:21" ht="36" customHeight="1" x14ac:dyDescent="0.15">
      <c r="T464" s="174"/>
      <c r="U464" s="174"/>
    </row>
    <row r="465" spans="20:21" ht="36" customHeight="1" x14ac:dyDescent="0.15">
      <c r="T465" s="174"/>
      <c r="U465" s="174"/>
    </row>
    <row r="466" spans="20:21" ht="36" customHeight="1" x14ac:dyDescent="0.15">
      <c r="T466" s="174"/>
      <c r="U466" s="174"/>
    </row>
    <row r="467" spans="20:21" ht="36" customHeight="1" x14ac:dyDescent="0.15">
      <c r="T467" s="174"/>
      <c r="U467" s="174"/>
    </row>
    <row r="468" spans="20:21" ht="36" customHeight="1" x14ac:dyDescent="0.15">
      <c r="T468" s="174"/>
      <c r="U468" s="174"/>
    </row>
    <row r="469" spans="20:21" ht="36" customHeight="1" x14ac:dyDescent="0.15">
      <c r="T469" s="174"/>
      <c r="U469" s="174"/>
    </row>
    <row r="470" spans="20:21" ht="36" customHeight="1" x14ac:dyDescent="0.15">
      <c r="T470" s="174"/>
      <c r="U470" s="174"/>
    </row>
    <row r="471" spans="20:21" ht="36" customHeight="1" x14ac:dyDescent="0.15">
      <c r="T471" s="174"/>
      <c r="U471" s="174"/>
    </row>
    <row r="472" spans="20:21" ht="36" customHeight="1" x14ac:dyDescent="0.15">
      <c r="T472" s="174"/>
      <c r="U472" s="174"/>
    </row>
    <row r="473" spans="20:21" ht="36" customHeight="1" x14ac:dyDescent="0.15">
      <c r="T473" s="174"/>
      <c r="U473" s="174"/>
    </row>
    <row r="474" spans="20:21" ht="36" customHeight="1" x14ac:dyDescent="0.15">
      <c r="T474" s="174"/>
      <c r="U474" s="174"/>
    </row>
    <row r="475" spans="20:21" ht="36" customHeight="1" x14ac:dyDescent="0.15">
      <c r="T475" s="174"/>
      <c r="U475" s="174"/>
    </row>
    <row r="476" spans="20:21" ht="36" customHeight="1" x14ac:dyDescent="0.15">
      <c r="T476" s="174"/>
      <c r="U476" s="174"/>
    </row>
    <row r="477" spans="20:21" ht="36" customHeight="1" x14ac:dyDescent="0.15">
      <c r="T477" s="174"/>
      <c r="U477" s="174"/>
    </row>
    <row r="478" spans="20:21" ht="36" customHeight="1" x14ac:dyDescent="0.15">
      <c r="T478" s="174"/>
      <c r="U478" s="174"/>
    </row>
    <row r="479" spans="20:21" ht="36" customHeight="1" x14ac:dyDescent="0.15">
      <c r="T479" s="174"/>
      <c r="U479" s="174"/>
    </row>
    <row r="480" spans="20:21" ht="36" customHeight="1" x14ac:dyDescent="0.15">
      <c r="T480" s="174"/>
      <c r="U480" s="174"/>
    </row>
    <row r="481" spans="20:21" ht="36" customHeight="1" x14ac:dyDescent="0.15">
      <c r="T481" s="174"/>
      <c r="U481" s="174"/>
    </row>
    <row r="482" spans="20:21" ht="36" customHeight="1" x14ac:dyDescent="0.15">
      <c r="T482" s="174"/>
      <c r="U482" s="174"/>
    </row>
    <row r="483" spans="20:21" ht="36" customHeight="1" x14ac:dyDescent="0.15">
      <c r="T483" s="174"/>
      <c r="U483" s="174"/>
    </row>
    <row r="484" spans="20:21" ht="36" customHeight="1" x14ac:dyDescent="0.15">
      <c r="T484" s="174"/>
      <c r="U484" s="174"/>
    </row>
    <row r="485" spans="20:21" ht="36" customHeight="1" x14ac:dyDescent="0.15">
      <c r="T485" s="174"/>
      <c r="U485" s="174"/>
    </row>
    <row r="486" spans="20:21" ht="36" customHeight="1" x14ac:dyDescent="0.15">
      <c r="T486" s="174"/>
      <c r="U486" s="174"/>
    </row>
    <row r="487" spans="20:21" ht="36" customHeight="1" x14ac:dyDescent="0.15">
      <c r="T487" s="174"/>
      <c r="U487" s="174"/>
    </row>
    <row r="488" spans="20:21" ht="36" customHeight="1" x14ac:dyDescent="0.15">
      <c r="T488" s="174"/>
      <c r="U488" s="174"/>
    </row>
    <row r="489" spans="20:21" ht="36" customHeight="1" x14ac:dyDescent="0.15">
      <c r="T489" s="174"/>
      <c r="U489" s="174"/>
    </row>
    <row r="490" spans="20:21" ht="36" customHeight="1" x14ac:dyDescent="0.15">
      <c r="T490" s="174"/>
      <c r="U490" s="174"/>
    </row>
    <row r="491" spans="20:21" ht="36" customHeight="1" x14ac:dyDescent="0.15">
      <c r="T491" s="174"/>
      <c r="U491" s="174"/>
    </row>
    <row r="492" spans="20:21" ht="36" customHeight="1" x14ac:dyDescent="0.15">
      <c r="T492" s="174"/>
      <c r="U492" s="174"/>
    </row>
    <row r="493" spans="20:21" ht="36" customHeight="1" x14ac:dyDescent="0.15">
      <c r="T493" s="174"/>
      <c r="U493" s="174"/>
    </row>
    <row r="494" spans="20:21" ht="36" customHeight="1" x14ac:dyDescent="0.15">
      <c r="T494" s="174"/>
      <c r="U494" s="174"/>
    </row>
    <row r="495" spans="20:21" ht="36" customHeight="1" x14ac:dyDescent="0.15">
      <c r="T495" s="174"/>
      <c r="U495" s="174"/>
    </row>
    <row r="496" spans="20:21" ht="36" customHeight="1" x14ac:dyDescent="0.15">
      <c r="T496" s="174"/>
      <c r="U496" s="174"/>
    </row>
    <row r="497" spans="20:21" ht="36" customHeight="1" x14ac:dyDescent="0.15">
      <c r="T497" s="174"/>
      <c r="U497" s="174"/>
    </row>
    <row r="498" spans="20:21" ht="36" customHeight="1" x14ac:dyDescent="0.15">
      <c r="T498" s="174"/>
      <c r="U498" s="174"/>
    </row>
    <row r="499" spans="20:21" ht="36" customHeight="1" x14ac:dyDescent="0.15">
      <c r="T499" s="174"/>
      <c r="U499" s="174"/>
    </row>
    <row r="500" spans="20:21" ht="36" customHeight="1" x14ac:dyDescent="0.15">
      <c r="T500" s="174"/>
      <c r="U500" s="174"/>
    </row>
    <row r="501" spans="20:21" ht="36" customHeight="1" x14ac:dyDescent="0.15">
      <c r="T501" s="174"/>
      <c r="U501" s="174"/>
    </row>
    <row r="502" spans="20:21" ht="36" customHeight="1" x14ac:dyDescent="0.15">
      <c r="T502" s="174"/>
      <c r="U502" s="174"/>
    </row>
    <row r="503" spans="20:21" ht="36" customHeight="1" x14ac:dyDescent="0.15">
      <c r="T503" s="174"/>
      <c r="U503" s="174"/>
    </row>
    <row r="504" spans="20:21" ht="36" customHeight="1" x14ac:dyDescent="0.15">
      <c r="T504" s="174"/>
      <c r="U504" s="174"/>
    </row>
    <row r="505" spans="20:21" ht="36" customHeight="1" x14ac:dyDescent="0.15">
      <c r="T505" s="174"/>
      <c r="U505" s="174"/>
    </row>
    <row r="506" spans="20:21" ht="36" customHeight="1" x14ac:dyDescent="0.15">
      <c r="T506" s="174"/>
      <c r="U506" s="174"/>
    </row>
    <row r="507" spans="20:21" ht="36" customHeight="1" x14ac:dyDescent="0.15">
      <c r="T507" s="174"/>
      <c r="U507" s="174"/>
    </row>
    <row r="508" spans="20:21" ht="36" customHeight="1" x14ac:dyDescent="0.15">
      <c r="T508" s="174"/>
      <c r="U508" s="174"/>
    </row>
    <row r="509" spans="20:21" ht="36" customHeight="1" x14ac:dyDescent="0.15">
      <c r="T509" s="174"/>
      <c r="U509" s="174"/>
    </row>
    <row r="510" spans="20:21" ht="36" customHeight="1" x14ac:dyDescent="0.15">
      <c r="T510" s="174"/>
      <c r="U510" s="174"/>
    </row>
    <row r="511" spans="20:21" ht="36" customHeight="1" x14ac:dyDescent="0.15">
      <c r="T511" s="174"/>
      <c r="U511" s="174"/>
    </row>
    <row r="512" spans="20:21" ht="36" customHeight="1" x14ac:dyDescent="0.15">
      <c r="T512" s="174"/>
      <c r="U512" s="174"/>
    </row>
    <row r="513" spans="20:21" ht="36" customHeight="1" x14ac:dyDescent="0.15">
      <c r="T513" s="174"/>
      <c r="U513" s="174"/>
    </row>
    <row r="514" spans="20:21" ht="36" customHeight="1" x14ac:dyDescent="0.15">
      <c r="T514" s="174"/>
      <c r="U514" s="174"/>
    </row>
    <row r="515" spans="20:21" ht="36" customHeight="1" x14ac:dyDescent="0.15">
      <c r="T515" s="174"/>
      <c r="U515" s="174"/>
    </row>
    <row r="516" spans="20:21" ht="36" customHeight="1" x14ac:dyDescent="0.15">
      <c r="T516" s="174"/>
      <c r="U516" s="174"/>
    </row>
    <row r="517" spans="20:21" ht="36" customHeight="1" x14ac:dyDescent="0.15">
      <c r="T517" s="174"/>
      <c r="U517" s="174"/>
    </row>
    <row r="518" spans="20:21" ht="36" customHeight="1" x14ac:dyDescent="0.15">
      <c r="T518" s="174"/>
      <c r="U518" s="174"/>
    </row>
    <row r="519" spans="20:21" ht="36" customHeight="1" x14ac:dyDescent="0.15">
      <c r="T519" s="174"/>
      <c r="U519" s="174"/>
    </row>
    <row r="520" spans="20:21" ht="36" customHeight="1" x14ac:dyDescent="0.15">
      <c r="T520" s="174"/>
      <c r="U520" s="174"/>
    </row>
    <row r="521" spans="20:21" ht="36" customHeight="1" x14ac:dyDescent="0.15">
      <c r="T521" s="174"/>
      <c r="U521" s="174"/>
    </row>
    <row r="522" spans="20:21" ht="36" customHeight="1" x14ac:dyDescent="0.15">
      <c r="T522" s="174"/>
      <c r="U522" s="174"/>
    </row>
    <row r="523" spans="20:21" ht="36" customHeight="1" x14ac:dyDescent="0.15">
      <c r="T523" s="174"/>
      <c r="U523" s="174"/>
    </row>
    <row r="524" spans="20:21" ht="36" customHeight="1" x14ac:dyDescent="0.15">
      <c r="T524" s="174"/>
      <c r="U524" s="174"/>
    </row>
    <row r="525" spans="20:21" ht="36" customHeight="1" x14ac:dyDescent="0.15">
      <c r="T525" s="174"/>
      <c r="U525" s="174"/>
    </row>
    <row r="526" spans="20:21" ht="36" customHeight="1" x14ac:dyDescent="0.15">
      <c r="T526" s="174"/>
      <c r="U526" s="174"/>
    </row>
    <row r="527" spans="20:21" ht="36" customHeight="1" x14ac:dyDescent="0.15">
      <c r="T527" s="174"/>
      <c r="U527" s="174"/>
    </row>
    <row r="528" spans="20:21" ht="36" customHeight="1" x14ac:dyDescent="0.15">
      <c r="T528" s="174"/>
      <c r="U528" s="174"/>
    </row>
    <row r="529" spans="20:21" ht="36" customHeight="1" x14ac:dyDescent="0.15">
      <c r="T529" s="174"/>
      <c r="U529" s="174"/>
    </row>
    <row r="530" spans="20:21" ht="36" customHeight="1" x14ac:dyDescent="0.15">
      <c r="T530" s="174"/>
      <c r="U530" s="174"/>
    </row>
    <row r="531" spans="20:21" ht="36" customHeight="1" x14ac:dyDescent="0.15">
      <c r="T531" s="174"/>
      <c r="U531" s="174"/>
    </row>
    <row r="532" spans="20:21" ht="36" customHeight="1" x14ac:dyDescent="0.15">
      <c r="T532" s="174"/>
      <c r="U532" s="174"/>
    </row>
    <row r="533" spans="20:21" ht="36" customHeight="1" x14ac:dyDescent="0.15">
      <c r="T533" s="174"/>
      <c r="U533" s="174"/>
    </row>
    <row r="534" spans="20:21" ht="36" customHeight="1" x14ac:dyDescent="0.15">
      <c r="T534" s="174"/>
      <c r="U534" s="174"/>
    </row>
    <row r="535" spans="20:21" ht="36" customHeight="1" x14ac:dyDescent="0.15">
      <c r="T535" s="174"/>
      <c r="U535" s="174"/>
    </row>
    <row r="536" spans="20:21" ht="36" customHeight="1" x14ac:dyDescent="0.15">
      <c r="T536" s="174"/>
      <c r="U536" s="174"/>
    </row>
    <row r="537" spans="20:21" ht="36" customHeight="1" x14ac:dyDescent="0.15">
      <c r="T537" s="174"/>
      <c r="U537" s="174"/>
    </row>
    <row r="538" spans="20:21" ht="36" customHeight="1" x14ac:dyDescent="0.15">
      <c r="T538" s="174"/>
      <c r="U538" s="174"/>
    </row>
    <row r="539" spans="20:21" ht="36" customHeight="1" x14ac:dyDescent="0.15">
      <c r="T539" s="174"/>
      <c r="U539" s="174"/>
    </row>
    <row r="540" spans="20:21" ht="36" customHeight="1" x14ac:dyDescent="0.15">
      <c r="T540" s="174"/>
      <c r="U540" s="174"/>
    </row>
    <row r="541" spans="20:21" ht="36" customHeight="1" x14ac:dyDescent="0.15">
      <c r="T541" s="174"/>
      <c r="U541" s="174"/>
    </row>
    <row r="542" spans="20:21" ht="36" customHeight="1" x14ac:dyDescent="0.15">
      <c r="T542" s="174"/>
      <c r="U542" s="174"/>
    </row>
    <row r="543" spans="20:21" ht="36" customHeight="1" x14ac:dyDescent="0.15">
      <c r="T543" s="174"/>
      <c r="U543" s="174"/>
    </row>
    <row r="544" spans="20:21" ht="36" customHeight="1" x14ac:dyDescent="0.15">
      <c r="T544" s="174"/>
      <c r="U544" s="174"/>
    </row>
    <row r="545" spans="20:21" ht="36" customHeight="1" x14ac:dyDescent="0.15">
      <c r="T545" s="174"/>
      <c r="U545" s="174"/>
    </row>
    <row r="546" spans="20:21" ht="36" customHeight="1" x14ac:dyDescent="0.15">
      <c r="T546" s="174"/>
      <c r="U546" s="174"/>
    </row>
    <row r="547" spans="20:21" ht="36" customHeight="1" x14ac:dyDescent="0.15">
      <c r="T547" s="174"/>
      <c r="U547" s="174"/>
    </row>
    <row r="548" spans="20:21" ht="36" customHeight="1" x14ac:dyDescent="0.15">
      <c r="T548" s="174"/>
      <c r="U548" s="174"/>
    </row>
    <row r="549" spans="20:21" ht="36" customHeight="1" x14ac:dyDescent="0.15">
      <c r="T549" s="174"/>
      <c r="U549" s="174"/>
    </row>
    <row r="550" spans="20:21" ht="36" customHeight="1" x14ac:dyDescent="0.15">
      <c r="T550" s="174"/>
      <c r="U550" s="174"/>
    </row>
    <row r="551" spans="20:21" ht="36" customHeight="1" x14ac:dyDescent="0.15">
      <c r="T551" s="174"/>
      <c r="U551" s="174"/>
    </row>
    <row r="552" spans="20:21" ht="36" customHeight="1" x14ac:dyDescent="0.15">
      <c r="T552" s="174"/>
      <c r="U552" s="174"/>
    </row>
    <row r="553" spans="20:21" ht="36" customHeight="1" x14ac:dyDescent="0.15">
      <c r="T553" s="174"/>
      <c r="U553" s="174"/>
    </row>
    <row r="554" spans="20:21" ht="36" customHeight="1" x14ac:dyDescent="0.15">
      <c r="T554" s="174"/>
      <c r="U554" s="174"/>
    </row>
    <row r="555" spans="20:21" ht="36" customHeight="1" x14ac:dyDescent="0.15">
      <c r="T555" s="174"/>
      <c r="U555" s="174"/>
    </row>
    <row r="556" spans="20:21" ht="36" customHeight="1" x14ac:dyDescent="0.15">
      <c r="T556" s="174"/>
      <c r="U556" s="174"/>
    </row>
    <row r="557" spans="20:21" ht="36" customHeight="1" x14ac:dyDescent="0.15">
      <c r="T557" s="174"/>
      <c r="U557" s="174"/>
    </row>
    <row r="558" spans="20:21" ht="36" customHeight="1" x14ac:dyDescent="0.15">
      <c r="T558" s="174"/>
      <c r="U558" s="174"/>
    </row>
    <row r="559" spans="20:21" ht="36" customHeight="1" x14ac:dyDescent="0.15">
      <c r="T559" s="174"/>
      <c r="U559" s="174"/>
    </row>
    <row r="560" spans="20:21" ht="36" customHeight="1" x14ac:dyDescent="0.15">
      <c r="T560" s="174"/>
      <c r="U560" s="174"/>
    </row>
    <row r="561" spans="20:21" ht="36" customHeight="1" x14ac:dyDescent="0.15">
      <c r="T561" s="174"/>
      <c r="U561" s="174"/>
    </row>
    <row r="562" spans="20:21" ht="36" customHeight="1" x14ac:dyDescent="0.15">
      <c r="T562" s="174"/>
      <c r="U562" s="174"/>
    </row>
    <row r="563" spans="20:21" ht="36" customHeight="1" x14ac:dyDescent="0.15">
      <c r="T563" s="174"/>
      <c r="U563" s="174"/>
    </row>
    <row r="564" spans="20:21" ht="36" customHeight="1" x14ac:dyDescent="0.15">
      <c r="T564" s="174"/>
      <c r="U564" s="174"/>
    </row>
    <row r="565" spans="20:21" ht="36" customHeight="1" x14ac:dyDescent="0.15">
      <c r="T565" s="174"/>
      <c r="U565" s="174"/>
    </row>
    <row r="566" spans="20:21" ht="36" customHeight="1" x14ac:dyDescent="0.15">
      <c r="T566" s="174"/>
      <c r="U566" s="174"/>
    </row>
    <row r="567" spans="20:21" ht="36" customHeight="1" x14ac:dyDescent="0.15">
      <c r="T567" s="174"/>
      <c r="U567" s="174"/>
    </row>
    <row r="568" spans="20:21" ht="36" customHeight="1" x14ac:dyDescent="0.15">
      <c r="T568" s="174"/>
      <c r="U568" s="174"/>
    </row>
    <row r="569" spans="20:21" ht="36" customHeight="1" x14ac:dyDescent="0.15">
      <c r="T569" s="174"/>
      <c r="U569" s="174"/>
    </row>
    <row r="570" spans="20:21" ht="36" customHeight="1" x14ac:dyDescent="0.15">
      <c r="T570" s="174"/>
      <c r="U570" s="174"/>
    </row>
    <row r="571" spans="20:21" ht="36" customHeight="1" x14ac:dyDescent="0.15">
      <c r="T571" s="174"/>
      <c r="U571" s="174"/>
    </row>
    <row r="572" spans="20:21" ht="36" customHeight="1" x14ac:dyDescent="0.15">
      <c r="T572" s="174"/>
      <c r="U572" s="174"/>
    </row>
    <row r="573" spans="20:21" ht="36" customHeight="1" x14ac:dyDescent="0.15">
      <c r="T573" s="174"/>
      <c r="U573" s="174"/>
    </row>
    <row r="574" spans="20:21" ht="36" customHeight="1" x14ac:dyDescent="0.15">
      <c r="T574" s="174"/>
      <c r="U574" s="174"/>
    </row>
    <row r="575" spans="20:21" ht="36" customHeight="1" x14ac:dyDescent="0.15">
      <c r="T575" s="174"/>
      <c r="U575" s="174"/>
    </row>
    <row r="576" spans="20:21" ht="36" customHeight="1" x14ac:dyDescent="0.15">
      <c r="T576" s="174"/>
      <c r="U576" s="174"/>
    </row>
    <row r="577" spans="20:21" ht="36" customHeight="1" x14ac:dyDescent="0.15">
      <c r="T577" s="174"/>
      <c r="U577" s="174"/>
    </row>
    <row r="578" spans="20:21" ht="36" customHeight="1" x14ac:dyDescent="0.15">
      <c r="T578" s="174"/>
      <c r="U578" s="174"/>
    </row>
    <row r="579" spans="20:21" ht="36" customHeight="1" x14ac:dyDescent="0.15">
      <c r="T579" s="174"/>
      <c r="U579" s="174"/>
    </row>
    <row r="580" spans="20:21" ht="36" customHeight="1" x14ac:dyDescent="0.15">
      <c r="T580" s="174"/>
      <c r="U580" s="174"/>
    </row>
    <row r="581" spans="20:21" ht="36" customHeight="1" x14ac:dyDescent="0.15">
      <c r="T581" s="174"/>
      <c r="U581" s="174"/>
    </row>
    <row r="582" spans="20:21" ht="36" customHeight="1" x14ac:dyDescent="0.15">
      <c r="T582" s="174"/>
      <c r="U582" s="174"/>
    </row>
    <row r="583" spans="20:21" ht="36" customHeight="1" x14ac:dyDescent="0.15">
      <c r="T583" s="174"/>
      <c r="U583" s="174"/>
    </row>
    <row r="584" spans="20:21" ht="36" customHeight="1" x14ac:dyDescent="0.15">
      <c r="T584" s="174"/>
      <c r="U584" s="174"/>
    </row>
    <row r="585" spans="20:21" ht="36" customHeight="1" x14ac:dyDescent="0.15">
      <c r="T585" s="174"/>
      <c r="U585" s="174"/>
    </row>
    <row r="586" spans="20:21" ht="36" customHeight="1" x14ac:dyDescent="0.15">
      <c r="T586" s="174"/>
      <c r="U586" s="174"/>
    </row>
    <row r="587" spans="20:21" ht="36" customHeight="1" x14ac:dyDescent="0.15">
      <c r="T587" s="174"/>
      <c r="U587" s="174"/>
    </row>
    <row r="588" spans="20:21" ht="36" customHeight="1" x14ac:dyDescent="0.15">
      <c r="T588" s="174"/>
      <c r="U588" s="174"/>
    </row>
    <row r="589" spans="20:21" ht="36" customHeight="1" x14ac:dyDescent="0.15">
      <c r="T589" s="174"/>
      <c r="U589" s="174"/>
    </row>
    <row r="590" spans="20:21" ht="36" customHeight="1" x14ac:dyDescent="0.15">
      <c r="T590" s="174"/>
      <c r="U590" s="174"/>
    </row>
    <row r="591" spans="20:21" ht="36" customHeight="1" x14ac:dyDescent="0.15">
      <c r="T591" s="174"/>
      <c r="U591" s="174"/>
    </row>
    <row r="592" spans="20:21" ht="36" customHeight="1" x14ac:dyDescent="0.15">
      <c r="T592" s="174"/>
      <c r="U592" s="174"/>
    </row>
    <row r="593" spans="20:21" ht="36" customHeight="1" x14ac:dyDescent="0.15">
      <c r="T593" s="174"/>
      <c r="U593" s="174"/>
    </row>
    <row r="594" spans="20:21" ht="36" customHeight="1" x14ac:dyDescent="0.15">
      <c r="T594" s="174"/>
      <c r="U594" s="174"/>
    </row>
    <row r="595" spans="20:21" ht="36" customHeight="1" x14ac:dyDescent="0.15">
      <c r="T595" s="174"/>
      <c r="U595" s="174"/>
    </row>
    <row r="596" spans="20:21" ht="36" customHeight="1" x14ac:dyDescent="0.15">
      <c r="T596" s="174"/>
      <c r="U596" s="174"/>
    </row>
    <row r="597" spans="20:21" ht="36" customHeight="1" x14ac:dyDescent="0.15">
      <c r="T597" s="174"/>
      <c r="U597" s="174"/>
    </row>
    <row r="598" spans="20:21" ht="36" customHeight="1" x14ac:dyDescent="0.15">
      <c r="T598" s="174"/>
      <c r="U598" s="174"/>
    </row>
    <row r="599" spans="20:21" ht="36" customHeight="1" x14ac:dyDescent="0.15">
      <c r="T599" s="174"/>
      <c r="U599" s="174"/>
    </row>
    <row r="600" spans="20:21" ht="36" customHeight="1" x14ac:dyDescent="0.15">
      <c r="T600" s="174"/>
      <c r="U600" s="174"/>
    </row>
    <row r="601" spans="20:21" ht="36" customHeight="1" x14ac:dyDescent="0.15">
      <c r="T601" s="174"/>
      <c r="U601" s="174"/>
    </row>
    <row r="602" spans="20:21" ht="36" customHeight="1" x14ac:dyDescent="0.15">
      <c r="T602" s="174"/>
      <c r="U602" s="174"/>
    </row>
    <row r="603" spans="20:21" ht="36" customHeight="1" x14ac:dyDescent="0.15">
      <c r="T603" s="174"/>
      <c r="U603" s="174"/>
    </row>
    <row r="604" spans="20:21" ht="36" customHeight="1" x14ac:dyDescent="0.15">
      <c r="T604" s="174"/>
      <c r="U604" s="174"/>
    </row>
    <row r="605" spans="20:21" ht="36" customHeight="1" x14ac:dyDescent="0.15">
      <c r="T605" s="174"/>
      <c r="U605" s="174"/>
    </row>
    <row r="606" spans="20:21" ht="36" customHeight="1" x14ac:dyDescent="0.15">
      <c r="T606" s="174"/>
      <c r="U606" s="174"/>
    </row>
    <row r="607" spans="20:21" ht="36" customHeight="1" x14ac:dyDescent="0.15">
      <c r="T607" s="174"/>
      <c r="U607" s="174"/>
    </row>
    <row r="608" spans="20:21" ht="36" customHeight="1" x14ac:dyDescent="0.15">
      <c r="T608" s="174"/>
      <c r="U608" s="174"/>
    </row>
    <row r="609" spans="20:21" ht="36" customHeight="1" x14ac:dyDescent="0.15">
      <c r="T609" s="174"/>
      <c r="U609" s="174"/>
    </row>
    <row r="610" spans="20:21" ht="36" customHeight="1" x14ac:dyDescent="0.15">
      <c r="T610" s="174"/>
      <c r="U610" s="174"/>
    </row>
    <row r="611" spans="20:21" ht="36" customHeight="1" x14ac:dyDescent="0.15">
      <c r="T611" s="174"/>
      <c r="U611" s="174"/>
    </row>
    <row r="612" spans="20:21" ht="36" customHeight="1" x14ac:dyDescent="0.15">
      <c r="T612" s="174"/>
      <c r="U612" s="174"/>
    </row>
    <row r="613" spans="20:21" ht="36" customHeight="1" x14ac:dyDescent="0.15">
      <c r="T613" s="174"/>
      <c r="U613" s="174"/>
    </row>
    <row r="614" spans="20:21" ht="36" customHeight="1" x14ac:dyDescent="0.15">
      <c r="T614" s="174"/>
      <c r="U614" s="174"/>
    </row>
    <row r="615" spans="20:21" ht="36" customHeight="1" x14ac:dyDescent="0.15">
      <c r="T615" s="174"/>
      <c r="U615" s="174"/>
    </row>
    <row r="616" spans="20:21" ht="36" customHeight="1" x14ac:dyDescent="0.15">
      <c r="T616" s="174"/>
      <c r="U616" s="174"/>
    </row>
    <row r="617" spans="20:21" ht="36" customHeight="1" x14ac:dyDescent="0.15">
      <c r="T617" s="174"/>
      <c r="U617" s="174"/>
    </row>
    <row r="618" spans="20:21" ht="36" customHeight="1" x14ac:dyDescent="0.15">
      <c r="T618" s="174"/>
      <c r="U618" s="174"/>
    </row>
    <row r="619" spans="20:21" ht="36" customHeight="1" x14ac:dyDescent="0.15">
      <c r="T619" s="174"/>
      <c r="U619" s="174"/>
    </row>
    <row r="620" spans="20:21" ht="36" customHeight="1" x14ac:dyDescent="0.15">
      <c r="T620" s="174"/>
      <c r="U620" s="174"/>
    </row>
    <row r="621" spans="20:21" ht="36" customHeight="1" x14ac:dyDescent="0.15">
      <c r="T621" s="174"/>
      <c r="U621" s="174"/>
    </row>
    <row r="622" spans="20:21" ht="36" customHeight="1" x14ac:dyDescent="0.15">
      <c r="T622" s="174"/>
      <c r="U622" s="174"/>
    </row>
    <row r="623" spans="20:21" ht="36" customHeight="1" x14ac:dyDescent="0.15">
      <c r="T623" s="174"/>
      <c r="U623" s="174"/>
    </row>
    <row r="624" spans="20:21" ht="36" customHeight="1" x14ac:dyDescent="0.15">
      <c r="T624" s="174"/>
      <c r="U624" s="174"/>
    </row>
    <row r="625" spans="4:21" ht="36" customHeight="1" x14ac:dyDescent="0.15">
      <c r="T625" s="174"/>
      <c r="U625" s="174"/>
    </row>
    <row r="626" spans="4:21" ht="36" customHeight="1" x14ac:dyDescent="0.15">
      <c r="D626" s="9">
        <v>82003636</v>
      </c>
      <c r="T626" s="174"/>
      <c r="U626" s="174"/>
    </row>
    <row r="627" spans="4:21" ht="36" customHeight="1" x14ac:dyDescent="0.15">
      <c r="D627" s="51"/>
      <c r="T627" s="174"/>
      <c r="U627" s="174"/>
    </row>
    <row r="628" spans="4:21" ht="36" customHeight="1" x14ac:dyDescent="0.15">
      <c r="T628" s="174"/>
      <c r="U628" s="174"/>
    </row>
  </sheetData>
  <autoFilter ref="A16:AP447" xr:uid="{00000000-0009-0000-0000-000000000000}"/>
  <mergeCells count="213">
    <mergeCell ref="U58:U59"/>
    <mergeCell ref="T176:T177"/>
    <mergeCell ref="U176:U177"/>
    <mergeCell ref="T167:T168"/>
    <mergeCell ref="M434:M435"/>
    <mergeCell ref="T431:T432"/>
    <mergeCell ref="Q431:Q432"/>
    <mergeCell ref="R431:R432"/>
    <mergeCell ref="AH14:AJ14"/>
    <mergeCell ref="AE14:AG14"/>
    <mergeCell ref="M47:M49"/>
    <mergeCell ref="M179:M180"/>
    <mergeCell ref="M214:M221"/>
    <mergeCell ref="U73:U74"/>
    <mergeCell ref="M204:M205"/>
    <mergeCell ref="M58:M59"/>
    <mergeCell ref="M84:M86"/>
    <mergeCell ref="M66:M67"/>
    <mergeCell ref="M73:M74"/>
    <mergeCell ref="M62:M64"/>
    <mergeCell ref="M52:M54"/>
    <mergeCell ref="T58:T59"/>
    <mergeCell ref="T60:T61"/>
    <mergeCell ref="M50:M51"/>
    <mergeCell ref="M60:M61"/>
    <mergeCell ref="U47:U49"/>
    <mergeCell ref="U50:U51"/>
    <mergeCell ref="U52:U54"/>
    <mergeCell ref="T47:T49"/>
    <mergeCell ref="T50:T51"/>
    <mergeCell ref="T52:T54"/>
    <mergeCell ref="T62:T64"/>
    <mergeCell ref="K447:L447"/>
    <mergeCell ref="M366:M367"/>
    <mergeCell ref="M370:M373"/>
    <mergeCell ref="M368:M369"/>
    <mergeCell ref="M382:M384"/>
    <mergeCell ref="M394:M396"/>
    <mergeCell ref="L398:L399"/>
    <mergeCell ref="T401:T402"/>
    <mergeCell ref="M403:M404"/>
    <mergeCell ref="T403:T404"/>
    <mergeCell ref="M398:M399"/>
    <mergeCell ref="T398:T399"/>
    <mergeCell ref="T394:T396"/>
    <mergeCell ref="M401:M402"/>
    <mergeCell ref="T366:T367"/>
    <mergeCell ref="M431:M432"/>
    <mergeCell ref="L416:L418"/>
    <mergeCell ref="M416:M418"/>
    <mergeCell ref="L431:L432"/>
    <mergeCell ref="M421:M422"/>
    <mergeCell ref="Z278:Z281"/>
    <mergeCell ref="Y278:Y281"/>
    <mergeCell ref="W278:W281"/>
    <mergeCell ref="V278:V281"/>
    <mergeCell ref="Z10:AA10"/>
    <mergeCell ref="T291:T293"/>
    <mergeCell ref="U291:U293"/>
    <mergeCell ref="T319:T320"/>
    <mergeCell ref="U319:U320"/>
    <mergeCell ref="T309:T311"/>
    <mergeCell ref="U309:U311"/>
    <mergeCell ref="T313:T315"/>
    <mergeCell ref="U313:U315"/>
    <mergeCell ref="U263:U266"/>
    <mergeCell ref="T267:T272"/>
    <mergeCell ref="U267:U272"/>
    <mergeCell ref="T305:T308"/>
    <mergeCell ref="U305:U308"/>
    <mergeCell ref="U224:U225"/>
    <mergeCell ref="T237:T239"/>
    <mergeCell ref="U60:U61"/>
    <mergeCell ref="U62:U64"/>
    <mergeCell ref="T66:T67"/>
    <mergeCell ref="U66:U67"/>
    <mergeCell ref="T181:T183"/>
    <mergeCell ref="AB278:AB281"/>
    <mergeCell ref="T184:T185"/>
    <mergeCell ref="U181:U183"/>
    <mergeCell ref="U210:U213"/>
    <mergeCell ref="T214:T221"/>
    <mergeCell ref="U192:U196"/>
    <mergeCell ref="T187:T188"/>
    <mergeCell ref="U184:U185"/>
    <mergeCell ref="U187:U188"/>
    <mergeCell ref="T192:T196"/>
    <mergeCell ref="U167:U168"/>
    <mergeCell ref="U179:U180"/>
    <mergeCell ref="T179:T180"/>
    <mergeCell ref="T232:T233"/>
    <mergeCell ref="U232:U233"/>
    <mergeCell ref="T201:T202"/>
    <mergeCell ref="T234:T235"/>
    <mergeCell ref="T278:T281"/>
    <mergeCell ref="X431:X432"/>
    <mergeCell ref="Y431:Y432"/>
    <mergeCell ref="Z431:Z432"/>
    <mergeCell ref="AA431:AA432"/>
    <mergeCell ref="AB431:AB432"/>
    <mergeCell ref="U278:U281"/>
    <mergeCell ref="U363:U364"/>
    <mergeCell ref="U368:U369"/>
    <mergeCell ref="U370:U373"/>
    <mergeCell ref="U342:U344"/>
    <mergeCell ref="U350:U352"/>
    <mergeCell ref="U323:U324"/>
    <mergeCell ref="U366:U367"/>
    <mergeCell ref="X278:X281"/>
    <mergeCell ref="AA278:AA281"/>
    <mergeCell ref="U401:U402"/>
    <mergeCell ref="U421:U422"/>
    <mergeCell ref="U416:U418"/>
    <mergeCell ref="U300:U301"/>
    <mergeCell ref="U338:U340"/>
    <mergeCell ref="U403:U404"/>
    <mergeCell ref="U398:U399"/>
    <mergeCell ref="V431:V432"/>
    <mergeCell ref="W431:W432"/>
    <mergeCell ref="L278:L281"/>
    <mergeCell ref="M274:M275"/>
    <mergeCell ref="M184:M185"/>
    <mergeCell ref="M234:M235"/>
    <mergeCell ref="M224:M225"/>
    <mergeCell ref="M206:M207"/>
    <mergeCell ref="M167:M168"/>
    <mergeCell ref="M192:M196"/>
    <mergeCell ref="M201:M202"/>
    <mergeCell ref="L167:L168"/>
    <mergeCell ref="M181:M183"/>
    <mergeCell ref="M210:M213"/>
    <mergeCell ref="L73:L74"/>
    <mergeCell ref="N73:N74"/>
    <mergeCell ref="O73:O74"/>
    <mergeCell ref="P73:P74"/>
    <mergeCell ref="Q73:Q74"/>
    <mergeCell ref="R73:R74"/>
    <mergeCell ref="M187:M188"/>
    <mergeCell ref="S73:S74"/>
    <mergeCell ref="T73:T74"/>
    <mergeCell ref="M303:M304"/>
    <mergeCell ref="M290:M293"/>
    <mergeCell ref="T263:T266"/>
    <mergeCell ref="U201:U202"/>
    <mergeCell ref="T210:T213"/>
    <mergeCell ref="U303:U304"/>
    <mergeCell ref="U237:U239"/>
    <mergeCell ref="U234:U235"/>
    <mergeCell ref="U296:U297"/>
    <mergeCell ref="U214:U221"/>
    <mergeCell ref="T224:T225"/>
    <mergeCell ref="T274:T275"/>
    <mergeCell ref="U274:U275"/>
    <mergeCell ref="M237:M239"/>
    <mergeCell ref="M257:M259"/>
    <mergeCell ref="M267:M272"/>
    <mergeCell ref="M263:M266"/>
    <mergeCell ref="M278:M281"/>
    <mergeCell ref="M232:M233"/>
    <mergeCell ref="T303:T304"/>
    <mergeCell ref="N278:N281"/>
    <mergeCell ref="O278:O281"/>
    <mergeCell ref="T300:T301"/>
    <mergeCell ref="T363:T364"/>
    <mergeCell ref="R278:R281"/>
    <mergeCell ref="S278:S281"/>
    <mergeCell ref="T338:T340"/>
    <mergeCell ref="P278:P281"/>
    <mergeCell ref="Q278:Q281"/>
    <mergeCell ref="T323:T324"/>
    <mergeCell ref="T342:T344"/>
    <mergeCell ref="T350:T352"/>
    <mergeCell ref="L290:L293"/>
    <mergeCell ref="M313:M315"/>
    <mergeCell ref="M323:M324"/>
    <mergeCell ref="M319:M320"/>
    <mergeCell ref="M363:M364"/>
    <mergeCell ref="U394:U396"/>
    <mergeCell ref="U382:U384"/>
    <mergeCell ref="T368:T369"/>
    <mergeCell ref="S431:S432"/>
    <mergeCell ref="U431:U432"/>
    <mergeCell ref="N431:N432"/>
    <mergeCell ref="O431:O432"/>
    <mergeCell ref="P431:P432"/>
    <mergeCell ref="T416:T418"/>
    <mergeCell ref="T296:T297"/>
    <mergeCell ref="M342:M344"/>
    <mergeCell ref="M305:M308"/>
    <mergeCell ref="M300:M301"/>
    <mergeCell ref="M309:M311"/>
    <mergeCell ref="M350:M352"/>
    <mergeCell ref="T370:T373"/>
    <mergeCell ref="T382:T384"/>
    <mergeCell ref="T421:T422"/>
    <mergeCell ref="M338:M340"/>
    <mergeCell ref="Z436:Z437"/>
    <mergeCell ref="AA436:AA437"/>
    <mergeCell ref="AB436:AB437"/>
    <mergeCell ref="L436:L437"/>
    <mergeCell ref="M436:M437"/>
    <mergeCell ref="N436:N437"/>
    <mergeCell ref="O436:O437"/>
    <mergeCell ref="P436:P437"/>
    <mergeCell ref="Q436:Q437"/>
    <mergeCell ref="R436:R437"/>
    <mergeCell ref="S436:S437"/>
    <mergeCell ref="T436:T437"/>
    <mergeCell ref="U436:U437"/>
    <mergeCell ref="V436:V437"/>
    <mergeCell ref="W436:W437"/>
    <mergeCell ref="X436:X437"/>
    <mergeCell ref="Y436:Y437"/>
  </mergeCells>
  <dataValidations count="1">
    <dataValidation type="list" allowBlank="1" showInputMessage="1" showErrorMessage="1" sqref="AC451:AD452 V451:V452 V282:V431 V433:V436 AC442:AD446 V442:V446 AC17:AD437 V17:V278" xr:uid="{00000000-0002-0000-0000-000000000000}">
      <formula1>"SI,NO"</formula1>
    </dataValidation>
  </dataValidations>
  <pageMargins left="0.70866141732283472" right="0.70866141732283472" top="0.74803149606299213" bottom="0.74803149606299213" header="0.31496062992125984" footer="0.31496062992125984"/>
  <pageSetup paperSize="3" scale="31" fitToHeight="0" orientation="landscape" horizontalDpi="360" verticalDpi="360"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1000000}">
          <x14:formula1>
            <xm:f>'F:\Proyectopresupuesto_2023\docuemntos finales para resolucion\[Presupuesto_para_resolución.xlsx]LISTAS'!#REF!</xm:f>
          </x14:formula1>
          <xm:sqref>C133:C135</xm:sqref>
        </x14:dataValidation>
        <x14:dataValidation type="list" allowBlank="1" showInputMessage="1" showErrorMessage="1" xr:uid="{00000000-0002-0000-0000-000002000000}">
          <x14:formula1>
            <xm:f>'E:\Copia 171119\Copia 060718\DATOS\MisDocumentos\Plan de Compras\Plan de Compras 2023\[Formato PAA Funcionamiento 2023.xlsx]Listas'!#REF!</xm:f>
          </x14:formula1>
          <xm:sqref>K10 R296:R297 N171:O199 N249:O250 N341:O341 N262:O262 N252:O260 N214:O221 N294:O330 N387:O387 AG451:AG452 N451:O452 W451:W452 N407:O412 N285:O289 N223:O226 N206:O209 N421:O422 N203:O203 N282:O283 N75:O152 W282:W388 N273:O277 N154:O169 W392:W431 N17:O73 W433:W436 AG392:AG437 W442:W446 AG442:AG446 AG17:AG388 W17:W278 N228:O246</xm:sqref>
        </x14:dataValidation>
        <x14:dataValidation type="list" allowBlank="1" showInputMessage="1" showErrorMessage="1" errorTitle="Atención" error="El valor que intenta escribir es superior al total asignado para este objeto de gasto" xr:uid="{00000000-0002-0000-0000-000003000000}">
          <x14:formula1>
            <xm:f>'E:\Copia 171119\Copia 060718\DATOS\MisDocumentos\Plan de Compras\Plan de Compras 2023\[Formato PAA Funcionamiento 2023.xlsx]Listas'!#REF!</xm:f>
          </x14:formula1>
          <xm:sqref>AH329:AM344 AH345:AJ345 AH346:AM346 AH347:AJ352 AH353:AM354 AH355:AJ356 AH357:AM357 AH358:AJ358 AH359:AM362 AK366:AM369 AH363:AJ386 AH387:AM388 AK391:AM396 AH451:AM452 AE451:AF452 AH392:AJ400 AH401:AM406 AH319:AJ328 AK413:AM413 AH407:AJ413 AH414:AM415 AK419:AM428 AH416:AJ437 AE392:AF437 AH442:AJ446 AE442:AF446 AH17:AM318 AE17:AF388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D4E2C-EBAA-42CC-B93E-DA85BBE4250C}">
  <dimension ref="B7:K7"/>
  <sheetViews>
    <sheetView workbookViewId="0">
      <selection activeCell="H11" sqref="H11"/>
    </sheetView>
  </sheetViews>
  <sheetFormatPr baseColWidth="10" defaultRowHeight="15" x14ac:dyDescent="0.25"/>
  <sheetData>
    <row r="7" spans="2:11" ht="162" x14ac:dyDescent="0.25">
      <c r="B7" s="53" t="s">
        <v>41</v>
      </c>
      <c r="C7" s="95" t="s">
        <v>408</v>
      </c>
      <c r="D7" s="79" t="s">
        <v>377</v>
      </c>
      <c r="E7" s="79" t="s">
        <v>891</v>
      </c>
      <c r="F7" s="95" t="s">
        <v>499</v>
      </c>
      <c r="G7" s="194" t="s">
        <v>890</v>
      </c>
      <c r="H7" s="196">
        <v>1785000</v>
      </c>
      <c r="I7" s="195" t="s">
        <v>57</v>
      </c>
      <c r="J7" s="195" t="s">
        <v>46</v>
      </c>
      <c r="K7" s="189" t="s">
        <v>892</v>
      </c>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66CF9-D1BB-42A2-BB72-0F76735A0930}">
  <dimension ref="B4:M17"/>
  <sheetViews>
    <sheetView topLeftCell="A5" workbookViewId="0">
      <selection activeCell="B18" sqref="B18"/>
    </sheetView>
  </sheetViews>
  <sheetFormatPr baseColWidth="10" defaultRowHeight="15" x14ac:dyDescent="0.25"/>
  <cols>
    <col min="6" max="6" width="25.140625" customWidth="1"/>
    <col min="7" max="7" width="49.28515625" customWidth="1"/>
    <col min="12" max="12" width="15.42578125" customWidth="1"/>
    <col min="13" max="13" width="23.140625" customWidth="1"/>
  </cols>
  <sheetData>
    <row r="4" spans="2:13" ht="15.75" thickBot="1" x14ac:dyDescent="0.3"/>
    <row r="5" spans="2:13" ht="27" x14ac:dyDescent="0.25">
      <c r="B5" s="54" t="s">
        <v>8</v>
      </c>
      <c r="C5" s="55" t="s">
        <v>9</v>
      </c>
      <c r="D5" s="55" t="s">
        <v>10</v>
      </c>
      <c r="E5" s="55" t="s">
        <v>11</v>
      </c>
      <c r="F5" s="55" t="s">
        <v>12</v>
      </c>
      <c r="G5" s="55" t="s">
        <v>13</v>
      </c>
      <c r="H5" s="55" t="s">
        <v>14</v>
      </c>
      <c r="I5" s="55" t="s">
        <v>624</v>
      </c>
      <c r="J5" s="55" t="s">
        <v>623</v>
      </c>
      <c r="K5" s="55" t="s">
        <v>767</v>
      </c>
      <c r="L5" s="178" t="s">
        <v>16</v>
      </c>
    </row>
    <row r="6" spans="2:13" ht="45" x14ac:dyDescent="0.25">
      <c r="B6" s="53" t="s">
        <v>41</v>
      </c>
      <c r="C6" s="95" t="s">
        <v>112</v>
      </c>
      <c r="D6" s="95" t="s">
        <v>42</v>
      </c>
      <c r="E6" s="95" t="s">
        <v>104</v>
      </c>
      <c r="F6" s="95" t="s">
        <v>105</v>
      </c>
      <c r="G6" s="79" t="s">
        <v>863</v>
      </c>
      <c r="H6" s="51"/>
      <c r="I6" s="95"/>
      <c r="J6" s="51">
        <v>286790</v>
      </c>
      <c r="K6" s="118">
        <f>J6</f>
        <v>286790</v>
      </c>
      <c r="L6" s="179" t="s">
        <v>858</v>
      </c>
    </row>
    <row r="7" spans="2:13" ht="45" x14ac:dyDescent="0.25">
      <c r="B7" s="53" t="s">
        <v>41</v>
      </c>
      <c r="C7" s="95" t="s">
        <v>112</v>
      </c>
      <c r="D7" s="95" t="s">
        <v>42</v>
      </c>
      <c r="E7" s="95" t="s">
        <v>92</v>
      </c>
      <c r="F7" s="95" t="s">
        <v>93</v>
      </c>
      <c r="G7" s="79" t="s">
        <v>863</v>
      </c>
      <c r="H7" s="51"/>
      <c r="I7" s="95"/>
      <c r="J7" s="51">
        <v>21367640</v>
      </c>
      <c r="K7" s="118">
        <f>J7</f>
        <v>21367640</v>
      </c>
      <c r="L7" s="179" t="s">
        <v>858</v>
      </c>
    </row>
    <row r="8" spans="2:13" ht="45" x14ac:dyDescent="0.25">
      <c r="B8" s="53" t="s">
        <v>41</v>
      </c>
      <c r="C8" s="95" t="s">
        <v>112</v>
      </c>
      <c r="D8" s="95" t="s">
        <v>42</v>
      </c>
      <c r="E8" s="95" t="s">
        <v>104</v>
      </c>
      <c r="F8" s="95" t="s">
        <v>105</v>
      </c>
      <c r="G8" s="79" t="s">
        <v>864</v>
      </c>
      <c r="H8" s="51"/>
      <c r="I8" s="95"/>
      <c r="J8" s="51">
        <v>6396964</v>
      </c>
      <c r="K8" s="118">
        <f>J8</f>
        <v>6396964</v>
      </c>
      <c r="L8" s="179" t="s">
        <v>866</v>
      </c>
    </row>
    <row r="9" spans="2:13" ht="45" x14ac:dyDescent="0.25">
      <c r="B9" s="53" t="s">
        <v>41</v>
      </c>
      <c r="C9" s="95" t="s">
        <v>112</v>
      </c>
      <c r="D9" s="95" t="s">
        <v>42</v>
      </c>
      <c r="E9" s="95" t="s">
        <v>92</v>
      </c>
      <c r="F9" s="95" t="s">
        <v>93</v>
      </c>
      <c r="G9" s="95" t="s">
        <v>865</v>
      </c>
      <c r="H9" s="51"/>
      <c r="I9" s="95"/>
      <c r="J9" s="51">
        <v>59668727.200000003</v>
      </c>
      <c r="K9" s="118">
        <f>J9</f>
        <v>59668727.200000003</v>
      </c>
      <c r="L9" s="179" t="s">
        <v>867</v>
      </c>
    </row>
    <row r="10" spans="2:13" ht="45" x14ac:dyDescent="0.25">
      <c r="B10" s="53" t="s">
        <v>41</v>
      </c>
      <c r="C10" s="95" t="s">
        <v>112</v>
      </c>
      <c r="D10" s="95" t="s">
        <v>42</v>
      </c>
      <c r="E10" s="95" t="s">
        <v>92</v>
      </c>
      <c r="F10" s="95" t="s">
        <v>93</v>
      </c>
      <c r="G10" s="95" t="s">
        <v>865</v>
      </c>
      <c r="H10" s="51"/>
      <c r="I10" s="95"/>
      <c r="J10" s="51">
        <v>24986298.800000001</v>
      </c>
      <c r="K10" s="118">
        <f t="shared" ref="K10:K16" si="0">J10</f>
        <v>24986298.800000001</v>
      </c>
      <c r="L10" s="62" t="s">
        <v>867</v>
      </c>
    </row>
    <row r="11" spans="2:13" ht="36" x14ac:dyDescent="0.25">
      <c r="B11" s="80" t="s">
        <v>429</v>
      </c>
      <c r="C11" s="79" t="s">
        <v>430</v>
      </c>
      <c r="D11" s="79" t="s">
        <v>431</v>
      </c>
      <c r="E11" s="79" t="s">
        <v>447</v>
      </c>
      <c r="F11" s="79" t="s">
        <v>448</v>
      </c>
      <c r="G11" s="79" t="s">
        <v>868</v>
      </c>
      <c r="H11" s="118"/>
      <c r="I11" s="79"/>
      <c r="J11" s="118">
        <v>68400000</v>
      </c>
      <c r="K11" s="118">
        <f t="shared" si="0"/>
        <v>68400000</v>
      </c>
      <c r="L11" s="179" t="s">
        <v>876</v>
      </c>
      <c r="M11" s="344" t="s">
        <v>882</v>
      </c>
    </row>
    <row r="12" spans="2:13" ht="45" x14ac:dyDescent="0.25">
      <c r="B12" s="80" t="s">
        <v>429</v>
      </c>
      <c r="C12" s="79" t="s">
        <v>430</v>
      </c>
      <c r="D12" s="79" t="s">
        <v>431</v>
      </c>
      <c r="E12" s="79" t="s">
        <v>440</v>
      </c>
      <c r="F12" s="79" t="s">
        <v>870</v>
      </c>
      <c r="G12" s="79" t="s">
        <v>871</v>
      </c>
      <c r="H12" s="118"/>
      <c r="I12" s="79"/>
      <c r="J12" s="118">
        <v>56525000</v>
      </c>
      <c r="K12" s="118">
        <f t="shared" si="0"/>
        <v>56525000</v>
      </c>
      <c r="L12" s="179" t="s">
        <v>877</v>
      </c>
      <c r="M12" s="344"/>
    </row>
    <row r="13" spans="2:13" ht="36" x14ac:dyDescent="0.25">
      <c r="B13" s="80" t="s">
        <v>429</v>
      </c>
      <c r="C13" s="79" t="s">
        <v>430</v>
      </c>
      <c r="D13" s="79" t="s">
        <v>431</v>
      </c>
      <c r="E13" s="79" t="s">
        <v>436</v>
      </c>
      <c r="F13" s="79" t="s">
        <v>93</v>
      </c>
      <c r="G13" s="79" t="s">
        <v>873</v>
      </c>
      <c r="H13" s="118"/>
      <c r="I13" s="79"/>
      <c r="J13" s="118">
        <v>30000000</v>
      </c>
      <c r="K13" s="118">
        <f t="shared" si="0"/>
        <v>30000000</v>
      </c>
      <c r="L13" s="179" t="s">
        <v>878</v>
      </c>
      <c r="M13" s="344"/>
    </row>
    <row r="14" spans="2:13" ht="27" x14ac:dyDescent="0.25">
      <c r="B14" s="80" t="s">
        <v>429</v>
      </c>
      <c r="C14" s="79" t="s">
        <v>430</v>
      </c>
      <c r="D14" s="79" t="s">
        <v>431</v>
      </c>
      <c r="E14" s="79" t="s">
        <v>443</v>
      </c>
      <c r="F14" s="79" t="s">
        <v>99</v>
      </c>
      <c r="G14" s="79" t="s">
        <v>874</v>
      </c>
      <c r="H14" s="118"/>
      <c r="I14" s="79"/>
      <c r="J14" s="118">
        <v>60000000</v>
      </c>
      <c r="K14" s="118">
        <f t="shared" si="0"/>
        <v>60000000</v>
      </c>
      <c r="L14" s="179" t="s">
        <v>879</v>
      </c>
      <c r="M14" s="344"/>
    </row>
    <row r="15" spans="2:13" ht="27" x14ac:dyDescent="0.25">
      <c r="B15" s="80" t="s">
        <v>429</v>
      </c>
      <c r="C15" s="79" t="s">
        <v>430</v>
      </c>
      <c r="D15" s="79" t="s">
        <v>431</v>
      </c>
      <c r="E15" s="79" t="s">
        <v>443</v>
      </c>
      <c r="F15" s="79" t="s">
        <v>99</v>
      </c>
      <c r="G15" s="79" t="s">
        <v>582</v>
      </c>
      <c r="H15" s="118"/>
      <c r="I15" s="79"/>
      <c r="J15" s="118">
        <v>101470000</v>
      </c>
      <c r="K15" s="118">
        <f t="shared" si="0"/>
        <v>101470000</v>
      </c>
      <c r="L15" s="179" t="s">
        <v>880</v>
      </c>
      <c r="M15" s="344"/>
    </row>
    <row r="16" spans="2:13" ht="36" customHeight="1" x14ac:dyDescent="0.25">
      <c r="B16" s="80" t="s">
        <v>429</v>
      </c>
      <c r="C16" s="79" t="s">
        <v>430</v>
      </c>
      <c r="D16" s="79" t="s">
        <v>431</v>
      </c>
      <c r="E16" s="79" t="s">
        <v>275</v>
      </c>
      <c r="F16" s="79" t="s">
        <v>276</v>
      </c>
      <c r="G16" s="79" t="s">
        <v>875</v>
      </c>
      <c r="H16" s="118"/>
      <c r="I16" s="79"/>
      <c r="J16" s="118">
        <v>2400000</v>
      </c>
      <c r="K16" s="118">
        <f t="shared" si="0"/>
        <v>2400000</v>
      </c>
      <c r="L16" s="179" t="s">
        <v>881</v>
      </c>
      <c r="M16" s="344"/>
    </row>
    <row r="17" spans="8:11" x14ac:dyDescent="0.25">
      <c r="H17" s="180">
        <f>SUM(H6:H16)</f>
        <v>0</v>
      </c>
      <c r="I17" s="180">
        <f>SUM(I6:I16)</f>
        <v>0</v>
      </c>
      <c r="J17" s="180">
        <f>SUM(J6:J16)</f>
        <v>431501420</v>
      </c>
      <c r="K17" s="180">
        <f>SUM(K6:K16)</f>
        <v>431501420</v>
      </c>
    </row>
  </sheetData>
  <mergeCells count="1">
    <mergeCell ref="M11:M16"/>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F8A1C-A1A3-47C7-8F44-F872E84D3CE9}">
  <dimension ref="A3:AR31"/>
  <sheetViews>
    <sheetView topLeftCell="A14" workbookViewId="0">
      <selection activeCell="G22" sqref="G22"/>
    </sheetView>
  </sheetViews>
  <sheetFormatPr baseColWidth="10" defaultRowHeight="15" x14ac:dyDescent="0.25"/>
  <cols>
    <col min="2" max="2" width="14.42578125" customWidth="1"/>
    <col min="4" max="4" width="26.7109375" customWidth="1"/>
    <col min="5" max="5" width="17.28515625" customWidth="1"/>
    <col min="6" max="6" width="21.28515625" customWidth="1"/>
    <col min="7" max="7" width="35.140625" customWidth="1"/>
    <col min="8" max="8" width="14.140625" bestFit="1" customWidth="1"/>
    <col min="9" max="9" width="14.7109375" customWidth="1"/>
    <col min="10" max="10" width="12.5703125" bestFit="1" customWidth="1"/>
    <col min="11" max="11" width="14.140625" style="190" bestFit="1" customWidth="1"/>
    <col min="12" max="12" width="16.140625" customWidth="1"/>
    <col min="13" max="13" width="22" style="209" customWidth="1"/>
    <col min="15" max="15" width="14.140625" bestFit="1" customWidth="1"/>
    <col min="16" max="16" width="14.85546875" bestFit="1" customWidth="1"/>
  </cols>
  <sheetData>
    <row r="3" spans="1:44" ht="15.75" thickBot="1" x14ac:dyDescent="0.3">
      <c r="O3" s="223"/>
    </row>
    <row r="4" spans="1:44" ht="27" x14ac:dyDescent="0.25">
      <c r="B4" s="54" t="s">
        <v>8</v>
      </c>
      <c r="C4" s="55" t="s">
        <v>9</v>
      </c>
      <c r="D4" s="55" t="s">
        <v>10</v>
      </c>
      <c r="E4" s="55" t="s">
        <v>11</v>
      </c>
      <c r="F4" s="55" t="s">
        <v>12</v>
      </c>
      <c r="G4" s="55" t="s">
        <v>13</v>
      </c>
      <c r="H4" s="55" t="s">
        <v>14</v>
      </c>
      <c r="I4" s="55" t="s">
        <v>624</v>
      </c>
      <c r="J4" s="55" t="s">
        <v>623</v>
      </c>
      <c r="K4" s="191" t="s">
        <v>830</v>
      </c>
      <c r="L4" s="56" t="s">
        <v>16</v>
      </c>
      <c r="M4" s="210" t="s">
        <v>841</v>
      </c>
      <c r="O4" s="223"/>
    </row>
    <row r="5" spans="1:44" s="45" customFormat="1" ht="54" x14ac:dyDescent="0.25">
      <c r="A5" s="21"/>
      <c r="B5" s="53" t="s">
        <v>41</v>
      </c>
      <c r="C5" s="95" t="s">
        <v>381</v>
      </c>
      <c r="D5" s="95" t="s">
        <v>377</v>
      </c>
      <c r="E5" s="95" t="s">
        <v>389</v>
      </c>
      <c r="F5" s="95" t="s">
        <v>390</v>
      </c>
      <c r="G5" s="95" t="s">
        <v>696</v>
      </c>
      <c r="H5" s="219">
        <f>790815150+40759153 -(75477868+334301493+40759153+40759153+40759153)</f>
        <v>299517483</v>
      </c>
      <c r="I5" s="251">
        <v>13000000</v>
      </c>
      <c r="J5" s="251"/>
      <c r="K5" s="251">
        <f>H5-I5</f>
        <v>286517483</v>
      </c>
      <c r="L5" s="260" t="s">
        <v>386</v>
      </c>
      <c r="M5" s="211" t="s">
        <v>969</v>
      </c>
      <c r="N5"/>
      <c r="O5"/>
      <c r="P5"/>
      <c r="Q5"/>
      <c r="R5"/>
      <c r="S5"/>
      <c r="T5"/>
      <c r="U5"/>
      <c r="V5"/>
      <c r="W5"/>
      <c r="X5"/>
      <c r="Y5"/>
      <c r="Z5"/>
      <c r="AA5"/>
      <c r="AB5"/>
      <c r="AC5"/>
      <c r="AD5"/>
      <c r="AE5"/>
      <c r="AF5"/>
      <c r="AG5"/>
      <c r="AH5"/>
      <c r="AI5"/>
      <c r="AJ5"/>
      <c r="AK5"/>
      <c r="AL5"/>
      <c r="AM5"/>
      <c r="AN5"/>
      <c r="AO5"/>
      <c r="AP5"/>
      <c r="AQ5"/>
      <c r="AR5"/>
    </row>
    <row r="6" spans="1:44" s="45" customFormat="1" ht="45" x14ac:dyDescent="0.25">
      <c r="A6" s="21"/>
      <c r="B6" s="80" t="s">
        <v>429</v>
      </c>
      <c r="C6" s="254" t="s">
        <v>430</v>
      </c>
      <c r="D6" s="254" t="s">
        <v>431</v>
      </c>
      <c r="E6" s="254" t="s">
        <v>436</v>
      </c>
      <c r="F6" s="95" t="s">
        <v>93</v>
      </c>
      <c r="G6" s="95" t="s">
        <v>873</v>
      </c>
      <c r="H6" s="219">
        <f>30000000</f>
        <v>30000000</v>
      </c>
      <c r="I6" s="251">
        <v>1000000</v>
      </c>
      <c r="J6" s="251"/>
      <c r="K6" s="251">
        <f>H6-I6</f>
        <v>29000000</v>
      </c>
      <c r="L6" s="260" t="s">
        <v>878</v>
      </c>
      <c r="M6" s="261"/>
      <c r="N6"/>
      <c r="O6"/>
      <c r="P6"/>
      <c r="Q6"/>
      <c r="R6"/>
      <c r="S6"/>
      <c r="T6"/>
      <c r="U6"/>
      <c r="V6"/>
      <c r="W6"/>
      <c r="X6"/>
      <c r="Y6"/>
      <c r="Z6"/>
      <c r="AA6"/>
      <c r="AB6"/>
      <c r="AC6"/>
      <c r="AD6"/>
      <c r="AE6"/>
      <c r="AF6"/>
      <c r="AG6"/>
      <c r="AH6"/>
      <c r="AI6"/>
      <c r="AJ6"/>
      <c r="AK6"/>
      <c r="AL6"/>
      <c r="AM6"/>
      <c r="AN6"/>
      <c r="AO6"/>
      <c r="AP6"/>
      <c r="AQ6"/>
      <c r="AR6"/>
    </row>
    <row r="7" spans="1:44" s="45" customFormat="1" ht="63" x14ac:dyDescent="0.25">
      <c r="A7" s="21"/>
      <c r="B7" s="53" t="s">
        <v>429</v>
      </c>
      <c r="C7" s="95" t="s">
        <v>430</v>
      </c>
      <c r="D7" s="95" t="s">
        <v>431</v>
      </c>
      <c r="E7" s="95" t="s">
        <v>432</v>
      </c>
      <c r="F7" s="95" t="s">
        <v>433</v>
      </c>
      <c r="G7" s="255" t="s">
        <v>967</v>
      </c>
      <c r="H7" s="219"/>
      <c r="I7" s="251"/>
      <c r="J7" s="251">
        <v>1000000</v>
      </c>
      <c r="K7" s="251">
        <f>J7</f>
        <v>1000000</v>
      </c>
      <c r="L7" s="260" t="s">
        <v>968</v>
      </c>
      <c r="M7" s="261"/>
      <c r="N7"/>
      <c r="O7"/>
      <c r="P7"/>
      <c r="Q7"/>
      <c r="R7"/>
      <c r="S7"/>
      <c r="T7"/>
      <c r="U7"/>
      <c r="V7"/>
      <c r="W7"/>
      <c r="X7"/>
      <c r="Y7"/>
      <c r="Z7"/>
      <c r="AA7"/>
      <c r="AB7"/>
      <c r="AC7"/>
      <c r="AD7"/>
      <c r="AE7"/>
      <c r="AF7"/>
      <c r="AG7"/>
      <c r="AH7"/>
      <c r="AI7"/>
      <c r="AJ7"/>
      <c r="AK7"/>
      <c r="AL7"/>
      <c r="AM7"/>
      <c r="AN7"/>
      <c r="AO7"/>
      <c r="AP7"/>
      <c r="AQ7"/>
      <c r="AR7"/>
    </row>
    <row r="8" spans="1:44" s="45" customFormat="1" ht="27" x14ac:dyDescent="0.25">
      <c r="A8" s="21"/>
      <c r="B8" s="53" t="s">
        <v>41</v>
      </c>
      <c r="C8" s="95" t="s">
        <v>112</v>
      </c>
      <c r="D8" s="95" t="s">
        <v>42</v>
      </c>
      <c r="E8" s="95" t="s">
        <v>104</v>
      </c>
      <c r="F8" s="95" t="s">
        <v>105</v>
      </c>
      <c r="G8" s="95" t="s">
        <v>949</v>
      </c>
      <c r="H8" s="219">
        <f>29716800</f>
        <v>29716800</v>
      </c>
      <c r="I8" s="219">
        <v>26860869</v>
      </c>
      <c r="J8" s="251"/>
      <c r="K8" s="251">
        <f>H8-I8</f>
        <v>2855931</v>
      </c>
      <c r="L8" s="260" t="s">
        <v>950</v>
      </c>
      <c r="M8" s="261"/>
      <c r="N8"/>
      <c r="O8"/>
      <c r="P8"/>
      <c r="Q8"/>
      <c r="R8"/>
      <c r="S8"/>
      <c r="T8"/>
      <c r="U8"/>
      <c r="V8"/>
      <c r="W8"/>
      <c r="X8"/>
      <c r="Y8"/>
      <c r="Z8"/>
      <c r="AA8"/>
      <c r="AB8"/>
      <c r="AC8"/>
      <c r="AD8"/>
      <c r="AE8"/>
      <c r="AF8"/>
      <c r="AG8"/>
      <c r="AH8"/>
      <c r="AI8"/>
      <c r="AJ8"/>
      <c r="AK8"/>
      <c r="AL8"/>
      <c r="AM8"/>
      <c r="AN8"/>
      <c r="AO8"/>
      <c r="AP8"/>
      <c r="AQ8"/>
      <c r="AR8"/>
    </row>
    <row r="9" spans="1:44" s="45" customFormat="1" ht="61.5" customHeight="1" x14ac:dyDescent="0.25">
      <c r="A9" s="21"/>
      <c r="B9" s="53" t="s">
        <v>41</v>
      </c>
      <c r="C9" s="95" t="s">
        <v>112</v>
      </c>
      <c r="D9" s="95" t="s">
        <v>42</v>
      </c>
      <c r="E9" s="259" t="s">
        <v>100</v>
      </c>
      <c r="F9" s="95" t="s">
        <v>643</v>
      </c>
      <c r="G9" s="95" t="s">
        <v>894</v>
      </c>
      <c r="H9" s="219">
        <v>0</v>
      </c>
      <c r="I9" s="219" t="s">
        <v>323</v>
      </c>
      <c r="J9" s="265">
        <v>5000000</v>
      </c>
      <c r="K9" s="251">
        <f>J9</f>
        <v>5000000</v>
      </c>
      <c r="L9" s="260" t="s">
        <v>826</v>
      </c>
      <c r="M9" s="356" t="s">
        <v>971</v>
      </c>
      <c r="N9"/>
      <c r="O9"/>
      <c r="P9"/>
      <c r="Q9"/>
      <c r="R9"/>
      <c r="S9"/>
      <c r="T9"/>
      <c r="U9"/>
      <c r="V9"/>
      <c r="W9"/>
      <c r="X9"/>
      <c r="Y9"/>
      <c r="Z9"/>
      <c r="AA9"/>
      <c r="AB9"/>
      <c r="AC9"/>
      <c r="AD9"/>
      <c r="AE9"/>
      <c r="AF9"/>
      <c r="AG9"/>
      <c r="AH9"/>
      <c r="AI9"/>
      <c r="AJ9"/>
      <c r="AK9"/>
      <c r="AL9"/>
      <c r="AM9"/>
      <c r="AN9"/>
      <c r="AO9"/>
      <c r="AP9"/>
      <c r="AQ9"/>
      <c r="AR9"/>
    </row>
    <row r="10" spans="1:44" s="45" customFormat="1" ht="61.5" customHeight="1" x14ac:dyDescent="0.25">
      <c r="A10" s="21"/>
      <c r="B10" s="53" t="s">
        <v>41</v>
      </c>
      <c r="C10" s="95" t="s">
        <v>112</v>
      </c>
      <c r="D10" s="95" t="s">
        <v>42</v>
      </c>
      <c r="E10" s="259" t="s">
        <v>100</v>
      </c>
      <c r="F10" s="95" t="s">
        <v>101</v>
      </c>
      <c r="G10" s="95" t="s">
        <v>185</v>
      </c>
      <c r="H10" s="219">
        <f>26500000-(3815618)</f>
        <v>22684382</v>
      </c>
      <c r="I10" s="219"/>
      <c r="J10" s="265">
        <v>3815618</v>
      </c>
      <c r="K10" s="251">
        <f>H10+J10</f>
        <v>26500000</v>
      </c>
      <c r="L10" s="260" t="s">
        <v>179</v>
      </c>
      <c r="M10" s="357"/>
      <c r="N10"/>
      <c r="O10"/>
      <c r="P10"/>
      <c r="Q10"/>
      <c r="R10"/>
      <c r="S10"/>
      <c r="T10"/>
      <c r="U10"/>
      <c r="V10"/>
      <c r="W10"/>
      <c r="X10"/>
      <c r="Y10"/>
      <c r="Z10"/>
      <c r="AA10"/>
      <c r="AB10"/>
      <c r="AC10"/>
      <c r="AD10"/>
      <c r="AE10"/>
      <c r="AF10"/>
      <c r="AG10"/>
      <c r="AH10"/>
      <c r="AI10"/>
      <c r="AJ10"/>
      <c r="AK10"/>
      <c r="AL10"/>
      <c r="AM10"/>
      <c r="AN10"/>
      <c r="AO10"/>
      <c r="AP10"/>
      <c r="AQ10"/>
      <c r="AR10"/>
    </row>
    <row r="11" spans="1:44" s="45" customFormat="1" ht="61.5" customHeight="1" x14ac:dyDescent="0.25">
      <c r="A11" s="21"/>
      <c r="B11" s="53" t="s">
        <v>41</v>
      </c>
      <c r="C11" s="95" t="s">
        <v>112</v>
      </c>
      <c r="D11" s="95" t="s">
        <v>42</v>
      </c>
      <c r="E11" s="95" t="s">
        <v>104</v>
      </c>
      <c r="F11" s="95" t="s">
        <v>105</v>
      </c>
      <c r="G11" s="95" t="s">
        <v>540</v>
      </c>
      <c r="H11" s="219">
        <f>139920000-(820000+3200894)</f>
        <v>135899106</v>
      </c>
      <c r="I11" s="219"/>
      <c r="J11" s="265">
        <v>3200894</v>
      </c>
      <c r="K11" s="251">
        <f>H11+J11</f>
        <v>139100000</v>
      </c>
      <c r="L11" s="260" t="s">
        <v>130</v>
      </c>
      <c r="M11" s="357"/>
      <c r="N11"/>
      <c r="O11"/>
      <c r="P11"/>
      <c r="Q11"/>
      <c r="R11"/>
      <c r="S11"/>
      <c r="T11"/>
      <c r="U11"/>
      <c r="V11"/>
      <c r="W11"/>
      <c r="X11"/>
      <c r="Y11"/>
      <c r="Z11"/>
      <c r="AA11"/>
      <c r="AB11"/>
      <c r="AC11"/>
      <c r="AD11"/>
      <c r="AE11"/>
      <c r="AF11"/>
      <c r="AG11"/>
      <c r="AH11"/>
      <c r="AI11"/>
      <c r="AJ11"/>
      <c r="AK11"/>
      <c r="AL11"/>
      <c r="AM11"/>
      <c r="AN11"/>
      <c r="AO11"/>
      <c r="AP11"/>
      <c r="AQ11"/>
      <c r="AR11"/>
    </row>
    <row r="12" spans="1:44" s="45" customFormat="1" ht="61.5" customHeight="1" x14ac:dyDescent="0.25">
      <c r="A12" s="21"/>
      <c r="B12" s="53" t="s">
        <v>41</v>
      </c>
      <c r="C12" s="95" t="s">
        <v>112</v>
      </c>
      <c r="D12" s="95" t="s">
        <v>42</v>
      </c>
      <c r="E12" s="95" t="s">
        <v>104</v>
      </c>
      <c r="F12" s="95" t="s">
        <v>105</v>
      </c>
      <c r="G12" s="95" t="s">
        <v>541</v>
      </c>
      <c r="H12" s="219">
        <f>94340000-(3748632)</f>
        <v>90591368</v>
      </c>
      <c r="I12" s="219"/>
      <c r="J12" s="265">
        <v>3748632</v>
      </c>
      <c r="K12" s="251">
        <f>H12+J12</f>
        <v>94340000</v>
      </c>
      <c r="L12" s="260" t="s">
        <v>132</v>
      </c>
      <c r="M12" s="357"/>
      <c r="N12"/>
      <c r="O12"/>
      <c r="P12"/>
      <c r="Q12"/>
      <c r="R12"/>
      <c r="S12"/>
      <c r="T12"/>
      <c r="U12"/>
      <c r="V12"/>
      <c r="W12"/>
      <c r="X12"/>
      <c r="Y12"/>
      <c r="Z12"/>
      <c r="AA12"/>
      <c r="AB12"/>
      <c r="AC12"/>
      <c r="AD12"/>
      <c r="AE12"/>
      <c r="AF12"/>
      <c r="AG12"/>
      <c r="AH12"/>
      <c r="AI12"/>
      <c r="AJ12"/>
      <c r="AK12"/>
      <c r="AL12"/>
      <c r="AM12"/>
      <c r="AN12"/>
      <c r="AO12"/>
      <c r="AP12"/>
      <c r="AQ12"/>
      <c r="AR12"/>
    </row>
    <row r="13" spans="1:44" s="45" customFormat="1" ht="61.5" customHeight="1" x14ac:dyDescent="0.25">
      <c r="A13" s="21"/>
      <c r="B13" s="53" t="s">
        <v>41</v>
      </c>
      <c r="C13" s="95" t="s">
        <v>112</v>
      </c>
      <c r="D13" s="95" t="s">
        <v>42</v>
      </c>
      <c r="E13" s="95" t="s">
        <v>84</v>
      </c>
      <c r="F13" s="95" t="s">
        <v>85</v>
      </c>
      <c r="G13" s="95" t="s">
        <v>622</v>
      </c>
      <c r="H13" s="219">
        <f>200000000-200000000</f>
        <v>0</v>
      </c>
      <c r="I13" s="95"/>
      <c r="J13" s="265">
        <v>11095725</v>
      </c>
      <c r="K13" s="251">
        <f>H13+J13</f>
        <v>11095725</v>
      </c>
      <c r="L13" s="260" t="s">
        <v>608</v>
      </c>
      <c r="M13" s="358"/>
      <c r="N13"/>
      <c r="O13"/>
      <c r="P13"/>
      <c r="Q13"/>
      <c r="R13"/>
      <c r="S13"/>
      <c r="T13"/>
      <c r="U13"/>
      <c r="V13"/>
      <c r="W13"/>
      <c r="X13"/>
      <c r="Y13"/>
      <c r="Z13"/>
      <c r="AA13"/>
      <c r="AB13"/>
      <c r="AC13"/>
      <c r="AD13"/>
      <c r="AE13"/>
      <c r="AF13"/>
      <c r="AG13"/>
      <c r="AH13"/>
      <c r="AI13"/>
      <c r="AJ13"/>
      <c r="AK13"/>
      <c r="AL13"/>
      <c r="AM13"/>
      <c r="AN13"/>
      <c r="AO13"/>
      <c r="AP13"/>
      <c r="AQ13"/>
      <c r="AR13"/>
    </row>
    <row r="14" spans="1:44" s="45" customFormat="1" ht="61.5" customHeight="1" x14ac:dyDescent="0.25">
      <c r="A14" s="21"/>
      <c r="B14" s="53" t="s">
        <v>155</v>
      </c>
      <c r="C14" s="95" t="s">
        <v>346</v>
      </c>
      <c r="D14" s="95" t="s">
        <v>347</v>
      </c>
      <c r="E14" s="95" t="s">
        <v>100</v>
      </c>
      <c r="F14" s="95" t="s">
        <v>101</v>
      </c>
      <c r="G14" s="95" t="s">
        <v>355</v>
      </c>
      <c r="H14" s="219">
        <f>10000000</f>
        <v>10000000</v>
      </c>
      <c r="I14" s="219">
        <v>8788000</v>
      </c>
      <c r="J14" s="265"/>
      <c r="K14" s="251">
        <f>H14-I14</f>
        <v>1212000</v>
      </c>
      <c r="L14" s="260" t="s">
        <v>352</v>
      </c>
      <c r="M14" s="266"/>
      <c r="N14"/>
      <c r="O14"/>
      <c r="P14"/>
      <c r="Q14"/>
      <c r="R14"/>
      <c r="S14"/>
      <c r="T14"/>
      <c r="U14"/>
      <c r="V14"/>
      <c r="W14"/>
      <c r="X14"/>
      <c r="Y14"/>
      <c r="Z14"/>
      <c r="AA14"/>
      <c r="AB14"/>
      <c r="AC14"/>
      <c r="AD14"/>
      <c r="AE14"/>
      <c r="AF14"/>
      <c r="AG14"/>
      <c r="AH14"/>
      <c r="AI14"/>
      <c r="AJ14"/>
      <c r="AK14"/>
      <c r="AL14"/>
      <c r="AM14"/>
      <c r="AN14"/>
      <c r="AO14"/>
      <c r="AP14"/>
      <c r="AQ14"/>
      <c r="AR14"/>
    </row>
    <row r="15" spans="1:44" s="45" customFormat="1" ht="36" x14ac:dyDescent="0.25">
      <c r="A15" s="21"/>
      <c r="B15" s="53" t="s">
        <v>155</v>
      </c>
      <c r="C15" s="95" t="s">
        <v>346</v>
      </c>
      <c r="D15" s="95" t="s">
        <v>347</v>
      </c>
      <c r="E15" s="95" t="s">
        <v>510</v>
      </c>
      <c r="F15" s="95" t="s">
        <v>973</v>
      </c>
      <c r="G15" s="255" t="s">
        <v>974</v>
      </c>
      <c r="H15" s="219"/>
      <c r="I15" s="95"/>
      <c r="J15" s="251">
        <v>8788000</v>
      </c>
      <c r="K15" s="251">
        <f>J15</f>
        <v>8788000</v>
      </c>
      <c r="L15" s="260" t="s">
        <v>972</v>
      </c>
      <c r="M15" s="261"/>
      <c r="N15"/>
      <c r="O15"/>
      <c r="P15"/>
      <c r="Q15"/>
      <c r="R15"/>
      <c r="S15"/>
      <c r="T15"/>
      <c r="U15"/>
      <c r="V15"/>
      <c r="W15"/>
      <c r="X15"/>
      <c r="Y15"/>
      <c r="Z15"/>
      <c r="AA15"/>
      <c r="AB15"/>
      <c r="AC15"/>
      <c r="AD15"/>
      <c r="AE15"/>
      <c r="AF15"/>
      <c r="AG15"/>
      <c r="AH15"/>
      <c r="AI15"/>
      <c r="AJ15"/>
      <c r="AK15"/>
      <c r="AL15"/>
      <c r="AM15"/>
      <c r="AN15"/>
      <c r="AO15"/>
      <c r="AP15"/>
      <c r="AQ15"/>
      <c r="AR15"/>
    </row>
    <row r="16" spans="1:44" s="45" customFormat="1" ht="27" x14ac:dyDescent="0.25">
      <c r="A16" s="21"/>
      <c r="B16" s="53" t="s">
        <v>41</v>
      </c>
      <c r="C16" s="95" t="s">
        <v>450</v>
      </c>
      <c r="D16" s="95" t="s">
        <v>451</v>
      </c>
      <c r="E16" s="95" t="s">
        <v>421</v>
      </c>
      <c r="F16" s="95" t="s">
        <v>422</v>
      </c>
      <c r="G16" s="95" t="s">
        <v>952</v>
      </c>
      <c r="H16" s="219">
        <f>615471</f>
        <v>615471</v>
      </c>
      <c r="I16" s="219">
        <f>615471</f>
        <v>615471</v>
      </c>
      <c r="J16" s="251"/>
      <c r="K16" s="251">
        <f>H16-I16</f>
        <v>0</v>
      </c>
      <c r="L16" s="260" t="s">
        <v>564</v>
      </c>
      <c r="M16" s="267"/>
      <c r="N16"/>
      <c r="O16"/>
      <c r="P16"/>
      <c r="Q16"/>
      <c r="R16"/>
      <c r="S16"/>
      <c r="T16"/>
      <c r="U16"/>
      <c r="V16"/>
      <c r="W16"/>
      <c r="X16"/>
      <c r="Y16"/>
      <c r="Z16"/>
      <c r="AA16"/>
      <c r="AB16"/>
      <c r="AC16"/>
      <c r="AD16"/>
      <c r="AE16"/>
      <c r="AF16"/>
      <c r="AG16"/>
      <c r="AH16"/>
      <c r="AI16"/>
      <c r="AJ16"/>
      <c r="AK16"/>
      <c r="AL16"/>
      <c r="AM16"/>
      <c r="AN16"/>
      <c r="AO16"/>
      <c r="AP16"/>
      <c r="AQ16"/>
      <c r="AR16"/>
    </row>
    <row r="17" spans="1:44" s="45" customFormat="1" ht="27" x14ac:dyDescent="0.25">
      <c r="A17" s="21"/>
      <c r="B17" s="53" t="s">
        <v>41</v>
      </c>
      <c r="C17" s="95" t="s">
        <v>450</v>
      </c>
      <c r="D17" s="95" t="s">
        <v>451</v>
      </c>
      <c r="E17" s="95" t="s">
        <v>92</v>
      </c>
      <c r="F17" s="95" t="s">
        <v>93</v>
      </c>
      <c r="G17" s="95" t="s">
        <v>952</v>
      </c>
      <c r="H17" s="219">
        <f>284529</f>
        <v>284529</v>
      </c>
      <c r="I17" s="219">
        <f>284529</f>
        <v>284529</v>
      </c>
      <c r="J17" s="251"/>
      <c r="K17" s="251">
        <f>H17-I17</f>
        <v>0</v>
      </c>
      <c r="L17" s="260" t="s">
        <v>564</v>
      </c>
      <c r="M17" s="267"/>
      <c r="N17"/>
      <c r="O17"/>
      <c r="P17"/>
      <c r="Q17"/>
      <c r="R17"/>
      <c r="S17"/>
      <c r="T17"/>
      <c r="U17"/>
      <c r="V17"/>
      <c r="W17"/>
      <c r="X17"/>
      <c r="Y17"/>
      <c r="Z17"/>
      <c r="AA17"/>
      <c r="AB17"/>
      <c r="AC17"/>
      <c r="AD17"/>
      <c r="AE17"/>
      <c r="AF17"/>
      <c r="AG17"/>
      <c r="AH17"/>
      <c r="AI17"/>
      <c r="AJ17"/>
      <c r="AK17"/>
      <c r="AL17"/>
      <c r="AM17"/>
      <c r="AN17"/>
      <c r="AO17"/>
      <c r="AP17"/>
      <c r="AQ17"/>
      <c r="AR17"/>
    </row>
    <row r="18" spans="1:44" s="45" customFormat="1" ht="36" x14ac:dyDescent="0.25">
      <c r="A18" s="21"/>
      <c r="B18" s="53" t="s">
        <v>41</v>
      </c>
      <c r="C18" s="95" t="s">
        <v>450</v>
      </c>
      <c r="D18" s="95" t="s">
        <v>451</v>
      </c>
      <c r="E18" s="95" t="s">
        <v>100</v>
      </c>
      <c r="F18" s="95" t="s">
        <v>101</v>
      </c>
      <c r="G18" s="95" t="s">
        <v>549</v>
      </c>
      <c r="H18" s="219">
        <f>8646064</f>
        <v>8646064</v>
      </c>
      <c r="I18" s="95"/>
      <c r="J18" s="219">
        <v>610000</v>
      </c>
      <c r="K18" s="251">
        <f>H18+J18</f>
        <v>9256064</v>
      </c>
      <c r="L18" s="260" t="s">
        <v>438</v>
      </c>
      <c r="M18" s="267"/>
      <c r="N18"/>
      <c r="O18"/>
      <c r="P18"/>
      <c r="Q18"/>
      <c r="R18"/>
      <c r="S18"/>
      <c r="T18"/>
      <c r="U18"/>
      <c r="V18"/>
      <c r="W18"/>
      <c r="X18"/>
      <c r="Y18"/>
      <c r="Z18"/>
      <c r="AA18"/>
      <c r="AB18"/>
      <c r="AC18"/>
      <c r="AD18"/>
      <c r="AE18"/>
      <c r="AF18"/>
      <c r="AG18"/>
      <c r="AH18"/>
      <c r="AI18"/>
      <c r="AJ18"/>
      <c r="AK18"/>
      <c r="AL18"/>
      <c r="AM18"/>
      <c r="AN18"/>
      <c r="AO18"/>
      <c r="AP18"/>
      <c r="AQ18"/>
      <c r="AR18"/>
    </row>
    <row r="19" spans="1:44" s="45" customFormat="1" ht="27" x14ac:dyDescent="0.25">
      <c r="A19" s="21"/>
      <c r="B19" s="53" t="s">
        <v>41</v>
      </c>
      <c r="C19" s="95" t="s">
        <v>450</v>
      </c>
      <c r="D19" s="95" t="s">
        <v>451</v>
      </c>
      <c r="E19" s="95" t="s">
        <v>94</v>
      </c>
      <c r="F19" s="95" t="s">
        <v>95</v>
      </c>
      <c r="G19" t="s">
        <v>975</v>
      </c>
      <c r="H19" s="219"/>
      <c r="I19" s="95"/>
      <c r="J19" s="219">
        <v>290000</v>
      </c>
      <c r="K19" s="251">
        <f>J19</f>
        <v>290000</v>
      </c>
      <c r="L19" s="260" t="s">
        <v>438</v>
      </c>
      <c r="M19" s="267"/>
      <c r="N19"/>
      <c r="O19"/>
      <c r="P19"/>
      <c r="Q19"/>
      <c r="R19"/>
      <c r="S19"/>
      <c r="T19"/>
      <c r="U19"/>
      <c r="V19"/>
      <c r="W19"/>
      <c r="X19"/>
      <c r="Y19"/>
      <c r="Z19"/>
      <c r="AA19"/>
      <c r="AB19"/>
      <c r="AC19"/>
      <c r="AD19"/>
      <c r="AE19"/>
      <c r="AF19"/>
      <c r="AG19"/>
      <c r="AH19"/>
      <c r="AI19"/>
      <c r="AJ19"/>
      <c r="AK19"/>
      <c r="AL19"/>
      <c r="AM19"/>
      <c r="AN19"/>
      <c r="AO19"/>
      <c r="AP19"/>
      <c r="AQ19"/>
      <c r="AR19"/>
    </row>
    <row r="20" spans="1:44" x14ac:dyDescent="0.25">
      <c r="H20" s="72">
        <f>SUM(H5:H19)</f>
        <v>627955203</v>
      </c>
      <c r="I20" s="72">
        <f t="shared" ref="I20:K20" si="0">SUM(I5:I19)</f>
        <v>50548869</v>
      </c>
      <c r="J20" s="72">
        <f t="shared" si="0"/>
        <v>37548869</v>
      </c>
      <c r="K20" s="72">
        <f t="shared" si="0"/>
        <v>614955203</v>
      </c>
      <c r="P20" s="72"/>
      <c r="Q20" s="72"/>
      <c r="R20" s="72"/>
    </row>
    <row r="21" spans="1:44" x14ac:dyDescent="0.25">
      <c r="I21" s="209"/>
      <c r="J21" s="209"/>
      <c r="K21" s="209"/>
    </row>
    <row r="22" spans="1:44" x14ac:dyDescent="0.25">
      <c r="K22" s="72">
        <f>H20-K20</f>
        <v>13000000</v>
      </c>
      <c r="M22" s="209" t="s">
        <v>970</v>
      </c>
    </row>
    <row r="23" spans="1:44" x14ac:dyDescent="0.25">
      <c r="K23"/>
    </row>
    <row r="24" spans="1:44" x14ac:dyDescent="0.25">
      <c r="K24"/>
    </row>
    <row r="26" spans="1:44" ht="36" x14ac:dyDescent="0.25">
      <c r="B26" s="53" t="s">
        <v>41</v>
      </c>
      <c r="C26" s="95" t="s">
        <v>816</v>
      </c>
      <c r="D26" s="95" t="s">
        <v>42</v>
      </c>
      <c r="E26" s="95" t="s">
        <v>98</v>
      </c>
      <c r="F26" s="95" t="s">
        <v>818</v>
      </c>
      <c r="G26" s="95" t="s">
        <v>834</v>
      </c>
      <c r="H26" s="219">
        <v>418915383.92000002</v>
      </c>
      <c r="I26" s="95" t="s">
        <v>46</v>
      </c>
      <c r="J26" s="91" t="s">
        <v>323</v>
      </c>
      <c r="K26" s="62" t="s">
        <v>293</v>
      </c>
      <c r="L26" s="282"/>
    </row>
    <row r="27" spans="1:44" ht="36" x14ac:dyDescent="0.25">
      <c r="B27" s="226" t="s">
        <v>41</v>
      </c>
      <c r="C27" s="95" t="s">
        <v>112</v>
      </c>
      <c r="D27" s="95" t="s">
        <v>42</v>
      </c>
      <c r="E27" s="281" t="s">
        <v>98</v>
      </c>
      <c r="F27" s="95" t="s">
        <v>99</v>
      </c>
      <c r="G27" s="227" t="s">
        <v>960</v>
      </c>
      <c r="H27" s="219">
        <v>6013253.04</v>
      </c>
      <c r="I27" s="95" t="s">
        <v>46</v>
      </c>
      <c r="J27" s="91" t="s">
        <v>323</v>
      </c>
      <c r="K27" s="62" t="s">
        <v>293</v>
      </c>
      <c r="L27" s="359" t="s">
        <v>977</v>
      </c>
    </row>
    <row r="28" spans="1:44" ht="36" x14ac:dyDescent="0.25">
      <c r="B28" s="226" t="s">
        <v>41</v>
      </c>
      <c r="C28" s="95" t="s">
        <v>112</v>
      </c>
      <c r="D28" s="95" t="s">
        <v>42</v>
      </c>
      <c r="E28" s="281" t="s">
        <v>98</v>
      </c>
      <c r="F28" s="95" t="s">
        <v>99</v>
      </c>
      <c r="G28" s="227" t="s">
        <v>961</v>
      </c>
      <c r="H28" s="219">
        <v>6013253.04</v>
      </c>
      <c r="I28" s="95" t="s">
        <v>46</v>
      </c>
      <c r="J28" s="91" t="s">
        <v>323</v>
      </c>
      <c r="K28" s="62" t="s">
        <v>293</v>
      </c>
      <c r="L28" s="359"/>
    </row>
    <row r="29" spans="1:44" x14ac:dyDescent="0.25">
      <c r="K29"/>
    </row>
    <row r="30" spans="1:44" x14ac:dyDescent="0.25">
      <c r="K30"/>
    </row>
    <row r="31" spans="1:44" x14ac:dyDescent="0.25">
      <c r="K31"/>
    </row>
  </sheetData>
  <mergeCells count="2">
    <mergeCell ref="M9:M13"/>
    <mergeCell ref="L27:L28"/>
  </mergeCells>
  <dataValidations count="1">
    <dataValidation type="list" allowBlank="1" showInputMessage="1" showErrorMessage="1" sqref="V5:V19 AC5:AD19" xr:uid="{1859B2C3-9204-4D8B-BB6C-E7153CD166B1}">
      <formula1>"SI,NO"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Title="Atención" error="El valor que intenta escribir es superior al total asignado para este objeto de gasto" xr:uid="{7B3862FF-0F29-4139-8EA6-FA3B8A21EA35}">
          <x14:formula1>
            <xm:f>'E:\Copia 171119\Copia 060718\DATOS\MisDocumentos\Plan de Compras\Plan de Compras 2023\[Formato PAA Funcionamiento 2023.xlsx]Listas'!#REF!</xm:f>
          </x14:formula1>
          <xm:sqref>AE5:AF19 AH5:AM19</xm:sqref>
        </x14:dataValidation>
        <x14:dataValidation type="list" allowBlank="1" showInputMessage="1" showErrorMessage="1" xr:uid="{5D494A4A-D8D9-487E-A477-5E3E4F51F4FA}">
          <x14:formula1>
            <xm:f>'E:\Copia 171119\Copia 060718\DATOS\MisDocumentos\Plan de Compras\Plan de Compras 2023\[Formato PAA Funcionamiento 2023.xlsx]Listas'!#REF!</xm:f>
          </x14:formula1>
          <xm:sqref>W5:W19 AG5:AG19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F8F07-8663-476A-B5F0-6AF494646D74}">
  <dimension ref="A3:AR31"/>
  <sheetViews>
    <sheetView workbookViewId="0">
      <selection sqref="A1:XFD1048576"/>
    </sheetView>
  </sheetViews>
  <sheetFormatPr baseColWidth="10" defaultRowHeight="15" x14ac:dyDescent="0.25"/>
  <cols>
    <col min="2" max="2" width="14.42578125" customWidth="1"/>
    <col min="5" max="5" width="23.42578125" customWidth="1"/>
    <col min="6" max="6" width="21.28515625" customWidth="1"/>
    <col min="7" max="7" width="35.5703125" customWidth="1"/>
    <col min="8" max="8" width="14.140625" bestFit="1" customWidth="1"/>
    <col min="9" max="9" width="14.7109375" customWidth="1"/>
    <col min="10" max="10" width="12.5703125" bestFit="1" customWidth="1"/>
    <col min="11" max="11" width="14.140625" style="190" bestFit="1" customWidth="1"/>
    <col min="13" max="13" width="22" customWidth="1"/>
    <col min="15" max="15" width="14.140625" bestFit="1" customWidth="1"/>
    <col min="16" max="16" width="12.5703125" bestFit="1" customWidth="1"/>
  </cols>
  <sheetData>
    <row r="3" spans="1:44" ht="15.75" thickBot="1" x14ac:dyDescent="0.3"/>
    <row r="4" spans="1:44" ht="27" x14ac:dyDescent="0.25">
      <c r="B4" s="54" t="s">
        <v>8</v>
      </c>
      <c r="C4" s="55" t="s">
        <v>9</v>
      </c>
      <c r="D4" s="55" t="s">
        <v>10</v>
      </c>
      <c r="E4" s="55" t="s">
        <v>11</v>
      </c>
      <c r="F4" s="55" t="s">
        <v>12</v>
      </c>
      <c r="G4" s="55" t="s">
        <v>13</v>
      </c>
      <c r="H4" s="55" t="s">
        <v>14</v>
      </c>
      <c r="I4" s="55" t="s">
        <v>624</v>
      </c>
      <c r="J4" s="55" t="s">
        <v>623</v>
      </c>
      <c r="K4" s="191" t="s">
        <v>830</v>
      </c>
      <c r="L4" s="56" t="s">
        <v>16</v>
      </c>
      <c r="M4" s="55" t="s">
        <v>841</v>
      </c>
    </row>
    <row r="5" spans="1:44" s="45" customFormat="1" ht="55.5" customHeight="1" x14ac:dyDescent="0.25">
      <c r="A5" s="21"/>
      <c r="B5" s="53" t="s">
        <v>41</v>
      </c>
      <c r="C5" s="95" t="s">
        <v>484</v>
      </c>
      <c r="D5" s="95" t="s">
        <v>377</v>
      </c>
      <c r="E5" s="95" t="s">
        <v>76</v>
      </c>
      <c r="F5" s="95" t="s">
        <v>727</v>
      </c>
      <c r="G5" s="95" t="s">
        <v>889</v>
      </c>
      <c r="H5" s="164">
        <f>2320000-1502601</f>
        <v>817399</v>
      </c>
      <c r="I5" s="163">
        <v>554325</v>
      </c>
      <c r="J5" s="164">
        <v>0</v>
      </c>
      <c r="K5" s="192">
        <f t="shared" ref="K5:K10" si="0">H5-I5</f>
        <v>263074</v>
      </c>
      <c r="L5" s="189" t="s">
        <v>478</v>
      </c>
      <c r="M5" s="360" t="s">
        <v>893</v>
      </c>
      <c r="N5"/>
      <c r="O5"/>
      <c r="P5"/>
      <c r="Q5"/>
      <c r="R5"/>
      <c r="S5"/>
      <c r="T5"/>
      <c r="U5"/>
      <c r="V5"/>
      <c r="W5"/>
      <c r="X5"/>
      <c r="Y5"/>
      <c r="Z5"/>
      <c r="AA5"/>
      <c r="AB5"/>
      <c r="AC5"/>
      <c r="AD5"/>
      <c r="AE5"/>
      <c r="AF5"/>
      <c r="AG5"/>
      <c r="AH5"/>
      <c r="AI5"/>
      <c r="AJ5"/>
      <c r="AK5"/>
      <c r="AL5"/>
      <c r="AM5"/>
      <c r="AN5"/>
      <c r="AO5"/>
      <c r="AP5"/>
      <c r="AQ5"/>
      <c r="AR5"/>
    </row>
    <row r="6" spans="1:44" ht="64.5" customHeight="1" x14ac:dyDescent="0.25">
      <c r="B6" s="53" t="s">
        <v>41</v>
      </c>
      <c r="C6" s="95" t="s">
        <v>484</v>
      </c>
      <c r="D6" s="95" t="s">
        <v>377</v>
      </c>
      <c r="E6" s="95" t="s">
        <v>104</v>
      </c>
      <c r="F6" s="95" t="s">
        <v>105</v>
      </c>
      <c r="G6" s="95" t="s">
        <v>704</v>
      </c>
      <c r="H6" s="163">
        <f>25569980-(2804000+2917500)</f>
        <v>19848480</v>
      </c>
      <c r="I6" s="163">
        <f>26535+554325</f>
        <v>580860</v>
      </c>
      <c r="J6" s="164">
        <v>0</v>
      </c>
      <c r="K6" s="192">
        <f t="shared" si="0"/>
        <v>19267620</v>
      </c>
      <c r="L6" s="189" t="s">
        <v>705</v>
      </c>
      <c r="M6" s="361"/>
    </row>
    <row r="7" spans="1:44" ht="27" x14ac:dyDescent="0.25">
      <c r="B7" s="53" t="s">
        <v>41</v>
      </c>
      <c r="C7" s="95" t="s">
        <v>376</v>
      </c>
      <c r="D7" s="95" t="s">
        <v>377</v>
      </c>
      <c r="E7" s="95" t="s">
        <v>92</v>
      </c>
      <c r="F7" s="95" t="s">
        <v>93</v>
      </c>
      <c r="G7" s="95" t="s">
        <v>378</v>
      </c>
      <c r="H7" s="51">
        <f>59902932-(8144800.3+36240379)</f>
        <v>15517752.700000003</v>
      </c>
      <c r="I7" s="163">
        <v>1521487</v>
      </c>
      <c r="J7" s="164">
        <v>0</v>
      </c>
      <c r="K7" s="192">
        <f t="shared" si="0"/>
        <v>13996265.700000003</v>
      </c>
      <c r="L7" s="189" t="s">
        <v>372</v>
      </c>
      <c r="M7" s="361"/>
      <c r="O7" s="160"/>
      <c r="P7" s="161"/>
    </row>
    <row r="8" spans="1:44" ht="27" x14ac:dyDescent="0.25">
      <c r="B8" s="53" t="s">
        <v>41</v>
      </c>
      <c r="C8" s="95" t="s">
        <v>408</v>
      </c>
      <c r="D8" s="95" t="s">
        <v>377</v>
      </c>
      <c r="E8" s="95" t="s">
        <v>100</v>
      </c>
      <c r="F8" s="95" t="s">
        <v>101</v>
      </c>
      <c r="G8" s="95" t="s">
        <v>409</v>
      </c>
      <c r="H8" s="51">
        <f>7000000</f>
        <v>7000000</v>
      </c>
      <c r="I8" s="163">
        <v>109500</v>
      </c>
      <c r="J8" s="164">
        <v>0</v>
      </c>
      <c r="K8" s="192">
        <f t="shared" si="0"/>
        <v>6890500</v>
      </c>
      <c r="L8" s="189" t="s">
        <v>405</v>
      </c>
      <c r="M8" s="361"/>
      <c r="O8" s="160"/>
      <c r="P8" s="161"/>
    </row>
    <row r="9" spans="1:44" ht="36" x14ac:dyDescent="0.25">
      <c r="B9" s="53" t="s">
        <v>41</v>
      </c>
      <c r="C9" s="95" t="s">
        <v>408</v>
      </c>
      <c r="D9" s="95" t="s">
        <v>377</v>
      </c>
      <c r="E9" s="95" t="s">
        <v>418</v>
      </c>
      <c r="F9" s="95" t="s">
        <v>718</v>
      </c>
      <c r="G9" s="95" t="s">
        <v>412</v>
      </c>
      <c r="H9" s="163">
        <f>1603987.91</f>
        <v>1603987.91</v>
      </c>
      <c r="I9" s="163">
        <v>103989</v>
      </c>
      <c r="J9" s="164">
        <v>0</v>
      </c>
      <c r="K9" s="192">
        <f t="shared" si="0"/>
        <v>1499998.91</v>
      </c>
      <c r="L9" s="189" t="s">
        <v>406</v>
      </c>
      <c r="M9" s="361"/>
    </row>
    <row r="10" spans="1:44" ht="36" x14ac:dyDescent="0.25">
      <c r="B10" s="53" t="s">
        <v>41</v>
      </c>
      <c r="C10" s="95" t="s">
        <v>408</v>
      </c>
      <c r="D10" s="95" t="s">
        <v>377</v>
      </c>
      <c r="E10" s="95" t="s">
        <v>94</v>
      </c>
      <c r="F10" s="95" t="s">
        <v>95</v>
      </c>
      <c r="G10" s="95" t="s">
        <v>412</v>
      </c>
      <c r="H10" s="51">
        <f>3000000-1257345.1</f>
        <v>1742654.9</v>
      </c>
      <c r="I10" s="163">
        <v>50024</v>
      </c>
      <c r="J10" s="79">
        <v>0</v>
      </c>
      <c r="K10" s="192">
        <f t="shared" si="0"/>
        <v>1692630.9</v>
      </c>
      <c r="L10" s="189" t="s">
        <v>406</v>
      </c>
      <c r="M10" s="361"/>
    </row>
    <row r="11" spans="1:44" ht="36" x14ac:dyDescent="0.25">
      <c r="B11" s="53" t="s">
        <v>41</v>
      </c>
      <c r="C11" s="95" t="s">
        <v>484</v>
      </c>
      <c r="D11" s="95" t="s">
        <v>377</v>
      </c>
      <c r="E11" s="95" t="s">
        <v>94</v>
      </c>
      <c r="F11" s="95" t="s">
        <v>610</v>
      </c>
      <c r="G11" s="95" t="s">
        <v>851</v>
      </c>
      <c r="H11" s="163">
        <f>2804000</f>
        <v>2804000</v>
      </c>
      <c r="I11" s="163">
        <v>0</v>
      </c>
      <c r="J11" s="164">
        <f>482736+50024</f>
        <v>532760</v>
      </c>
      <c r="K11" s="192">
        <f>H11+J11</f>
        <v>3336760</v>
      </c>
      <c r="L11" s="189" t="s">
        <v>855</v>
      </c>
      <c r="M11" s="361"/>
    </row>
    <row r="12" spans="1:44" ht="27" x14ac:dyDescent="0.25">
      <c r="B12" s="53" t="s">
        <v>41</v>
      </c>
      <c r="C12" s="95" t="s">
        <v>484</v>
      </c>
      <c r="D12" s="95" t="s">
        <v>377</v>
      </c>
      <c r="E12" s="95" t="s">
        <v>859</v>
      </c>
      <c r="F12" s="95" t="s">
        <v>860</v>
      </c>
      <c r="G12" s="95" t="s">
        <v>852</v>
      </c>
      <c r="H12" s="163">
        <f>4099655+21565+26535</f>
        <v>4147755</v>
      </c>
      <c r="I12" s="163">
        <v>0</v>
      </c>
      <c r="J12" s="164">
        <v>48100</v>
      </c>
      <c r="K12" s="192">
        <f>H12+J12</f>
        <v>4195855</v>
      </c>
      <c r="L12" s="189" t="s">
        <v>856</v>
      </c>
      <c r="M12" s="361"/>
    </row>
    <row r="13" spans="1:44" ht="45" x14ac:dyDescent="0.25">
      <c r="B13" s="53" t="s">
        <v>41</v>
      </c>
      <c r="C13" s="95" t="s">
        <v>408</v>
      </c>
      <c r="D13" s="95" t="s">
        <v>377</v>
      </c>
      <c r="E13" s="95" t="s">
        <v>891</v>
      </c>
      <c r="F13" s="95" t="s">
        <v>499</v>
      </c>
      <c r="G13" s="95" t="s">
        <v>890</v>
      </c>
      <c r="H13" s="163">
        <v>0</v>
      </c>
      <c r="I13" s="163">
        <v>0</v>
      </c>
      <c r="J13" s="164">
        <v>1785000</v>
      </c>
      <c r="K13" s="192">
        <f>J13</f>
        <v>1785000</v>
      </c>
      <c r="L13" s="189" t="s">
        <v>892</v>
      </c>
      <c r="M13" s="361"/>
    </row>
    <row r="14" spans="1:44" ht="27" x14ac:dyDescent="0.25">
      <c r="B14" s="80" t="s">
        <v>41</v>
      </c>
      <c r="C14" s="79" t="s">
        <v>484</v>
      </c>
      <c r="D14" s="79" t="s">
        <v>377</v>
      </c>
      <c r="E14" s="79" t="s">
        <v>104</v>
      </c>
      <c r="F14" s="79" t="s">
        <v>105</v>
      </c>
      <c r="G14" s="79" t="s">
        <v>853</v>
      </c>
      <c r="H14" s="163">
        <f>2917500</f>
        <v>2917500</v>
      </c>
      <c r="I14" s="163">
        <v>0</v>
      </c>
      <c r="J14" s="163">
        <v>554325</v>
      </c>
      <c r="K14" s="192">
        <f>J14+H14</f>
        <v>3471825</v>
      </c>
      <c r="L14" s="189" t="s">
        <v>857</v>
      </c>
      <c r="M14" s="361"/>
    </row>
    <row r="15" spans="1:44" ht="54" x14ac:dyDescent="0.25">
      <c r="B15" s="80" t="s">
        <v>41</v>
      </c>
      <c r="C15" s="79" t="s">
        <v>112</v>
      </c>
      <c r="D15" s="79" t="s">
        <v>42</v>
      </c>
      <c r="E15" s="79" t="s">
        <v>102</v>
      </c>
      <c r="F15" s="79" t="s">
        <v>103</v>
      </c>
      <c r="G15" s="79" t="s">
        <v>734</v>
      </c>
      <c r="H15" s="163">
        <v>3000000</v>
      </c>
      <c r="I15" s="163">
        <v>3000000</v>
      </c>
      <c r="J15" s="163">
        <v>0</v>
      </c>
      <c r="K15" s="192">
        <f>H15-I15</f>
        <v>0</v>
      </c>
      <c r="L15" s="189" t="s">
        <v>255</v>
      </c>
      <c r="M15" s="360" t="s">
        <v>899</v>
      </c>
    </row>
    <row r="16" spans="1:44" ht="27" x14ac:dyDescent="0.25">
      <c r="B16" s="80" t="s">
        <v>155</v>
      </c>
      <c r="C16" s="79" t="s">
        <v>364</v>
      </c>
      <c r="D16" s="79" t="s">
        <v>613</v>
      </c>
      <c r="E16" s="79" t="s">
        <v>92</v>
      </c>
      <c r="F16" s="79" t="s">
        <v>93</v>
      </c>
      <c r="G16" s="79" t="s">
        <v>896</v>
      </c>
      <c r="H16" s="163">
        <v>0</v>
      </c>
      <c r="I16" s="163">
        <v>0</v>
      </c>
      <c r="J16" s="163">
        <v>3000000</v>
      </c>
      <c r="K16" s="192">
        <f>J16</f>
        <v>3000000</v>
      </c>
      <c r="L16" s="189" t="s">
        <v>895</v>
      </c>
      <c r="M16" s="361"/>
    </row>
    <row r="17" spans="2:14" ht="36" x14ac:dyDescent="0.25">
      <c r="B17" s="80" t="s">
        <v>41</v>
      </c>
      <c r="C17" s="79" t="s">
        <v>112</v>
      </c>
      <c r="D17" s="79" t="s">
        <v>42</v>
      </c>
      <c r="E17" s="79" t="s">
        <v>98</v>
      </c>
      <c r="F17" s="79" t="s">
        <v>99</v>
      </c>
      <c r="G17" s="79" t="s">
        <v>279</v>
      </c>
      <c r="H17" s="163">
        <v>133114800</v>
      </c>
      <c r="I17" s="163">
        <v>708750</v>
      </c>
      <c r="J17" s="163"/>
      <c r="K17" s="192">
        <f>H17-I17</f>
        <v>132406050</v>
      </c>
      <c r="L17" s="189" t="s">
        <v>217</v>
      </c>
      <c r="M17" s="361" t="s">
        <v>898</v>
      </c>
    </row>
    <row r="18" spans="2:14" ht="45" x14ac:dyDescent="0.25">
      <c r="B18" s="53" t="s">
        <v>155</v>
      </c>
      <c r="C18" s="95" t="s">
        <v>156</v>
      </c>
      <c r="D18" s="95" t="s">
        <v>157</v>
      </c>
      <c r="E18" s="95" t="s">
        <v>98</v>
      </c>
      <c r="F18" s="95" t="s">
        <v>99</v>
      </c>
      <c r="G18" s="95" t="s">
        <v>900</v>
      </c>
      <c r="H18" s="51">
        <v>0</v>
      </c>
      <c r="I18" s="163"/>
      <c r="J18" s="163">
        <v>708750</v>
      </c>
      <c r="K18" s="192">
        <f>J18</f>
        <v>708750</v>
      </c>
      <c r="L18" s="189" t="s">
        <v>159</v>
      </c>
      <c r="M18" s="361"/>
    </row>
    <row r="19" spans="2:14" ht="60" x14ac:dyDescent="0.25">
      <c r="B19" s="53" t="s">
        <v>41</v>
      </c>
      <c r="C19" s="95" t="s">
        <v>450</v>
      </c>
      <c r="D19" s="95" t="s">
        <v>451</v>
      </c>
      <c r="E19" s="95" t="s">
        <v>76</v>
      </c>
      <c r="F19" s="95" t="s">
        <v>77</v>
      </c>
      <c r="G19" s="95" t="s">
        <v>456</v>
      </c>
      <c r="H19" s="51">
        <f>12000000</f>
        <v>12000000</v>
      </c>
      <c r="I19" s="163">
        <v>213050</v>
      </c>
      <c r="J19" s="163">
        <v>0</v>
      </c>
      <c r="K19" s="192">
        <f>H19-I19</f>
        <v>11786950</v>
      </c>
      <c r="L19" s="189" t="s">
        <v>449</v>
      </c>
      <c r="M19" s="153" t="s">
        <v>901</v>
      </c>
    </row>
    <row r="20" spans="2:14" ht="36" x14ac:dyDescent="0.25">
      <c r="B20" s="53" t="s">
        <v>41</v>
      </c>
      <c r="C20" s="95" t="s">
        <v>450</v>
      </c>
      <c r="D20" s="95" t="s">
        <v>451</v>
      </c>
      <c r="E20" s="95" t="s">
        <v>94</v>
      </c>
      <c r="F20" s="95" t="s">
        <v>95</v>
      </c>
      <c r="G20" s="95" t="s">
        <v>456</v>
      </c>
      <c r="H20" s="51">
        <f>1500000</f>
        <v>1500000</v>
      </c>
      <c r="I20" s="163">
        <v>5</v>
      </c>
      <c r="J20" s="163">
        <v>0</v>
      </c>
      <c r="K20" s="192">
        <f>H20-I20</f>
        <v>1499995</v>
      </c>
      <c r="L20" s="189" t="s">
        <v>449</v>
      </c>
      <c r="M20" s="361" t="s">
        <v>903</v>
      </c>
    </row>
    <row r="21" spans="2:14" ht="45" x14ac:dyDescent="0.25">
      <c r="B21" s="53" t="s">
        <v>41</v>
      </c>
      <c r="C21" s="95" t="s">
        <v>450</v>
      </c>
      <c r="D21" s="95" t="s">
        <v>451</v>
      </c>
      <c r="E21" s="95" t="s">
        <v>76</v>
      </c>
      <c r="F21" s="95" t="s">
        <v>77</v>
      </c>
      <c r="G21" s="95" t="s">
        <v>719</v>
      </c>
      <c r="H21" s="51">
        <f>3500000</f>
        <v>3500000</v>
      </c>
      <c r="I21" s="51">
        <v>25200</v>
      </c>
      <c r="J21" s="163"/>
      <c r="K21" s="192">
        <f>H21-I21</f>
        <v>3474800</v>
      </c>
      <c r="L21" s="189" t="s">
        <v>700</v>
      </c>
      <c r="M21" s="361"/>
    </row>
    <row r="22" spans="2:14" ht="27" x14ac:dyDescent="0.25">
      <c r="B22" s="53" t="s">
        <v>41</v>
      </c>
      <c r="C22" s="95" t="s">
        <v>450</v>
      </c>
      <c r="D22" s="95" t="s">
        <v>451</v>
      </c>
      <c r="E22" s="95" t="s">
        <v>92</v>
      </c>
      <c r="F22" s="95" t="s">
        <v>93</v>
      </c>
      <c r="G22" s="95" t="s">
        <v>556</v>
      </c>
      <c r="H22" s="51">
        <f>29250000</f>
        <v>29250000</v>
      </c>
      <c r="I22" s="51">
        <v>142600</v>
      </c>
      <c r="J22" s="163">
        <v>0</v>
      </c>
      <c r="K22" s="192">
        <f>H22-I22</f>
        <v>29107400</v>
      </c>
      <c r="L22" s="189" t="s">
        <v>453</v>
      </c>
      <c r="M22" s="361"/>
    </row>
    <row r="23" spans="2:14" ht="27" x14ac:dyDescent="0.25">
      <c r="B23" s="53" t="s">
        <v>41</v>
      </c>
      <c r="C23" s="95" t="s">
        <v>450</v>
      </c>
      <c r="D23" s="95" t="s">
        <v>451</v>
      </c>
      <c r="E23" s="95" t="s">
        <v>512</v>
      </c>
      <c r="F23" s="95" t="s">
        <v>680</v>
      </c>
      <c r="G23" s="95" t="s">
        <v>679</v>
      </c>
      <c r="H23" s="51">
        <f>2000000</f>
        <v>2000000</v>
      </c>
      <c r="I23" s="51">
        <v>674920</v>
      </c>
      <c r="J23" s="163"/>
      <c r="K23" s="192">
        <f>H23-I23</f>
        <v>1325080</v>
      </c>
      <c r="L23" s="189" t="s">
        <v>681</v>
      </c>
      <c r="M23" s="361"/>
    </row>
    <row r="24" spans="2:14" ht="36" x14ac:dyDescent="0.25">
      <c r="B24" s="53" t="s">
        <v>41</v>
      </c>
      <c r="C24" s="95" t="s">
        <v>450</v>
      </c>
      <c r="D24" s="95" t="s">
        <v>451</v>
      </c>
      <c r="E24" s="95" t="s">
        <v>100</v>
      </c>
      <c r="F24" s="95" t="s">
        <v>643</v>
      </c>
      <c r="G24" s="95" t="s">
        <v>902</v>
      </c>
      <c r="H24" s="51"/>
      <c r="I24" s="95"/>
      <c r="J24" s="51">
        <f>158503+143768</f>
        <v>302271</v>
      </c>
      <c r="K24" s="192">
        <f>J24</f>
        <v>302271</v>
      </c>
      <c r="L24" s="189" t="s">
        <v>897</v>
      </c>
      <c r="M24" s="361"/>
      <c r="N24" t="s">
        <v>904</v>
      </c>
    </row>
    <row r="25" spans="2:14" ht="36" x14ac:dyDescent="0.25">
      <c r="B25" s="53" t="s">
        <v>41</v>
      </c>
      <c r="C25" s="95" t="s">
        <v>450</v>
      </c>
      <c r="D25" s="95" t="s">
        <v>451</v>
      </c>
      <c r="E25" s="95" t="s">
        <v>94</v>
      </c>
      <c r="F25" s="95" t="s">
        <v>610</v>
      </c>
      <c r="G25" s="95" t="s">
        <v>902</v>
      </c>
      <c r="H25" s="51"/>
      <c r="I25" s="95"/>
      <c r="J25" s="51">
        <f>897267+5</f>
        <v>897272</v>
      </c>
      <c r="K25" s="192">
        <f>J25</f>
        <v>897272</v>
      </c>
      <c r="L25" s="189" t="s">
        <v>897</v>
      </c>
      <c r="M25" s="361"/>
    </row>
    <row r="26" spans="2:14" ht="45" x14ac:dyDescent="0.25">
      <c r="B26" s="53" t="s">
        <v>41</v>
      </c>
      <c r="C26" s="95" t="s">
        <v>450</v>
      </c>
      <c r="D26" s="95" t="s">
        <v>451</v>
      </c>
      <c r="E26" s="95" t="s">
        <v>100</v>
      </c>
      <c r="F26" s="95" t="s">
        <v>101</v>
      </c>
      <c r="G26" s="95" t="s">
        <v>452</v>
      </c>
      <c r="H26" s="51">
        <f>23482500</f>
        <v>23482500</v>
      </c>
      <c r="I26" s="51">
        <v>1789</v>
      </c>
      <c r="J26" s="79"/>
      <c r="K26" s="192">
        <f>H26-I26</f>
        <v>23480711</v>
      </c>
      <c r="L26" s="189" t="s">
        <v>437</v>
      </c>
      <c r="M26" s="361"/>
    </row>
    <row r="27" spans="2:14" ht="36" x14ac:dyDescent="0.25">
      <c r="B27" s="53" t="s">
        <v>41</v>
      </c>
      <c r="C27" s="95" t="s">
        <v>450</v>
      </c>
      <c r="D27" s="95" t="s">
        <v>451</v>
      </c>
      <c r="E27" s="95" t="s">
        <v>100</v>
      </c>
      <c r="F27" s="95" t="s">
        <v>655</v>
      </c>
      <c r="G27" s="95" t="s">
        <v>658</v>
      </c>
      <c r="H27" s="51">
        <f>1926979</f>
        <v>1926979</v>
      </c>
      <c r="I27" s="51">
        <v>141979</v>
      </c>
      <c r="J27" s="79">
        <v>0</v>
      </c>
      <c r="K27" s="192">
        <f>H27-I27</f>
        <v>1785000</v>
      </c>
      <c r="L27" s="189" t="s">
        <v>656</v>
      </c>
      <c r="M27" s="361"/>
    </row>
    <row r="28" spans="2:14" x14ac:dyDescent="0.25">
      <c r="H28" s="72">
        <f>SUM(H5:H27)</f>
        <v>266173808.50999999</v>
      </c>
      <c r="I28" s="72">
        <f t="shared" ref="I28:K28" si="1">SUM(I5:I27)</f>
        <v>7828478</v>
      </c>
      <c r="J28" s="72">
        <f t="shared" si="1"/>
        <v>7828478</v>
      </c>
      <c r="K28" s="72">
        <f t="shared" si="1"/>
        <v>266173808.50999999</v>
      </c>
    </row>
    <row r="29" spans="2:14" x14ac:dyDescent="0.25">
      <c r="K29" s="193"/>
    </row>
    <row r="30" spans="2:14" x14ac:dyDescent="0.25">
      <c r="K30" s="193">
        <f>K28-H28</f>
        <v>0</v>
      </c>
    </row>
    <row r="31" spans="2:14" x14ac:dyDescent="0.25">
      <c r="K31"/>
    </row>
  </sheetData>
  <mergeCells count="4">
    <mergeCell ref="M5:M14"/>
    <mergeCell ref="M15:M16"/>
    <mergeCell ref="M17:M18"/>
    <mergeCell ref="M20:M27"/>
  </mergeCells>
  <dataValidations count="1">
    <dataValidation type="list" allowBlank="1" showInputMessage="1" showErrorMessage="1" sqref="AC5:AD5 V5" xr:uid="{E7ACBA73-0F4C-455E-9E11-0D9B2257DE6E}">
      <formula1>"SI,NO"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A631C561-0FD1-4B51-83BD-449EE016A837}">
          <x14:formula1>
            <xm:f>'E:\Copia 171119\Copia 060718\DATOS\MisDocumentos\Plan de Compras\Plan de Compras 2023\[Formato PAA Funcionamiento 2023.xlsx]Listas'!#REF!</xm:f>
          </x14:formula1>
          <xm:sqref>AG5 W5</xm:sqref>
        </x14:dataValidation>
        <x14:dataValidation type="list" allowBlank="1" showInputMessage="1" showErrorMessage="1" errorTitle="Atención" error="El valor que intenta escribir es superior al total asignado para este objeto de gasto" xr:uid="{1AAAF885-FA4B-4FA8-9C62-2F6E219D273F}">
          <x14:formula1>
            <xm:f>'E:\Copia 171119\Copia 060718\DATOS\MisDocumentos\Plan de Compras\Plan de Compras 2023\[Formato PAA Funcionamiento 2023.xlsx]Listas'!#REF!</xm:f>
          </x14:formula1>
          <xm:sqref>AH5:AM5 AE5:AF5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6E015-E654-4909-914F-CA3D358F52A7}">
  <dimension ref="B3:Q35"/>
  <sheetViews>
    <sheetView topLeftCell="A7" workbookViewId="0">
      <selection activeCell="M19" sqref="M19"/>
    </sheetView>
  </sheetViews>
  <sheetFormatPr baseColWidth="10" defaultRowHeight="15" x14ac:dyDescent="0.25"/>
  <cols>
    <col min="2" max="2" width="14.42578125" customWidth="1"/>
    <col min="5" max="5" width="23.42578125" customWidth="1"/>
    <col min="6" max="6" width="21.28515625" customWidth="1"/>
    <col min="7" max="7" width="35.5703125" customWidth="1"/>
    <col min="8" max="8" width="14.140625" bestFit="1" customWidth="1"/>
    <col min="9" max="9" width="14.7109375" customWidth="1"/>
    <col min="10" max="10" width="12.5703125" bestFit="1" customWidth="1"/>
    <col min="11" max="11" width="14.140625" bestFit="1" customWidth="1"/>
    <col min="13" max="13" width="22" customWidth="1"/>
    <col min="15" max="15" width="14.140625" bestFit="1" customWidth="1"/>
    <col min="16" max="16" width="12.5703125" bestFit="1" customWidth="1"/>
  </cols>
  <sheetData>
    <row r="3" spans="2:16" ht="15.75" thickBot="1" x14ac:dyDescent="0.3"/>
    <row r="4" spans="2:16" ht="27" x14ac:dyDescent="0.25">
      <c r="B4" s="54" t="s">
        <v>8</v>
      </c>
      <c r="C4" s="55" t="s">
        <v>9</v>
      </c>
      <c r="D4" s="55" t="s">
        <v>10</v>
      </c>
      <c r="E4" s="55" t="s">
        <v>11</v>
      </c>
      <c r="F4" s="55" t="s">
        <v>12</v>
      </c>
      <c r="G4" s="55" t="s">
        <v>13</v>
      </c>
      <c r="H4" s="55" t="s">
        <v>14</v>
      </c>
      <c r="I4" s="55" t="s">
        <v>624</v>
      </c>
      <c r="J4" s="55" t="s">
        <v>623</v>
      </c>
      <c r="K4" s="156" t="s">
        <v>830</v>
      </c>
      <c r="L4" s="56" t="s">
        <v>16</v>
      </c>
      <c r="M4" s="55" t="s">
        <v>841</v>
      </c>
    </row>
    <row r="5" spans="2:16" ht="54" x14ac:dyDescent="0.25">
      <c r="B5" s="53" t="s">
        <v>41</v>
      </c>
      <c r="C5" s="95" t="s">
        <v>484</v>
      </c>
      <c r="D5" s="95" t="s">
        <v>377</v>
      </c>
      <c r="E5" s="95" t="s">
        <v>100</v>
      </c>
      <c r="F5" s="95" t="s">
        <v>101</v>
      </c>
      <c r="G5" s="95" t="s">
        <v>682</v>
      </c>
      <c r="H5" s="51">
        <f>2680000</f>
        <v>2680000</v>
      </c>
      <c r="I5" s="51">
        <f>H5</f>
        <v>2680000</v>
      </c>
      <c r="J5" s="51"/>
      <c r="K5" s="158">
        <f>H5-I5</f>
        <v>0</v>
      </c>
      <c r="L5" s="62" t="s">
        <v>478</v>
      </c>
      <c r="M5" s="152"/>
      <c r="N5" s="159"/>
    </row>
    <row r="6" spans="2:16" ht="54" x14ac:dyDescent="0.25">
      <c r="B6" s="53" t="s">
        <v>41</v>
      </c>
      <c r="C6" s="95" t="s">
        <v>484</v>
      </c>
      <c r="D6" s="95" t="s">
        <v>377</v>
      </c>
      <c r="E6" s="95" t="s">
        <v>76</v>
      </c>
      <c r="F6" s="95" t="s">
        <v>727</v>
      </c>
      <c r="G6" s="95" t="s">
        <v>682</v>
      </c>
      <c r="H6" s="51">
        <f>2320000</f>
        <v>2320000</v>
      </c>
      <c r="I6" s="51">
        <v>1502601</v>
      </c>
      <c r="J6" s="51"/>
      <c r="K6" s="158">
        <f>H6-I6</f>
        <v>817399</v>
      </c>
      <c r="L6" s="62" t="s">
        <v>478</v>
      </c>
      <c r="M6" s="152"/>
      <c r="N6" s="159"/>
      <c r="O6" s="72"/>
    </row>
    <row r="7" spans="2:16" ht="27" x14ac:dyDescent="0.25">
      <c r="B7" s="53" t="s">
        <v>41</v>
      </c>
      <c r="C7" s="95" t="s">
        <v>484</v>
      </c>
      <c r="D7" s="95" t="s">
        <v>377</v>
      </c>
      <c r="E7" s="95" t="s">
        <v>104</v>
      </c>
      <c r="F7" s="95" t="s">
        <v>105</v>
      </c>
      <c r="G7" s="95" t="s">
        <v>704</v>
      </c>
      <c r="H7" s="51">
        <f>25569980</f>
        <v>25569980</v>
      </c>
      <c r="I7" s="51">
        <f>2804000+2917500</f>
        <v>5721500</v>
      </c>
      <c r="J7" s="51"/>
      <c r="K7" s="158">
        <f>H7-I7</f>
        <v>19848480</v>
      </c>
      <c r="L7" s="62" t="s">
        <v>705</v>
      </c>
      <c r="M7" s="152"/>
      <c r="N7" s="159"/>
    </row>
    <row r="8" spans="2:16" ht="36" x14ac:dyDescent="0.25">
      <c r="B8" s="80" t="s">
        <v>41</v>
      </c>
      <c r="C8" s="79" t="s">
        <v>484</v>
      </c>
      <c r="D8" s="79" t="s">
        <v>377</v>
      </c>
      <c r="E8" s="79" t="s">
        <v>94</v>
      </c>
      <c r="F8" s="79" t="s">
        <v>610</v>
      </c>
      <c r="G8" s="79" t="s">
        <v>851</v>
      </c>
      <c r="H8" s="51"/>
      <c r="I8" s="51"/>
      <c r="J8" s="51">
        <v>2804000</v>
      </c>
      <c r="K8" s="158">
        <f>J8</f>
        <v>2804000</v>
      </c>
      <c r="L8" s="62" t="s">
        <v>856</v>
      </c>
      <c r="M8" s="152"/>
      <c r="N8" s="159"/>
    </row>
    <row r="9" spans="2:16" ht="27" x14ac:dyDescent="0.25">
      <c r="B9" s="80" t="s">
        <v>41</v>
      </c>
      <c r="C9" s="79" t="s">
        <v>484</v>
      </c>
      <c r="D9" s="79" t="s">
        <v>377</v>
      </c>
      <c r="E9" s="79" t="s">
        <v>859</v>
      </c>
      <c r="F9" s="79" t="s">
        <v>860</v>
      </c>
      <c r="G9" s="79" t="s">
        <v>852</v>
      </c>
      <c r="H9" s="51"/>
      <c r="I9" s="51"/>
      <c r="J9" s="51">
        <v>4099655</v>
      </c>
      <c r="K9" s="158">
        <f>J9</f>
        <v>4099655</v>
      </c>
      <c r="L9" s="62" t="s">
        <v>857</v>
      </c>
      <c r="M9" s="152"/>
      <c r="N9" s="159"/>
    </row>
    <row r="10" spans="2:16" ht="27" x14ac:dyDescent="0.25">
      <c r="B10" s="80" t="s">
        <v>41</v>
      </c>
      <c r="C10" s="79" t="s">
        <v>484</v>
      </c>
      <c r="D10" s="79" t="s">
        <v>377</v>
      </c>
      <c r="E10" s="79" t="s">
        <v>94</v>
      </c>
      <c r="F10" s="79" t="s">
        <v>610</v>
      </c>
      <c r="G10" s="79" t="s">
        <v>852</v>
      </c>
      <c r="H10" s="51"/>
      <c r="I10" s="51"/>
      <c r="J10" s="51">
        <v>82946</v>
      </c>
      <c r="K10" s="158">
        <f>J10</f>
        <v>82946</v>
      </c>
      <c r="L10" s="62" t="s">
        <v>857</v>
      </c>
      <c r="M10" s="152"/>
      <c r="N10" s="159"/>
    </row>
    <row r="11" spans="2:16" ht="27" x14ac:dyDescent="0.25">
      <c r="B11" s="80" t="s">
        <v>41</v>
      </c>
      <c r="C11" s="79" t="s">
        <v>484</v>
      </c>
      <c r="D11" s="79" t="s">
        <v>377</v>
      </c>
      <c r="E11" s="79" t="s">
        <v>104</v>
      </c>
      <c r="F11" s="79" t="s">
        <v>105</v>
      </c>
      <c r="G11" s="79" t="s">
        <v>853</v>
      </c>
      <c r="H11" s="51"/>
      <c r="I11" s="51"/>
      <c r="J11" s="51">
        <v>2917500</v>
      </c>
      <c r="K11" s="158">
        <f>J11</f>
        <v>2917500</v>
      </c>
      <c r="L11" s="62" t="s">
        <v>858</v>
      </c>
      <c r="M11" s="152"/>
      <c r="N11" s="159"/>
    </row>
    <row r="12" spans="2:16" ht="30" x14ac:dyDescent="0.25">
      <c r="B12" s="80" t="s">
        <v>41</v>
      </c>
      <c r="C12" s="79" t="s">
        <v>112</v>
      </c>
      <c r="D12" s="79" t="s">
        <v>42</v>
      </c>
      <c r="E12" s="79" t="s">
        <v>43</v>
      </c>
      <c r="F12" s="79" t="s">
        <v>44</v>
      </c>
      <c r="G12" s="79" t="s">
        <v>45</v>
      </c>
      <c r="H12" s="118">
        <f>551200000</f>
        <v>551200000</v>
      </c>
      <c r="I12" s="118"/>
      <c r="J12" s="118">
        <v>420000000</v>
      </c>
      <c r="K12" s="157">
        <f>H12+J12</f>
        <v>971200000</v>
      </c>
      <c r="L12" s="119" t="s">
        <v>47</v>
      </c>
      <c r="M12" s="153" t="s">
        <v>840</v>
      </c>
    </row>
    <row r="13" spans="2:16" ht="54" x14ac:dyDescent="0.25">
      <c r="B13" s="80" t="s">
        <v>41</v>
      </c>
      <c r="C13" s="79" t="s">
        <v>112</v>
      </c>
      <c r="D13" s="79" t="s">
        <v>42</v>
      </c>
      <c r="E13" s="79" t="s">
        <v>96</v>
      </c>
      <c r="F13" s="79" t="s">
        <v>97</v>
      </c>
      <c r="G13" s="79" t="s">
        <v>835</v>
      </c>
      <c r="H13" s="118"/>
      <c r="I13" s="154">
        <f>66500000+2913719</f>
        <v>69413719</v>
      </c>
      <c r="J13" s="154">
        <v>345000000</v>
      </c>
      <c r="K13" s="157">
        <f>J13-I13</f>
        <v>275586281</v>
      </c>
      <c r="L13" s="119" t="s">
        <v>833</v>
      </c>
      <c r="M13" s="153" t="s">
        <v>840</v>
      </c>
    </row>
    <row r="14" spans="2:16" ht="27" x14ac:dyDescent="0.25">
      <c r="B14" s="53" t="s">
        <v>41</v>
      </c>
      <c r="C14" s="95" t="s">
        <v>112</v>
      </c>
      <c r="D14" s="95" t="s">
        <v>42</v>
      </c>
      <c r="E14" s="95" t="s">
        <v>100</v>
      </c>
      <c r="F14" s="95" t="s">
        <v>101</v>
      </c>
      <c r="G14" s="95" t="s">
        <v>171</v>
      </c>
      <c r="H14" s="51">
        <f>600000000+500000000-(1376000+15948406+3000000+66500000+13000000)</f>
        <v>1000175594</v>
      </c>
      <c r="I14" s="95"/>
      <c r="J14" s="154">
        <v>66500000</v>
      </c>
      <c r="K14" s="158">
        <f>H14+J14</f>
        <v>1066675594</v>
      </c>
      <c r="L14" s="62" t="s">
        <v>584</v>
      </c>
      <c r="M14" s="153"/>
      <c r="P14" s="72"/>
    </row>
    <row r="15" spans="2:16" ht="27" x14ac:dyDescent="0.25">
      <c r="B15" s="53" t="s">
        <v>41</v>
      </c>
      <c r="C15" s="95" t="s">
        <v>112</v>
      </c>
      <c r="D15" s="95" t="s">
        <v>42</v>
      </c>
      <c r="E15" s="95" t="s">
        <v>100</v>
      </c>
      <c r="F15" s="95" t="s">
        <v>101</v>
      </c>
      <c r="G15" s="95" t="s">
        <v>198</v>
      </c>
      <c r="H15" s="51">
        <v>25000000</v>
      </c>
      <c r="I15" s="51">
        <v>19000000</v>
      </c>
      <c r="J15" s="51"/>
      <c r="K15" s="158">
        <f>H15-I15</f>
        <v>6000000</v>
      </c>
      <c r="L15" s="62" t="s">
        <v>194</v>
      </c>
      <c r="N15" s="159"/>
    </row>
    <row r="16" spans="2:16" ht="36" x14ac:dyDescent="0.25">
      <c r="B16" s="53" t="s">
        <v>41</v>
      </c>
      <c r="C16" s="95" t="s">
        <v>112</v>
      </c>
      <c r="D16" s="95" t="s">
        <v>42</v>
      </c>
      <c r="E16" s="95" t="s">
        <v>113</v>
      </c>
      <c r="F16" s="95" t="s">
        <v>114</v>
      </c>
      <c r="G16" s="95" t="s">
        <v>115</v>
      </c>
      <c r="H16" s="51">
        <f>10000000</f>
        <v>10000000</v>
      </c>
      <c r="I16" s="51">
        <f>2174001.5+3477995</f>
        <v>5651996.5</v>
      </c>
      <c r="J16" s="51"/>
      <c r="K16" s="158">
        <f>H16-I16</f>
        <v>4348003.5</v>
      </c>
      <c r="L16" s="62" t="s">
        <v>116</v>
      </c>
      <c r="N16" s="159"/>
    </row>
    <row r="17" spans="2:17" ht="27" x14ac:dyDescent="0.25">
      <c r="B17" s="53" t="s">
        <v>41</v>
      </c>
      <c r="C17" s="95" t="s">
        <v>112</v>
      </c>
      <c r="D17" s="95" t="s">
        <v>42</v>
      </c>
      <c r="E17" s="95" t="s">
        <v>92</v>
      </c>
      <c r="F17" s="95" t="s">
        <v>93</v>
      </c>
      <c r="G17" s="95" t="s">
        <v>134</v>
      </c>
      <c r="H17" s="51">
        <f>125000000</f>
        <v>125000000</v>
      </c>
      <c r="I17" s="51">
        <v>29246465</v>
      </c>
      <c r="J17" s="51"/>
      <c r="K17" s="158">
        <f>H17-I17</f>
        <v>95753535</v>
      </c>
      <c r="L17" s="62" t="s">
        <v>135</v>
      </c>
      <c r="N17" s="159"/>
    </row>
    <row r="18" spans="2:17" ht="27" x14ac:dyDescent="0.25">
      <c r="B18" s="53" t="s">
        <v>41</v>
      </c>
      <c r="C18" s="95" t="s">
        <v>112</v>
      </c>
      <c r="D18" s="95" t="s">
        <v>42</v>
      </c>
      <c r="E18" s="95" t="s">
        <v>92</v>
      </c>
      <c r="F18" s="95" t="s">
        <v>93</v>
      </c>
      <c r="G18" s="95" t="s">
        <v>533</v>
      </c>
      <c r="H18" s="51">
        <f>15000000</f>
        <v>15000000</v>
      </c>
      <c r="I18" s="51">
        <v>15000000</v>
      </c>
      <c r="J18" s="51"/>
      <c r="K18" s="158">
        <f>H18-I18</f>
        <v>0</v>
      </c>
      <c r="L18" s="62" t="s">
        <v>523</v>
      </c>
      <c r="N18" s="159"/>
    </row>
    <row r="19" spans="2:17" ht="27" x14ac:dyDescent="0.25">
      <c r="B19" s="53" t="s">
        <v>41</v>
      </c>
      <c r="C19" s="95" t="s">
        <v>112</v>
      </c>
      <c r="D19" s="95" t="s">
        <v>42</v>
      </c>
      <c r="E19" s="95" t="s">
        <v>100</v>
      </c>
      <c r="F19" s="95" t="s">
        <v>101</v>
      </c>
      <c r="G19" s="95" t="s">
        <v>187</v>
      </c>
      <c r="H19" s="51">
        <f>52088400</f>
        <v>52088400</v>
      </c>
      <c r="I19" s="51">
        <v>6038970</v>
      </c>
      <c r="J19" s="51"/>
      <c r="K19" s="158">
        <f>H19-I19</f>
        <v>46049430</v>
      </c>
      <c r="L19" s="62" t="s">
        <v>183</v>
      </c>
    </row>
    <row r="20" spans="2:17" ht="45" x14ac:dyDescent="0.25">
      <c r="B20" s="53" t="s">
        <v>41</v>
      </c>
      <c r="C20" s="95" t="s">
        <v>112</v>
      </c>
      <c r="D20" s="95" t="s">
        <v>42</v>
      </c>
      <c r="E20" s="95" t="s">
        <v>113</v>
      </c>
      <c r="F20" s="95" t="s">
        <v>114</v>
      </c>
      <c r="G20" s="95" t="s">
        <v>848</v>
      </c>
      <c r="H20" s="51"/>
      <c r="I20" s="51"/>
      <c r="J20" s="51">
        <v>2174001.5</v>
      </c>
      <c r="K20" s="158">
        <f t="shared" ref="K20:K25" si="0">J20</f>
        <v>2174001.5</v>
      </c>
      <c r="L20" s="62" t="s">
        <v>850</v>
      </c>
      <c r="N20" s="159"/>
      <c r="O20" s="160"/>
      <c r="P20" s="161"/>
    </row>
    <row r="21" spans="2:17" ht="45" x14ac:dyDescent="0.25">
      <c r="B21" s="53" t="s">
        <v>41</v>
      </c>
      <c r="C21" s="95" t="s">
        <v>112</v>
      </c>
      <c r="D21" s="95" t="s">
        <v>42</v>
      </c>
      <c r="E21" s="95" t="s">
        <v>92</v>
      </c>
      <c r="F21" s="95" t="s">
        <v>93</v>
      </c>
      <c r="G21" s="95" t="s">
        <v>848</v>
      </c>
      <c r="H21" s="51"/>
      <c r="I21" s="51"/>
      <c r="J21" s="51">
        <v>19994879</v>
      </c>
      <c r="K21" s="158">
        <f t="shared" si="0"/>
        <v>19994879</v>
      </c>
      <c r="L21" s="62" t="s">
        <v>850</v>
      </c>
      <c r="N21" s="159"/>
      <c r="O21" s="160"/>
      <c r="P21" s="161"/>
    </row>
    <row r="22" spans="2:17" ht="45" x14ac:dyDescent="0.25">
      <c r="B22" s="53" t="s">
        <v>41</v>
      </c>
      <c r="C22" s="95" t="s">
        <v>112</v>
      </c>
      <c r="D22" s="95" t="s">
        <v>42</v>
      </c>
      <c r="E22" s="95" t="s">
        <v>94</v>
      </c>
      <c r="F22" s="95" t="s">
        <v>95</v>
      </c>
      <c r="G22" s="95" t="s">
        <v>848</v>
      </c>
      <c r="H22" s="51"/>
      <c r="I22" s="51"/>
      <c r="J22" s="51">
        <v>14999990</v>
      </c>
      <c r="K22" s="158">
        <f t="shared" si="0"/>
        <v>14999990</v>
      </c>
      <c r="L22" s="62" t="s">
        <v>850</v>
      </c>
      <c r="N22" s="159"/>
      <c r="O22" s="160"/>
      <c r="P22" s="161"/>
    </row>
    <row r="23" spans="2:17" ht="27" x14ac:dyDescent="0.25">
      <c r="B23" s="53" t="s">
        <v>41</v>
      </c>
      <c r="C23" s="95" t="s">
        <v>112</v>
      </c>
      <c r="D23" s="95" t="s">
        <v>42</v>
      </c>
      <c r="E23" s="95" t="s">
        <v>161</v>
      </c>
      <c r="F23" s="95" t="s">
        <v>162</v>
      </c>
      <c r="G23" s="79" t="s">
        <v>845</v>
      </c>
      <c r="H23" s="51"/>
      <c r="I23" s="51"/>
      <c r="J23" s="51">
        <v>7000000</v>
      </c>
      <c r="K23" s="158">
        <f t="shared" si="0"/>
        <v>7000000</v>
      </c>
      <c r="L23" s="62" t="s">
        <v>843</v>
      </c>
      <c r="N23" s="159"/>
      <c r="O23" s="160"/>
      <c r="P23" s="161"/>
    </row>
    <row r="24" spans="2:17" ht="48.75" customHeight="1" x14ac:dyDescent="0.25">
      <c r="B24" s="53" t="s">
        <v>41</v>
      </c>
      <c r="C24" s="95" t="s">
        <v>112</v>
      </c>
      <c r="D24" s="95" t="s">
        <v>42</v>
      </c>
      <c r="E24" s="95" t="s">
        <v>161</v>
      </c>
      <c r="F24" s="95" t="s">
        <v>162</v>
      </c>
      <c r="G24" s="95" t="s">
        <v>846</v>
      </c>
      <c r="H24" s="51"/>
      <c r="I24" s="51"/>
      <c r="J24" s="51">
        <v>12019930</v>
      </c>
      <c r="K24" s="158">
        <f t="shared" si="0"/>
        <v>12019930</v>
      </c>
      <c r="L24" s="62" t="s">
        <v>844</v>
      </c>
      <c r="N24" s="159"/>
    </row>
    <row r="25" spans="2:17" ht="64.5" customHeight="1" x14ac:dyDescent="0.25">
      <c r="B25" s="53" t="s">
        <v>41</v>
      </c>
      <c r="C25" s="95" t="s">
        <v>112</v>
      </c>
      <c r="D25" s="95" t="s">
        <v>42</v>
      </c>
      <c r="E25" s="95" t="s">
        <v>100</v>
      </c>
      <c r="F25" s="95" t="s">
        <v>101</v>
      </c>
      <c r="G25" s="95" t="s">
        <v>847</v>
      </c>
      <c r="H25" s="51"/>
      <c r="I25" s="51"/>
      <c r="J25" s="51">
        <v>18998350</v>
      </c>
      <c r="K25" s="158">
        <f t="shared" si="0"/>
        <v>18998350</v>
      </c>
      <c r="L25" s="62" t="s">
        <v>849</v>
      </c>
      <c r="O25" s="72"/>
      <c r="P25" s="72"/>
      <c r="Q25" s="72"/>
    </row>
    <row r="26" spans="2:17" ht="45" x14ac:dyDescent="0.25">
      <c r="B26" s="53" t="s">
        <v>41</v>
      </c>
      <c r="C26" s="95" t="s">
        <v>112</v>
      </c>
      <c r="D26" s="95" t="s">
        <v>42</v>
      </c>
      <c r="E26" s="95" t="s">
        <v>161</v>
      </c>
      <c r="F26" s="95" t="s">
        <v>162</v>
      </c>
      <c r="G26" s="95" t="s">
        <v>676</v>
      </c>
      <c r="H26" s="51">
        <f>15000000-5664000</f>
        <v>9336000</v>
      </c>
      <c r="I26" s="51"/>
      <c r="J26" s="51">
        <v>2664000</v>
      </c>
      <c r="K26" s="158">
        <f>H26+J26</f>
        <v>12000000</v>
      </c>
      <c r="L26" s="62" t="s">
        <v>163</v>
      </c>
      <c r="O26" s="160"/>
      <c r="P26" s="161"/>
    </row>
    <row r="27" spans="2:17" ht="54" x14ac:dyDescent="0.25">
      <c r="B27" s="53" t="s">
        <v>41</v>
      </c>
      <c r="C27" s="95" t="s">
        <v>381</v>
      </c>
      <c r="D27" s="95" t="s">
        <v>377</v>
      </c>
      <c r="E27" s="95" t="s">
        <v>104</v>
      </c>
      <c r="F27" s="95" t="s">
        <v>105</v>
      </c>
      <c r="G27" s="95" t="s">
        <v>696</v>
      </c>
      <c r="H27" s="51">
        <f>1254400000-(95562138+541747599+54663945+54663946)</f>
        <v>507762372</v>
      </c>
      <c r="I27" s="51">
        <v>47655510</v>
      </c>
      <c r="J27" s="51"/>
      <c r="K27" s="158">
        <f>H27-I27</f>
        <v>460106862</v>
      </c>
      <c r="L27" s="62" t="s">
        <v>386</v>
      </c>
    </row>
    <row r="28" spans="2:17" ht="54" x14ac:dyDescent="0.25">
      <c r="B28" s="80" t="s">
        <v>41</v>
      </c>
      <c r="C28" s="79" t="s">
        <v>381</v>
      </c>
      <c r="D28" s="79" t="s">
        <v>377</v>
      </c>
      <c r="E28" s="79" t="s">
        <v>96</v>
      </c>
      <c r="F28" s="79" t="s">
        <v>97</v>
      </c>
      <c r="G28" s="79" t="s">
        <v>836</v>
      </c>
      <c r="H28" s="51"/>
      <c r="I28" s="51"/>
      <c r="J28" s="51">
        <v>22849960</v>
      </c>
      <c r="K28" s="158">
        <f>J28</f>
        <v>22849960</v>
      </c>
      <c r="L28" s="62" t="s">
        <v>838</v>
      </c>
    </row>
    <row r="29" spans="2:17" ht="27" x14ac:dyDescent="0.25">
      <c r="B29" s="80" t="s">
        <v>41</v>
      </c>
      <c r="C29" s="79" t="s">
        <v>381</v>
      </c>
      <c r="D29" s="79" t="s">
        <v>377</v>
      </c>
      <c r="E29" s="79" t="s">
        <v>100</v>
      </c>
      <c r="F29" s="79" t="s">
        <v>101</v>
      </c>
      <c r="G29" s="79" t="s">
        <v>837</v>
      </c>
      <c r="H29" s="51"/>
      <c r="I29" s="51"/>
      <c r="J29" s="51">
        <v>24805550</v>
      </c>
      <c r="K29" s="158">
        <f>J29</f>
        <v>24805550</v>
      </c>
      <c r="L29" s="62" t="s">
        <v>839</v>
      </c>
    </row>
    <row r="30" spans="2:17" x14ac:dyDescent="0.25">
      <c r="H30" s="72">
        <f>SUM(H5:H29)</f>
        <v>2326132346</v>
      </c>
      <c r="I30" s="72">
        <f>SUM(I5:I29)</f>
        <v>201910761.5</v>
      </c>
      <c r="J30" s="72">
        <f>SUM(J5:J29)</f>
        <v>966910761.5</v>
      </c>
      <c r="K30" s="72">
        <f>SUM(K5:K29)</f>
        <v>3091132346</v>
      </c>
    </row>
    <row r="31" spans="2:17" x14ac:dyDescent="0.25">
      <c r="H31" s="51"/>
      <c r="K31" s="72"/>
    </row>
    <row r="32" spans="2:17" x14ac:dyDescent="0.25">
      <c r="K32" s="72">
        <f>K30-H30</f>
        <v>765000000</v>
      </c>
    </row>
    <row r="34" spans="11:11" x14ac:dyDescent="0.25">
      <c r="K34" s="72">
        <f>J12+J13</f>
        <v>765000000</v>
      </c>
    </row>
    <row r="35" spans="11:11" x14ac:dyDescent="0.25">
      <c r="K35" s="72">
        <f>K34-K32</f>
        <v>0</v>
      </c>
    </row>
  </sheetData>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84EAA-0D3C-4411-A10E-ACDD971EEAE7}">
  <dimension ref="C4:W45"/>
  <sheetViews>
    <sheetView topLeftCell="A21" workbookViewId="0">
      <selection activeCell="C36" sqref="C36:C42"/>
    </sheetView>
  </sheetViews>
  <sheetFormatPr baseColWidth="10" defaultRowHeight="15" x14ac:dyDescent="0.25"/>
  <cols>
    <col min="3" max="3" width="34.42578125" customWidth="1"/>
    <col min="4" max="4" width="40.140625" customWidth="1"/>
    <col min="5" max="5" width="28.7109375" customWidth="1"/>
    <col min="6" max="6" width="18.28515625" customWidth="1"/>
    <col min="7" max="7" width="33.42578125" customWidth="1"/>
    <col min="8" max="8" width="14.140625" bestFit="1" customWidth="1"/>
    <col min="9" max="9" width="14.7109375" bestFit="1" customWidth="1"/>
    <col min="10" max="10" width="12.5703125" bestFit="1" customWidth="1"/>
    <col min="11" max="11" width="15" customWidth="1"/>
    <col min="12" max="12" width="14.85546875" customWidth="1"/>
    <col min="13" max="13" width="16.42578125" bestFit="1" customWidth="1"/>
    <col min="14" max="14" width="19" customWidth="1"/>
    <col min="15" max="15" width="17" bestFit="1" customWidth="1"/>
    <col min="16" max="16" width="15.7109375" bestFit="1" customWidth="1"/>
    <col min="17" max="17" width="21.5703125" customWidth="1"/>
  </cols>
  <sheetData>
    <row r="4" spans="3:23" x14ac:dyDescent="0.25">
      <c r="H4" s="113" t="s">
        <v>766</v>
      </c>
      <c r="I4" s="113" t="s">
        <v>624</v>
      </c>
      <c r="J4" s="113" t="s">
        <v>623</v>
      </c>
      <c r="K4" s="113" t="s">
        <v>767</v>
      </c>
      <c r="L4" s="113" t="s">
        <v>784</v>
      </c>
      <c r="M4" s="113" t="s">
        <v>785</v>
      </c>
    </row>
    <row r="5" spans="3:23" ht="63" x14ac:dyDescent="0.25">
      <c r="C5" s="53" t="s">
        <v>41</v>
      </c>
      <c r="D5" s="95" t="s">
        <v>377</v>
      </c>
      <c r="E5" s="95" t="s">
        <v>389</v>
      </c>
      <c r="F5" s="95" t="s">
        <v>390</v>
      </c>
      <c r="G5" s="95" t="s">
        <v>696</v>
      </c>
      <c r="H5" s="51">
        <f>F23</f>
        <v>790815150</v>
      </c>
      <c r="I5" s="105">
        <f>G24+G25+G26+G27+G28</f>
        <v>532056819</v>
      </c>
      <c r="J5" s="51">
        <f>H30</f>
        <v>40759153</v>
      </c>
      <c r="K5" s="93">
        <f>H5+J5-I5</f>
        <v>299517484</v>
      </c>
      <c r="L5" s="90" t="s">
        <v>386</v>
      </c>
      <c r="M5" s="51">
        <v>90517484</v>
      </c>
      <c r="N5" s="94">
        <f>K5-M5</f>
        <v>209000000</v>
      </c>
      <c r="O5" s="51">
        <f>790815150- (75477868+334301493+17875724+40759153+95562138+95562138+40759152)</f>
        <v>90517484</v>
      </c>
      <c r="P5" s="51">
        <f>790815150- (75477868+334301493+17875724+40759153+40759153+40759153)</f>
        <v>240882606</v>
      </c>
      <c r="Q5" s="72">
        <f>P5-K5</f>
        <v>-58634878</v>
      </c>
    </row>
    <row r="6" spans="3:23" ht="63" x14ac:dyDescent="0.25">
      <c r="C6" s="53" t="s">
        <v>41</v>
      </c>
      <c r="D6" s="95" t="s">
        <v>377</v>
      </c>
      <c r="E6" s="95" t="s">
        <v>487</v>
      </c>
      <c r="F6" s="95" t="s">
        <v>97</v>
      </c>
      <c r="G6" s="95" t="s">
        <v>696</v>
      </c>
      <c r="H6" s="51"/>
      <c r="I6" s="62"/>
      <c r="J6" s="51">
        <v>242348468</v>
      </c>
      <c r="K6" s="111">
        <f>H6+J6-(I6)</f>
        <v>242348468</v>
      </c>
      <c r="L6" s="90" t="s">
        <v>386</v>
      </c>
      <c r="M6" s="51">
        <v>242348468</v>
      </c>
      <c r="N6" s="94">
        <f>K6-M6</f>
        <v>0</v>
      </c>
      <c r="O6" s="51">
        <v>242348468</v>
      </c>
    </row>
    <row r="7" spans="3:23" ht="63" x14ac:dyDescent="0.25">
      <c r="C7" s="53" t="s">
        <v>41</v>
      </c>
      <c r="D7" s="95" t="s">
        <v>377</v>
      </c>
      <c r="E7" s="95" t="s">
        <v>100</v>
      </c>
      <c r="F7" s="95" t="s">
        <v>643</v>
      </c>
      <c r="G7" s="95" t="s">
        <v>696</v>
      </c>
      <c r="H7" s="51"/>
      <c r="I7" s="62"/>
      <c r="J7" s="51">
        <v>91953025</v>
      </c>
      <c r="K7" s="51">
        <f>H7+J7-(I7)</f>
        <v>91953025</v>
      </c>
      <c r="L7" s="90" t="s">
        <v>386</v>
      </c>
      <c r="M7" s="51">
        <v>91953025</v>
      </c>
      <c r="N7" s="94">
        <f>K7-M7</f>
        <v>0</v>
      </c>
      <c r="O7" s="51">
        <v>91953025</v>
      </c>
    </row>
    <row r="8" spans="3:23" ht="63" x14ac:dyDescent="0.25">
      <c r="C8" s="53" t="s">
        <v>41</v>
      </c>
      <c r="D8" s="95" t="s">
        <v>377</v>
      </c>
      <c r="E8" s="95" t="s">
        <v>113</v>
      </c>
      <c r="F8" s="95" t="s">
        <v>114</v>
      </c>
      <c r="G8" s="95" t="s">
        <v>696</v>
      </c>
      <c r="H8" s="51">
        <v>8400000</v>
      </c>
      <c r="I8" s="105">
        <f>G32+G33+G34</f>
        <v>417120</v>
      </c>
      <c r="J8" s="51">
        <f>H35</f>
        <v>139040</v>
      </c>
      <c r="K8" s="107">
        <f>H8+J8-(I8)</f>
        <v>8121920</v>
      </c>
      <c r="L8" s="90" t="s">
        <v>386</v>
      </c>
      <c r="M8" s="51">
        <v>7982880</v>
      </c>
      <c r="N8" s="94">
        <f>K8-M8</f>
        <v>139040</v>
      </c>
      <c r="O8" s="77">
        <f>8400000-(139040+139040+139040)</f>
        <v>7982880</v>
      </c>
    </row>
    <row r="9" spans="3:23" ht="63" x14ac:dyDescent="0.25">
      <c r="C9" s="53" t="s">
        <v>41</v>
      </c>
      <c r="D9" s="95" t="s">
        <v>377</v>
      </c>
      <c r="E9" s="95" t="s">
        <v>104</v>
      </c>
      <c r="F9" s="95" t="s">
        <v>105</v>
      </c>
      <c r="G9" s="95" t="s">
        <v>696</v>
      </c>
      <c r="H9" s="51">
        <v>1254400000</v>
      </c>
      <c r="I9" s="105">
        <f>G37+G38+G39+G40+G41</f>
        <v>801301573</v>
      </c>
      <c r="J9" s="51">
        <f>H42</f>
        <v>54663945</v>
      </c>
      <c r="K9" s="109">
        <f>H9+J9-(I9)</f>
        <v>507762372</v>
      </c>
      <c r="L9" s="90" t="s">
        <v>386</v>
      </c>
      <c r="M9" s="51">
        <v>603324510</v>
      </c>
      <c r="N9" s="94">
        <f>K9-M9</f>
        <v>-95562138</v>
      </c>
      <c r="O9" s="51">
        <f>1254400000-(541747599+54663945+54663946)</f>
        <v>603324510</v>
      </c>
    </row>
    <row r="10" spans="3:23" x14ac:dyDescent="0.25">
      <c r="H10" s="72">
        <f>SUM(H5:H9)</f>
        <v>2053615150</v>
      </c>
      <c r="I10" s="72">
        <f>SUM(I5:I9)</f>
        <v>1333775512</v>
      </c>
      <c r="J10" s="72">
        <f>SUM(J5:J9)</f>
        <v>429863631</v>
      </c>
      <c r="K10" s="72">
        <f>SUM(K5:K9)</f>
        <v>1149703269</v>
      </c>
      <c r="L10" s="72"/>
      <c r="M10" s="72"/>
      <c r="N10" s="72"/>
      <c r="O10" s="72"/>
      <c r="P10" s="72"/>
    </row>
    <row r="11" spans="3:23" x14ac:dyDescent="0.25">
      <c r="C11" s="114" t="s">
        <v>768</v>
      </c>
      <c r="O11" s="72">
        <f>H10+J10</f>
        <v>2483478781</v>
      </c>
    </row>
    <row r="12" spans="3:23" x14ac:dyDescent="0.25">
      <c r="C12" s="96" t="s">
        <v>706</v>
      </c>
      <c r="D12" s="96" t="s">
        <v>748</v>
      </c>
      <c r="E12" s="96" t="s">
        <v>749</v>
      </c>
      <c r="F12" s="96" t="s">
        <v>750</v>
      </c>
      <c r="G12" s="96" t="s">
        <v>707</v>
      </c>
      <c r="H12" s="96" t="s">
        <v>708</v>
      </c>
      <c r="I12" s="96" t="s">
        <v>709</v>
      </c>
      <c r="J12" s="96" t="s">
        <v>710</v>
      </c>
      <c r="K12" s="96" t="s">
        <v>711</v>
      </c>
      <c r="L12" s="96" t="s">
        <v>712</v>
      </c>
      <c r="M12" s="96" t="s">
        <v>713</v>
      </c>
      <c r="N12" s="96" t="s">
        <v>714</v>
      </c>
    </row>
    <row r="13" spans="3:23" x14ac:dyDescent="0.25">
      <c r="C13" s="96" t="s">
        <v>715</v>
      </c>
      <c r="D13" s="96" t="s">
        <v>751</v>
      </c>
      <c r="E13" s="96">
        <v>102</v>
      </c>
      <c r="F13" s="96" t="s">
        <v>752</v>
      </c>
      <c r="G13" s="96">
        <v>1420</v>
      </c>
      <c r="H13" s="96" t="s">
        <v>50</v>
      </c>
      <c r="I13" s="96" t="s">
        <v>390</v>
      </c>
      <c r="J13" s="97" t="s">
        <v>753</v>
      </c>
      <c r="K13" s="97" t="s">
        <v>754</v>
      </c>
      <c r="L13" s="104">
        <v>299517484</v>
      </c>
      <c r="M13" s="97" t="s">
        <v>755</v>
      </c>
      <c r="N13" s="97" t="s">
        <v>756</v>
      </c>
      <c r="W13" s="78"/>
    </row>
    <row r="14" spans="3:23" x14ac:dyDescent="0.25">
      <c r="C14" s="96" t="s">
        <v>715</v>
      </c>
      <c r="D14" s="96" t="s">
        <v>751</v>
      </c>
      <c r="E14" s="96">
        <v>102</v>
      </c>
      <c r="F14" s="96" t="s">
        <v>113</v>
      </c>
      <c r="G14" s="96">
        <v>1420</v>
      </c>
      <c r="H14" s="96" t="s">
        <v>50</v>
      </c>
      <c r="I14" s="96" t="s">
        <v>114</v>
      </c>
      <c r="J14" s="97" t="s">
        <v>757</v>
      </c>
      <c r="K14" s="97" t="s">
        <v>758</v>
      </c>
      <c r="L14" s="106">
        <v>8121920</v>
      </c>
      <c r="M14" s="97" t="s">
        <v>759</v>
      </c>
      <c r="N14" s="97" t="s">
        <v>760</v>
      </c>
      <c r="W14" s="78"/>
    </row>
    <row r="15" spans="3:23" x14ac:dyDescent="0.25">
      <c r="C15" s="96" t="s">
        <v>715</v>
      </c>
      <c r="D15" s="96" t="s">
        <v>751</v>
      </c>
      <c r="E15" s="96">
        <v>102</v>
      </c>
      <c r="F15" s="96" t="s">
        <v>104</v>
      </c>
      <c r="G15" s="96">
        <v>1420</v>
      </c>
      <c r="H15" s="96" t="s">
        <v>50</v>
      </c>
      <c r="I15" s="96" t="s">
        <v>105</v>
      </c>
      <c r="J15" s="97" t="s">
        <v>761</v>
      </c>
      <c r="K15" s="97">
        <v>746637628</v>
      </c>
      <c r="L15" s="108">
        <v>507762372</v>
      </c>
      <c r="M15" s="97" t="s">
        <v>762</v>
      </c>
      <c r="N15" s="97" t="s">
        <v>763</v>
      </c>
      <c r="W15" s="78"/>
    </row>
    <row r="16" spans="3:23" x14ac:dyDescent="0.25">
      <c r="C16" s="96" t="s">
        <v>715</v>
      </c>
      <c r="D16" s="96" t="s">
        <v>751</v>
      </c>
      <c r="E16" s="96">
        <v>102</v>
      </c>
      <c r="F16" s="96" t="s">
        <v>96</v>
      </c>
      <c r="G16" s="96">
        <v>1420</v>
      </c>
      <c r="H16" s="96" t="s">
        <v>50</v>
      </c>
      <c r="I16" s="96" t="s">
        <v>97</v>
      </c>
      <c r="J16" s="97" t="s">
        <v>716</v>
      </c>
      <c r="K16" s="97" t="s">
        <v>764</v>
      </c>
      <c r="L16" s="110">
        <v>242348468</v>
      </c>
      <c r="M16" s="97" t="s">
        <v>764</v>
      </c>
      <c r="N16" s="97" t="s">
        <v>716</v>
      </c>
      <c r="W16" s="78"/>
    </row>
    <row r="17" spans="3:23" x14ac:dyDescent="0.25">
      <c r="C17" s="96" t="s">
        <v>715</v>
      </c>
      <c r="D17" s="96" t="s">
        <v>751</v>
      </c>
      <c r="E17" s="96">
        <v>102</v>
      </c>
      <c r="F17" s="96" t="s">
        <v>100</v>
      </c>
      <c r="G17" s="96">
        <v>1420</v>
      </c>
      <c r="H17" s="96" t="s">
        <v>50</v>
      </c>
      <c r="I17" s="96" t="s">
        <v>643</v>
      </c>
      <c r="J17" s="97" t="s">
        <v>716</v>
      </c>
      <c r="K17" s="97" t="s">
        <v>765</v>
      </c>
      <c r="L17" s="112">
        <v>91953025</v>
      </c>
      <c r="M17" s="97" t="s">
        <v>765</v>
      </c>
      <c r="N17" s="97" t="s">
        <v>716</v>
      </c>
      <c r="W17" s="78"/>
    </row>
    <row r="18" spans="3:23" x14ac:dyDescent="0.25">
      <c r="L18" s="101">
        <f>SUM(L13:L17)</f>
        <v>1149703269</v>
      </c>
      <c r="M18" s="101">
        <f>SUM(M13:M17)</f>
        <v>0</v>
      </c>
      <c r="N18" s="101">
        <f>SUM(N13:N17)</f>
        <v>0</v>
      </c>
    </row>
    <row r="22" spans="3:23" ht="30" x14ac:dyDescent="0.25">
      <c r="C22" s="99" t="s">
        <v>717</v>
      </c>
      <c r="D22" s="99" t="s">
        <v>709</v>
      </c>
      <c r="E22" s="99" t="s">
        <v>770</v>
      </c>
      <c r="F22" s="99" t="s">
        <v>742</v>
      </c>
      <c r="G22" s="99" t="s">
        <v>624</v>
      </c>
      <c r="H22" s="99" t="s">
        <v>769</v>
      </c>
      <c r="I22" s="98" t="s">
        <v>775</v>
      </c>
    </row>
    <row r="23" spans="3:23" ht="30" customHeight="1" thickBot="1" x14ac:dyDescent="0.3">
      <c r="C23" s="362" t="s">
        <v>743</v>
      </c>
      <c r="D23" s="365" t="s">
        <v>772</v>
      </c>
      <c r="E23" s="99" t="s">
        <v>771</v>
      </c>
      <c r="F23" s="100">
        <v>790815150</v>
      </c>
      <c r="G23" s="100"/>
      <c r="H23" s="100"/>
      <c r="I23" s="368">
        <f>F23+H30-(G24+G25+G26+G27+G28+G29)</f>
        <v>299517484</v>
      </c>
    </row>
    <row r="24" spans="3:23" ht="16.5" thickTop="1" thickBot="1" x14ac:dyDescent="0.3">
      <c r="C24" s="363"/>
      <c r="D24" s="366"/>
      <c r="E24" s="99" t="s">
        <v>773</v>
      </c>
      <c r="F24" s="100"/>
      <c r="G24" s="100">
        <v>75477868</v>
      </c>
      <c r="H24" s="100"/>
      <c r="I24" s="369"/>
      <c r="K24" s="117"/>
    </row>
    <row r="25" spans="3:23" ht="15.75" thickTop="1" x14ac:dyDescent="0.25">
      <c r="C25" s="363"/>
      <c r="D25" s="366"/>
      <c r="E25" s="99" t="s">
        <v>774</v>
      </c>
      <c r="F25" s="100"/>
      <c r="G25" s="100">
        <v>334301493</v>
      </c>
      <c r="H25" s="100"/>
      <c r="I25" s="369"/>
    </row>
    <row r="26" spans="3:23" x14ac:dyDescent="0.25">
      <c r="C26" s="363"/>
      <c r="D26" s="366"/>
      <c r="E26" s="99" t="s">
        <v>778</v>
      </c>
      <c r="F26" s="100"/>
      <c r="G26" s="100">
        <v>40759153</v>
      </c>
      <c r="H26" s="100"/>
      <c r="I26" s="369"/>
    </row>
    <row r="27" spans="3:23" x14ac:dyDescent="0.25">
      <c r="C27" s="363"/>
      <c r="D27" s="366"/>
      <c r="E27" s="99" t="s">
        <v>780</v>
      </c>
      <c r="F27" s="100"/>
      <c r="G27" s="100">
        <v>40759152</v>
      </c>
      <c r="H27" s="100"/>
      <c r="I27" s="369"/>
    </row>
    <row r="28" spans="3:23" x14ac:dyDescent="0.25">
      <c r="C28" s="363"/>
      <c r="D28" s="366"/>
      <c r="E28" s="99" t="s">
        <v>781</v>
      </c>
      <c r="F28" s="100"/>
      <c r="G28" s="100">
        <v>40759153</v>
      </c>
      <c r="H28" s="100"/>
      <c r="I28" s="369"/>
    </row>
    <row r="29" spans="3:23" x14ac:dyDescent="0.25">
      <c r="C29" s="363"/>
      <c r="D29" s="366"/>
      <c r="E29" s="113"/>
      <c r="F29" s="115"/>
      <c r="G29" s="115"/>
      <c r="H29" s="115"/>
      <c r="I29" s="369"/>
    </row>
    <row r="30" spans="3:23" x14ac:dyDescent="0.25">
      <c r="C30" s="364"/>
      <c r="D30" s="367"/>
      <c r="E30" s="99" t="s">
        <v>782</v>
      </c>
      <c r="F30" s="100"/>
      <c r="G30" s="100"/>
      <c r="H30" s="100">
        <v>40759153</v>
      </c>
      <c r="I30" s="370"/>
    </row>
    <row r="31" spans="3:23" x14ac:dyDescent="0.25">
      <c r="C31" s="362" t="s">
        <v>744</v>
      </c>
      <c r="D31" s="365" t="s">
        <v>114</v>
      </c>
      <c r="E31" s="99" t="s">
        <v>771</v>
      </c>
      <c r="F31" s="100">
        <v>8400000</v>
      </c>
      <c r="G31" s="100"/>
      <c r="H31" s="100"/>
      <c r="I31" s="368">
        <f>F31+H35-(G32+G33+G34)</f>
        <v>8121920</v>
      </c>
    </row>
    <row r="32" spans="3:23" x14ac:dyDescent="0.25">
      <c r="C32" s="363"/>
      <c r="D32" s="366"/>
      <c r="E32" s="99" t="s">
        <v>778</v>
      </c>
      <c r="F32" s="100"/>
      <c r="G32" s="100">
        <v>139040</v>
      </c>
      <c r="H32" s="100"/>
      <c r="I32" s="369"/>
    </row>
    <row r="33" spans="3:12" x14ac:dyDescent="0.25">
      <c r="C33" s="363"/>
      <c r="D33" s="366"/>
      <c r="E33" s="99" t="s">
        <v>780</v>
      </c>
      <c r="F33" s="100"/>
      <c r="G33" s="100">
        <v>139040</v>
      </c>
      <c r="H33" s="100"/>
      <c r="I33" s="369"/>
    </row>
    <row r="34" spans="3:12" x14ac:dyDescent="0.25">
      <c r="C34" s="363"/>
      <c r="D34" s="366"/>
      <c r="E34" s="99" t="s">
        <v>781</v>
      </c>
      <c r="F34" s="100"/>
      <c r="G34" s="100">
        <v>139040</v>
      </c>
      <c r="H34" s="100"/>
      <c r="I34" s="369"/>
    </row>
    <row r="35" spans="3:12" x14ac:dyDescent="0.25">
      <c r="C35" s="364"/>
      <c r="D35" s="367"/>
      <c r="E35" s="99" t="s">
        <v>782</v>
      </c>
      <c r="F35" s="100"/>
      <c r="G35" s="100"/>
      <c r="H35" s="100">
        <v>139040</v>
      </c>
      <c r="I35" s="370"/>
    </row>
    <row r="36" spans="3:12" x14ac:dyDescent="0.25">
      <c r="C36" s="362" t="s">
        <v>745</v>
      </c>
      <c r="D36" s="365" t="s">
        <v>105</v>
      </c>
      <c r="E36" s="99" t="s">
        <v>771</v>
      </c>
      <c r="F36" s="100">
        <v>1254400000</v>
      </c>
      <c r="G36" s="100"/>
      <c r="H36" s="100"/>
      <c r="I36" s="371">
        <f>F36+H42-(G37+G38+G39+G40+G41+G42)</f>
        <v>507762372</v>
      </c>
    </row>
    <row r="37" spans="3:12" x14ac:dyDescent="0.25">
      <c r="C37" s="363"/>
      <c r="D37" s="366"/>
      <c r="E37" s="99" t="s">
        <v>773</v>
      </c>
      <c r="F37" s="100"/>
      <c r="G37" s="100">
        <v>541747599</v>
      </c>
      <c r="H37" s="100"/>
      <c r="I37" s="372"/>
    </row>
    <row r="38" spans="3:12" x14ac:dyDescent="0.25">
      <c r="C38" s="363"/>
      <c r="D38" s="366"/>
      <c r="E38" s="99" t="s">
        <v>778</v>
      </c>
      <c r="F38" s="100"/>
      <c r="G38" s="100">
        <v>54663945</v>
      </c>
      <c r="H38" s="100"/>
      <c r="I38" s="372"/>
    </row>
    <row r="39" spans="3:12" x14ac:dyDescent="0.25">
      <c r="C39" s="363"/>
      <c r="D39" s="366"/>
      <c r="E39" s="99" t="s">
        <v>779</v>
      </c>
      <c r="F39" s="100"/>
      <c r="G39" s="100">
        <v>95562138</v>
      </c>
      <c r="H39" s="100"/>
      <c r="I39" s="372"/>
      <c r="L39" s="101"/>
    </row>
    <row r="40" spans="3:12" x14ac:dyDescent="0.25">
      <c r="C40" s="363"/>
      <c r="D40" s="366"/>
      <c r="E40" s="99" t="s">
        <v>780</v>
      </c>
      <c r="F40" s="100"/>
      <c r="G40" s="100">
        <v>54663946</v>
      </c>
      <c r="H40" s="100"/>
      <c r="I40" s="372"/>
    </row>
    <row r="41" spans="3:12" x14ac:dyDescent="0.25">
      <c r="C41" s="363"/>
      <c r="D41" s="366"/>
      <c r="E41" s="99" t="s">
        <v>781</v>
      </c>
      <c r="F41" s="100"/>
      <c r="G41" s="100">
        <v>54663945</v>
      </c>
      <c r="H41" s="100"/>
      <c r="I41" s="372"/>
    </row>
    <row r="42" spans="3:12" x14ac:dyDescent="0.25">
      <c r="C42" s="364"/>
      <c r="D42" s="367"/>
      <c r="E42" s="99" t="s">
        <v>782</v>
      </c>
      <c r="F42" s="100"/>
      <c r="G42" s="100"/>
      <c r="H42" s="100">
        <v>54663945</v>
      </c>
      <c r="I42" s="373"/>
    </row>
    <row r="43" spans="3:12" ht="60" x14ac:dyDescent="0.25">
      <c r="C43" s="99" t="s">
        <v>746</v>
      </c>
      <c r="D43" s="98" t="s">
        <v>776</v>
      </c>
      <c r="E43" s="99" t="s">
        <v>777</v>
      </c>
      <c r="F43" s="100"/>
      <c r="G43" s="100"/>
      <c r="H43" s="100">
        <v>242348468</v>
      </c>
      <c r="I43" s="116">
        <f>H43</f>
        <v>242348468</v>
      </c>
    </row>
    <row r="44" spans="3:12" ht="30" x14ac:dyDescent="0.25">
      <c r="C44" s="99" t="s">
        <v>747</v>
      </c>
      <c r="D44" s="98" t="s">
        <v>643</v>
      </c>
      <c r="E44" s="99" t="s">
        <v>777</v>
      </c>
      <c r="F44" s="100"/>
      <c r="G44" s="100"/>
      <c r="H44" s="100">
        <v>91953025</v>
      </c>
      <c r="I44" s="116">
        <f>H44</f>
        <v>91953025</v>
      </c>
    </row>
    <row r="45" spans="3:12" x14ac:dyDescent="0.25">
      <c r="E45" s="103" t="s">
        <v>783</v>
      </c>
      <c r="F45" s="102">
        <f>SUM(F23:F44)</f>
        <v>2053615150</v>
      </c>
      <c r="G45" s="102">
        <f>SUM(G23:G44)</f>
        <v>1333775512</v>
      </c>
      <c r="H45" s="102">
        <f>SUM(H23:H44)</f>
        <v>429863631</v>
      </c>
      <c r="I45" s="102">
        <f>SUM(I23:I44)</f>
        <v>1149703269</v>
      </c>
    </row>
  </sheetData>
  <mergeCells count="9">
    <mergeCell ref="C31:C35"/>
    <mergeCell ref="D31:D35"/>
    <mergeCell ref="C36:C42"/>
    <mergeCell ref="D36:D42"/>
    <mergeCell ref="I23:I30"/>
    <mergeCell ref="I31:I35"/>
    <mergeCell ref="I36:I42"/>
    <mergeCell ref="C23:C30"/>
    <mergeCell ref="D23:D3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PAA V43 2025</vt:lpstr>
      <vt:lpstr>Modificación interna </vt:lpstr>
      <vt:lpstr>Hoja3</vt:lpstr>
      <vt:lpstr>Modificaciones</vt:lpstr>
      <vt:lpstr>Hoja5</vt:lpstr>
      <vt:lpstr>Hoja2 (2)</vt:lpstr>
      <vt:lpstr>Hoja1</vt:lpstr>
      <vt:lpstr>'PAA V43 2025'!Área_de_impresión</vt:lpstr>
      <vt:lpstr>'PAA V43 2025'!Títulos_a_imprimir</vt:lpstr>
    </vt:vector>
  </TitlesOfParts>
  <Company>UNIVERSIDAD PEDAGOGICA NACIONAL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LIDIA MIREYA ULLOA LUENGAS</dc:creator>
  <cp:lastModifiedBy>CLAUDIA MARCELA HERNANDEZ REYES</cp:lastModifiedBy>
  <cp:lastPrinted>2025-10-27T19:26:42Z</cp:lastPrinted>
  <dcterms:created xsi:type="dcterms:W3CDTF">2024-12-26T16:01:36Z</dcterms:created>
  <dcterms:modified xsi:type="dcterms:W3CDTF">2025-10-28T14:18:08Z</dcterms:modified>
</cp:coreProperties>
</file>