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jsvillamizarm\Downloads\"/>
    </mc:Choice>
  </mc:AlternateContent>
  <xr:revisionPtr revIDLastSave="0" documentId="13_ncr:1_{4B1A25C2-F0EB-42C3-9B1F-B1BA0325C402}" xr6:coauthVersionLast="47" xr6:coauthVersionMax="47" xr10:uidLastSave="{00000000-0000-0000-0000-000000000000}"/>
  <bookViews>
    <workbookView xWindow="-120" yWindow="-120" windowWidth="20730" windowHeight="11160" xr2:uid="{F0BA23FE-CE94-4859-BB04-38AB944E553B}"/>
  </bookViews>
  <sheets>
    <sheet name="PAA V09 del 2026" sheetId="2" r:id="rId1"/>
    <sheet name="Actualiaciones" sheetId="4" r:id="rId2"/>
    <sheet name="Resumen Auxiliar" sheetId="3" state="hidden" r:id="rId3"/>
  </sheets>
  <externalReferences>
    <externalReference r:id="rId4"/>
    <externalReference r:id="rId5"/>
  </externalReferences>
  <definedNames>
    <definedName name="_xlnm._FilterDatabase" localSheetId="0" hidden="1">'PAA V09 del 2026'!$A$16:$AM$325</definedName>
    <definedName name="_xlnm.Print_Area" localSheetId="0">'PAA V09 del 2026'!$A$1:$AM$325</definedName>
    <definedName name="_xlnm.Print_Titles" localSheetId="0">'PAA V09 del 2026'!$1:$16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K8" i="4" l="1"/>
  <c r="K7" i="4" l="1"/>
  <c r="H7" i="4"/>
  <c r="H6" i="4"/>
  <c r="K6" i="4" s="1"/>
  <c r="H49" i="2"/>
  <c r="H81" i="2" l="1"/>
  <c r="I10" i="4" l="1"/>
  <c r="J10" i="4"/>
  <c r="K10" i="4"/>
  <c r="H10" i="4"/>
  <c r="K12" i="4" l="1"/>
  <c r="H114" i="2"/>
  <c r="T321" i="2"/>
  <c r="U321" i="2" s="1"/>
  <c r="M321" i="2"/>
  <c r="M320" i="2" l="1"/>
  <c r="T320" i="2"/>
  <c r="U320" i="2" s="1"/>
  <c r="H125" i="2" l="1"/>
  <c r="H126" i="2" l="1"/>
  <c r="H124" i="2"/>
  <c r="H253" i="2" l="1"/>
  <c r="T319" i="2" l="1"/>
  <c r="U319" i="2" s="1"/>
  <c r="T318" i="2"/>
  <c r="U318" i="2" s="1"/>
  <c r="T317" i="2"/>
  <c r="U317" i="2" s="1"/>
  <c r="M322" i="2" l="1"/>
  <c r="M316" i="2"/>
  <c r="T322" i="2"/>
  <c r="U322" i="2" s="1"/>
  <c r="T316" i="2"/>
  <c r="U316" i="2" s="1"/>
  <c r="M215" i="2" l="1"/>
  <c r="T215" i="2"/>
  <c r="U215" i="2" s="1"/>
  <c r="M214" i="2"/>
  <c r="H214" i="2"/>
  <c r="T214" i="2" s="1"/>
  <c r="U214" i="2" s="1"/>
  <c r="T315" i="2" l="1"/>
  <c r="U315" i="2" s="1"/>
  <c r="H54" i="2" l="1"/>
  <c r="H254" i="2" l="1"/>
  <c r="H130" i="2"/>
  <c r="H131" i="2"/>
  <c r="H133" i="2"/>
  <c r="H132" i="2"/>
  <c r="T168" i="2" l="1"/>
  <c r="T245" i="2"/>
  <c r="T71" i="2" l="1"/>
  <c r="T70" i="2"/>
  <c r="H66" i="2"/>
  <c r="M314" i="2"/>
  <c r="T314" i="2"/>
  <c r="U314" i="2" s="1"/>
  <c r="U168" i="2" l="1"/>
  <c r="M168" i="2"/>
  <c r="H128" i="2" l="1"/>
  <c r="H264" i="2" l="1"/>
  <c r="H67" i="2"/>
  <c r="T68" i="2"/>
  <c r="U68" i="2" s="1"/>
  <c r="H129" i="2" l="1"/>
  <c r="H279" i="2"/>
  <c r="H186" i="2"/>
  <c r="H188" i="2"/>
  <c r="H182" i="2"/>
  <c r="H183" i="2"/>
  <c r="T313" i="2" l="1"/>
  <c r="U313" i="2" s="1"/>
  <c r="M313" i="2"/>
  <c r="T311" i="2"/>
  <c r="U311" i="2" s="1"/>
  <c r="M311" i="2"/>
  <c r="H310" i="2"/>
  <c r="T309" i="2" s="1"/>
  <c r="U309" i="2" s="1"/>
  <c r="M309" i="2"/>
  <c r="T308" i="2"/>
  <c r="U308" i="2" s="1"/>
  <c r="M308" i="2"/>
  <c r="T307" i="2"/>
  <c r="U307" i="2" s="1"/>
  <c r="M307" i="2"/>
  <c r="T306" i="2"/>
  <c r="U306" i="2" s="1"/>
  <c r="M306" i="2"/>
  <c r="T305" i="2"/>
  <c r="U305" i="2" s="1"/>
  <c r="M305" i="2"/>
  <c r="T304" i="2"/>
  <c r="U304" i="2" s="1"/>
  <c r="M304" i="2"/>
  <c r="T303" i="2"/>
  <c r="U303" i="2" s="1"/>
  <c r="M303" i="2"/>
  <c r="T302" i="2"/>
  <c r="U302" i="2" s="1"/>
  <c r="M302" i="2"/>
  <c r="T301" i="2"/>
  <c r="U301" i="2" s="1"/>
  <c r="M301" i="2"/>
  <c r="T300" i="2"/>
  <c r="U300" i="2" s="1"/>
  <c r="M300" i="2"/>
  <c r="T299" i="2"/>
  <c r="U299" i="2" s="1"/>
  <c r="M299" i="2"/>
  <c r="T298" i="2"/>
  <c r="U298" i="2" s="1"/>
  <c r="M298" i="2"/>
  <c r="M297" i="2"/>
  <c r="T296" i="2"/>
  <c r="U296" i="2" s="1"/>
  <c r="M296" i="2"/>
  <c r="T295" i="2"/>
  <c r="U295" i="2" s="1"/>
  <c r="M295" i="2"/>
  <c r="T294" i="2"/>
  <c r="U294" i="2" s="1"/>
  <c r="M294" i="2"/>
  <c r="T293" i="2"/>
  <c r="U293" i="2" s="1"/>
  <c r="M293" i="2"/>
  <c r="T292" i="2"/>
  <c r="U292" i="2" s="1"/>
  <c r="M292" i="2"/>
  <c r="T291" i="2"/>
  <c r="U291" i="2" s="1"/>
  <c r="M291" i="2"/>
  <c r="T289" i="2"/>
  <c r="U289" i="2" s="1"/>
  <c r="M289" i="2"/>
  <c r="T288" i="2"/>
  <c r="U288" i="2" s="1"/>
  <c r="M288" i="2"/>
  <c r="T287" i="2"/>
  <c r="U287" i="2" s="1"/>
  <c r="M287" i="2"/>
  <c r="T286" i="2"/>
  <c r="U286" i="2" s="1"/>
  <c r="M286" i="2"/>
  <c r="T280" i="2"/>
  <c r="U280" i="2" s="1"/>
  <c r="M280" i="2"/>
  <c r="T279" i="2"/>
  <c r="U279" i="2" s="1"/>
  <c r="M279" i="2"/>
  <c r="T277" i="2"/>
  <c r="U277" i="2" s="1"/>
  <c r="M277" i="2"/>
  <c r="T276" i="2"/>
  <c r="U276" i="2" s="1"/>
  <c r="T273" i="2"/>
  <c r="U273" i="2" s="1"/>
  <c r="M273" i="2"/>
  <c r="T269" i="2"/>
  <c r="U269" i="2" s="1"/>
  <c r="M269" i="2"/>
  <c r="T268" i="2"/>
  <c r="U268" i="2" s="1"/>
  <c r="M268" i="2"/>
  <c r="T267" i="2"/>
  <c r="U267" i="2" s="1"/>
  <c r="M267" i="2"/>
  <c r="T266" i="2"/>
  <c r="U266" i="2" s="1"/>
  <c r="M266" i="2"/>
  <c r="T265" i="2"/>
  <c r="U265" i="2" s="1"/>
  <c r="M265" i="2"/>
  <c r="T264" i="2"/>
  <c r="U264" i="2" s="1"/>
  <c r="M264" i="2"/>
  <c r="T263" i="2"/>
  <c r="U263" i="2" s="1"/>
  <c r="M263" i="2"/>
  <c r="T262" i="2"/>
  <c r="U262" i="2" s="1"/>
  <c r="M262" i="2"/>
  <c r="T261" i="2"/>
  <c r="U261" i="2" s="1"/>
  <c r="M261" i="2"/>
  <c r="T260" i="2"/>
  <c r="U260" i="2" s="1"/>
  <c r="M260" i="2"/>
  <c r="T259" i="2"/>
  <c r="U259" i="2" s="1"/>
  <c r="M259" i="2"/>
  <c r="T258" i="2"/>
  <c r="U258" i="2" s="1"/>
  <c r="M258" i="2"/>
  <c r="T257" i="2"/>
  <c r="U257" i="2" s="1"/>
  <c r="M257" i="2"/>
  <c r="T256" i="2"/>
  <c r="U256" i="2" s="1"/>
  <c r="M256" i="2"/>
  <c r="T255" i="2"/>
  <c r="U255" i="2" s="1"/>
  <c r="M255" i="2"/>
  <c r="T254" i="2"/>
  <c r="U254" i="2" s="1"/>
  <c r="M254" i="2"/>
  <c r="T253" i="2"/>
  <c r="U253" i="2" s="1"/>
  <c r="M253" i="2"/>
  <c r="T252" i="2"/>
  <c r="U252" i="2" s="1"/>
  <c r="M252" i="2"/>
  <c r="T250" i="2"/>
  <c r="U250" i="2" s="1"/>
  <c r="M250" i="2"/>
  <c r="T249" i="2"/>
  <c r="U249" i="2" s="1"/>
  <c r="M249" i="2"/>
  <c r="T248" i="2"/>
  <c r="U248" i="2" s="1"/>
  <c r="M248" i="2"/>
  <c r="T247" i="2"/>
  <c r="U247" i="2" s="1"/>
  <c r="M247" i="2"/>
  <c r="U245" i="2"/>
  <c r="M245" i="2"/>
  <c r="T244" i="2"/>
  <c r="U244" i="2" s="1"/>
  <c r="M244" i="2"/>
  <c r="T243" i="2"/>
  <c r="U243" i="2" s="1"/>
  <c r="M243" i="2"/>
  <c r="T242" i="2"/>
  <c r="U242" i="2" s="1"/>
  <c r="M242" i="2"/>
  <c r="T240" i="2"/>
  <c r="U240" i="2" s="1"/>
  <c r="M240" i="2"/>
  <c r="M239" i="2"/>
  <c r="H239" i="2"/>
  <c r="T239" i="2" s="1"/>
  <c r="U239" i="2" s="1"/>
  <c r="T238" i="2"/>
  <c r="U238" i="2" s="1"/>
  <c r="M238" i="2"/>
  <c r="T237" i="2"/>
  <c r="U237" i="2" s="1"/>
  <c r="M237" i="2"/>
  <c r="T236" i="2"/>
  <c r="U236" i="2" s="1"/>
  <c r="T228" i="2"/>
  <c r="U228" i="2" s="1"/>
  <c r="M228" i="2"/>
  <c r="T224" i="2"/>
  <c r="U224" i="2" s="1"/>
  <c r="M224" i="2"/>
  <c r="T223" i="2"/>
  <c r="U223" i="2" s="1"/>
  <c r="M223" i="2"/>
  <c r="T222" i="2"/>
  <c r="U222" i="2" s="1"/>
  <c r="M222" i="2"/>
  <c r="T221" i="2"/>
  <c r="U221" i="2" s="1"/>
  <c r="M221" i="2"/>
  <c r="T220" i="2"/>
  <c r="U220" i="2" s="1"/>
  <c r="M220" i="2"/>
  <c r="T219" i="2"/>
  <c r="U219" i="2" s="1"/>
  <c r="M219" i="2"/>
  <c r="T218" i="2"/>
  <c r="U218" i="2" s="1"/>
  <c r="M218" i="2"/>
  <c r="T217" i="2"/>
  <c r="U217" i="2" s="1"/>
  <c r="M217" i="2"/>
  <c r="T216" i="2"/>
  <c r="U216" i="2" s="1"/>
  <c r="M216" i="2"/>
  <c r="T213" i="2"/>
  <c r="U213" i="2" s="1"/>
  <c r="M213" i="2"/>
  <c r="T212" i="2"/>
  <c r="U212" i="2" s="1"/>
  <c r="M212" i="2"/>
  <c r="T211" i="2"/>
  <c r="U211" i="2" s="1"/>
  <c r="M211" i="2"/>
  <c r="T210" i="2"/>
  <c r="U210" i="2" s="1"/>
  <c r="M210" i="2"/>
  <c r="T208" i="2"/>
  <c r="U208" i="2" s="1"/>
  <c r="M208" i="2"/>
  <c r="T207" i="2"/>
  <c r="U207" i="2" s="1"/>
  <c r="M207" i="2"/>
  <c r="T205" i="2"/>
  <c r="U205" i="2" s="1"/>
  <c r="M205" i="2"/>
  <c r="T202" i="2"/>
  <c r="U202" i="2" s="1"/>
  <c r="M202" i="2"/>
  <c r="T199" i="2"/>
  <c r="U199" i="2" s="1"/>
  <c r="M199" i="2"/>
  <c r="T198" i="2"/>
  <c r="U198" i="2" s="1"/>
  <c r="M198" i="2"/>
  <c r="M197" i="2"/>
  <c r="T196" i="2"/>
  <c r="U196" i="2" s="1"/>
  <c r="M196" i="2"/>
  <c r="T195" i="2"/>
  <c r="U195" i="2" s="1"/>
  <c r="M195" i="2"/>
  <c r="T194" i="2"/>
  <c r="U194" i="2" s="1"/>
  <c r="M194" i="2"/>
  <c r="T193" i="2"/>
  <c r="U193" i="2" s="1"/>
  <c r="M193" i="2"/>
  <c r="T192" i="2"/>
  <c r="U192" i="2" s="1"/>
  <c r="M192" i="2"/>
  <c r="T191" i="2"/>
  <c r="U191" i="2" s="1"/>
  <c r="M191" i="2"/>
  <c r="T190" i="2"/>
  <c r="U190" i="2" s="1"/>
  <c r="M190" i="2"/>
  <c r="T189" i="2"/>
  <c r="U189" i="2" s="1"/>
  <c r="M189" i="2"/>
  <c r="T188" i="2"/>
  <c r="U188" i="2" s="1"/>
  <c r="T187" i="2"/>
  <c r="U187" i="2" s="1"/>
  <c r="M187" i="2"/>
  <c r="T186" i="2"/>
  <c r="U186" i="2" s="1"/>
  <c r="M186" i="2"/>
  <c r="T185" i="2"/>
  <c r="U185" i="2" s="1"/>
  <c r="M185" i="2"/>
  <c r="T184" i="2"/>
  <c r="U184" i="2" s="1"/>
  <c r="M184" i="2"/>
  <c r="T183" i="2"/>
  <c r="U183" i="2" s="1"/>
  <c r="T182" i="2"/>
  <c r="U182" i="2" s="1"/>
  <c r="M182" i="2"/>
  <c r="T181" i="2"/>
  <c r="U181" i="2" s="1"/>
  <c r="M181" i="2"/>
  <c r="T180" i="2"/>
  <c r="U180" i="2" s="1"/>
  <c r="M180" i="2"/>
  <c r="T179" i="2"/>
  <c r="U179" i="2" s="1"/>
  <c r="M179" i="2"/>
  <c r="T178" i="2"/>
  <c r="U178" i="2" s="1"/>
  <c r="M178" i="2"/>
  <c r="T177" i="2"/>
  <c r="U177" i="2" s="1"/>
  <c r="M177" i="2"/>
  <c r="T176" i="2"/>
  <c r="U176" i="2" s="1"/>
  <c r="M176" i="2"/>
  <c r="T175" i="2"/>
  <c r="U175" i="2" s="1"/>
  <c r="M175" i="2"/>
  <c r="T174" i="2"/>
  <c r="U174" i="2" s="1"/>
  <c r="M174" i="2"/>
  <c r="T173" i="2"/>
  <c r="U173" i="2" s="1"/>
  <c r="M173" i="2"/>
  <c r="T172" i="2"/>
  <c r="U172" i="2" s="1"/>
  <c r="M172" i="2"/>
  <c r="T171" i="2"/>
  <c r="U171" i="2" s="1"/>
  <c r="M171" i="2"/>
  <c r="T170" i="2"/>
  <c r="U170" i="2" s="1"/>
  <c r="M170" i="2"/>
  <c r="T167" i="2"/>
  <c r="U167" i="2" s="1"/>
  <c r="M167" i="2"/>
  <c r="T166" i="2"/>
  <c r="U166" i="2" s="1"/>
  <c r="M166" i="2"/>
  <c r="T165" i="2"/>
  <c r="U165" i="2" s="1"/>
  <c r="M165" i="2"/>
  <c r="T164" i="2"/>
  <c r="U164" i="2" s="1"/>
  <c r="M164" i="2"/>
  <c r="M163" i="2"/>
  <c r="H163" i="2"/>
  <c r="T163" i="2" s="1"/>
  <c r="U163" i="2" s="1"/>
  <c r="M162" i="2"/>
  <c r="H162" i="2"/>
  <c r="T162" i="2" s="1"/>
  <c r="U162" i="2" s="1"/>
  <c r="T161" i="2"/>
  <c r="U161" i="2" s="1"/>
  <c r="M161" i="2"/>
  <c r="T160" i="2"/>
  <c r="U160" i="2" s="1"/>
  <c r="M160" i="2"/>
  <c r="T159" i="2"/>
  <c r="U159" i="2" s="1"/>
  <c r="M159" i="2"/>
  <c r="T158" i="2"/>
  <c r="U158" i="2" s="1"/>
  <c r="M158" i="2"/>
  <c r="T157" i="2"/>
  <c r="U157" i="2" s="1"/>
  <c r="M157" i="2"/>
  <c r="T156" i="2"/>
  <c r="U156" i="2" s="1"/>
  <c r="M156" i="2"/>
  <c r="T155" i="2"/>
  <c r="U155" i="2" s="1"/>
  <c r="M155" i="2"/>
  <c r="T154" i="2"/>
  <c r="U154" i="2" s="1"/>
  <c r="M154" i="2"/>
  <c r="T153" i="2"/>
  <c r="U153" i="2" s="1"/>
  <c r="M153" i="2"/>
  <c r="T152" i="2"/>
  <c r="U152" i="2" s="1"/>
  <c r="M152" i="2"/>
  <c r="T151" i="2"/>
  <c r="U151" i="2" s="1"/>
  <c r="M151" i="2"/>
  <c r="T150" i="2"/>
  <c r="U150" i="2" s="1"/>
  <c r="M150" i="2"/>
  <c r="T149" i="2"/>
  <c r="U149" i="2" s="1"/>
  <c r="M149" i="2"/>
  <c r="M148" i="2"/>
  <c r="H148" i="2"/>
  <c r="T148" i="2" s="1"/>
  <c r="U148" i="2" s="1"/>
  <c r="T147" i="2"/>
  <c r="U147" i="2" s="1"/>
  <c r="T146" i="2"/>
  <c r="U146" i="2" s="1"/>
  <c r="T145" i="2"/>
  <c r="U145" i="2" s="1"/>
  <c r="M145" i="2"/>
  <c r="T144" i="2"/>
  <c r="U144" i="2" s="1"/>
  <c r="M144" i="2"/>
  <c r="T143" i="2"/>
  <c r="U143" i="2" s="1"/>
  <c r="M143" i="2"/>
  <c r="T141" i="2"/>
  <c r="U141" i="2" s="1"/>
  <c r="M141" i="2"/>
  <c r="T140" i="2"/>
  <c r="U140" i="2" s="1"/>
  <c r="M140" i="2"/>
  <c r="T138" i="2"/>
  <c r="U138" i="2" s="1"/>
  <c r="M138" i="2"/>
  <c r="T137" i="2"/>
  <c r="U137" i="2" s="1"/>
  <c r="M137" i="2"/>
  <c r="T134" i="2"/>
  <c r="U134" i="2" s="1"/>
  <c r="M134" i="2"/>
  <c r="T132" i="2"/>
  <c r="U132" i="2" s="1"/>
  <c r="M132" i="2"/>
  <c r="T130" i="2"/>
  <c r="U130" i="2" s="1"/>
  <c r="M130" i="2"/>
  <c r="T129" i="2"/>
  <c r="U129" i="2" s="1"/>
  <c r="M129" i="2"/>
  <c r="T128" i="2"/>
  <c r="U128" i="2" s="1"/>
  <c r="M128" i="2"/>
  <c r="T127" i="2"/>
  <c r="U127" i="2" s="1"/>
  <c r="M127" i="2"/>
  <c r="T124" i="2"/>
  <c r="U124" i="2" s="1"/>
  <c r="M124" i="2"/>
  <c r="T122" i="2"/>
  <c r="U122" i="2" s="1"/>
  <c r="M122" i="2"/>
  <c r="T119" i="2"/>
  <c r="U119" i="2" s="1"/>
  <c r="M119" i="2"/>
  <c r="T118" i="2"/>
  <c r="U118" i="2" s="1"/>
  <c r="M118" i="2"/>
  <c r="T117" i="2"/>
  <c r="U117" i="2" s="1"/>
  <c r="M117" i="2"/>
  <c r="T116" i="2"/>
  <c r="U116" i="2" s="1"/>
  <c r="M116" i="2"/>
  <c r="T115" i="2"/>
  <c r="U115" i="2" s="1"/>
  <c r="M115" i="2"/>
  <c r="M114" i="2"/>
  <c r="T114" i="2"/>
  <c r="U114" i="2" s="1"/>
  <c r="T113" i="2"/>
  <c r="U113" i="2" s="1"/>
  <c r="M113" i="2"/>
  <c r="T112" i="2"/>
  <c r="U112" i="2" s="1"/>
  <c r="M112" i="2"/>
  <c r="T111" i="2"/>
  <c r="U111" i="2" s="1"/>
  <c r="M111" i="2"/>
  <c r="T110" i="2"/>
  <c r="U110" i="2" s="1"/>
  <c r="M110" i="2"/>
  <c r="T109" i="2"/>
  <c r="U109" i="2" s="1"/>
  <c r="M109" i="2"/>
  <c r="T108" i="2"/>
  <c r="U108" i="2" s="1"/>
  <c r="M108" i="2"/>
  <c r="T107" i="2"/>
  <c r="U107" i="2" s="1"/>
  <c r="M107" i="2"/>
  <c r="T106" i="2"/>
  <c r="U106" i="2" s="1"/>
  <c r="M106" i="2"/>
  <c r="T105" i="2"/>
  <c r="U105" i="2" s="1"/>
  <c r="M105" i="2"/>
  <c r="T104" i="2"/>
  <c r="U104" i="2" s="1"/>
  <c r="M104" i="2"/>
  <c r="T103" i="2"/>
  <c r="U103" i="2" s="1"/>
  <c r="M103" i="2"/>
  <c r="M102" i="2"/>
  <c r="H102" i="2"/>
  <c r="T102" i="2" s="1"/>
  <c r="U102" i="2" s="1"/>
  <c r="T101" i="2"/>
  <c r="U101" i="2" s="1"/>
  <c r="M101" i="2"/>
  <c r="T100" i="2"/>
  <c r="U100" i="2" s="1"/>
  <c r="M100" i="2"/>
  <c r="T99" i="2"/>
  <c r="U99" i="2" s="1"/>
  <c r="M99" i="2"/>
  <c r="T98" i="2"/>
  <c r="U98" i="2" s="1"/>
  <c r="M98" i="2"/>
  <c r="T97" i="2"/>
  <c r="U97" i="2" s="1"/>
  <c r="M97" i="2"/>
  <c r="T96" i="2"/>
  <c r="U96" i="2" s="1"/>
  <c r="M96" i="2"/>
  <c r="T95" i="2"/>
  <c r="U95" i="2" s="1"/>
  <c r="M95" i="2"/>
  <c r="T94" i="2"/>
  <c r="U94" i="2" s="1"/>
  <c r="M94" i="2"/>
  <c r="T93" i="2"/>
  <c r="U93" i="2" s="1"/>
  <c r="M93" i="2"/>
  <c r="T92" i="2"/>
  <c r="U92" i="2" s="1"/>
  <c r="M92" i="2"/>
  <c r="T91" i="2"/>
  <c r="U91" i="2" s="1"/>
  <c r="M91" i="2"/>
  <c r="T90" i="2"/>
  <c r="U90" i="2" s="1"/>
  <c r="M90" i="2"/>
  <c r="T89" i="2"/>
  <c r="U89" i="2" s="1"/>
  <c r="M89" i="2"/>
  <c r="T88" i="2"/>
  <c r="U88" i="2" s="1"/>
  <c r="M88" i="2"/>
  <c r="T87" i="2"/>
  <c r="U87" i="2" s="1"/>
  <c r="M87" i="2"/>
  <c r="T86" i="2"/>
  <c r="U86" i="2" s="1"/>
  <c r="M86" i="2"/>
  <c r="T85" i="2"/>
  <c r="U85" i="2" s="1"/>
  <c r="M85" i="2"/>
  <c r="T84" i="2"/>
  <c r="U84" i="2" s="1"/>
  <c r="M84" i="2"/>
  <c r="T83" i="2"/>
  <c r="U83" i="2" s="1"/>
  <c r="M83" i="2"/>
  <c r="T82" i="2"/>
  <c r="U82" i="2" s="1"/>
  <c r="M82" i="2"/>
  <c r="T81" i="2"/>
  <c r="U81" i="2" s="1"/>
  <c r="M81" i="2"/>
  <c r="T80" i="2"/>
  <c r="U80" i="2" s="1"/>
  <c r="M80" i="2"/>
  <c r="T79" i="2"/>
  <c r="U79" i="2" s="1"/>
  <c r="M79" i="2"/>
  <c r="T78" i="2"/>
  <c r="U78" i="2" s="1"/>
  <c r="M78" i="2"/>
  <c r="T77" i="2"/>
  <c r="U77" i="2" s="1"/>
  <c r="M77" i="2"/>
  <c r="T76" i="2"/>
  <c r="U76" i="2" s="1"/>
  <c r="M76" i="2"/>
  <c r="T75" i="2"/>
  <c r="U75" i="2" s="1"/>
  <c r="M75" i="2"/>
  <c r="T74" i="2"/>
  <c r="U74" i="2" s="1"/>
  <c r="M74" i="2"/>
  <c r="T73" i="2"/>
  <c r="U73" i="2" s="1"/>
  <c r="M73" i="2"/>
  <c r="U72" i="2"/>
  <c r="U71" i="2"/>
  <c r="M71" i="2"/>
  <c r="M72" i="2" s="1"/>
  <c r="U70" i="2"/>
  <c r="M70" i="2"/>
  <c r="M69" i="2"/>
  <c r="H69" i="2"/>
  <c r="T69" i="2" s="1"/>
  <c r="U69" i="2" s="1"/>
  <c r="T67" i="2"/>
  <c r="U67" i="2" s="1"/>
  <c r="M67" i="2"/>
  <c r="T66" i="2"/>
  <c r="U66" i="2" s="1"/>
  <c r="M66" i="2"/>
  <c r="M65" i="2"/>
  <c r="H65" i="2"/>
  <c r="T65" i="2" s="1"/>
  <c r="U65" i="2" s="1"/>
  <c r="H64" i="2"/>
  <c r="T64" i="2" s="1"/>
  <c r="U64" i="2" s="1"/>
  <c r="M63" i="2"/>
  <c r="H63" i="2"/>
  <c r="T63" i="2" s="1"/>
  <c r="U63" i="2" s="1"/>
  <c r="T62" i="2"/>
  <c r="U62" i="2" s="1"/>
  <c r="M62" i="2"/>
  <c r="M59" i="2"/>
  <c r="T58" i="2"/>
  <c r="U58" i="2" s="1"/>
  <c r="M58" i="2"/>
  <c r="T57" i="2"/>
  <c r="U57" i="2" s="1"/>
  <c r="M57" i="2"/>
  <c r="T56" i="2"/>
  <c r="U56" i="2" s="1"/>
  <c r="M56" i="2"/>
  <c r="T55" i="2"/>
  <c r="U55" i="2" s="1"/>
  <c r="M55" i="2"/>
  <c r="T54" i="2"/>
  <c r="U54" i="2" s="1"/>
  <c r="M54" i="2"/>
  <c r="T53" i="2"/>
  <c r="U53" i="2" s="1"/>
  <c r="M53" i="2"/>
  <c r="T52" i="2"/>
  <c r="U52" i="2" s="1"/>
  <c r="M52" i="2"/>
  <c r="T51" i="2"/>
  <c r="U51" i="2" s="1"/>
  <c r="M51" i="2"/>
  <c r="T50" i="2"/>
  <c r="U50" i="2" s="1"/>
  <c r="M50" i="2"/>
  <c r="T49" i="2"/>
  <c r="U49" i="2" s="1"/>
  <c r="M49" i="2"/>
  <c r="T48" i="2"/>
  <c r="U48" i="2" s="1"/>
  <c r="M48" i="2"/>
  <c r="T47" i="2"/>
  <c r="U47" i="2" s="1"/>
  <c r="M47" i="2"/>
  <c r="T46" i="2"/>
  <c r="U46" i="2" s="1"/>
  <c r="M46" i="2"/>
  <c r="T45" i="2"/>
  <c r="U45" i="2" s="1"/>
  <c r="M45" i="2"/>
  <c r="T44" i="2"/>
  <c r="U44" i="2" s="1"/>
  <c r="M44" i="2"/>
  <c r="T43" i="2"/>
  <c r="U43" i="2" s="1"/>
  <c r="M43" i="2"/>
  <c r="T42" i="2"/>
  <c r="U42" i="2" s="1"/>
  <c r="M42" i="2"/>
  <c r="T41" i="2"/>
  <c r="U41" i="2" s="1"/>
  <c r="M41" i="2"/>
  <c r="T40" i="2"/>
  <c r="U40" i="2" s="1"/>
  <c r="M40" i="2"/>
  <c r="T39" i="2"/>
  <c r="U39" i="2" s="1"/>
  <c r="M39" i="2"/>
  <c r="T38" i="2"/>
  <c r="U38" i="2" s="1"/>
  <c r="M38" i="2"/>
  <c r="T37" i="2"/>
  <c r="U37" i="2" s="1"/>
  <c r="M37" i="2"/>
  <c r="T36" i="2"/>
  <c r="U36" i="2" s="1"/>
  <c r="M36" i="2"/>
  <c r="T35" i="2"/>
  <c r="U35" i="2" s="1"/>
  <c r="M35" i="2"/>
  <c r="T34" i="2"/>
  <c r="U34" i="2" s="1"/>
  <c r="M34" i="2"/>
  <c r="T33" i="2"/>
  <c r="U33" i="2" s="1"/>
  <c r="M33" i="2"/>
  <c r="T32" i="2"/>
  <c r="U32" i="2" s="1"/>
  <c r="M32" i="2"/>
  <c r="T31" i="2"/>
  <c r="U31" i="2" s="1"/>
  <c r="M31" i="2"/>
  <c r="T30" i="2"/>
  <c r="U30" i="2" s="1"/>
  <c r="M30" i="2"/>
  <c r="T29" i="2"/>
  <c r="U29" i="2" s="1"/>
  <c r="M29" i="2"/>
  <c r="T28" i="2"/>
  <c r="U28" i="2" s="1"/>
  <c r="M28" i="2"/>
  <c r="T27" i="2"/>
  <c r="U27" i="2" s="1"/>
  <c r="M27" i="2"/>
  <c r="T26" i="2"/>
  <c r="U26" i="2" s="1"/>
  <c r="M26" i="2"/>
  <c r="T25" i="2"/>
  <c r="U25" i="2" s="1"/>
  <c r="M25" i="2"/>
  <c r="T24" i="2"/>
  <c r="U24" i="2" s="1"/>
  <c r="M24" i="2"/>
  <c r="T23" i="2"/>
  <c r="U23" i="2" s="1"/>
  <c r="M23" i="2"/>
  <c r="T22" i="2"/>
  <c r="U22" i="2" s="1"/>
  <c r="M22" i="2"/>
  <c r="T21" i="2"/>
  <c r="U21" i="2" s="1"/>
  <c r="M21" i="2"/>
  <c r="T20" i="2"/>
  <c r="U20" i="2" s="1"/>
  <c r="M20" i="2"/>
  <c r="T19" i="2"/>
  <c r="U19" i="2" s="1"/>
  <c r="M19" i="2"/>
  <c r="T18" i="2"/>
  <c r="U18" i="2" s="1"/>
  <c r="M18" i="2"/>
  <c r="T17" i="2"/>
  <c r="U17" i="2" s="1"/>
  <c r="M17"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ANDRES CASTILLO</author>
    <author>CLAUDIA MARCELA HERNANDEZ REYES</author>
    <author>Santiago Quevedo Hernandez</author>
    <author>ANDRES FELIPE CASTILLO BECERRA</author>
  </authors>
  <commentList>
    <comment ref="J16" authorId="0" shapeId="0" xr:uid="{DA5A1200-0654-44B7-BCEE-088BD9E069A8}">
      <text>
        <r>
          <rPr>
            <sz val="9"/>
            <color indexed="81"/>
            <rFont val="Tahoma"/>
            <family val="2"/>
          </rPr>
          <t xml:space="preserve">
SI: Modificación
NUEVO: Agregar ITEM
ELIMINAR</t>
        </r>
      </text>
    </comment>
    <comment ref="E90" authorId="1" shapeId="0" xr:uid="{2987607C-0657-42B8-A318-CC9F7FD53F90}">
      <text>
        <r>
          <rPr>
            <b/>
            <sz val="9"/>
            <color indexed="81"/>
            <rFont val="Tahoma"/>
            <family val="2"/>
          </rPr>
          <t>CLAUDIA MARCELA HERNANDEZ REYES:</t>
        </r>
        <r>
          <rPr>
            <sz val="9"/>
            <color indexed="81"/>
            <rFont val="Tahoma"/>
            <family val="2"/>
          </rPr>
          <t xml:space="preserve">
Verificar Código si es membresía
</t>
        </r>
      </text>
    </comment>
    <comment ref="E95" authorId="2" shapeId="0" xr:uid="{CFF7D704-BCB6-40A2-BD4D-DA7862AFA551}">
      <text>
        <r>
          <rPr>
            <b/>
            <sz val="9"/>
            <color indexed="81"/>
            <rFont val="Tahoma"/>
            <family val="2"/>
          </rPr>
          <t>Santiago Quevedo Hernandez:</t>
        </r>
        <r>
          <rPr>
            <sz val="9"/>
            <color indexed="81"/>
            <rFont val="Tahoma"/>
            <family val="2"/>
          </rPr>
          <t xml:space="preserve">
verificar código por el objeto</t>
        </r>
      </text>
    </comment>
    <comment ref="K96" authorId="2" shapeId="0" xr:uid="{9CEA39E2-56E3-48FD-9712-CF60A9761D99}">
      <text>
        <r>
          <rPr>
            <b/>
            <sz val="9"/>
            <color indexed="81"/>
            <rFont val="Tahoma"/>
            <family val="2"/>
          </rPr>
          <t>Santiago Quevedo Hernandez:</t>
        </r>
        <r>
          <rPr>
            <sz val="9"/>
            <color indexed="81"/>
            <rFont val="Tahoma"/>
            <family val="2"/>
          </rPr>
          <t xml:space="preserve">
POA 1320 - GASTOS BANCARIOS 2026</t>
        </r>
      </text>
    </comment>
    <comment ref="C114" authorId="1" shapeId="0" xr:uid="{C466C569-3B47-4C3D-B8AC-734DF9DB902D}">
      <text>
        <r>
          <rPr>
            <b/>
            <sz val="9"/>
            <color indexed="81"/>
            <rFont val="Tahoma"/>
            <family val="2"/>
          </rPr>
          <t>CLAUDIA MARCELA HERNANDEZ REYES:</t>
        </r>
        <r>
          <rPr>
            <sz val="9"/>
            <color indexed="81"/>
            <rFont val="Tahoma"/>
            <family val="2"/>
          </rPr>
          <t xml:space="preserve">
1335 SERVICIOS PÚBLICOS</t>
        </r>
      </text>
    </comment>
    <comment ref="T130" authorId="3" shapeId="0" xr:uid="{F94E51EE-E7EE-43E4-A291-1AC20FBEE01C}">
      <text>
        <r>
          <rPr>
            <b/>
            <sz val="9"/>
            <color indexed="81"/>
            <rFont val="Tahoma"/>
            <family val="2"/>
          </rPr>
          <t xml:space="preserve">CTO 820 DE 2025 EJECUTADO
$ 118.830.947 </t>
        </r>
      </text>
    </comment>
    <comment ref="U130" authorId="3" shapeId="0" xr:uid="{1D2961E7-7C67-4CE3-907C-4B24FFEF2DCB}">
      <text>
        <r>
          <rPr>
            <b/>
            <sz val="9"/>
            <color indexed="81"/>
            <rFont val="Tahoma"/>
            <family val="2"/>
          </rPr>
          <t xml:space="preserve">CTO 820 DE 2025 EJECUTADO
$ 118.830.947 </t>
        </r>
      </text>
    </comment>
    <comment ref="L139" authorId="1" shapeId="0" xr:uid="{246F714E-5823-47AF-B7A5-8AD3A1F621B5}">
      <text>
        <r>
          <rPr>
            <b/>
            <sz val="9"/>
            <color indexed="81"/>
            <rFont val="Tahoma"/>
            <family val="2"/>
          </rPr>
          <t>CLAUDIA MARCELA HERNANDEZ REYES:</t>
        </r>
        <r>
          <rPr>
            <sz val="9"/>
            <color indexed="81"/>
            <rFont val="Tahoma"/>
            <family val="2"/>
          </rPr>
          <t xml:space="preserve">
Contratación</t>
        </r>
      </text>
    </comment>
    <comment ref="L143" authorId="1" shapeId="0" xr:uid="{3B404A0C-D610-4B4D-B556-6E2FC268BDC9}">
      <text>
        <r>
          <rPr>
            <b/>
            <sz val="9"/>
            <color indexed="81"/>
            <rFont val="Tahoma"/>
            <family val="2"/>
          </rPr>
          <t>CLAUDIA MARCELA HERNANDEZ REYES:</t>
        </r>
        <r>
          <rPr>
            <sz val="9"/>
            <color indexed="81"/>
            <rFont val="Tahoma"/>
            <family val="2"/>
          </rPr>
          <t xml:space="preserve">
Contratación</t>
        </r>
      </text>
    </comment>
    <comment ref="G162" authorId="1" shapeId="0" xr:uid="{571CB4CA-4758-42BE-B343-8096195F98EB}">
      <text>
        <r>
          <rPr>
            <b/>
            <sz val="9"/>
            <color indexed="81"/>
            <rFont val="Tahoma"/>
            <family val="2"/>
          </rPr>
          <t>CLAUDIA MARCELA HERNANDEZ REYES:</t>
        </r>
        <r>
          <rPr>
            <sz val="9"/>
            <color indexed="81"/>
            <rFont val="Tahoma"/>
            <family val="2"/>
          </rPr>
          <t xml:space="preserve">
Se unifica objeto en un solo fun</t>
        </r>
      </text>
    </comment>
    <comment ref="L163" authorId="1" shapeId="0" xr:uid="{66BBE593-EF6C-4454-B6A7-B88C95300F67}">
      <text>
        <r>
          <rPr>
            <b/>
            <sz val="9"/>
            <color indexed="81"/>
            <rFont val="Tahoma"/>
            <family val="2"/>
          </rPr>
          <t>CLAUDIA MARCELA HERNANDEZ REYES:</t>
        </r>
        <r>
          <rPr>
            <sz val="9"/>
            <color indexed="81"/>
            <rFont val="Tahoma"/>
            <family val="2"/>
          </rPr>
          <t xml:space="preserve">
Contratación</t>
        </r>
      </text>
    </comment>
    <comment ref="L207" authorId="1" shapeId="0" xr:uid="{3E1B2AD2-2A6C-4BBE-B928-1608D2F0BEA3}">
      <text>
        <r>
          <rPr>
            <b/>
            <sz val="9"/>
            <color indexed="81"/>
            <rFont val="Tahoma"/>
            <family val="2"/>
          </rPr>
          <t>CLAUDIA MARCELA HERNANDEZ REYES:</t>
        </r>
        <r>
          <rPr>
            <sz val="9"/>
            <color indexed="81"/>
            <rFont val="Tahoma"/>
            <family val="2"/>
          </rPr>
          <t xml:space="preserve">
Contratación</t>
        </r>
      </text>
    </comment>
    <comment ref="H212" authorId="2" shapeId="0" xr:uid="{0DCC21D2-8811-438C-A70D-D36FF9597C54}">
      <text>
        <r>
          <rPr>
            <b/>
            <sz val="9"/>
            <color indexed="81"/>
            <rFont val="Tahoma"/>
            <family val="2"/>
          </rPr>
          <t>Santiago Quevedo Hernandez:</t>
        </r>
        <r>
          <rPr>
            <sz val="9"/>
            <color indexed="81"/>
            <rFont val="Tahoma"/>
            <family val="2"/>
          </rPr>
          <t xml:space="preserve">
no encontre la apropiación en el goobi</t>
        </r>
      </text>
    </comment>
    <comment ref="L213" authorId="3" shapeId="0" xr:uid="{5A899C46-6B6B-4F0A-BE64-F21E8FB012D3}">
      <text>
        <r>
          <rPr>
            <b/>
            <sz val="9"/>
            <color indexed="81"/>
            <rFont val="Tahoma"/>
            <family val="2"/>
          </rPr>
          <t>Verificar Equipos: se colocaron codigos</t>
        </r>
        <r>
          <rPr>
            <sz val="9"/>
            <color indexed="81"/>
            <rFont val="Tahoma"/>
            <family val="2"/>
          </rPr>
          <t xml:space="preserve">
</t>
        </r>
      </text>
    </comment>
    <comment ref="L214" authorId="1" shapeId="0" xr:uid="{BE0BB486-34F5-4FBA-8596-5124FB51C883}">
      <text>
        <r>
          <rPr>
            <b/>
            <sz val="9"/>
            <color indexed="81"/>
            <rFont val="Tahoma"/>
            <family val="2"/>
          </rPr>
          <t>CLAUDIA MARCELA HERNANDEZ REYES:</t>
        </r>
        <r>
          <rPr>
            <sz val="9"/>
            <color indexed="81"/>
            <rFont val="Tahoma"/>
            <family val="2"/>
          </rPr>
          <t xml:space="preserve">
Contratación</t>
        </r>
      </text>
    </comment>
    <comment ref="L215" authorId="1" shapeId="0" xr:uid="{A9D9AEF6-896B-46D9-A239-27A832441E85}">
      <text>
        <r>
          <rPr>
            <b/>
            <sz val="9"/>
            <color indexed="81"/>
            <rFont val="Tahoma"/>
            <family val="2"/>
          </rPr>
          <t>CLAUDIA MARCELA HERNANDEZ REYES:</t>
        </r>
        <r>
          <rPr>
            <sz val="9"/>
            <color indexed="81"/>
            <rFont val="Tahoma"/>
            <family val="2"/>
          </rPr>
          <t xml:space="preserve">
Contratación</t>
        </r>
      </text>
    </comment>
    <comment ref="L220" authorId="1" shapeId="0" xr:uid="{DD458E08-50E1-4AFE-9CE4-AA02193A4070}">
      <text>
        <r>
          <rPr>
            <b/>
            <sz val="9"/>
            <color indexed="81"/>
            <rFont val="Tahoma"/>
            <family val="2"/>
          </rPr>
          <t>CLAUDIA MARCELA HERNANDEZ REYES:</t>
        </r>
        <r>
          <rPr>
            <sz val="9"/>
            <color indexed="81"/>
            <rFont val="Tahoma"/>
            <family val="2"/>
          </rPr>
          <t xml:space="preserve">
Contratación</t>
        </r>
      </text>
    </comment>
    <comment ref="L221" authorId="1" shapeId="0" xr:uid="{5E62BE4E-AB7B-4738-B1E1-889CFEEB9A94}">
      <text>
        <r>
          <rPr>
            <b/>
            <sz val="9"/>
            <color indexed="81"/>
            <rFont val="Tahoma"/>
            <family val="2"/>
          </rPr>
          <t>CLAUDIA MARCELA HERNANDEZ REYES:</t>
        </r>
        <r>
          <rPr>
            <sz val="9"/>
            <color indexed="81"/>
            <rFont val="Tahoma"/>
            <family val="2"/>
          </rPr>
          <t xml:space="preserve">
Contratación</t>
        </r>
      </text>
    </comment>
    <comment ref="L237" authorId="1" shapeId="0" xr:uid="{C4BFE916-3EC6-4FCA-ABFA-CA46E8794B0A}">
      <text>
        <r>
          <rPr>
            <b/>
            <sz val="9"/>
            <color indexed="81"/>
            <rFont val="Tahoma"/>
            <family val="2"/>
          </rPr>
          <t>CLAUDIA MARCELA HERNANDEZ REYES:</t>
        </r>
        <r>
          <rPr>
            <sz val="9"/>
            <color indexed="81"/>
            <rFont val="Tahoma"/>
            <family val="2"/>
          </rPr>
          <t xml:space="preserve">
Contratación</t>
        </r>
      </text>
    </comment>
    <comment ref="G252" authorId="1" shapeId="0" xr:uid="{89923BA3-55E1-493A-80AE-33C041872033}">
      <text>
        <r>
          <rPr>
            <b/>
            <sz val="9"/>
            <color indexed="81"/>
            <rFont val="Tahoma"/>
            <family val="2"/>
          </rPr>
          <t>CLAUDIA MARCELA HERNANDEZ REYES:</t>
        </r>
        <r>
          <rPr>
            <sz val="9"/>
            <color indexed="81"/>
            <rFont val="Tahoma"/>
            <family val="2"/>
          </rPr>
          <t xml:space="preserve">
verificar objeto y código, no es coherente</t>
        </r>
      </text>
    </comment>
    <comment ref="G258" authorId="1" shapeId="0" xr:uid="{7B2DEDB8-63A2-4644-AC7D-EA733466A8A5}">
      <text>
        <r>
          <rPr>
            <b/>
            <sz val="9"/>
            <color indexed="81"/>
            <rFont val="Tahoma"/>
            <family val="2"/>
          </rPr>
          <t>CLAUDIA MARCELA HERNANDEZ REYES:</t>
        </r>
        <r>
          <rPr>
            <sz val="9"/>
            <color indexed="81"/>
            <rFont val="Tahoma"/>
            <family val="2"/>
          </rPr>
          <t xml:space="preserve">
Prestar el servicio para la elaboración e impresión del material de divulgación requerido por la Universidad Pedagógica Nacional, para espacios institucionales a cargo del Centro de Egresados.</t>
        </r>
      </text>
    </comment>
    <comment ref="L262" authorId="1" shapeId="0" xr:uid="{EDAF72AA-743D-4D3F-BFBE-F618061FEBE6}">
      <text>
        <r>
          <rPr>
            <b/>
            <sz val="9"/>
            <color indexed="81"/>
            <rFont val="Tahoma"/>
            <family val="2"/>
          </rPr>
          <t>CLAUDIA MARCELA HERNANDEZ REYES:</t>
        </r>
        <r>
          <rPr>
            <sz val="9"/>
            <color indexed="81"/>
            <rFont val="Tahoma"/>
            <family val="2"/>
          </rPr>
          <t xml:space="preserve">
Contratación</t>
        </r>
      </text>
    </comment>
    <comment ref="L264" authorId="1" shapeId="0" xr:uid="{F809A51E-5F70-4A4A-9F56-44ACDC1152FD}">
      <text>
        <r>
          <rPr>
            <b/>
            <sz val="9"/>
            <color indexed="81"/>
            <rFont val="Tahoma"/>
            <family val="2"/>
          </rPr>
          <t>CLAUDIA MARCELA HERNANDEZ REYES:</t>
        </r>
        <r>
          <rPr>
            <sz val="9"/>
            <color indexed="81"/>
            <rFont val="Tahoma"/>
            <family val="2"/>
          </rPr>
          <t xml:space="preserve">
Contratación</t>
        </r>
      </text>
    </comment>
    <comment ref="L265" authorId="1" shapeId="0" xr:uid="{FDE8F583-3FA0-4E5C-80CC-7A8F433BC5B9}">
      <text>
        <r>
          <rPr>
            <b/>
            <sz val="9"/>
            <color indexed="81"/>
            <rFont val="Tahoma"/>
            <family val="2"/>
          </rPr>
          <t>CLAUDIA MARCELA HERNANDEZ REYES:</t>
        </r>
        <r>
          <rPr>
            <sz val="9"/>
            <color indexed="81"/>
            <rFont val="Tahoma"/>
            <family val="2"/>
          </rPr>
          <t xml:space="preserve">
Contratación</t>
        </r>
      </text>
    </comment>
    <comment ref="L298" authorId="1" shapeId="0" xr:uid="{BEB36E27-78CA-44EB-9043-5BA1B4B40940}">
      <text>
        <r>
          <rPr>
            <b/>
            <sz val="9"/>
            <color indexed="81"/>
            <rFont val="Tahoma"/>
            <family val="2"/>
          </rPr>
          <t>CLAUDIA MARCELA HERNANDEZ REYES:</t>
        </r>
        <r>
          <rPr>
            <sz val="9"/>
            <color indexed="81"/>
            <rFont val="Tahoma"/>
            <family val="2"/>
          </rPr>
          <t xml:space="preserve">
Contratación</t>
        </r>
      </text>
    </comment>
    <comment ref="G306" authorId="2" shapeId="0" xr:uid="{3863BA36-939C-4DA3-BFB5-D1B64962B4D3}">
      <text>
        <r>
          <rPr>
            <b/>
            <sz val="9"/>
            <color indexed="81"/>
            <rFont val="Tahoma"/>
            <family val="2"/>
          </rPr>
          <t>Santiago Quevedo Hernandez:</t>
        </r>
        <r>
          <rPr>
            <sz val="9"/>
            <color indexed="81"/>
            <rFont val="Tahoma"/>
            <family val="2"/>
          </rPr>
          <t xml:space="preserve">
verificar en el momento de requeriri el cdp, por el objeto y el código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ANDRES CASTILLO</author>
  </authors>
  <commentList>
    <comment ref="J5" authorId="0" shapeId="0" xr:uid="{7E06C858-38C7-4CD9-A9E4-284737AD0128}">
      <text>
        <r>
          <rPr>
            <sz val="9"/>
            <color indexed="81"/>
            <rFont val="Tahoma"/>
            <family val="2"/>
          </rPr>
          <t xml:space="preserve">
SI: Modificación
NUEVO: Agregar ITEM
ELIMINAR</t>
        </r>
      </text>
    </comment>
  </commentList>
</comments>
</file>

<file path=xl/sharedStrings.xml><?xml version="1.0" encoding="utf-8"?>
<sst xmlns="http://schemas.openxmlformats.org/spreadsheetml/2006/main" count="8539" uniqueCount="720">
  <si>
    <t>2.1.1.01.03.093</t>
  </si>
  <si>
    <t>20.01</t>
  </si>
  <si>
    <t>Prima o auxilio de Maternidad</t>
  </si>
  <si>
    <t>VICERRECTORÍA ADMINISTRATIVA Y FINANCIERA</t>
  </si>
  <si>
    <t>2.1.2.02.02.006</t>
  </si>
  <si>
    <t>10.22</t>
  </si>
  <si>
    <t>Servicios de alojamiento; servicios de suministro de comidas y bebidas; servicios de transporte; y servicios de distribución de electricidad, gas y agua</t>
  </si>
  <si>
    <t>2.1.2.02.02.007</t>
  </si>
  <si>
    <t>Servicios financieros y servicios conexos, servicios inmobiliarios y servicios de leasing</t>
  </si>
  <si>
    <t>2.1.2.02.02.008</t>
  </si>
  <si>
    <t>Servicios prestados a las empresas y servicios de producción</t>
  </si>
  <si>
    <t>2.1.2.02.02.009</t>
  </si>
  <si>
    <t>Servicios para la comunidad, sociales y personales</t>
  </si>
  <si>
    <t>2.1.3.08.02</t>
  </si>
  <si>
    <t>21.20.01</t>
  </si>
  <si>
    <t>VICERRECTORÍA DE GESTIÓN UNIVERSITARIA</t>
  </si>
  <si>
    <t>Centro de Egresados</t>
  </si>
  <si>
    <t>2.1.5.01.03</t>
  </si>
  <si>
    <t>Otros bienes transportables (excepto productos metálicos, maquinaria y equipo)</t>
  </si>
  <si>
    <t>Centro de Lenguas</t>
  </si>
  <si>
    <t>2.1.5.01.04</t>
  </si>
  <si>
    <t>Productos metálicos, maquinaria y equipo</t>
  </si>
  <si>
    <t>2.1.5.02.06</t>
  </si>
  <si>
    <t>Comercio y distribución; alojamiento; servicios de suministro de comidas y bebidas; servicios de transporte; y servicios de distribución de electricidad, gas y agua</t>
  </si>
  <si>
    <t>2.1.5.02.07</t>
  </si>
  <si>
    <t>Servicios financieros y servicios conexos; servicios inmobiliarios; y servicios de arrendamiento y leasing</t>
  </si>
  <si>
    <t>2.1.2.02.01.003</t>
  </si>
  <si>
    <t>VICERRECTORÍA ACADÉMICA</t>
  </si>
  <si>
    <t xml:space="preserve"> PLAN ANUAL DE ADQUISICIONES VIGENCIA  2026</t>
  </si>
  <si>
    <t xml:space="preserve">UNIVERSIDAD PEDAGÓGICA NACIONAL </t>
  </si>
  <si>
    <t>NIT 899999124-4</t>
  </si>
  <si>
    <t>Dirección: Calle  72 #11-86</t>
  </si>
  <si>
    <t>Teléfono: 5941894</t>
  </si>
  <si>
    <t>Página Web: www.pedagogica.edu.co</t>
  </si>
  <si>
    <t>2.1.3.07.02.012.02</t>
  </si>
  <si>
    <t>CARACTERIZACION POBLACIONES</t>
  </si>
  <si>
    <t>TRAZADOR EQUIDAD DE GENERO</t>
  </si>
  <si>
    <t>CENTRO RESPONSABILIDAD</t>
  </si>
  <si>
    <t>CENTRO DE COSTOS</t>
  </si>
  <si>
    <t>ÁREA</t>
  </si>
  <si>
    <t>Código Completo</t>
  </si>
  <si>
    <t>CONCEPTO</t>
  </si>
  <si>
    <t>DESCRIPCIÓN</t>
  </si>
  <si>
    <t>PRESUPUESTO 2026</t>
  </si>
  <si>
    <t>Incluir en el PAA SECOP</t>
  </si>
  <si>
    <t>Modificaciones o ITEM nuevos</t>
  </si>
  <si>
    <t>ITEM SECOP</t>
  </si>
  <si>
    <t>Código UNSPSC (cada código separado por ;)</t>
  </si>
  <si>
    <t>Descripción (Objeto)</t>
  </si>
  <si>
    <t>Fecha estimada de inicio de proceso de selección (mes)</t>
  </si>
  <si>
    <t>Fecha estimada de presentación de ofertas (mes)</t>
  </si>
  <si>
    <t>Duración del contrato (número)</t>
  </si>
  <si>
    <t>Duración del contrato (intervalo: días, meses, años)</t>
  </si>
  <si>
    <t xml:space="preserve">Modalidad de selección </t>
  </si>
  <si>
    <t>Fuente de los recursos</t>
  </si>
  <si>
    <t>Valor total estimado</t>
  </si>
  <si>
    <t>Valor estimado en la vigencia actual</t>
  </si>
  <si>
    <t>¿Se requieren vigencias futuras?</t>
  </si>
  <si>
    <t>Estado de solicitud de vigencias futuras</t>
  </si>
  <si>
    <t>Unidad de contratación (referencia)</t>
  </si>
  <si>
    <t>Ubicación</t>
  </si>
  <si>
    <t xml:space="preserve">Nombre del responsable </t>
  </si>
  <si>
    <t xml:space="preserve">Teléfono del responsable </t>
  </si>
  <si>
    <t xml:space="preserve">Correo electrónico del responsable </t>
  </si>
  <si>
    <t>¿Debe cumplir con invertir mínimo el 30% de los recursos del presupuesto destinados a comprar alimentos, cumpliendo con lo establecido en la Ley 2046 de 2020, reglamentada por el Decreto 248 de 2021?</t>
  </si>
  <si>
    <t>¿El contrato incluye el suministro de bienes y servicios distintos a alimentos?</t>
  </si>
  <si>
    <t>Impacto</t>
  </si>
  <si>
    <t>GRUPO ETARIO</t>
  </si>
  <si>
    <t>ENFOQUE DIFERENCIAL</t>
  </si>
  <si>
    <t>Categoría</t>
  </si>
  <si>
    <t>Subcategoría</t>
  </si>
  <si>
    <t>1331 CAJA MENOR</t>
  </si>
  <si>
    <t xml:space="preserve">Dirección de Servicios Generales </t>
  </si>
  <si>
    <t>2.1.2.01.01.003.01.02</t>
  </si>
  <si>
    <t>Bombas, compresores, motores de fuerza hidráulica y motores de potencia neumática y válvulas y sus partes y piezas Soporte Institucional</t>
  </si>
  <si>
    <t>Gastos por Caja Menor</t>
  </si>
  <si>
    <t>NO</t>
  </si>
  <si>
    <t>CAJA MENOR</t>
  </si>
  <si>
    <t>No  Aplica</t>
  </si>
  <si>
    <t>Meses</t>
  </si>
  <si>
    <t>CCE-15II03</t>
  </si>
  <si>
    <t>NA</t>
  </si>
  <si>
    <t>DIRECCIÓN DE CONTRATACION UNIVERSIDAD PEDAGOGICA NACIONAL</t>
  </si>
  <si>
    <t>CO-DC</t>
  </si>
  <si>
    <t>601 5941894</t>
  </si>
  <si>
    <t>contratacion@pedagogica.edu.co</t>
  </si>
  <si>
    <t>SI</t>
  </si>
  <si>
    <t>Directo</t>
  </si>
  <si>
    <t>Todas</t>
  </si>
  <si>
    <t>Todos</t>
  </si>
  <si>
    <t>No Aplica</t>
  </si>
  <si>
    <t>2.1.2.01.01.003.02.02</t>
  </si>
  <si>
    <t>Máquinas herramientas y sus partes, 
piezas y accesorios</t>
  </si>
  <si>
    <t>2.1.2.01.01.003.02.07</t>
  </si>
  <si>
    <t>Aparatos de uso doméstico y sus partes y piezas</t>
  </si>
  <si>
    <t>2.1.2.01.01.003.02.08</t>
  </si>
  <si>
    <t>Otra maquinaria para usos especiales y sus partes y piezas</t>
  </si>
  <si>
    <t>2.1.2.01.01.003.03.01</t>
  </si>
  <si>
    <t>Máquinas para oficina y contabilidad, y sus partes y accesorios</t>
  </si>
  <si>
    <t>2.1.2.01.01.003.03.02</t>
  </si>
  <si>
    <t>Maquinaria de informática y sus partes, piezas y accesorios</t>
  </si>
  <si>
    <t>2.1.2.01.01.003.04.02</t>
  </si>
  <si>
    <t>Aparatos de control eléctrico y distribución de electricidad y sus partes y piezas</t>
  </si>
  <si>
    <t>2.1.2.01.01.003.05.02</t>
  </si>
  <si>
    <t>Aparatos transmisores de televisión y radio; televisión, video y cámaras digitales; teléfonos</t>
  </si>
  <si>
    <t>2.1.2.01.01.003.05.03</t>
  </si>
  <si>
    <t>Radiorreceptores y receptores de televisión; aparatos para la grabación y reproducción de sonido y video; micrófonos, altavoces, amplificadores, etc.</t>
  </si>
  <si>
    <t>2.1.2.01.01.003.05.04</t>
  </si>
  <si>
    <t>Partes y piezas de los productos de las clases 4721 a 4733 y 4822</t>
  </si>
  <si>
    <t>2.1.2.01.01.003.05.05</t>
  </si>
  <si>
    <t>Discos, cintas, dispositivos de almacenamiento en estado sólido no volátiles y otros medios, no grabados</t>
  </si>
  <si>
    <t>2.1.2.01.01.003.06.02</t>
  </si>
  <si>
    <t>Instrumentos y aparatos de medición, verificación, análisis, de navegación y para otros fines (excepto instrumentos ópticos); instrumentos de control de procesos industriales, sus partes, piezas y accesorios</t>
  </si>
  <si>
    <t>2.1.2.01.01.004.01.01.01</t>
  </si>
  <si>
    <t>Asientos</t>
  </si>
  <si>
    <t>2.1.2.01.01.004.01.01.02</t>
  </si>
  <si>
    <t>Muebles del tipo utilizado en la oficina</t>
  </si>
  <si>
    <t>2.1.2.01.01.004.01.01.04</t>
  </si>
  <si>
    <t>Otros muebles N.C.P.</t>
  </si>
  <si>
    <t>2.1.2.01.01.004.01.01.06</t>
  </si>
  <si>
    <t>Partes y piezas de muebles</t>
  </si>
  <si>
    <t xml:space="preserve">2.1.2.02.01.000 </t>
  </si>
  <si>
    <t>Agricultura, silvicultura y productos de la pesca</t>
  </si>
  <si>
    <t>2.1.2.02.01.001</t>
  </si>
  <si>
    <t>Minerales, electricidad gas y agua</t>
  </si>
  <si>
    <t>2.1.2.02.01.002</t>
  </si>
  <si>
    <t>Productos alimenticios, bebidas y tabaco; textiles, prendas de vestir y productos de cuero</t>
  </si>
  <si>
    <t>1470 SALUD</t>
  </si>
  <si>
    <t>Vicerrectoría del Cuidado, a Cultura y el Bienestar</t>
  </si>
  <si>
    <t>2.1.2.02.01.004</t>
  </si>
  <si>
    <t xml:space="preserve"> Productos metálicos y paquetes de software</t>
  </si>
  <si>
    <t xml:space="preserve">2.1.2.02.02.005 </t>
  </si>
  <si>
    <t>Servicios de construcción</t>
  </si>
  <si>
    <t xml:space="preserve">Servicios prestados a las empresas y servicios de producción </t>
  </si>
  <si>
    <t>1328 CAPACITACIÓN</t>
  </si>
  <si>
    <t>Dirección de Talento Humano</t>
  </si>
  <si>
    <t>2.1.2.02.02.010</t>
  </si>
  <si>
    <t>Viáticos de los funcionarios en comisión</t>
  </si>
  <si>
    <t>COMISIÓN</t>
  </si>
  <si>
    <t>1480 OTROS DE BIENESTAR</t>
  </si>
  <si>
    <t>Apoyo socioeconómico a estudiantes</t>
  </si>
  <si>
    <t xml:space="preserve">Amparar los apoyos económicos  </t>
  </si>
  <si>
    <t>1320 SOPORTE INSTITUCIONAL GG</t>
  </si>
  <si>
    <t xml:space="preserve">Amparar los apoyos económicos </t>
  </si>
  <si>
    <t>OTROS</t>
  </si>
  <si>
    <t>Afiliación servicios pagos pse - ach</t>
  </si>
  <si>
    <t>2.1.8.05.01.004</t>
  </si>
  <si>
    <t>Sanciones administrativas</t>
  </si>
  <si>
    <t xml:space="preserve">Amparar el pago de las pólizas del convenio 314-2023 suscrito con ATENEA "Programa Jóvenes a la U"  </t>
  </si>
  <si>
    <t>VIGENCIA FUTURA</t>
  </si>
  <si>
    <t>Amparar la prestación del servicio de aseo  de la Universidad Pedagógica Nacional</t>
  </si>
  <si>
    <t>1420 RESTAURANTE</t>
  </si>
  <si>
    <t xml:space="preserve">Suministro de insumos para la operación del restaurante y cafetería de la Universidad Pedagógica Nacional. </t>
  </si>
  <si>
    <t>Amparar el Pago del grupo de pólizas de la Universidad Pedagógica Nacional: Póliza Todo Riesgo Daño Material, Póliza Manejo Global, Póliza Transporte de Valores, Póliza Responsabilidad Civil Extracontractual, Póliza de Automóviles y Responsabilidad Civil Servidores Públicos.</t>
  </si>
  <si>
    <t xml:space="preserve">Amparar el Pago de las pólizas correspondientes a los contratos y convenios que se tramitan desde la Subdirección de Asesorías y Extensión - Vicerrectoría de Gestión Universitaria. según el Acuerdo 0017 del 11 de septiembre del 2024, del Consejo Superior - Vigencia futura </t>
  </si>
  <si>
    <t xml:space="preserve">Amparar el Pago de las pólizas correspondientes a los contratos y convenios que se tramitan desde la Rectoría, Vicerrectoría Académica y Vicerrectoría Administrativa y Financiera de la Universidad Pedagógica Nacional </t>
  </si>
  <si>
    <t>Amparar la prestación del servicio de vigilancia y seguridad privada para las personas y bienes muebles e inmuebles de la Universidad Pedagógica Nacional”</t>
  </si>
  <si>
    <t>CCE-02</t>
  </si>
  <si>
    <t>21.10.25</t>
  </si>
  <si>
    <t>1325 SGSI</t>
  </si>
  <si>
    <t>Dirección de Tecnologías de la Información</t>
  </si>
  <si>
    <t>2.1.2.02.02.008 </t>
  </si>
  <si>
    <t xml:space="preserve">Prestar el servicio integral de conectividad (Canal de Datos, Internet y Wifi dedicado) con los equipos necesarios instalados y configurados sobre la plataforma tecnológica de la Universidad Pedagógica Nacional. </t>
  </si>
  <si>
    <t>1332 - ARRENDAMIENTOS</t>
  </si>
  <si>
    <t>Servicios financieros y servicios conexos; servicios inmobiliarios; y servicios de
arrendamiento y leasing</t>
  </si>
  <si>
    <t>ARRIENDOS</t>
  </si>
  <si>
    <t xml:space="preserve">Amparar el canon de arrendamiento del Contrato No.899 de 2003 - ubicado en la Cra 22#73-45. (Sección Educación Inicial del Instituto Pedagógico Nacional) . </t>
  </si>
  <si>
    <t>Amparar el canon de arrendamiento del Contrato No.899 de 2003 - ubicado en la Cra 22#73-45. (Sección Educación Inicial del Instituto Pedagógico Nacional) . Según  Acuerdo 026 del 24 de octubre  de 2023, del Consejo Superior - Vigencia futura 2024.</t>
  </si>
  <si>
    <t xml:space="preserve">Amparar el canon de arrendamiento del Contrato No. 898 de 2003 - ubicado en la Cra 22#73-31 (Sección Educación Inicial del Instituto Pedagógico Nacional). </t>
  </si>
  <si>
    <t xml:space="preserve">Amparar el canon de arrendamiento de los inmuebles de la UPN  </t>
  </si>
  <si>
    <t>Amparar el canon de arrendamiento del Contrato Arriendo No. 002 de  AK 15 No. 80- 52- CENTRO DE LENGUAS</t>
  </si>
  <si>
    <t>Amparar el canon de arrendamiento del Contrato de Arriendo No 536 del 2021, ubicado en la carrera 9 No 70-69 de la ciudad de Bogotá D.C </t>
  </si>
  <si>
    <t>Amparar el pago de los SOAT "Seguro Obligatorio De Automóviles" de los vehículos de  propiedad de la Universidad Pedagógica Nacional</t>
  </si>
  <si>
    <t>AVANCE</t>
  </si>
  <si>
    <t xml:space="preserve">Plan de capacitación para la vigencia </t>
  </si>
  <si>
    <t>CAPACITACIÓN</t>
  </si>
  <si>
    <t>Oficina de Relaciones Internacionales</t>
  </si>
  <si>
    <t>2.1.3.03.03.001</t>
  </si>
  <si>
    <t>Membresías</t>
  </si>
  <si>
    <t>Amparar el pago de la cuota anual del Consejo de Educación Popular de América Latina y el Caribe - CEAAL</t>
  </si>
  <si>
    <t>MEMBRESÍA</t>
  </si>
  <si>
    <t>RECTORÍA</t>
  </si>
  <si>
    <t>Amparar el pago de la cuota anual de la Asociación Universitaria Iberoamericana de Postgrados - AUIP</t>
  </si>
  <si>
    <t>Amparar el pago de la cuota anual de la Unión de Universidades de América Latina y el Caribe - UDUAL</t>
  </si>
  <si>
    <t>Amparar el pago de la membresía del Consejo Latinoamericano de Ciencias Sociales - CLACSO</t>
  </si>
  <si>
    <t>2.1.3.04.05.001</t>
  </si>
  <si>
    <t>Amparar el pago de la cuota de sostenimiento anual de la Asociación Colombiana de Facultades de Humanidades y de Ciencias Sociales</t>
  </si>
  <si>
    <t xml:space="preserve">Amparar el pago de la cuota de ACAC </t>
  </si>
  <si>
    <t>Amparar el pago de la membresía del año  de la Facultad de Bellas Artes en la Asociación Colombiana de Programas y Facultades de Artes ACOFARTES.</t>
  </si>
  <si>
    <t>Amparar el pago de la cuota de afiliación con el Instituto Colombiano de Normas Técnicas y Certificación ICONTEC</t>
  </si>
  <si>
    <t>Amparar el pago de la membresía de la Asociación Colombiana de Facultades de Educación- ASCOFADE, correspondiente a la cuota de sostenimiento anual.</t>
  </si>
  <si>
    <t>Amparar el pago de la cuota de membresía de la Asociación Red Colombiana de Facultades de Deporte, Educación Física y Recreación - ARCOFADER</t>
  </si>
  <si>
    <t xml:space="preserve">Amparar el pago de la cuota de sostenimiento de la Asociación Colombiana de Universidades  - ASCUN
</t>
  </si>
  <si>
    <t xml:space="preserve">Amparar el pago cuota anual de las actividades de Bienestar Universitario de la Universidad Pedagógica Nacional a la Asociación Colombiana de Universidades “ASCUN” 
</t>
  </si>
  <si>
    <t>Amparar el pago en la participación en las actividades deportivas - torneos estudiantiles, a la Asociación Colombiana de Universidades “ASCUN”</t>
  </si>
  <si>
    <t xml:space="preserve">Amparar el pago de la cuota de la membresía de la Red Colombiana de Formación Ambiental - RCFA, </t>
  </si>
  <si>
    <t xml:space="preserve">Amparar el pago de la cuota de sostenimiento de la Red Colombiana de Posgrados- RCP, </t>
  </si>
  <si>
    <t>Amparar el pago de suscripción a la Sociedad de Autores y Compositores SAYCO, necesario para el funcionamiento de la Emisora Pedagógica Radio.</t>
  </si>
  <si>
    <t>Amparar el pago de suscripción a la Asociación Colombiana de Intérpretes y Productores Fonográficos ACINPRO, necesario para el funcionamiento de la Emisora Pedagógica Radio.</t>
  </si>
  <si>
    <t>Amparar el pago de suscripción de la membresía del prefijo IPV6., en el marco del protocolo establecido por MinTIC en mediante Resolución 2710 de 2017.</t>
  </si>
  <si>
    <t>Dirección Financiera</t>
  </si>
  <si>
    <t>2.1.8.01.14</t>
  </si>
  <si>
    <t>Gravamen a los movimientos financieros</t>
  </si>
  <si>
    <t>1321 GESTIÓN AMBIENTAL</t>
  </si>
  <si>
    <t xml:space="preserve">Grupo interno de Infraestructura - Sistema Gestión ambiental </t>
  </si>
  <si>
    <t>Pago de sanciones generadas por acto administrativo por la Secretaría de Salud, Secretaría de Ambiente y demás autoridades.</t>
  </si>
  <si>
    <t>Amparar el pago de seguimiento y evaluación requeridos para la ejecución de conceptos técnicos forestales.</t>
  </si>
  <si>
    <t>1324 CENTRO DE EGRESADOS</t>
  </si>
  <si>
    <t>Amparar el pago de la inscripción del Centro de Egresados de la UPN al Encuentro Nacional de Egresados.</t>
  </si>
  <si>
    <t>Amparar los gastos bancarios vigencia 2026 de las operaciones que debe realizar la Universidad Pedagógica Nacional y que cobran las entidades bancarias que no se contemplan en la reciprocidad.</t>
  </si>
  <si>
    <t>1322 DIRECCIÓN DE ADMISIONES Y REGISTRO</t>
  </si>
  <si>
    <t xml:space="preserve">Dirección de Admisiones y Registros </t>
  </si>
  <si>
    <t>Amparar la Inscripción de la participación en Expo Estudiante 2026</t>
  </si>
  <si>
    <t xml:space="preserve">OTROS </t>
  </si>
  <si>
    <t>1640 IPN</t>
  </si>
  <si>
    <t>IPN</t>
  </si>
  <si>
    <t xml:space="preserve">Apoyo económico estudiantes </t>
  </si>
  <si>
    <t>Adquirir los pasajes aéreos en rutas nacionales e internacionales, según requerimiento de la Universidad Pedagógica Nacional</t>
  </si>
  <si>
    <t>78111500; 90121500</t>
  </si>
  <si>
    <t>2.1.3.13.01.001</t>
  </si>
  <si>
    <t>Sentencias</t>
  </si>
  <si>
    <t>2.1.3.13.01.002</t>
  </si>
  <si>
    <t>Conciliaciones</t>
  </si>
  <si>
    <t>Amparar los aportes a riesgos laborales -ARL de los estudiantes que realizarán práctica educativa o pedagógica durante la vigencia .</t>
  </si>
  <si>
    <t>2.1.8.04.01</t>
  </si>
  <si>
    <t>Cuota de fiscalización y auditaje</t>
  </si>
  <si>
    <t>Pago de la cuota de fiscalización y auditaje</t>
  </si>
  <si>
    <t>10.01</t>
  </si>
  <si>
    <t>2.1.8.01.51</t>
  </si>
  <si>
    <t>Impuesto sobre vehículos automotores</t>
  </si>
  <si>
    <t xml:space="preserve">Pago de impuesto sobre vehículos automotores de propiedad de la Universidad Pedagógica Nacional correspondientes a la vigencia </t>
  </si>
  <si>
    <t>IMPUESTO</t>
  </si>
  <si>
    <t>2.1.8.01.52</t>
  </si>
  <si>
    <t>Impuesto predial unificado</t>
  </si>
  <si>
    <t>Pago de los impuestos prediales de la vigencia  de los predios ubicados de la UPN</t>
  </si>
  <si>
    <t>PREDIAL</t>
  </si>
  <si>
    <t>2.1.8.01.54</t>
  </si>
  <si>
    <t>Impuesto de industria y comercio</t>
  </si>
  <si>
    <t>Amparar el pago del impuesto de Industria y Comercio (ICA) de la Universidad Pedagógica Nacional.</t>
  </si>
  <si>
    <t>ICA</t>
  </si>
  <si>
    <t>2.1.3.07.02.030</t>
  </si>
  <si>
    <t>Auxilio sindical (no de pensiones)</t>
  </si>
  <si>
    <t xml:space="preserve">Auxilios Sindicales
</t>
  </si>
  <si>
    <t>BIENESTAR SOCIAL Y ESTÍMULOS</t>
  </si>
  <si>
    <t>Auxilios funerarios a cargo de la entidad</t>
  </si>
  <si>
    <t>2.1.3.07.02.089</t>
  </si>
  <si>
    <t>Auxilio de Incapacidad</t>
  </si>
  <si>
    <t xml:space="preserve">2.1.3.07.02.094 </t>
  </si>
  <si>
    <t>Auxilios Salud Visual</t>
  </si>
  <si>
    <t xml:space="preserve">2.1.3.07.02.097 </t>
  </si>
  <si>
    <t>Auxilios Médicos</t>
  </si>
  <si>
    <t xml:space="preserve">2.1.3.07.02.098 </t>
  </si>
  <si>
    <t>Auxilios Educativos</t>
  </si>
  <si>
    <t>1335 SERVICIOS PÚBLICOS</t>
  </si>
  <si>
    <t xml:space="preserve">Servicios Públicos
</t>
  </si>
  <si>
    <t>SERVICIOS PÚBLICOS</t>
  </si>
  <si>
    <t xml:space="preserve">Servicios Públicos </t>
  </si>
  <si>
    <t>1630 CENTRO DE LENGUAS</t>
  </si>
  <si>
    <t>Pago servicio energía de  las instalaciones del Centro de Lenguas</t>
  </si>
  <si>
    <t>2.1.5.02.08</t>
  </si>
  <si>
    <t>Pago de servicio telefonía de las instalaciones del Centro de Lenguas</t>
  </si>
  <si>
    <t>Adquirir partes, piezas, accesorios y periféricos en tecnología informática para los equipos de cómputo de la Universidad Pedagógica Nacional</t>
  </si>
  <si>
    <t>FUN-001</t>
  </si>
  <si>
    <t>Minerales; electricidad, gas y agua</t>
  </si>
  <si>
    <t>Suministrar materiales de construcción, ferretería y plomería para las adecuaciones y mantenimientos que se realizan en las diferentes instalaciones de la Universidad Pedagógica Nacional.</t>
  </si>
  <si>
    <t>FUN-002</t>
  </si>
  <si>
    <t>Suministrar  pinturas y materiales necesarios para realizar las labores de mantenimiento locativo en las diferentes instalaciones de la Universidad Pedagógica Nacional.</t>
  </si>
  <si>
    <t>FUN-003</t>
  </si>
  <si>
    <t>31211500; 31211600;31211700;31211800;31211900</t>
  </si>
  <si>
    <t>Suministrar pinturas y materiales necesarios para realizar las labores de mantenimiento locativo en las diferentes instalaciones de la Universidad Pedagógica Nacional.</t>
  </si>
  <si>
    <t>Suministrar elementos de aseo y desinfección para los diferentes predios de la Universidad Pedagógica Nacional.</t>
  </si>
  <si>
    <t>FUN-004</t>
  </si>
  <si>
    <t>14111700;47131500;47131600;47131700;47131800;47131900; 47132100</t>
  </si>
  <si>
    <t>Amparar la adición del contrato N.º 285 de 2025 cuyo objeto es "Contratar el servicio de soporte y mantenimiento de la licencia de uso del software ISOLUCION (HSEQ, riesgos, Seguridad de la Información), herramienta especializada en la administración y automatización para el Sistema de Gestión Integral de la Universidad Pedagógica Nacional""</t>
  </si>
  <si>
    <t>Adicion</t>
  </si>
  <si>
    <t>FUN-005</t>
  </si>
  <si>
    <t>81111800;81111812</t>
  </si>
  <si>
    <t>p</t>
  </si>
  <si>
    <t>FUN-006</t>
  </si>
  <si>
    <t>53101600;53101500;53101800;53103000;53102500;53102100;53102700</t>
  </si>
  <si>
    <t xml:space="preserve">Adquirir la dotación de calzado para los trabajadores oficiales y personal que presta servicio en el área de restaurante vigencia </t>
  </si>
  <si>
    <t>FUN-007</t>
  </si>
  <si>
    <t>53111600;53111500</t>
  </si>
  <si>
    <t xml:space="preserve">Adquirir la dotación de implementos de seguridad para los trabajadores oficiales y personal que presta servicio en el área de restaurante </t>
  </si>
  <si>
    <t>FUN-008</t>
  </si>
  <si>
    <t>Suministrar elementos e insumos de cafetería para los diferentes predios de la Universidad Pedagógica Nacional.</t>
  </si>
  <si>
    <t>FUN-009</t>
  </si>
  <si>
    <t>1510 SEGURIDAD Y SALUD EN EL TRABAJO</t>
  </si>
  <si>
    <t>Adquirir los elementos de protección personal de tipo seguridad industrial para los funcionarios de la Universidad Pedagógica Nacional, en cumplimiento a la política de seguridad y salud en el trabajo de la UPN y la normatividad nacional vigente en Seguridad y Salud en el Trabajo Decreto 1072 de 2015.</t>
  </si>
  <si>
    <t>FUN-010</t>
  </si>
  <si>
    <t>31211900;53111500;53102700;53103100;46182300;46181800;46181700;46181600;46181500;42131600;</t>
  </si>
  <si>
    <t>Adquirir químicos e insumos para el mantenimiento y limpieza de la piscina de Calle 72  de la Universidad Pedagógica Nacional</t>
  </si>
  <si>
    <t>FUN-011</t>
  </si>
  <si>
    <t>47101500;47101568;49241700;49241712;47101600</t>
  </si>
  <si>
    <t>Suministrar materiales eléctricos para adecuaciones y mantenimientos que se realizan en las diferentes instalaciones de la Universidad Pedagógica Nacional.</t>
  </si>
  <si>
    <t>FUN-012</t>
  </si>
  <si>
    <t>Suministrar combustible (GASOLINA Y ACPM) para los vehículos que conforman el parque automotor de la Universidad
Pedagógica Nacional</t>
  </si>
  <si>
    <t>FUN-013</t>
  </si>
  <si>
    <t>Adquirir Papelería y útiles de oficina, con el fin de atender las necesidades básicas de las diferentes dependencias de la Universidad vigencia .</t>
  </si>
  <si>
    <t>FUN-014</t>
  </si>
  <si>
    <t>44121500;44121700;44121800;44121900;44122000;44122100;44111912;44102402;31201600;31201500;44111600;14121700;60102800;14111500;44121600;31163200;26111700;43211600;44102800</t>
  </si>
  <si>
    <t>Suministrar materiales de carpintería para la reparación, renovación y mantenimiento de muebles, puertas, ventanas, estructuras y otros elementos de carpintería que se realizan en las diferentes instalaciones de la Universidad Pedagógica Nacional</t>
  </si>
  <si>
    <t>FUN-015</t>
  </si>
  <si>
    <t>72153000;72101500;52131600;30266300</t>
  </si>
  <si>
    <t>2.1.2.02.02.005</t>
  </si>
  <si>
    <t>Realizar el suministro e instalación de vidrios, divisiones, espejos, y películas en las diferentes instalaciones de la Universidad Pedagógica Nacional.</t>
  </si>
  <si>
    <t>FUN-016</t>
  </si>
  <si>
    <t>72153002;72152400</t>
  </si>
  <si>
    <t>Prestar el servicio de transporte terrestre para las salidas académicas y administrativas de la Universidad Pedagógica Nacional</t>
  </si>
  <si>
    <t>FUN-017</t>
  </si>
  <si>
    <t xml:space="preserve">Prestar el servicio integral de conectividad (Canal de Datos, Internet y Wifi dedicado) con los equipos necesarios instalados y configurados sobre la plataforma tecnológica de la Universidad Pedagógica Nacional. según el Acuerdo 025 del 11 de octubre del 2024, del Consejo Superior - Vigencia futura </t>
  </si>
  <si>
    <t>FUN-018</t>
  </si>
  <si>
    <t>Contratar la prestación del servicio de vigilancia y seguridad privada para las personas y bienes muebles e inmuebles de la Universidad Pedagógica Nacional</t>
  </si>
  <si>
    <t>FUN-019</t>
  </si>
  <si>
    <t>1327 OFICINA DE COMUINICACIONES</t>
  </si>
  <si>
    <t xml:space="preserve">Oficina de Comunicaciones </t>
  </si>
  <si>
    <t xml:space="preserve"> Realizar el mantenimiento preventivo de los equipos de audio y video del Auditorio Multipropósito Simón Rodríguez y de la emisora "la Pedagógica Radio"</t>
  </si>
  <si>
    <t>FUN-020</t>
  </si>
  <si>
    <t>Prestar el servicio para la emisión de los capítulos del programa institucional "Historia con Futuro" de la Universidad Pedagógica Nacional y de la promoción del mismo a través de canales digitales.  </t>
  </si>
  <si>
    <t>FUN-021</t>
  </si>
  <si>
    <t xml:space="preserve">RECTORIA </t>
  </si>
  <si>
    <t>1326 SECRETARIA GENERAL</t>
  </si>
  <si>
    <t>Secretaría General</t>
  </si>
  <si>
    <t>Prestar el servicio para publicar los actos administrativos de carácter general dentro de las fechas establecidas para cada actuación, en cumplimiento al artículo 65 de la ley 1437 de 2011.</t>
  </si>
  <si>
    <t>FUN-022</t>
  </si>
  <si>
    <t>Realizar la recarga y mantenimiento de los equipos de extinción de incendios que se encuentran en las diferentes instalaciones de la Universidad Pedagógica Nacional.</t>
  </si>
  <si>
    <t>FUN-023</t>
  </si>
  <si>
    <t>72101500;72101509</t>
  </si>
  <si>
    <t>Realizar el mantenimiento preventivo y correctivo de las calderas del restaurante y la piscina de la Universidad Pedagógica Nacional.</t>
  </si>
  <si>
    <t>FUN-024</t>
  </si>
  <si>
    <t>72151000;72151001</t>
  </si>
  <si>
    <t>Realizar el mantenimiento preventivo y correctivo de los aires acondicionados de las diferentes instalaciones de la Universidad Pedagógica Nacional.</t>
  </si>
  <si>
    <t>FUN-025</t>
  </si>
  <si>
    <t>72101500;72101511</t>
  </si>
  <si>
    <t>Realizar el mantenimiento preventivo y correctivo de las Plantas Eléctricas y UPS de las diferentes instalaciones  de la Universidad Pedagógica Nacional.</t>
  </si>
  <si>
    <t>FUN-026</t>
  </si>
  <si>
    <t>73152100;72101500</t>
  </si>
  <si>
    <t>Realizar la limpieza y mantenimiento de las trampas de grasa, pozos sépticos, cajas de inspección y redes de aguas negras de las diferentes instalaciones de la Universidad Pedagógica Nacional.</t>
  </si>
  <si>
    <t>FUN-027</t>
  </si>
  <si>
    <t>Realizar mantenimiento de los equipos de hidropresión de las diferentes instalaciones de la UPN</t>
  </si>
  <si>
    <t>FUN-028</t>
  </si>
  <si>
    <t>Realizar el control integrado de Plagas de las diferentes instalaciones de la Universidad Pedagógica Nacional</t>
  </si>
  <si>
    <t>FUN-029</t>
  </si>
  <si>
    <t>70141600;72102100;78141600</t>
  </si>
  <si>
    <t>Realizar el mantenimiento preventivo y correctivo de los ascensores y equipos de transporte vertical  de las diferentes instalaciones de la Universidad Pedagógica Nacional.</t>
  </si>
  <si>
    <t>FUN-030</t>
  </si>
  <si>
    <t>72101500;72101506</t>
  </si>
  <si>
    <t>Realizar el lavado de tanques de agua potable y el análisis físico-químico, biológico e IRCA de agua cruda para consumo de las diferentes instalaciones de la Universidad Pedagógica Nacional.</t>
  </si>
  <si>
    <t>FUN-031</t>
  </si>
  <si>
    <t xml:space="preserve">Prestar el servicio para realizar los análisis fisicoquímicos y microbiológicos del agua de la piscina de calle 72.  </t>
  </si>
  <si>
    <t>FUN-032</t>
  </si>
  <si>
    <t>70171600;70171602</t>
  </si>
  <si>
    <t>FUN-033</t>
  </si>
  <si>
    <t>76121900;76121600</t>
  </si>
  <si>
    <t>Realizar la recolección, transporte y disposición final de los residuos peligrosos generados en las diferentes instalaciones de la UPN</t>
  </si>
  <si>
    <t>FUN-034</t>
  </si>
  <si>
    <t>Suministrar papel higiénico para las diferentes instalaciones de la Universidad Pedagógica Nacional.</t>
  </si>
  <si>
    <t>FUN-035</t>
  </si>
  <si>
    <t>Prestar el servicio de impresión, fotocopiado y scanner mediante el alquiler e instalación de equipos de última tecnología en las diferentes instalaciones de la Universidad Pedagógica Nacional</t>
  </si>
  <si>
    <t>FUN-036</t>
  </si>
  <si>
    <t>Pago de las cuotas de administración de los lotes 26 y 29 del Condominio Campestre Los Tulipanes propiedad de la UPN de la vigencia .</t>
  </si>
  <si>
    <t>FUN-037</t>
  </si>
  <si>
    <t xml:space="preserve">Realizar el mantenimiento  preventivo y correctivo a la flota vehicular de la Universidad Pedagógica Nacional </t>
  </si>
  <si>
    <t>FUN-038</t>
  </si>
  <si>
    <t>Prestar el servicio para la elaboración e impresión del material de divulgación requerido por la Universidad Pedagógica Nacional para atender los diferentes eventos y/o requerimientos institucionales.</t>
  </si>
  <si>
    <t>FUN-039</t>
  </si>
  <si>
    <t>60111400;44121604;44121700;52152100;24121500;44121800;44121600;53102500;53121600;53103000;24122000;82101500</t>
  </si>
  <si>
    <t>Adquirir buzos, camisetas y gorras institucionales en el marco de la participación de la UPN en la Feria internacional del libro de Bogotá y librería</t>
  </si>
  <si>
    <t>FUN-040</t>
  </si>
  <si>
    <t>53101600;53101700;53101800;53102500;53121600</t>
  </si>
  <si>
    <t>Realizar mantenimiento correctivo y preventivo de los tractores de la Universidad Pedagógica Nacional</t>
  </si>
  <si>
    <t>FUN-041</t>
  </si>
  <si>
    <t>Prestar el servicio de ambulancia en las diferentes actividades académicas y administrativas de la Universidad Pedagógica Nacional.</t>
  </si>
  <si>
    <t>FUN-042</t>
  </si>
  <si>
    <t>Prestar el servicio para la ejecución de  las autorizaciones técnicas emitidas por la CAR para poda y tala en las instalaciones fuera de Bogotá</t>
  </si>
  <si>
    <t>FUN-043</t>
  </si>
  <si>
    <t>70151900;70111500</t>
  </si>
  <si>
    <t>Realizar la recolección, transporte y disposición final de los residuos biológicos  generados en las diferentes instalaciones de la UPN</t>
  </si>
  <si>
    <t>FUN-044</t>
  </si>
  <si>
    <t>76121900;76121600;72121901</t>
  </si>
  <si>
    <t>Prestar el servicio de toma de muestras y análisis para determinación del contenido de PCBs de la subestación ubicada en las instalaciones de calle 72 de la UPN.</t>
  </si>
  <si>
    <t>FUN-045</t>
  </si>
  <si>
    <t>77131700;77121500;77121600;77121700</t>
  </si>
  <si>
    <t xml:space="preserve">Prestar el servicio de ejecución de Planes de poda de las instalaciones de la Universidad Pedagógica Nacional de acuerdo a los conceptos técnicos de la SDA.
</t>
  </si>
  <si>
    <t>FUN-046</t>
  </si>
  <si>
    <t>70151900; 70111500</t>
  </si>
  <si>
    <t>Prestar el servicio de caracterización de vertimientos de los diferentes laboratorios de las instalaciones de la Universidad Pedagógica Nacional".</t>
  </si>
  <si>
    <t>FUN-047</t>
  </si>
  <si>
    <t>Realizar la adquisición, siembra y conservación de especies arbóreas para garantizar las compensaciones forestales en cumplimiento de los conceptos técnicos emitidos por las autoridades ambientales en las diferentes instalaciones de la Universidad Pedagógica Nacional</t>
  </si>
  <si>
    <t>FUN-048</t>
  </si>
  <si>
    <t>Prestar el servicio  de elaboración e impresión de los insumos que se requieren para cubrir las necesidades de la Subdirección de Admisiones y Registro de la Universidad Pedagógica Nacional.</t>
  </si>
  <si>
    <t>FUN-049</t>
  </si>
  <si>
    <t>Adquirir carnés para la comunidad universitaria, atendiendo los requerimientos establecidos por la UPN</t>
  </si>
  <si>
    <t>FUN-050</t>
  </si>
  <si>
    <t>Prestar los servicios de soporte para el Sistema Académico CLASS</t>
  </si>
  <si>
    <t>FUN-051</t>
  </si>
  <si>
    <t>Prestar los servicios de soporte y mantenimiento para el sistema de notas en uso del Instituto Pedagógico Nacional INTEGRA PLATAFORMA ACADEMICA</t>
  </si>
  <si>
    <t>FUN-052</t>
  </si>
  <si>
    <t xml:space="preserve">Prestar los servicios de soporte para el Sistema Softland HCM software QUERYX 7" </t>
  </si>
  <si>
    <t>FUN-053</t>
  </si>
  <si>
    <t xml:space="preserve">Prestar los servicios de soporte para el Sistema Softland HCM software QUERYX 7 </t>
  </si>
  <si>
    <t>Prestar los servicios de soporte y desarrollo para el Sistema de Gestión Documental software  Papiro Cloud en Nube</t>
  </si>
  <si>
    <t>FUN-054</t>
  </si>
  <si>
    <t>Prestar los servicios de soporte y parametrización para el sistema GLPI.</t>
  </si>
  <si>
    <t>FUN-055</t>
  </si>
  <si>
    <t>Prestar los servicios de soporte para la Plataforma Software GOOBI</t>
  </si>
  <si>
    <t>FUN-056</t>
  </si>
  <si>
    <t>Prestar los servicios de soporte y mantenimiento para la planta telefónica de la Universidad Pedagógica Nacional</t>
  </si>
  <si>
    <t>FUN-057</t>
  </si>
  <si>
    <t xml:space="preserve"> Prestar los servicios de soporte para la Plataforma de Investigación para Maestros y Estudiantes PRIME</t>
  </si>
  <si>
    <t>FUN-058</t>
  </si>
  <si>
    <t>Prestar los servicios de soporte para la Plataforma de Investigación para Maestros y Estudiantes PRIME</t>
  </si>
  <si>
    <t xml:space="preserve">Prestar los servicios de operación para la facturación electrónica de venta de la Universidad Pedagógica Nacional. </t>
  </si>
  <si>
    <t>FUN-059</t>
  </si>
  <si>
    <t xml:space="preserve">Prestar el Servicios de mantenimiento y reparación de  maquinaria y otro equipo DATACENTER </t>
  </si>
  <si>
    <t>FUN-060</t>
  </si>
  <si>
    <t>1330 FACULTAD DE  ARTES</t>
  </si>
  <si>
    <t>Facultad de Artes</t>
  </si>
  <si>
    <t xml:space="preserve">Realizar el mantenimiento de  equipos (luces y sonido) LAE de la Facultad de Bellas Artes - UPN. </t>
  </si>
  <si>
    <t>FUN-061</t>
  </si>
  <si>
    <t>72151500;73152100</t>
  </si>
  <si>
    <t>Prestar el servicio de Lavado de Vestuario LAE de la Facultad de Bellas Artes - UPN.</t>
  </si>
  <si>
    <t>FUN-062</t>
  </si>
  <si>
    <t>Prestar los servicios de mantenimiento preventivo y correctivo de los instrumentos musicales de la Facultad de Bellas Artes.</t>
  </si>
  <si>
    <t>FUN-063</t>
  </si>
  <si>
    <t>Prestar el servicio de mantenimiento para los equipos de laboratorios y talleres de los programas de la Facultad de Bellas Artes de la Universidad Pedagógica Nacional.</t>
  </si>
  <si>
    <t>FUN-064</t>
  </si>
  <si>
    <t>Contratar el servicio de logística, preproducción y creación teatral con el fin de amparar las actividades de los Montajes correspondientes a los Procesos Autónomos de Creación - Teatro Circular , de la Licenciatura en Artes Escénicas de la Facultad de Bellas Artes de la Universidad Pedagógica Nacional.</t>
  </si>
  <si>
    <t>FUN-065</t>
  </si>
  <si>
    <t>Contratar la adquisición de materiales y suministros necesarios para el desarrollo de la actividades  de la Facultad de Bellas Artes de la Universidad Pedagógica 
Nacional.</t>
  </si>
  <si>
    <t>No</t>
  </si>
  <si>
    <t>FUN-066</t>
  </si>
  <si>
    <t>39121300;23101500;27112800;27112833;27113200;27113201;14111828</t>
  </si>
  <si>
    <t>39121300;23101500;27112800;
27112833;27113200;27113201;14111828</t>
  </si>
  <si>
    <t xml:space="preserve">Prestar los servicio de soporte y mantenimiento de la licencia de uso del software ISOLUCION  (HSEQ, riesgos, Seguridad de la Información), herramienta especializada en la administración y  automatización para el Sistema de Gestión Integral de la Universidad Pedagógica Nacional. </t>
  </si>
  <si>
    <t>FUN-067</t>
  </si>
  <si>
    <t>1340 FACULTAD DE CIENCIAS Y TECNOLOGÍA</t>
  </si>
  <si>
    <t>Facultad De Ciencias Y Tecnología</t>
  </si>
  <si>
    <t>Suministrar materiales y reactivos para el Laboratorio del Departamento de Química de la Universidad Pedagógica Nacional.</t>
  </si>
  <si>
    <t>FUN-068</t>
  </si>
  <si>
    <t>12352200; 41121700; 41121800</t>
  </si>
  <si>
    <t>2.1.2.01.01.003.04.05</t>
  </si>
  <si>
    <t>Lámparas eléctricas de incandescencia o descarga; lámparas de arco, equipo para alumbrado eléctrico; sus partes y piezas</t>
  </si>
  <si>
    <t>Suministrar materiales y reactivos para Laboratorio Bioclinico del Departamento de Biología de la Universidad Pedagógica Nacional.</t>
  </si>
  <si>
    <t>FUN-069</t>
  </si>
  <si>
    <t>Productos alimenticios bebidas y tabaco textiles prendas de vestir y productos de cuero</t>
  </si>
  <si>
    <t>Suministrar materiales para el Departamento de Matemáticas de la Universidad Pedagógica Nacional.</t>
  </si>
  <si>
    <t>FUN-070</t>
  </si>
  <si>
    <t>Prestar el servicio de mantenimiento para los equipos del  Laboratorio del Departamento de Física de la Universidad Pedagógica Nacional.</t>
  </si>
  <si>
    <t>FUN-071</t>
  </si>
  <si>
    <t>73152100; 81101700;81101706</t>
  </si>
  <si>
    <t>1410 CAFETERÍA</t>
  </si>
  <si>
    <t>Suministrar los elementos de limpieza y cafetería requeridos para los restaurantes y cafeterías de la Universidad Pedagógica Nacional</t>
  </si>
  <si>
    <t>FUN-072</t>
  </si>
  <si>
    <t>47121800;52151600;52151700</t>
  </si>
  <si>
    <t>Prestar el servicio de transporte de alimentos, para los restaurantes y cafeterías de la Universidad Pedagógica Nacional.</t>
  </si>
  <si>
    <t>FUN-073</t>
  </si>
  <si>
    <t>78101800;93131600</t>
  </si>
  <si>
    <t>Prestar el servicio para la recolección, transporte y disposición final de residuos sólidos orgánicos generados en los restaurantes y cafeterías de acuerdo a los horarios establecidos por la Universidad en las instalaciones de la UPN</t>
  </si>
  <si>
    <t>FUN-074</t>
  </si>
  <si>
    <t>Realizar el mantenimiento preventivo y correctivo para los equipos del Restaurante</t>
  </si>
  <si>
    <t>FUN-075</t>
  </si>
  <si>
    <t>FUN-076</t>
  </si>
  <si>
    <t>Adquirir menaje para el restaurante  de la Universidad Pedagógica Nacional.</t>
  </si>
  <si>
    <t>FUN-077</t>
  </si>
  <si>
    <t>47121800;52151600;52151700;52152000</t>
  </si>
  <si>
    <t>1430 DEPORTE</t>
  </si>
  <si>
    <t>Adquirir los uniformes para los estudiantes y funcionarios que representan a la Universidad Pedagógica Nacional en los encuentros deportivos.</t>
  </si>
  <si>
    <t>FUN-078</t>
  </si>
  <si>
    <t>53121500;53101600;53102700;53102900</t>
  </si>
  <si>
    <t>Amparar el pago de la inscripción juegos Distritales  -  ASCUN.</t>
  </si>
  <si>
    <t>Amparar el pago de la inscripción juegos Nacionales -  ASCUN.</t>
  </si>
  <si>
    <t xml:space="preserve">Prestar los servicios para atender todas las actividades relacionadas con la participación de la delegación deportiva de la Universidad Pedagógica Nacional, en la final de los juegos Universitarios Cerros </t>
  </si>
  <si>
    <t>FUN-079</t>
  </si>
  <si>
    <t>Prestar los servicios para atender todas las actividades lúdico-deportivas correspondientes a las vacaciones recreativas, programadas desde la Subdirección de Bienestar Universitario.</t>
  </si>
  <si>
    <t>FUN-080</t>
  </si>
  <si>
    <t>81141600;90101500;90101700;90111500;90111800</t>
  </si>
  <si>
    <t>Prestar los servicios como operador logístico para atender el desplazamiento, alojamiento y alimentación de la delegación de la Universidad Pedagógica Nacional. (Participación deportiva organizada por ASCUN).</t>
  </si>
  <si>
    <t>FUN-081</t>
  </si>
  <si>
    <t>Prestar los servicios logísticos para el desarrollo de las actividades lúdico -deportivas en el marco de la Bienvenida de los estudiantes nuevos del I y II semestre 2026.</t>
  </si>
  <si>
    <t>FUN-082</t>
  </si>
  <si>
    <t>90151800;80141900</t>
  </si>
  <si>
    <t>Realizar el mantenimiento preventivo y Correctivo de Equipos de la Unidad Odontológica y de salud de la universidad Pedagógica Nacional.</t>
  </si>
  <si>
    <t>FUN-083</t>
  </si>
  <si>
    <t>73152100;81101700;81141500;85161500</t>
  </si>
  <si>
    <t>Adquirir insumos odontológicos, requeridos para el normal funcionamiento y prestación del servicio del Programa de Salud de la Subdirección de Bienestar Universitario</t>
  </si>
  <si>
    <t>FUN-084</t>
  </si>
  <si>
    <t>51212100;42151600;42151900;42152400;42152500</t>
  </si>
  <si>
    <t>2.1.2.01.01.003.06.01</t>
  </si>
  <si>
    <t>Aparatos médicos y quirúrgicos y aparatos ortésicos y protésicos.</t>
  </si>
  <si>
    <t xml:space="preserve">Adquirir insumos médicos y de fisioterapia, requeridos para el normal funcionamiento y prestación del servicio del Programa de Salud de la Subdirección de Bienestar Universitario </t>
  </si>
  <si>
    <t>FUN-085</t>
  </si>
  <si>
    <t>Aparatos médicos y quirúrgicos y aparatos ortésicos y protésicos</t>
  </si>
  <si>
    <t>2.1.2.01.01.003.01.06</t>
  </si>
  <si>
    <t>Otras máquinas para usos generales y sus partes y piezas</t>
  </si>
  <si>
    <t>Aparatos de Uso Domestico</t>
  </si>
  <si>
    <t>2.1.2.01.01.004.01.03</t>
  </si>
  <si>
    <t>Artículos de deporte</t>
  </si>
  <si>
    <t>Prestar los servicios como operador logístico para el desarrollo de iniciativas pedagógicas orientadas a la promoción de los derechos humanos y la convivencia pacífica, con el propósito de fortalecer el tejido social y la participación de la Comunidad Universitaria.       COSTITUIR AUXILIAR CONVIVENCIA</t>
  </si>
  <si>
    <t>FUN-086</t>
  </si>
  <si>
    <t>80141900;80141600</t>
  </si>
  <si>
    <t>FUN-087</t>
  </si>
  <si>
    <t>85101500;85151500</t>
  </si>
  <si>
    <t xml:space="preserve">Prestar el servicio de la elaboración e impresión de  agendas entre otros elementos institucionales de acuerdo a las necesidades del Instituto Pedagógico Nacional
</t>
  </si>
  <si>
    <t>FUN-088</t>
  </si>
  <si>
    <t>82101500;44111500</t>
  </si>
  <si>
    <t>Prestar el servicio de impresión de diplomas, placa, copa y demás menciones de honor de acuerdo a los archivos finales aprobados por el Instituto Pedagógico Nacional para la promoción de graduandos  del IPN</t>
  </si>
  <si>
    <t>FUN-089</t>
  </si>
  <si>
    <t>Adquirir equipos de comunicación para las aulas académicas y sus respectivos soportes y bases para su instalación con el fin de contribuir con el bienestar de los estudiantes del Instituto Pedagógico Nacional</t>
  </si>
  <si>
    <t>FUN-090</t>
  </si>
  <si>
    <t>52161500; 52161505</t>
  </si>
  <si>
    <t>Adquirir tableros acrílicos para ser instalados en el Instituto Pedagógico Nacional (IPN), y así mejorar el ambiente de enseñanza y facilitar la interacción en las actividades académicas.</t>
  </si>
  <si>
    <t>FUN-091</t>
  </si>
  <si>
    <t xml:space="preserve">Adquirir Juegos de piso para el patio central con el fin de contribuir con el bienestar de los estudiantes del IPN </t>
  </si>
  <si>
    <t>FUN-092</t>
  </si>
  <si>
    <t xml:space="preserve">Prestar los servicios de  mantenimiento, adecuaciones y adquisiciones necesarias para la puesta en funcionamiento de
los parques infantiles del Instituto Pedagógico Nacional y la casa de muñecas de la SEI </t>
  </si>
  <si>
    <t>FUN-093</t>
  </si>
  <si>
    <t>FUN-094</t>
  </si>
  <si>
    <t>Adquirir Sillas para el Instituto Pedagógico Nacional</t>
  </si>
  <si>
    <t>FUN-095</t>
  </si>
  <si>
    <t xml:space="preserve">Adquirir Material didáctico para los niños de la SEI (Bloques de construcción, pelotas de letras, pelotas lisas) </t>
  </si>
  <si>
    <t>FUN-096</t>
  </si>
  <si>
    <t xml:space="preserve">Adquirir elementos deportivos para el área de Educación Física con el fin de contribuir con el bienestar de los estudiantes del Instituto Pedagógico Nacional.(Balones de baloncesto, mallas de futbol, tapete para gimnasia) </t>
  </si>
  <si>
    <t>FUN-097</t>
  </si>
  <si>
    <t xml:space="preserve">Adquirir equipos y  elementos para el buen funcionamiento de la granja del IPN con el fin de contribuir con el bienestar de los estudiantes  </t>
  </si>
  <si>
    <t>FUN-098</t>
  </si>
  <si>
    <t>41103000;52141500</t>
  </si>
  <si>
    <t>Adquirir equipos y elementos para el buen funcionamiento de la granja del IPN con el fin de contribuir con el bienestar de los estudiantes</t>
  </si>
  <si>
    <t>2.1.2.01.01.003.04.06</t>
  </si>
  <si>
    <t>Otro equipo eléctrico y sus partes y piezas</t>
  </si>
  <si>
    <t xml:space="preserve">Adquirir pedestales para la Biblioteca del Instituto Pedagógico Nacional </t>
  </si>
  <si>
    <t>FUN-099</t>
  </si>
  <si>
    <t xml:space="preserve">1650 EMISORA </t>
  </si>
  <si>
    <t>Emisora</t>
  </si>
  <si>
    <t>Prestar el servicio de soporte del sitio Web WordPress de la emisora.  - EMISORA</t>
  </si>
  <si>
    <t>FUN-101</t>
  </si>
  <si>
    <t>1390 ETICT</t>
  </si>
  <si>
    <t xml:space="preserve">ETICT </t>
  </si>
  <si>
    <t>PAGOS ETICT</t>
  </si>
  <si>
    <t xml:space="preserve">FUN-100 - ICT  </t>
  </si>
  <si>
    <t>Prestar el servicio de montaje del stand de la Universidad Pedagógica Nacional en Expo Estudiante 2026 y montaje Stand. - SAD</t>
  </si>
  <si>
    <t>FUN-102</t>
  </si>
  <si>
    <t xml:space="preserve"> Prestar el servicio logístico para el evento cultural Encuentro General de Egresados - Actividades artísticas, de entretenimiento y recreación</t>
  </si>
  <si>
    <t>FUN-103</t>
  </si>
  <si>
    <t>Prestar el servicio para la elaboración e impresión del material de divulgación requerido por la Universidad Pedagógica Nacional, para espacios institucionales a cargo del Centro de Egresados.</t>
  </si>
  <si>
    <t>FUN-104</t>
  </si>
  <si>
    <t>Prestar el servicio de mantenimiento para los equipos del Laboratorio Bioclinico del Departamento de Biología de la Universidad Pedagógica Nacional.</t>
  </si>
  <si>
    <t>FUN-105</t>
  </si>
  <si>
    <t>Prestar el servicio de mantenimiento para los equipos del Laboratorio del Departamento de Biología de la Universidad Pedagógica Nacional.</t>
  </si>
  <si>
    <t>FUN-106</t>
  </si>
  <si>
    <t>1440 CULTURA</t>
  </si>
  <si>
    <t>Prestar el servicio de mantenimiento preventivo y correctivo de los equipos requeridos para el desarrollo de las actividades del Programa de Cultura de la Subdirección de Bienestar Universitario-UPN.</t>
  </si>
  <si>
    <t>FUN-107</t>
  </si>
  <si>
    <t>60131000;60131100;60131200;60131300;60131400;60131600;60131800;72154200</t>
  </si>
  <si>
    <t>Prestar el servicio de lavandería de los uniformes y trajes de los grupos representativos del programa de cultura.</t>
  </si>
  <si>
    <t>FUN-108</t>
  </si>
  <si>
    <t xml:space="preserve">2.1.2.02.02.006 </t>
  </si>
  <si>
    <t>Prestar el servicio de admisión, curso y entrega de comunicaciones y documentos oficiales que remita la Universidad Pedagógica Nacional, a través de servicios postales, como correo certificado, correo electrónico certificado, encomienda u otros servicios: auxiliares de correspondencia, EMS y mensajería expresa.</t>
  </si>
  <si>
    <t>FUN-109</t>
  </si>
  <si>
    <t>78101500;78101800</t>
  </si>
  <si>
    <t xml:space="preserve">Adquirir la dotación para los funcionarios administrativos planta, provisionales y supernumerarios (caballeros) </t>
  </si>
  <si>
    <t>FUN-110</t>
  </si>
  <si>
    <t>53101600;53101900;53101902</t>
  </si>
  <si>
    <t>Adquirir la dotación para los funcionarios administrativos planta, provisionales y supernumerarios (damas)</t>
  </si>
  <si>
    <t>FUN-111</t>
  </si>
  <si>
    <t>53101600;53101900;53101904</t>
  </si>
  <si>
    <t xml:space="preserve">2.1.2.02.01.003 </t>
  </si>
  <si>
    <t>Adquirir insumos, para realizar el mantenimiento preventivo y correctivo de los equipos de cómputo de la Universidad Pedagógica Nacional</t>
  </si>
  <si>
    <t>FUN-112</t>
  </si>
  <si>
    <t>43211600; 43211700; 27111700; 12352100;39121400</t>
  </si>
  <si>
    <t>Prestar el servicio de mantenimiento preventivo y/o correctivo a equipos del Laboratorio del Departamento de Química de la Universidad Pedagógica Nacional.</t>
  </si>
  <si>
    <t>FUN-113</t>
  </si>
  <si>
    <t>73152100; 81101700</t>
  </si>
  <si>
    <t>Radiorreceptores y receptores de televisión; aparatos para la grabación y reproducción de sonido y video; micrófonos, altavoces,
amplificadores, etc.</t>
  </si>
  <si>
    <t>Adquisición de equipos y accesorios para la realización de las diferentes actividades de los programas de la Subdirección de Bienestar Universitario</t>
  </si>
  <si>
    <t>FUN-114</t>
  </si>
  <si>
    <t>39112500;52161500;45111700;52161600;45111500;39121400</t>
  </si>
  <si>
    <t>Suministrar materiales, reactivos y equipos para el Laboratorio del Departamento de Física de la Universidad Pedagógica Nacional.</t>
  </si>
  <si>
    <t>FUN-115</t>
  </si>
  <si>
    <t>2.1.2.01.01.003.01.04</t>
  </si>
  <si>
    <t>Hornos, quemadores para alimentación de hogar y sus partes y piezas</t>
  </si>
  <si>
    <t xml:space="preserve">Máquinas, herramientas y sus partes, piezas y accesorio. </t>
  </si>
  <si>
    <t>Suministrar materiales, reactivos y equipos para el Laboratorio del Departamento de Biología de la Universidad Pedagógica Nacional.</t>
  </si>
  <si>
    <t>FUN-116</t>
  </si>
  <si>
    <t>2.1.2.01.01.003.06.03</t>
  </si>
  <si>
    <t>Instrumentos ópticos y equipos fotográficos, partes, piezas y accesorios</t>
  </si>
  <si>
    <t>Adquirir los elementos de protección personal de tipo confección de prendas de seguridad y protección  para los funcionarios de la Universidad Pedagógica Nacional, en cumplimiento a la política de seguridad y salud en el trabajo de la UPN y la normatividad nacional vigente en Seguridad y Salud en el Trabajo Decreto 1072 de 2015 y de acuerdo con el incremento proyectado del 7,8% para el 2026.</t>
  </si>
  <si>
    <t>FUN-117</t>
  </si>
  <si>
    <t>Adquirir elementos de señalización, seguridad industrial y botiquines de primeros auxilios para las instalaciones de la Universidad Pedagógica Nacional</t>
  </si>
  <si>
    <t>FUN-118</t>
  </si>
  <si>
    <t>55121700; 46191600;42171600; 56121200; 42241700; 42131500;51102700</t>
  </si>
  <si>
    <t>Prestar el servicio de internet fibra óptica, para las instalaciones de San José de Villeta de la Universidad Pedagógica Nacional. </t>
  </si>
  <si>
    <t>FUN-119</t>
  </si>
  <si>
    <t>Bombas, compresores, motores de fuerza hidráulica y motores de potencia neumática y válvulas y sus partes y piezas</t>
  </si>
  <si>
    <t>Adquirir herramientas y equipo para las actividades de mantenimiento en las instalaciones de la UPN</t>
  </si>
  <si>
    <t>FUN-120</t>
  </si>
  <si>
    <t>27112700;27112000;27111700;30191500;23101500; 27131500; 22101900</t>
  </si>
  <si>
    <t>2.1.2.01.01.003.02.01</t>
  </si>
  <si>
    <t>Maquinaria agropecuaria o silvícola y sus partes y piezas</t>
  </si>
  <si>
    <t>2.1.2.01.01.003.02.04</t>
  </si>
  <si>
    <t>Maquinaria para la minería, la explotación de canteras y la construcción y sus partes y piezas</t>
  </si>
  <si>
    <t>Prestar el servicio de mantenimiento de los instrumentos musicales del Instituto Pedagógico Nacional</t>
  </si>
  <si>
    <t>FUN-121</t>
  </si>
  <si>
    <t>60131200;72154200;60131448</t>
  </si>
  <si>
    <t>Prestar el servicio de mantenimiento de equipos médicos del IPN</t>
  </si>
  <si>
    <t>FUN-122</t>
  </si>
  <si>
    <t>73152100;81101700</t>
  </si>
  <si>
    <t xml:space="preserve">Prestar el Servicio de mantenimiento o reparación de alarma contra incendios (GDO) </t>
  </si>
  <si>
    <t>FUN-123</t>
  </si>
  <si>
    <t>Suministrar materiales y herramientas para el Departamento de Tecnología de la Universidad Pedagógica Nacional</t>
  </si>
  <si>
    <t>FUN-124</t>
  </si>
  <si>
    <t>Instrumentos  y aparatos de medición, verificación,  análisis, de navegación y para otros fines (excepto instrumentos ópticos); instrumentos de control de procesos industriales, sus partes, piezas y accesorios.</t>
  </si>
  <si>
    <t>Prestar los servicios de soporte, administración y almacenamiento en nube de los backups de información de la Universidad Pedagógica Nacional.</t>
  </si>
  <si>
    <t>FUN-125</t>
  </si>
  <si>
    <t>Prestar el servicio de certificado para firmas digitales en token virtual para uso de la Universidad Pedagógica Nacional. </t>
  </si>
  <si>
    <t>FUN-126</t>
  </si>
  <si>
    <t>Realizar sesiones de reflexión sobre la poesía en espacios al aire libre para la comunidad universitaria de la UPN, como parte de la estrategia de resignificación de espacios que se implementará a largo de la vigencia .</t>
  </si>
  <si>
    <t>FUN-127</t>
  </si>
  <si>
    <t>Suministrar químicos de desinfección y limpieza requeridos para los restaurantes y cafeterías de la Universidad Pedagógica Nacional.</t>
  </si>
  <si>
    <t>FUN-128</t>
  </si>
  <si>
    <t>Adquirir el servicio  de GPS para el parque automotor de la Universidad Pedagógica Nacional</t>
  </si>
  <si>
    <t>FUN-129</t>
  </si>
  <si>
    <t>32101600;32101656</t>
  </si>
  <si>
    <t>Adquirir bolsas  institucionales en el marco de la participación de la UPN en la Feria Internacional del libro de Bogotá</t>
  </si>
  <si>
    <t>FUN-130</t>
  </si>
  <si>
    <t>Adquirir bolsas toteg bag en el marco de la participación de la UPN en la Feria Internacional del libro de la FILBO</t>
  </si>
  <si>
    <t>FUN-131</t>
  </si>
  <si>
    <t>Prestar el servicio de mantenimiento preventivo / correctivo a equipos del Departamento de Tecnología de la Universidad Pedagógica Nacional.</t>
  </si>
  <si>
    <t>FUN-132</t>
  </si>
  <si>
    <t>Adquirir herramientas y equipos para el -departamento de Tecnología de la Universidad Pedagógica Nacional.</t>
  </si>
  <si>
    <t>FUN-133</t>
  </si>
  <si>
    <t>Prestar el servicio de logística y suministro de material pedagógico para el desarrollo de la actividad académica y cultural del día del maestro en la vigencia </t>
  </si>
  <si>
    <t>FUN-134</t>
  </si>
  <si>
    <t>Prestar el servicio para 30 llamadas simultaneas de troncales SIP IP en nube con disponibilidad de salida de llamadas a destinos locales, con licenciamiento perpetuo.</t>
  </si>
  <si>
    <t>FUN-135</t>
  </si>
  <si>
    <t>43231500;83111500</t>
  </si>
  <si>
    <t>Prestar los servicios especializados para la prevención del consumo de sustancias psicoactivas licitas e ilícitas, con el fin de fortalecer las estrategias de prevención en la Universidad Pedagógica Nacional.</t>
  </si>
  <si>
    <t>FUN-136</t>
  </si>
  <si>
    <t>85121700; 80111600</t>
  </si>
  <si>
    <t>Adquirir elementos para el  desarrollo de las actividades deportivas en el Programa de Deportes de la SBU</t>
  </si>
  <si>
    <t>FUN-137</t>
  </si>
  <si>
    <t>Prestar el servicio de realización de sesiones de escritura creativa en la Biblioteca Central de la Universidad Pedagógica Nacional, dirigidas a la comunidad universitaria, como parte de la estrategia de resignificación de espacios que se desarrollará durante la vigencia 2026.</t>
  </si>
  <si>
    <t>FUN-138</t>
  </si>
  <si>
    <t>Suministrar e instalar blackouts y persianas en las  instalaciones  de la Universidad Pedagógica Nacional</t>
  </si>
  <si>
    <t>FUN-139</t>
  </si>
  <si>
    <t>Productos metálicos y paquetes de software</t>
  </si>
  <si>
    <t>Adquirir elementos para promover e incentivar la participación de la comunidad estudiantil en las actividades culturales realizadas desde el Programa de Cultura de la SBU.</t>
  </si>
  <si>
    <t>FUN-140</t>
  </si>
  <si>
    <t>2.1.2.01.01.004.01.02</t>
  </si>
  <si>
    <t>Instrumentos musicales</t>
  </si>
  <si>
    <t>Adquirir instrumentos para Programa de Cultura de la SBU, con el fin de garantizar la realización de sus talleres artísticos.</t>
  </si>
  <si>
    <t>FUN-141</t>
  </si>
  <si>
    <t>Adquirir prendas de carácter institucional para los grupos representativos del Programa Cultura de la Subdirección de Bienestar Universitario.</t>
  </si>
  <si>
    <t>FUN-142</t>
  </si>
  <si>
    <t>81141600;53101500;53101900;53102200;53102700;53102900</t>
  </si>
  <si>
    <t>Prestar el servicio de mantenimiento y suministro de filtros para los purificadores de agua, con el fin de garantizar su correcto funcionamiento y contribuir al bienestar de la comunidad del IPN.</t>
  </si>
  <si>
    <t>FUN-143</t>
  </si>
  <si>
    <t>48101716;40161500;73152101</t>
  </si>
  <si>
    <t>Adquirir elementos de papelería y oficina para el desarrollo de las actividades administrativas y académicas del Centro de Lenguas.</t>
  </si>
  <si>
    <t>FUN-144</t>
  </si>
  <si>
    <t>YANETH ROMERO COCA
Vicerrectora Administrativa y Financiera</t>
  </si>
  <si>
    <t>44121708;31201500;44121622;44121701;30266501;44121801</t>
  </si>
  <si>
    <t>60131000;60131100;60131600</t>
  </si>
  <si>
    <t>FUN-100</t>
  </si>
  <si>
    <t>46181500;42131600;53111600;53111500</t>
  </si>
  <si>
    <t>50201700;50161800;52151500;52152100;50161500;</t>
  </si>
  <si>
    <t>53111500;53102700;53103100;46181500;46181600;46181700;46181800;46181900</t>
  </si>
  <si>
    <t>46181500;46181600;46181700;46181800;46181900;31211900;53111500;53102700;53103100;46182300;46181800;46181700;46181600;46181500;42131600;</t>
  </si>
  <si>
    <t>39131700;39131600;32141000;32141100;39101800;39111505;39111521;30151703;39131714</t>
  </si>
  <si>
    <t>39131700;39131600;32101600;32141000;32141100;39101900;39111505;39111521;30151703;39131714; 39121529;39122200;39121602;39101600</t>
  </si>
  <si>
    <t>81112100;8111200</t>
  </si>
  <si>
    <t>72153600;52131500</t>
  </si>
  <si>
    <t>47121800;52151600;52151800;52141500</t>
  </si>
  <si>
    <t>90141500;90141600</t>
  </si>
  <si>
    <t>81141600;90101500;90101700;90111500;90111800;90141500</t>
  </si>
  <si>
    <t>90151800;80141900;81141601</t>
  </si>
  <si>
    <t>51211600;51142100;42141500;42142500;42142600;42192600;42132200;42192210;42171600;23181800;41111500;43232000</t>
  </si>
  <si>
    <t>81141600;80141900</t>
  </si>
  <si>
    <t>12352200;41121700;41121800</t>
  </si>
  <si>
    <t>30131500;30131600;30131700;30102400;30103600;31201600;11111600;11111700;11111800;11101500;40171500;40171600;40171700;40171800;40171900;40173000;40174000;40175000;27111700</t>
  </si>
  <si>
    <t>______________________________________________</t>
  </si>
  <si>
    <t>VALOR APROBADO 2026</t>
  </si>
  <si>
    <t>TOTAL</t>
  </si>
  <si>
    <t>Realizar la recolección, transporte y disposición final de los residuos peligrosos y  especiales generados en las diferentes instalaciones de la UPN</t>
  </si>
  <si>
    <t>Amparar el canon de arrendamiento al Contrato No. 542 de 2024 - inmueble ubicado en la CALLE 73 No. 14 - 21/27/29 INTERIORES 1 y 2  de la ciudad de Bogotá D.C</t>
  </si>
  <si>
    <t>Amparar los gastos derivados de las intervenciones de infraestructura de carácter urgente requeridas en la piscina del campus Calle 72 de la Universidad Pedagógica Nacional.</t>
  </si>
  <si>
    <t>77121701;77101505</t>
  </si>
  <si>
    <t>Reducción</t>
  </si>
  <si>
    <t>Adición</t>
  </si>
  <si>
    <t>Valor Toral</t>
  </si>
  <si>
    <t>Entregar a título de arrendamiento a la Universidad Pedagógica Nacional para su uso y goce el inmueble ubicado en la AV carrera 14 No 65-27  con Matriculas Inmobiliarias 50C-276773.</t>
  </si>
  <si>
    <t>Si</t>
  </si>
  <si>
    <t>FUN-145</t>
  </si>
  <si>
    <t xml:space="preserve">2.1.2.02.02.009 </t>
  </si>
  <si>
    <t>Adquirir juegos de mesas hexagonales  y sillas para la SEI </t>
  </si>
  <si>
    <t xml:space="preserve">Adquirir la dotación de confección para los trabajadores oficiales y personal que presta servicio en el área de restaurante </t>
  </si>
  <si>
    <t xml:space="preserve">Adquirir la dotación de implementos de seguridad para los trabajadores oficiales y personal que presta servicio en el área de restaurante  </t>
  </si>
  <si>
    <t>76101500;76121500</t>
  </si>
  <si>
    <t>FUN-146</t>
  </si>
  <si>
    <t>Servicios prestados a las empresas y servicios de producción </t>
  </si>
  <si>
    <t>Aduirir dos mesas mostrador autoservicio a vapor para el restaurante de la instalación de la calle 72 de la Universidad Pedagógica Nacional.</t>
  </si>
  <si>
    <t>50101700; 50111500; 50112000; 50112000; 50121500; 50131600; 50131700; 50131800; 50151500; 50161500; 50171700; 50171800; 50181700; 50181900; 50192400; 50192900; 50193000; 50201700; 50221000; 50221100; 50221200; 50221300; 50301500; 50301700; 50302000; 50303700; 50304100; 50304400; 50304500; 50304600; 50305000; 50305100; 50305200; 50305400; 50305600; 50305900; 50307000; 50316700; 50401700; 50401800; 50401900; 50402000; 50402300; 50402500; 50402600; 50402700; 50402800; 50403200; 50403500; 50403800; 50404100; 50404101; 50404600; 50404800; 50405300; 50405600; 50405700; 50406200; 50406300; 50406500; 50407000; 50407200; 50415400; 93131600; 93131602; 93131607; 93131608; 93131609; 93131611</t>
  </si>
  <si>
    <t xml:space="preserve">Prestar los servicios como operador logístico para el desarrollo de iniciativas pedagógicas orientadas a la promoción de los derechos humanos y la convivencia pacífica, con el propósito de fortalecer el tejido social y la participación de la Comunidad Universitaria.       </t>
  </si>
  <si>
    <t>Amparar el canon de arrendamiento del Contrato Arriendo del centro de producción de alimentos ubicado en la Calle 94 C # 57A-11, Barrio Rionegro</t>
  </si>
  <si>
    <t>FUN-147</t>
  </si>
  <si>
    <t>Suministrar los bienes necesarios para la ubicación y funcionamiento de los convites universitarios, en cumplimiento del plan de trabajo de la Subdirección de Bienestar Universitario, para garantizar el uso adecuado del espacio común del campus universitario.</t>
  </si>
  <si>
    <t>FUN-148</t>
  </si>
  <si>
    <t>Prestar el servicio de Streaming y Auto DJ, para la
trasmisión continua de música y contenidos de la
emisora La Pedagógica Radio</t>
  </si>
  <si>
    <t>Prestar los servicios profesionales para la realización de los exámenes médicos ocupacionales para los funcionarios, docentes y trabajadores de la UPN, teniendo en cuenta los grupos de exposición de acuerdo a su ocupación (conductores, restaurante-cafetería, tareas de alto riesgo y personal de la salud) dando cumplimiento a la política de SST institucional y la normatividad colombiana vigente</t>
  </si>
  <si>
    <t>FUN-149</t>
  </si>
  <si>
    <t>26131500; 26131800</t>
  </si>
  <si>
    <t>Adquirir equipos de sistema de alimentación ininterrumpida (UPS) para la protección y respaldo eléctrico de los equipos tecnológicos de la Universidad Pedagógica Nacional.</t>
  </si>
  <si>
    <t>Suscribir un contrato interadministrativo entre la Universidad Pedagógica Nacional – UPN y el Fondo de Desarrollo de la Educación Superior – FODESEP, con el fin de fortalecer el Programa de Apoyo Socioeconómico de Bienestar Universitario, mediante el suministro de insumos para la operación de los restaurantes y cafeterías de la UPN.</t>
  </si>
  <si>
    <t>FUN-150</t>
  </si>
  <si>
    <t>Prestar los servicios para la demarcación y mantenimiento de las canchas deportivas de las Instalaciones de Valmaría -UPN.</t>
  </si>
  <si>
    <t>Otros muebles N.C.P</t>
  </si>
  <si>
    <t>FUN-151</t>
  </si>
  <si>
    <t>Se coloco FUN, para el contrato</t>
  </si>
  <si>
    <t>PAA Versión No. 09 - 2026</t>
  </si>
  <si>
    <t>80131502;80131500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</si>
</sst>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 #,##0;\-&quot;$&quot;\ #,##0"/>
    <numFmt numFmtId="6" formatCode="&quot;$&quot;\ #,##0;[Red]\-&quot;$&quot;\ #,##0"/>
    <numFmt numFmtId="8" formatCode="&quot;$&quot;\ #,##0.00;[Red]\-&quot;$&quot;\ #,##0.00"/>
    <numFmt numFmtId="44" formatCode="_-&quot;$&quot;\ * #,##0.00_-;\-&quot;$&quot;\ * #,##0.00_-;_-&quot;$&quot;\ * &quot;-&quot;??_-;_-@_-"/>
    <numFmt numFmtId="164" formatCode="&quot;$&quot;\ #,##0"/>
    <numFmt numFmtId="165" formatCode="#,##0.00_ ;\-#,##0.00\ "/>
    <numFmt numFmtId="166" formatCode="&quot;$&quot;\ #,##0;[Red]&quot;$&quot;\ #,##0"/>
  </numFmts>
  <fonts count="19" x14ac:knownFonts="1">
    <font>
      <sz val="11"/>
      <color theme="1"/>
      <name val="Calibri"/>
      <family val="2"/>
      <scheme val="minor"/>
    </font>
    <font>
      <sz val="11"/>
      <color theme="1"/>
      <name val="Calibri"/>
      <family val="2"/>
      <scheme val="minor"/>
    </font>
    <font>
      <sz val="7"/>
      <color theme="1"/>
      <name val="Arial"/>
      <family val="2"/>
    </font>
    <font>
      <b/>
      <sz val="14"/>
      <color theme="0"/>
      <name val="Arial"/>
      <family val="2"/>
    </font>
    <font>
      <b/>
      <sz val="10"/>
      <color theme="1"/>
      <name val="Verdana"/>
      <family val="2"/>
    </font>
    <font>
      <b/>
      <sz val="7"/>
      <color theme="0"/>
      <name val="Arial"/>
      <family val="2"/>
    </font>
    <font>
      <sz val="7"/>
      <color theme="0"/>
      <name val="Arial"/>
      <family val="2"/>
    </font>
    <font>
      <sz val="12"/>
      <color theme="1"/>
      <name val="Calibri"/>
      <family val="2"/>
      <scheme val="minor"/>
    </font>
    <font>
      <b/>
      <sz val="12"/>
      <color theme="0"/>
      <name val="Arial"/>
      <family val="2"/>
    </font>
    <font>
      <b/>
      <sz val="7"/>
      <color theme="1"/>
      <name val="Arial"/>
      <family val="2"/>
    </font>
    <font>
      <sz val="10"/>
      <color theme="1"/>
      <name val="Verdana"/>
      <family val="2"/>
    </font>
    <font>
      <u/>
      <sz val="11"/>
      <color theme="10"/>
      <name val="Calibri"/>
      <family val="2"/>
      <scheme val="minor"/>
    </font>
    <font>
      <b/>
      <sz val="8"/>
      <color theme="1"/>
      <name val="Arial"/>
      <family val="2"/>
    </font>
    <font>
      <sz val="9"/>
      <color indexed="81"/>
      <name val="Tahoma"/>
      <family val="2"/>
    </font>
    <font>
      <b/>
      <sz val="9"/>
      <color indexed="81"/>
      <name val="Tahoma"/>
      <family val="2"/>
    </font>
    <font>
      <u/>
      <sz val="7"/>
      <color theme="1"/>
      <name val="Arial"/>
      <family val="2"/>
    </font>
    <font>
      <sz val="11"/>
      <color theme="1"/>
      <name val="Calibri"/>
      <family val="2"/>
    </font>
    <font>
      <b/>
      <sz val="48"/>
      <color theme="0"/>
      <name val="Arial"/>
      <family val="2"/>
    </font>
    <font>
      <sz val="7"/>
      <color rgb="FFFF0000"/>
      <name val="Arial"/>
      <family val="2"/>
    </font>
  </fonts>
  <fills count="20">
    <fill>
      <patternFill patternType="none"/>
    </fill>
    <fill>
      <patternFill patternType="gray125"/>
    </fill>
    <fill>
      <patternFill patternType="solid">
        <fgColor theme="0"/>
        <bgColor indexed="64"/>
      </patternFill>
    </fill>
    <fill>
      <patternFill patternType="solid">
        <fgColor theme="8" tint="-0.499984740745262"/>
        <bgColor indexed="64"/>
      </patternFill>
    </fill>
    <fill>
      <patternFill patternType="solid">
        <fgColor rgb="FFDBE5F1"/>
        <bgColor indexed="64"/>
      </patternFill>
    </fill>
    <fill>
      <patternFill patternType="solid">
        <fgColor theme="5" tint="-0.249977111117893"/>
        <bgColor indexed="64"/>
      </patternFill>
    </fill>
    <fill>
      <patternFill patternType="solid">
        <fgColor rgb="FF00B050"/>
        <bgColor indexed="64"/>
      </patternFill>
    </fill>
    <fill>
      <patternFill patternType="solid">
        <fgColor theme="8" tint="-0.249977111117893"/>
        <bgColor indexed="64"/>
      </patternFill>
    </fill>
    <fill>
      <patternFill patternType="solid">
        <fgColor theme="5"/>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2"/>
        <bgColor indexed="64"/>
      </patternFill>
    </fill>
    <fill>
      <patternFill patternType="solid">
        <fgColor theme="9" tint="0.59999389629810485"/>
        <bgColor indexed="64"/>
      </patternFill>
    </fill>
    <fill>
      <patternFill patternType="solid">
        <fgColor theme="7" tint="0.39997558519241921"/>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9"/>
        <bgColor indexed="64"/>
      </patternFill>
    </fill>
    <fill>
      <patternFill patternType="solid">
        <fgColor rgb="FFF2F2F2"/>
        <bgColor indexed="64"/>
      </patternFill>
    </fill>
  </fills>
  <borders count="21">
    <border>
      <left/>
      <right/>
      <top/>
      <bottom/>
      <diagonal/>
    </border>
    <border>
      <left style="thick">
        <color rgb="FF002060"/>
      </left>
      <right/>
      <top style="thick">
        <color rgb="FF002060"/>
      </top>
      <bottom/>
      <diagonal/>
    </border>
    <border>
      <left/>
      <right/>
      <top style="thick">
        <color rgb="FF002060"/>
      </top>
      <bottom/>
      <diagonal/>
    </border>
    <border>
      <left/>
      <right style="thick">
        <color rgb="FF002060"/>
      </right>
      <top style="thick">
        <color rgb="FF002060"/>
      </top>
      <bottom/>
      <diagonal/>
    </border>
    <border>
      <left style="thick">
        <color rgb="FF002060"/>
      </left>
      <right/>
      <top/>
      <bottom/>
      <diagonal/>
    </border>
    <border>
      <left/>
      <right style="thick">
        <color rgb="FF002060"/>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right style="thin">
        <color auto="1"/>
      </right>
      <top style="medium">
        <color indexed="64"/>
      </top>
      <bottom/>
      <diagonal/>
    </border>
    <border>
      <left style="thin">
        <color auto="1"/>
      </left>
      <right style="medium">
        <color indexed="64"/>
      </right>
      <top style="medium">
        <color indexed="64"/>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7">
    <xf numFmtId="0" fontId="0" fillId="0" borderId="0"/>
    <xf numFmtId="44" fontId="1" fillId="0" borderId="0" applyFont="0" applyFill="0" applyBorder="0" applyAlignment="0" applyProtection="0"/>
    <xf numFmtId="0" fontId="4" fillId="4" borderId="0" applyNumberFormat="0" applyBorder="0" applyProtection="0">
      <alignment horizontal="center" vertical="center"/>
    </xf>
    <xf numFmtId="0" fontId="7" fillId="0" borderId="0"/>
    <xf numFmtId="44" fontId="1" fillId="0" borderId="0" applyFont="0" applyFill="0" applyBorder="0" applyAlignment="0" applyProtection="0"/>
    <xf numFmtId="49" fontId="10" fillId="0" borderId="0" applyFill="0" applyBorder="0" applyProtection="0">
      <alignment horizontal="left" vertical="center"/>
    </xf>
    <xf numFmtId="0" fontId="11" fillId="0" borderId="0" applyNumberFormat="0" applyFill="0" applyBorder="0" applyAlignment="0" applyProtection="0"/>
  </cellStyleXfs>
  <cellXfs count="231">
    <xf numFmtId="0" fontId="0" fillId="0" borderId="0" xfId="0"/>
    <xf numFmtId="0" fontId="2" fillId="2" borderId="2" xfId="0" applyFont="1" applyFill="1" applyBorder="1" applyAlignment="1">
      <alignment horizontal="center" vertical="center" wrapText="1"/>
    </xf>
    <xf numFmtId="0" fontId="2" fillId="0" borderId="0" xfId="0" applyFont="1" applyAlignment="1">
      <alignment wrapText="1"/>
    </xf>
    <xf numFmtId="0" fontId="2" fillId="2" borderId="0" xfId="0" applyFont="1" applyFill="1" applyAlignment="1">
      <alignment horizontal="center" vertical="center" wrapText="1"/>
    </xf>
    <xf numFmtId="0" fontId="3" fillId="0" borderId="0" xfId="0" applyFont="1" applyAlignment="1">
      <alignment horizontal="center" vertical="center" wrapText="1"/>
    </xf>
    <xf numFmtId="0" fontId="5" fillId="2" borderId="4" xfId="2" applyFont="1" applyFill="1" applyBorder="1" applyAlignment="1" applyProtection="1">
      <alignment horizontal="center" vertical="center" wrapText="1"/>
    </xf>
    <xf numFmtId="0" fontId="6" fillId="2" borderId="0" xfId="0" applyFont="1" applyFill="1" applyAlignment="1">
      <alignment vertical="center" wrapText="1"/>
    </xf>
    <xf numFmtId="0" fontId="6" fillId="2" borderId="0" xfId="0" applyFont="1" applyFill="1" applyAlignment="1">
      <alignment horizontal="center" vertical="center" wrapText="1"/>
    </xf>
    <xf numFmtId="0" fontId="2" fillId="2" borderId="0" xfId="0" applyFont="1" applyFill="1" applyAlignment="1">
      <alignment wrapText="1"/>
    </xf>
    <xf numFmtId="0" fontId="2" fillId="2" borderId="0" xfId="0" applyFont="1" applyFill="1" applyAlignment="1">
      <alignment horizontal="center" wrapText="1"/>
    </xf>
    <xf numFmtId="0" fontId="6" fillId="2" borderId="5" xfId="0" applyFont="1" applyFill="1" applyBorder="1" applyAlignment="1">
      <alignment vertical="center" wrapText="1"/>
    </xf>
    <xf numFmtId="0" fontId="6" fillId="0" borderId="0" xfId="0" applyFont="1" applyAlignment="1">
      <alignment vertical="center" wrapText="1"/>
    </xf>
    <xf numFmtId="0" fontId="8" fillId="3" borderId="6" xfId="3" applyFont="1" applyFill="1" applyBorder="1" applyAlignment="1">
      <alignment vertical="center" wrapText="1"/>
    </xf>
    <xf numFmtId="0" fontId="8" fillId="3" borderId="7" xfId="3" applyFont="1" applyFill="1" applyBorder="1" applyAlignment="1">
      <alignment vertical="center" wrapText="1"/>
    </xf>
    <xf numFmtId="0" fontId="6" fillId="2" borderId="4" xfId="0" applyFont="1" applyFill="1" applyBorder="1" applyAlignment="1">
      <alignment wrapText="1"/>
    </xf>
    <xf numFmtId="0" fontId="6" fillId="2" borderId="0" xfId="0" applyFont="1" applyFill="1" applyAlignment="1">
      <alignment wrapText="1"/>
    </xf>
    <xf numFmtId="0" fontId="6" fillId="2" borderId="0" xfId="0" applyFont="1" applyFill="1" applyAlignment="1">
      <alignment horizontal="center" wrapText="1"/>
    </xf>
    <xf numFmtId="0" fontId="6" fillId="0" borderId="0" xfId="0" applyFont="1" applyAlignment="1">
      <alignment wrapText="1"/>
    </xf>
    <xf numFmtId="166" fontId="2" fillId="2" borderId="0" xfId="0" applyNumberFormat="1" applyFont="1" applyFill="1" applyAlignment="1">
      <alignment horizontal="center" vertical="center" wrapText="1"/>
    </xf>
    <xf numFmtId="0" fontId="5" fillId="3" borderId="13" xfId="2" applyFont="1" applyFill="1" applyBorder="1" applyAlignment="1" applyProtection="1">
      <alignment horizontal="center" vertical="center" wrapText="1"/>
    </xf>
    <xf numFmtId="0" fontId="5" fillId="3" borderId="14" xfId="2" applyFont="1" applyFill="1" applyBorder="1" applyAlignment="1" applyProtection="1">
      <alignment horizontal="center" vertical="center" wrapText="1"/>
    </xf>
    <xf numFmtId="0" fontId="5" fillId="6" borderId="15" xfId="2" applyFont="1" applyFill="1" applyBorder="1" applyAlignment="1" applyProtection="1">
      <alignment horizontal="center" vertical="center" wrapText="1"/>
    </xf>
    <xf numFmtId="0" fontId="5" fillId="6" borderId="14" xfId="2" applyFont="1" applyFill="1" applyBorder="1" applyAlignment="1" applyProtection="1">
      <alignment horizontal="center" vertical="center" wrapText="1"/>
    </xf>
    <xf numFmtId="0" fontId="6" fillId="6" borderId="14" xfId="2" applyFont="1" applyFill="1" applyBorder="1" applyAlignment="1" applyProtection="1">
      <alignment horizontal="center" vertical="center" wrapText="1"/>
    </xf>
    <xf numFmtId="3" fontId="5" fillId="7" borderId="14" xfId="0" applyNumberFormat="1" applyFont="1" applyFill="1" applyBorder="1" applyAlignment="1">
      <alignment horizontal="center" vertical="center" wrapText="1"/>
    </xf>
    <xf numFmtId="3" fontId="5" fillId="8" borderId="14" xfId="0" applyNumberFormat="1" applyFont="1" applyFill="1" applyBorder="1" applyAlignment="1">
      <alignment horizontal="center" vertical="center" wrapText="1"/>
    </xf>
    <xf numFmtId="3" fontId="5" fillId="8" borderId="16" xfId="0" applyNumberFormat="1" applyFont="1" applyFill="1" applyBorder="1" applyAlignment="1">
      <alignment horizontal="center" vertical="center" wrapText="1"/>
    </xf>
    <xf numFmtId="3" fontId="5" fillId="0" borderId="0" xfId="0" applyNumberFormat="1" applyFont="1" applyAlignment="1">
      <alignment horizontal="center" vertical="center" wrapText="1"/>
    </xf>
    <xf numFmtId="0" fontId="2" fillId="9" borderId="17" xfId="0" applyFont="1" applyFill="1" applyBorder="1" applyAlignment="1">
      <alignment horizontal="center" vertical="center" wrapText="1"/>
    </xf>
    <xf numFmtId="0" fontId="2" fillId="12" borderId="17" xfId="0" applyFont="1" applyFill="1" applyBorder="1" applyAlignment="1">
      <alignment horizontal="center" vertical="center" wrapText="1"/>
    </xf>
    <xf numFmtId="0" fontId="2" fillId="0" borderId="17" xfId="0" applyFont="1" applyBorder="1" applyAlignment="1">
      <alignment horizontal="center" vertical="center" wrapText="1"/>
    </xf>
    <xf numFmtId="0" fontId="2" fillId="14" borderId="17" xfId="0" applyFont="1" applyFill="1" applyBorder="1" applyAlignment="1">
      <alignment horizontal="center" vertical="center" wrapText="1"/>
    </xf>
    <xf numFmtId="49" fontId="2" fillId="0" borderId="17" xfId="5" applyFont="1" applyBorder="1" applyAlignment="1" applyProtection="1">
      <alignment horizontal="center" vertical="center" wrapText="1"/>
    </xf>
    <xf numFmtId="0" fontId="2" fillId="15" borderId="17" xfId="0" applyFont="1" applyFill="1" applyBorder="1" applyAlignment="1">
      <alignment horizontal="center" vertical="center" wrapText="1"/>
    </xf>
    <xf numFmtId="0" fontId="2" fillId="11" borderId="0" xfId="0" applyFont="1" applyFill="1" applyAlignment="1">
      <alignment wrapText="1"/>
    </xf>
    <xf numFmtId="0" fontId="2" fillId="14" borderId="0" xfId="0" applyFont="1" applyFill="1" applyAlignment="1">
      <alignment wrapText="1"/>
    </xf>
    <xf numFmtId="0" fontId="2" fillId="17" borderId="0" xfId="0" applyFont="1" applyFill="1" applyAlignment="1">
      <alignment wrapText="1"/>
    </xf>
    <xf numFmtId="0" fontId="2" fillId="10" borderId="17" xfId="0" applyFont="1" applyFill="1" applyBorder="1" applyAlignment="1" applyProtection="1">
      <alignment horizontal="center" vertical="center" wrapText="1"/>
      <protection locked="0"/>
    </xf>
    <xf numFmtId="0" fontId="2" fillId="18" borderId="0" xfId="0" applyFont="1" applyFill="1" applyAlignment="1">
      <alignment wrapText="1"/>
    </xf>
    <xf numFmtId="164" fontId="2" fillId="10" borderId="17" xfId="1" applyNumberFormat="1" applyFont="1" applyFill="1" applyBorder="1" applyAlignment="1" applyProtection="1">
      <alignment horizontal="center" vertical="center" wrapText="1"/>
    </xf>
    <xf numFmtId="49" fontId="2" fillId="2" borderId="0" xfId="5" applyFont="1" applyFill="1" applyBorder="1" applyAlignment="1" applyProtection="1">
      <alignment horizontal="center" vertical="center" wrapText="1"/>
    </xf>
    <xf numFmtId="0" fontId="2" fillId="0" borderId="0" xfId="0" applyFont="1" applyAlignment="1">
      <alignment horizontal="center" wrapText="1"/>
    </xf>
    <xf numFmtId="0" fontId="2" fillId="0" borderId="0" xfId="0" applyFont="1" applyAlignment="1">
      <alignment horizontal="center" vertical="center" wrapText="1"/>
    </xf>
    <xf numFmtId="5" fontId="2" fillId="2" borderId="2" xfId="0" applyNumberFormat="1" applyFont="1" applyFill="1" applyBorder="1" applyAlignment="1">
      <alignment wrapText="1"/>
    </xf>
    <xf numFmtId="5" fontId="2" fillId="2" borderId="0" xfId="0" applyNumberFormat="1" applyFont="1" applyFill="1" applyAlignment="1">
      <alignment wrapText="1"/>
    </xf>
    <xf numFmtId="5" fontId="2" fillId="2" borderId="0" xfId="0" applyNumberFormat="1" applyFont="1" applyFill="1" applyAlignment="1">
      <alignment vertical="center" wrapText="1"/>
    </xf>
    <xf numFmtId="5" fontId="5" fillId="3" borderId="14" xfId="2" applyNumberFormat="1" applyFont="1" applyFill="1" applyBorder="1" applyAlignment="1" applyProtection="1">
      <alignment vertical="center" wrapText="1"/>
    </xf>
    <xf numFmtId="5" fontId="2" fillId="10" borderId="17" xfId="1" applyNumberFormat="1" applyFont="1" applyFill="1" applyBorder="1" applyAlignment="1" applyProtection="1">
      <alignment vertical="center" wrapText="1"/>
    </xf>
    <xf numFmtId="5" fontId="2" fillId="2" borderId="0" xfId="1" applyNumberFormat="1" applyFont="1" applyFill="1" applyBorder="1" applyAlignment="1" applyProtection="1">
      <alignment vertical="center" wrapText="1"/>
    </xf>
    <xf numFmtId="5" fontId="2" fillId="0" borderId="0" xfId="0" applyNumberFormat="1" applyFont="1" applyAlignment="1">
      <alignment wrapText="1"/>
    </xf>
    <xf numFmtId="5" fontId="6" fillId="2" borderId="0" xfId="0" applyNumberFormat="1" applyFont="1" applyFill="1" applyAlignment="1">
      <alignment horizontal="right" vertical="center" wrapText="1"/>
    </xf>
    <xf numFmtId="5" fontId="2" fillId="0" borderId="17" xfId="0" applyNumberFormat="1" applyFont="1" applyBorder="1" applyAlignment="1">
      <alignment horizontal="right" wrapText="1"/>
    </xf>
    <xf numFmtId="0" fontId="2" fillId="10" borderId="17" xfId="0" applyFont="1" applyFill="1" applyBorder="1" applyAlignment="1">
      <alignment horizontal="center" vertical="center" wrapText="1"/>
    </xf>
    <xf numFmtId="0" fontId="2" fillId="2" borderId="0" xfId="0" applyFont="1" applyFill="1" applyAlignment="1">
      <alignment vertical="center" wrapText="1"/>
    </xf>
    <xf numFmtId="0" fontId="2" fillId="2" borderId="1" xfId="0" applyFont="1" applyFill="1" applyBorder="1" applyAlignment="1">
      <alignment wrapText="1"/>
    </xf>
    <xf numFmtId="0" fontId="2" fillId="2" borderId="2" xfId="0" applyFont="1" applyFill="1" applyBorder="1" applyAlignment="1">
      <alignment wrapText="1"/>
    </xf>
    <xf numFmtId="0" fontId="2" fillId="2" borderId="2" xfId="0" applyFont="1" applyFill="1" applyBorder="1" applyAlignment="1">
      <alignment horizontal="center" wrapText="1"/>
    </xf>
    <xf numFmtId="0" fontId="2" fillId="2" borderId="2" xfId="0" applyFont="1" applyFill="1" applyBorder="1" applyAlignment="1">
      <alignment vertical="center" wrapText="1"/>
    </xf>
    <xf numFmtId="5" fontId="2" fillId="2" borderId="2" xfId="0" applyNumberFormat="1" applyFont="1" applyFill="1" applyBorder="1" applyAlignment="1">
      <alignment horizontal="right" vertical="center" wrapText="1"/>
    </xf>
    <xf numFmtId="0" fontId="2" fillId="2" borderId="3" xfId="0" applyFont="1" applyFill="1" applyBorder="1" applyAlignment="1">
      <alignment vertical="center" wrapText="1"/>
    </xf>
    <xf numFmtId="0" fontId="2" fillId="0" borderId="0" xfId="0" applyFont="1" applyAlignment="1">
      <alignment vertical="center" wrapText="1"/>
    </xf>
    <xf numFmtId="0" fontId="2" fillId="2" borderId="4" xfId="0" applyFont="1" applyFill="1" applyBorder="1" applyAlignment="1">
      <alignment wrapText="1"/>
    </xf>
    <xf numFmtId="0" fontId="0" fillId="0" borderId="0" xfId="0" applyFont="1"/>
    <xf numFmtId="5" fontId="2" fillId="2" borderId="0" xfId="0" applyNumberFormat="1" applyFont="1" applyFill="1" applyAlignment="1">
      <alignment horizontal="right" vertical="center" wrapText="1"/>
    </xf>
    <xf numFmtId="0" fontId="2" fillId="2" borderId="5" xfId="0" applyFont="1" applyFill="1" applyBorder="1" applyAlignment="1">
      <alignment vertical="center" wrapText="1"/>
    </xf>
    <xf numFmtId="165" fontId="2" fillId="2" borderId="0" xfId="0" applyNumberFormat="1" applyFont="1" applyFill="1" applyAlignment="1">
      <alignment horizontal="center" vertical="center" wrapText="1"/>
    </xf>
    <xf numFmtId="0" fontId="9" fillId="0" borderId="0" xfId="0" applyFont="1" applyAlignment="1">
      <alignment horizontal="center" vertical="center" wrapText="1"/>
    </xf>
    <xf numFmtId="0" fontId="9" fillId="3" borderId="11" xfId="0" applyFont="1" applyFill="1" applyBorder="1" applyAlignment="1">
      <alignment vertical="center" wrapText="1"/>
    </xf>
    <xf numFmtId="0" fontId="9" fillId="3" borderId="0" xfId="0" applyFont="1" applyFill="1" applyAlignment="1">
      <alignment vertical="center" wrapText="1"/>
    </xf>
    <xf numFmtId="0" fontId="9" fillId="5" borderId="11" xfId="0" applyFont="1" applyFill="1" applyBorder="1" applyAlignment="1">
      <alignment vertical="center" wrapText="1"/>
    </xf>
    <xf numFmtId="0" fontId="9" fillId="5" borderId="0" xfId="0" applyFont="1" applyFill="1" applyAlignment="1">
      <alignment vertical="center" wrapText="1"/>
    </xf>
    <xf numFmtId="0" fontId="9" fillId="5" borderId="12" xfId="0" applyFont="1" applyFill="1" applyBorder="1" applyAlignment="1">
      <alignment vertical="center" wrapText="1"/>
    </xf>
    <xf numFmtId="0" fontId="2" fillId="13" borderId="17" xfId="4" applyNumberFormat="1" applyFont="1" applyFill="1" applyBorder="1" applyAlignment="1" applyProtection="1">
      <alignment horizontal="center" vertical="center" wrapText="1"/>
    </xf>
    <xf numFmtId="0" fontId="2" fillId="10" borderId="17" xfId="1" applyNumberFormat="1" applyFont="1" applyFill="1" applyBorder="1" applyAlignment="1" applyProtection="1">
      <alignment horizontal="center" vertical="center" wrapText="1"/>
    </xf>
    <xf numFmtId="0" fontId="2" fillId="2" borderId="17" xfId="0" applyFont="1" applyFill="1" applyBorder="1" applyAlignment="1">
      <alignment horizontal="center" vertical="center" wrapText="1"/>
    </xf>
    <xf numFmtId="0" fontId="2" fillId="14" borderId="17" xfId="0" applyFont="1" applyFill="1" applyBorder="1" applyAlignment="1" applyProtection="1">
      <alignment horizontal="center" vertical="center" wrapText="1"/>
      <protection locked="0"/>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164" fontId="2" fillId="0" borderId="17" xfId="0" applyNumberFormat="1" applyFont="1" applyBorder="1" applyAlignment="1">
      <alignment horizontal="center" vertical="center" wrapText="1"/>
    </xf>
    <xf numFmtId="0" fontId="15" fillId="0" borderId="17" xfId="6" applyFont="1" applyFill="1" applyBorder="1" applyAlignment="1" applyProtection="1">
      <alignment horizontal="center" vertical="center" wrapText="1"/>
    </xf>
    <xf numFmtId="3" fontId="2" fillId="16" borderId="17" xfId="0" applyNumberFormat="1" applyFont="1" applyFill="1" applyBorder="1" applyAlignment="1">
      <alignment horizontal="center" vertical="center" wrapText="1"/>
    </xf>
    <xf numFmtId="3" fontId="2" fillId="0" borderId="0" xfId="0" applyNumberFormat="1" applyFont="1" applyAlignment="1">
      <alignment horizontal="center" vertical="center" wrapText="1"/>
    </xf>
    <xf numFmtId="6" fontId="2" fillId="10" borderId="17" xfId="1" applyNumberFormat="1" applyFont="1" applyFill="1" applyBorder="1" applyAlignment="1" applyProtection="1">
      <alignment horizontal="center" vertical="center" wrapText="1"/>
    </xf>
    <xf numFmtId="5" fontId="2" fillId="0" borderId="17" xfId="0" applyNumberFormat="1" applyFont="1" applyBorder="1" applyAlignment="1">
      <alignment vertical="center" wrapText="1"/>
    </xf>
    <xf numFmtId="3" fontId="0" fillId="0" borderId="0" xfId="0" applyNumberFormat="1" applyFont="1"/>
    <xf numFmtId="6" fontId="2" fillId="10" borderId="17" xfId="0" applyNumberFormat="1" applyFont="1" applyFill="1" applyBorder="1" applyAlignment="1">
      <alignment horizontal="center" vertical="center" wrapText="1"/>
    </xf>
    <xf numFmtId="5" fontId="2" fillId="10" borderId="17" xfId="1" applyNumberFormat="1" applyFont="1" applyFill="1" applyBorder="1" applyAlignment="1" applyProtection="1">
      <alignment vertical="center" wrapText="1"/>
      <protection locked="0"/>
    </xf>
    <xf numFmtId="3" fontId="2" fillId="18" borderId="0" xfId="0" applyNumberFormat="1" applyFont="1" applyFill="1" applyAlignment="1">
      <alignment horizontal="center" vertical="center" wrapText="1"/>
    </xf>
    <xf numFmtId="0" fontId="2" fillId="19" borderId="17" xfId="0" applyFont="1" applyFill="1" applyBorder="1" applyAlignment="1">
      <alignment horizontal="center" vertical="center" wrapText="1"/>
    </xf>
    <xf numFmtId="0" fontId="16" fillId="0" borderId="0" xfId="0" applyFont="1"/>
    <xf numFmtId="5" fontId="2" fillId="2" borderId="17" xfId="0" applyNumberFormat="1" applyFont="1" applyFill="1" applyBorder="1" applyAlignment="1">
      <alignment vertical="center" wrapText="1"/>
    </xf>
    <xf numFmtId="166" fontId="2" fillId="0" borderId="0" xfId="0" applyNumberFormat="1" applyFont="1" applyAlignment="1">
      <alignment horizontal="center" vertical="center" wrapText="1"/>
    </xf>
    <xf numFmtId="166" fontId="2" fillId="10" borderId="17" xfId="1" applyNumberFormat="1" applyFont="1" applyFill="1" applyBorder="1" applyAlignment="1" applyProtection="1">
      <alignment horizontal="center" vertical="center" wrapText="1"/>
    </xf>
    <xf numFmtId="3" fontId="2" fillId="2" borderId="0" xfId="0" applyNumberFormat="1" applyFont="1" applyFill="1" applyAlignment="1">
      <alignment horizontal="center" vertical="center" wrapText="1"/>
    </xf>
    <xf numFmtId="0" fontId="2" fillId="2" borderId="0" xfId="4" applyNumberFormat="1" applyFont="1" applyFill="1" applyBorder="1" applyAlignment="1" applyProtection="1">
      <alignment horizontal="center" vertical="center" wrapText="1"/>
    </xf>
    <xf numFmtId="0" fontId="2" fillId="2" borderId="0" xfId="1" applyNumberFormat="1" applyFont="1" applyFill="1" applyBorder="1" applyAlignment="1" applyProtection="1">
      <alignment horizontal="center" vertical="center" wrapText="1"/>
    </xf>
    <xf numFmtId="0" fontId="2" fillId="2" borderId="0" xfId="0" applyFont="1" applyFill="1" applyBorder="1" applyAlignment="1" applyProtection="1">
      <alignment horizontal="center" vertical="center" wrapText="1"/>
      <protection locked="0"/>
    </xf>
    <xf numFmtId="5" fontId="2" fillId="2" borderId="0" xfId="0" applyNumberFormat="1" applyFont="1" applyFill="1" applyBorder="1" applyAlignment="1">
      <alignment horizontal="right" vertical="center" wrapText="1"/>
    </xf>
    <xf numFmtId="164" fontId="2" fillId="2" borderId="0" xfId="0" applyNumberFormat="1" applyFont="1" applyFill="1" applyBorder="1" applyAlignment="1">
      <alignment horizontal="center" vertical="center" wrapText="1"/>
    </xf>
    <xf numFmtId="0" fontId="15" fillId="2" borderId="0" xfId="6" applyFont="1" applyFill="1" applyBorder="1" applyAlignment="1" applyProtection="1">
      <alignment horizontal="center" vertical="center" wrapText="1"/>
    </xf>
    <xf numFmtId="3" fontId="2" fillId="2" borderId="0" xfId="0" applyNumberFormat="1" applyFont="1" applyFill="1" applyBorder="1" applyAlignment="1">
      <alignment horizontal="center" vertical="center" wrapText="1"/>
    </xf>
    <xf numFmtId="166" fontId="2" fillId="2" borderId="0" xfId="1" applyNumberFormat="1" applyFont="1" applyFill="1" applyBorder="1" applyAlignment="1" applyProtection="1">
      <alignment vertical="center" wrapText="1"/>
    </xf>
    <xf numFmtId="166" fontId="2" fillId="2" borderId="0" xfId="1" applyNumberFormat="1" applyFont="1" applyFill="1" applyBorder="1" applyAlignment="1" applyProtection="1">
      <alignment horizontal="center" vertical="center" wrapText="1"/>
    </xf>
    <xf numFmtId="5" fontId="2" fillId="2" borderId="0" xfId="1" applyNumberFormat="1" applyFont="1" applyFill="1" applyBorder="1" applyAlignment="1" applyProtection="1">
      <alignment horizontal="right" vertical="center" wrapText="1"/>
    </xf>
    <xf numFmtId="0" fontId="2" fillId="10" borderId="0" xfId="0" applyFont="1" applyFill="1" applyAlignment="1">
      <alignment horizontal="center" vertical="center" wrapText="1"/>
    </xf>
    <xf numFmtId="5" fontId="5" fillId="6" borderId="14" xfId="2" applyNumberFormat="1" applyFont="1" applyFill="1" applyBorder="1" applyAlignment="1" applyProtection="1">
      <alignment horizontal="right" vertical="center" wrapText="1"/>
    </xf>
    <xf numFmtId="0" fontId="6" fillId="0" borderId="0" xfId="0" applyFont="1" applyAlignment="1">
      <alignment horizontal="center" vertical="center" wrapText="1"/>
    </xf>
    <xf numFmtId="5" fontId="6" fillId="2" borderId="0" xfId="0" applyNumberFormat="1" applyFont="1" applyFill="1" applyAlignment="1">
      <alignment vertical="center" wrapText="1"/>
    </xf>
    <xf numFmtId="0" fontId="2" fillId="2" borderId="0" xfId="0" applyFont="1" applyFill="1" applyBorder="1" applyAlignment="1">
      <alignment horizontal="center" vertical="center" wrapText="1"/>
    </xf>
    <xf numFmtId="0" fontId="8" fillId="3" borderId="6" xfId="3" applyFont="1" applyFill="1" applyBorder="1" applyAlignment="1">
      <alignment horizontal="left" vertical="center" wrapText="1"/>
    </xf>
    <xf numFmtId="0" fontId="2" fillId="9" borderId="18" xfId="0" applyFont="1" applyFill="1" applyBorder="1" applyAlignment="1">
      <alignment horizontal="center" vertical="center" wrapText="1"/>
    </xf>
    <xf numFmtId="0" fontId="2" fillId="10" borderId="18" xfId="0" applyFont="1" applyFill="1" applyBorder="1" applyAlignment="1">
      <alignment horizontal="center" vertical="center" wrapText="1"/>
    </xf>
    <xf numFmtId="0" fontId="2" fillId="13" borderId="18" xfId="4" applyNumberFormat="1" applyFont="1" applyFill="1" applyBorder="1" applyAlignment="1" applyProtection="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0" fontId="0" fillId="0" borderId="17" xfId="0" applyBorder="1" applyAlignment="1">
      <alignment horizontal="center" vertical="center"/>
    </xf>
    <xf numFmtId="0" fontId="0" fillId="0" borderId="17" xfId="0" applyBorder="1" applyAlignment="1">
      <alignment horizontal="left" vertical="center"/>
    </xf>
    <xf numFmtId="8" fontId="0" fillId="0" borderId="17" xfId="0" applyNumberFormat="1" applyBorder="1" applyAlignment="1">
      <alignment horizontal="right" vertical="center"/>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0" fontId="5" fillId="3" borderId="17" xfId="2" applyFont="1" applyFill="1" applyBorder="1" applyAlignment="1" applyProtection="1">
      <alignment horizontal="center" vertical="center" wrapText="1"/>
    </xf>
    <xf numFmtId="0" fontId="5" fillId="6" borderId="17" xfId="2" applyFont="1" applyFill="1" applyBorder="1" applyAlignment="1" applyProtection="1">
      <alignment horizontal="center" vertical="center" wrapText="1"/>
    </xf>
    <xf numFmtId="5" fontId="0" fillId="0" borderId="0" xfId="0" applyNumberFormat="1"/>
    <xf numFmtId="5" fontId="2" fillId="10" borderId="18" xfId="1" applyNumberFormat="1" applyFont="1" applyFill="1" applyBorder="1" applyAlignment="1" applyProtection="1">
      <alignment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5" fontId="18" fillId="2" borderId="17" xfId="0" applyNumberFormat="1" applyFont="1" applyFill="1" applyBorder="1" applyAlignment="1">
      <alignment horizontal="right" vertical="center" wrapText="1"/>
    </xf>
    <xf numFmtId="5" fontId="18"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0" fontId="2" fillId="2" borderId="0" xfId="0" applyFont="1" applyFill="1" applyBorder="1" applyAlignment="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0" fontId="2" fillId="2" borderId="0" xfId="0" applyFont="1" applyFill="1" applyBorder="1" applyAlignment="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0" fontId="2" fillId="10" borderId="17" xfId="1" applyNumberFormat="1" applyFont="1" applyFill="1" applyBorder="1" applyAlignment="1" applyProtection="1">
      <alignment horizontal="center" vertical="center" wrapText="1"/>
    </xf>
    <xf numFmtId="0" fontId="2" fillId="10" borderId="19" xfId="0" applyFont="1" applyFill="1" applyBorder="1" applyAlignment="1">
      <alignment horizontal="center" vertical="center" wrapText="1"/>
    </xf>
    <xf numFmtId="0" fontId="2" fillId="10" borderId="17" xfId="0" applyFont="1" applyFill="1" applyBorder="1" applyAlignment="1">
      <alignment horizontal="center" vertical="center" wrapText="1"/>
    </xf>
    <xf numFmtId="0" fontId="2" fillId="10" borderId="17" xfId="1" applyNumberFormat="1" applyFont="1" applyFill="1" applyBorder="1" applyAlignment="1" applyProtection="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3" fontId="0" fillId="0" borderId="0" xfId="0" applyNumberFormat="1"/>
    <xf numFmtId="0" fontId="2" fillId="13" borderId="18" xfId="4" applyNumberFormat="1" applyFont="1" applyFill="1" applyBorder="1" applyAlignment="1" applyProtection="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0" fontId="2" fillId="10" borderId="17" xfId="1" applyNumberFormat="1" applyFont="1" applyFill="1" applyBorder="1" applyAlignment="1" applyProtection="1">
      <alignment horizontal="center" vertical="center" wrapText="1"/>
    </xf>
    <xf numFmtId="0" fontId="18" fillId="13" borderId="17" xfId="4" applyNumberFormat="1" applyFont="1" applyFill="1" applyBorder="1" applyAlignment="1" applyProtection="1">
      <alignment horizontal="center" vertical="center" wrapText="1"/>
    </xf>
    <xf numFmtId="0" fontId="2" fillId="9" borderId="0" xfId="0" applyFont="1" applyFill="1" applyBorder="1" applyAlignment="1">
      <alignment horizontal="center" vertical="center" wrapText="1"/>
    </xf>
    <xf numFmtId="0" fontId="2" fillId="10" borderId="0" xfId="0" applyFont="1" applyFill="1" applyBorder="1" applyAlignment="1">
      <alignment horizontal="center" vertical="center" wrapText="1"/>
    </xf>
    <xf numFmtId="5" fontId="2" fillId="10" borderId="0" xfId="1" applyNumberFormat="1" applyFont="1" applyFill="1" applyBorder="1" applyAlignment="1" applyProtection="1">
      <alignment vertical="center" wrapText="1"/>
    </xf>
    <xf numFmtId="0" fontId="2" fillId="10" borderId="0" xfId="0" applyFont="1" applyFill="1" applyBorder="1" applyAlignment="1">
      <alignment horizontal="right" vertical="center" wrapText="1"/>
    </xf>
    <xf numFmtId="5" fontId="2" fillId="10" borderId="0" xfId="1" applyNumberFormat="1" applyFont="1" applyFill="1" applyBorder="1" applyAlignment="1" applyProtection="1">
      <alignment horizontal="right" vertical="center" wrapText="1"/>
    </xf>
    <xf numFmtId="5" fontId="2" fillId="10" borderId="0" xfId="0" applyNumberFormat="1" applyFont="1" applyFill="1" applyBorder="1" applyAlignment="1">
      <alignment horizontal="right" vertical="center" wrapText="1"/>
    </xf>
    <xf numFmtId="0" fontId="2" fillId="13" borderId="0" xfId="4" applyNumberFormat="1" applyFont="1" applyFill="1" applyBorder="1" applyAlignment="1" applyProtection="1">
      <alignment horizontal="center" vertical="center" wrapText="1"/>
    </xf>
    <xf numFmtId="0" fontId="2" fillId="13" borderId="18" xfId="4" applyNumberFormat="1" applyFont="1" applyFill="1" applyBorder="1" applyAlignment="1" applyProtection="1">
      <alignment horizontal="center" vertical="center"/>
    </xf>
    <xf numFmtId="0" fontId="0" fillId="0" borderId="0" xfId="0" applyAlignment="1">
      <alignment vertical="center"/>
    </xf>
    <xf numFmtId="0" fontId="2" fillId="10" borderId="17" xfId="1" applyNumberFormat="1" applyFont="1" applyFill="1" applyBorder="1" applyAlignment="1" applyProtection="1">
      <alignment horizontal="center" vertical="center" wrapText="1"/>
    </xf>
    <xf numFmtId="0" fontId="2" fillId="10" borderId="18" xfId="1" applyNumberFormat="1" applyFont="1" applyFill="1" applyBorder="1" applyAlignment="1" applyProtection="1">
      <alignment horizontal="center" vertical="center" wrapText="1"/>
    </xf>
    <xf numFmtId="0" fontId="2" fillId="10" borderId="20" xfId="1" applyNumberFormat="1" applyFont="1" applyFill="1" applyBorder="1" applyAlignment="1" applyProtection="1">
      <alignment horizontal="center" vertical="center" wrapText="1"/>
    </xf>
    <xf numFmtId="0" fontId="2" fillId="10" borderId="19" xfId="1" applyNumberFormat="1" applyFont="1" applyFill="1" applyBorder="1" applyAlignment="1" applyProtection="1">
      <alignment horizontal="center" vertical="center" wrapText="1"/>
    </xf>
    <xf numFmtId="0" fontId="2" fillId="10" borderId="18" xfId="0" applyFont="1" applyFill="1" applyBorder="1" applyAlignment="1">
      <alignment horizontal="center" vertical="center" wrapText="1"/>
    </xf>
    <xf numFmtId="0" fontId="2" fillId="10" borderId="20" xfId="0" applyFont="1" applyFill="1" applyBorder="1" applyAlignment="1">
      <alignment horizontal="center" vertical="center" wrapText="1"/>
    </xf>
    <xf numFmtId="0" fontId="2" fillId="10" borderId="17" xfId="0" applyFont="1" applyFill="1" applyBorder="1" applyAlignment="1">
      <alignment horizontal="center" vertical="center" wrapText="1"/>
    </xf>
    <xf numFmtId="5" fontId="2" fillId="2" borderId="17" xfId="0" applyNumberFormat="1" applyFont="1" applyFill="1" applyBorder="1" applyAlignment="1">
      <alignment horizontal="right" vertical="center" wrapText="1"/>
    </xf>
    <xf numFmtId="5" fontId="2" fillId="0" borderId="17" xfId="0" applyNumberFormat="1" applyFont="1" applyBorder="1" applyAlignment="1">
      <alignment horizontal="right" vertical="center" wrapText="1"/>
    </xf>
    <xf numFmtId="0" fontId="12" fillId="2" borderId="0" xfId="0" applyFont="1" applyFill="1" applyBorder="1" applyAlignment="1">
      <alignment horizontal="center" wrapText="1"/>
    </xf>
    <xf numFmtId="0" fontId="2" fillId="10" borderId="19" xfId="0" applyFont="1" applyFill="1" applyBorder="1" applyAlignment="1">
      <alignment horizontal="center" vertical="center" wrapText="1"/>
    </xf>
    <xf numFmtId="5" fontId="2" fillId="2" borderId="18" xfId="0" applyNumberFormat="1" applyFont="1" applyFill="1" applyBorder="1" applyAlignment="1">
      <alignment horizontal="right" vertical="center" wrapText="1"/>
    </xf>
    <xf numFmtId="5" fontId="2" fillId="2" borderId="20" xfId="0" applyNumberFormat="1" applyFont="1" applyFill="1" applyBorder="1" applyAlignment="1">
      <alignment horizontal="right" vertical="center" wrapText="1"/>
    </xf>
    <xf numFmtId="5" fontId="2" fillId="0" borderId="18" xfId="0" applyNumberFormat="1" applyFont="1" applyBorder="1" applyAlignment="1">
      <alignment horizontal="right" vertical="center" wrapText="1"/>
    </xf>
    <xf numFmtId="5" fontId="2" fillId="0" borderId="20" xfId="0" applyNumberFormat="1" applyFont="1" applyBorder="1" applyAlignment="1">
      <alignment horizontal="right" vertical="center" wrapText="1"/>
    </xf>
    <xf numFmtId="6" fontId="2" fillId="10" borderId="18" xfId="1" applyNumberFormat="1" applyFont="1" applyFill="1" applyBorder="1" applyAlignment="1" applyProtection="1">
      <alignment horizontal="center" vertical="center" wrapText="1"/>
    </xf>
    <xf numFmtId="6" fontId="2" fillId="10" borderId="20" xfId="1" applyNumberFormat="1" applyFont="1" applyFill="1" applyBorder="1" applyAlignment="1" applyProtection="1">
      <alignment horizontal="center" vertical="center" wrapText="1"/>
    </xf>
    <xf numFmtId="5" fontId="2" fillId="2" borderId="18" xfId="0" applyNumberFormat="1" applyFont="1" applyFill="1" applyBorder="1" applyAlignment="1">
      <alignment horizontal="center" vertical="center" wrapText="1"/>
    </xf>
    <xf numFmtId="5" fontId="2" fillId="2" borderId="20" xfId="0" applyNumberFormat="1" applyFont="1" applyFill="1" applyBorder="1" applyAlignment="1">
      <alignment horizontal="center" vertical="center" wrapText="1"/>
    </xf>
    <xf numFmtId="5" fontId="2" fillId="0" borderId="18" xfId="0" applyNumberFormat="1" applyFont="1" applyBorder="1" applyAlignment="1">
      <alignment horizontal="center" vertical="center" wrapText="1"/>
    </xf>
    <xf numFmtId="5" fontId="2" fillId="0" borderId="20" xfId="0" applyNumberFormat="1" applyFont="1" applyBorder="1" applyAlignment="1">
      <alignment horizontal="center" vertical="center" wrapText="1"/>
    </xf>
    <xf numFmtId="3" fontId="2" fillId="16" borderId="18" xfId="0" applyNumberFormat="1" applyFont="1" applyFill="1" applyBorder="1" applyAlignment="1">
      <alignment horizontal="center" vertical="center" wrapText="1"/>
    </xf>
    <xf numFmtId="3" fontId="2" fillId="16" borderId="19" xfId="0" applyNumberFormat="1" applyFont="1" applyFill="1" applyBorder="1" applyAlignment="1">
      <alignment horizontal="center" vertical="center" wrapText="1"/>
    </xf>
    <xf numFmtId="3" fontId="2" fillId="16" borderId="20" xfId="0" applyNumberFormat="1" applyFont="1" applyFill="1" applyBorder="1" applyAlignment="1">
      <alignment horizontal="center" vertical="center" wrapText="1"/>
    </xf>
    <xf numFmtId="0" fontId="2" fillId="14" borderId="18" xfId="0" applyFont="1" applyFill="1" applyBorder="1" applyAlignment="1">
      <alignment horizontal="center" vertical="center" wrapText="1"/>
    </xf>
    <xf numFmtId="0" fontId="2" fillId="14" borderId="19" xfId="0" applyFont="1" applyFill="1" applyBorder="1" applyAlignment="1">
      <alignment horizontal="center" vertical="center" wrapText="1"/>
    </xf>
    <xf numFmtId="0" fontId="2" fillId="14" borderId="20" xfId="0" applyFont="1" applyFill="1" applyBorder="1" applyAlignment="1">
      <alignment horizontal="center" vertical="center" wrapText="1"/>
    </xf>
    <xf numFmtId="164" fontId="2" fillId="0" borderId="18" xfId="0" applyNumberFormat="1" applyFont="1" applyBorder="1" applyAlignment="1">
      <alignment horizontal="center" vertical="center" wrapText="1"/>
    </xf>
    <xf numFmtId="164" fontId="2" fillId="0" borderId="19" xfId="0" applyNumberFormat="1" applyFont="1" applyBorder="1" applyAlignment="1">
      <alignment horizontal="center" vertical="center" wrapText="1"/>
    </xf>
    <xf numFmtId="164" fontId="2" fillId="0" borderId="20" xfId="0" applyNumberFormat="1" applyFont="1" applyBorder="1" applyAlignment="1">
      <alignment horizontal="center" vertical="center" wrapText="1"/>
    </xf>
    <xf numFmtId="49" fontId="2" fillId="0" borderId="18" xfId="5" applyFont="1" applyBorder="1" applyAlignment="1" applyProtection="1">
      <alignment horizontal="center" vertical="center" wrapText="1"/>
    </xf>
    <xf numFmtId="49" fontId="2" fillId="0" borderId="19" xfId="5" applyFont="1" applyBorder="1" applyAlignment="1" applyProtection="1">
      <alignment horizontal="center" vertical="center" wrapText="1"/>
    </xf>
    <xf numFmtId="49" fontId="2" fillId="0" borderId="20" xfId="5" applyFont="1" applyBorder="1" applyAlignment="1" applyProtection="1">
      <alignment horizontal="center" vertical="center" wrapText="1"/>
    </xf>
    <xf numFmtId="0" fontId="2" fillId="15" borderId="18" xfId="0" applyFont="1" applyFill="1" applyBorder="1" applyAlignment="1">
      <alignment horizontal="center" vertical="center" wrapText="1"/>
    </xf>
    <xf numFmtId="0" fontId="2" fillId="15" borderId="19" xfId="0" applyFont="1" applyFill="1" applyBorder="1" applyAlignment="1">
      <alignment horizontal="center" vertical="center" wrapText="1"/>
    </xf>
    <xf numFmtId="0" fontId="2" fillId="15" borderId="20" xfId="0" applyFont="1" applyFill="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0" fontId="8" fillId="3" borderId="6" xfId="3" applyFont="1" applyFill="1" applyBorder="1" applyAlignment="1">
      <alignment horizontal="left" vertical="center" wrapText="1"/>
    </xf>
    <xf numFmtId="0" fontId="8" fillId="3" borderId="7" xfId="3" applyFont="1" applyFill="1" applyBorder="1" applyAlignment="1">
      <alignment horizontal="left" vertical="center" wrapText="1"/>
    </xf>
    <xf numFmtId="0" fontId="2" fillId="2" borderId="0" xfId="0" applyFont="1" applyFill="1" applyBorder="1" applyAlignment="1">
      <alignment horizontal="center" vertical="center" wrapText="1"/>
    </xf>
    <xf numFmtId="0" fontId="17" fillId="3" borderId="4" xfId="0" applyFont="1" applyFill="1" applyBorder="1" applyAlignment="1">
      <alignment horizontal="center" vertical="center" wrapText="1"/>
    </xf>
    <xf numFmtId="0" fontId="17" fillId="3" borderId="0" xfId="0" applyFont="1" applyFill="1" applyBorder="1" applyAlignment="1">
      <alignment horizontal="center" vertical="center" wrapText="1"/>
    </xf>
    <xf numFmtId="0" fontId="17" fillId="3" borderId="5"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5" borderId="8" xfId="0" applyFont="1" applyFill="1" applyBorder="1" applyAlignment="1">
      <alignment horizontal="center" vertical="center" wrapText="1"/>
    </xf>
    <xf numFmtId="0" fontId="5" fillId="5" borderId="9" xfId="0" applyFont="1" applyFill="1" applyBorder="1" applyAlignment="1">
      <alignment horizontal="center" vertical="center" wrapText="1"/>
    </xf>
    <xf numFmtId="0" fontId="5" fillId="5" borderId="10"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14" borderId="18" xfId="0" applyFont="1" applyFill="1" applyBorder="1" applyAlignment="1" applyProtection="1">
      <alignment horizontal="center" vertical="center" wrapText="1"/>
      <protection locked="0"/>
    </xf>
    <xf numFmtId="0" fontId="2" fillId="14" borderId="19" xfId="0" applyFont="1" applyFill="1" applyBorder="1" applyAlignment="1" applyProtection="1">
      <alignment horizontal="center" vertical="center" wrapText="1"/>
      <protection locked="0"/>
    </xf>
    <xf numFmtId="0" fontId="2" fillId="14" borderId="20" xfId="0" applyFont="1" applyFill="1" applyBorder="1" applyAlignment="1" applyProtection="1">
      <alignment horizontal="center" vertical="center" wrapText="1"/>
      <protection locked="0"/>
    </xf>
    <xf numFmtId="0" fontId="2" fillId="9" borderId="18" xfId="0" applyFont="1" applyFill="1" applyBorder="1" applyAlignment="1">
      <alignment horizontal="center" vertical="center" wrapText="1"/>
    </xf>
    <xf numFmtId="0" fontId="2" fillId="9" borderId="20" xfId="0" applyFont="1" applyFill="1" applyBorder="1" applyAlignment="1">
      <alignment horizontal="center" vertical="center" wrapText="1"/>
    </xf>
    <xf numFmtId="0" fontId="15" fillId="0" borderId="18" xfId="6" applyFont="1" applyFill="1" applyBorder="1" applyAlignment="1" applyProtection="1">
      <alignment horizontal="center" vertical="center" wrapText="1"/>
    </xf>
    <xf numFmtId="0" fontId="15" fillId="0" borderId="19" xfId="6" applyFont="1" applyFill="1" applyBorder="1" applyAlignment="1" applyProtection="1">
      <alignment horizontal="center" vertical="center" wrapText="1"/>
    </xf>
    <xf numFmtId="0" fontId="15" fillId="0" borderId="20" xfId="6" applyFont="1" applyFill="1" applyBorder="1" applyAlignment="1" applyProtection="1">
      <alignment horizontal="center" vertical="center" wrapText="1"/>
    </xf>
  </cellXfs>
  <cellStyles count="7">
    <cellStyle name="BodyStyle" xfId="5" xr:uid="{7325A00E-17E3-4522-BD41-14066B9686DB}"/>
    <cellStyle name="HeaderStyle" xfId="2" xr:uid="{2C702AC2-53FC-4BCB-9FA1-CDC94E6361C6}"/>
    <cellStyle name="Hipervínculo" xfId="6" builtinId="8"/>
    <cellStyle name="Moneda" xfId="1" builtinId="4"/>
    <cellStyle name="Moneda 2" xfId="4" xr:uid="{95D01ED2-AB82-42CE-AB9B-2E28E9EA45C3}"/>
    <cellStyle name="Normal" xfId="0" builtinId="0"/>
    <cellStyle name="Normal 2" xfId="3" xr:uid="{CCC8D24F-4DD5-434D-92D0-C033CFC4316D}"/>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1223962</xdr:colOff>
      <xdr:row>1</xdr:row>
      <xdr:rowOff>128588</xdr:rowOff>
    </xdr:from>
    <xdr:to>
      <xdr:col>3</xdr:col>
      <xdr:colOff>9524</xdr:colOff>
      <xdr:row>11</xdr:row>
      <xdr:rowOff>46125</xdr:rowOff>
    </xdr:to>
    <xdr:pic>
      <xdr:nvPicPr>
        <xdr:cNvPr id="2" name="Imagen 1" descr="Identidad Institucional - UPN - Educadora de Educadores">
          <a:extLst>
            <a:ext uri="{FF2B5EF4-FFF2-40B4-BE49-F238E27FC236}">
              <a16:creationId xmlns:a16="http://schemas.microsoft.com/office/drawing/2014/main" id="{15F90841-F83B-4EF8-8CFC-D019166A20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33512" y="290513"/>
          <a:ext cx="2119312" cy="17749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royectopresupuesto_2023\docuemntos%20finales%20para%20resolucion\Presupuesto_para_resoluci&#243;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Copia%20171119\Copia%20060718\DATOS\MisDocumentos\Plan%20de%20Compras\Plan%20de%20Compras%202023\Formato%20PAA%20Funcionamiento%20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GRESOV5"/>
      <sheetName val="Hoja3"/>
      <sheetName val="ingresos2022_12_sep"/>
      <sheetName val="escenario 2 sin equi"/>
      <sheetName val="Funcionamiento oca 44 SEMAN (2)"/>
      <sheetName val="Hoja4"/>
      <sheetName val="Pres inversión 2023"/>
      <sheetName val="Hoja2"/>
      <sheetName val="Hoja1"/>
      <sheetName val="12,5 %Compar Y y G (2)"/>
      <sheetName val="13,5 %Compar Y y G"/>
      <sheetName val="Recuros nación "/>
      <sheetName val="tabla dina inver"/>
      <sheetName val="historico nominas "/>
      <sheetName val="Funcionamiento oca 43 SEMANAS"/>
      <sheetName val="INGRESOS"/>
      <sheetName val="NOMINA HISTORICO"/>
      <sheetName val="gastos de personal "/>
      <sheetName val="Inversión"/>
      <sheetName val="LISTAS"/>
    </sheetNames>
    <sheetDataSet>
      <sheetData sheetId="0"/>
      <sheetData sheetId="1"/>
      <sheetData sheetId="2"/>
      <sheetData sheetId="3"/>
      <sheetData sheetId="4"/>
      <sheetData sheetId="5"/>
      <sheetData sheetId="6">
        <row r="90">
          <cell r="I90">
            <v>0</v>
          </cell>
        </row>
      </sheetData>
      <sheetData sheetId="7"/>
      <sheetData sheetId="8"/>
      <sheetData sheetId="9"/>
      <sheetData sheetId="10"/>
      <sheetData sheetId="11">
        <row r="13">
          <cell r="I13">
            <v>107164639730.46182</v>
          </cell>
        </row>
      </sheetData>
      <sheetData sheetId="12"/>
      <sheetData sheetId="13"/>
      <sheetData sheetId="14"/>
      <sheetData sheetId="15"/>
      <sheetData sheetId="16"/>
      <sheetData sheetId="17"/>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exo Funcionamiento"/>
      <sheetName val="Listas Funcionamiento"/>
      <sheetName val="Listas"/>
      <sheetName val="PAA Funcionamiento 2023"/>
      <sheetName val="Rubros"/>
      <sheetName val="Hoja1"/>
      <sheetName val="Resumen"/>
      <sheetName val="Hoja6"/>
      <sheetName val="Excel saida"/>
      <sheetName val="Observaciones"/>
      <sheetName val="Hoja2"/>
      <sheetName val="Hoja4"/>
      <sheetName val="Hoja3"/>
      <sheetName val="Fuen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5830D-B95A-4A5B-8683-79B45BFCAE70}">
  <dimension ref="A1:XFA327"/>
  <sheetViews>
    <sheetView tabSelected="1" view="pageBreakPreview" topLeftCell="Z1" zoomScale="60" zoomScaleNormal="100" workbookViewId="0">
      <selection activeCell="Z12" sqref="Z12"/>
    </sheetView>
  </sheetViews>
  <sheetFormatPr baseColWidth="10" defaultColWidth="53.140625" defaultRowHeight="36" customHeight="1" x14ac:dyDescent="0.15"/>
  <cols>
    <col min="1" max="1" width="3.140625" style="8" customWidth="1"/>
    <col min="2" max="2" width="26.28515625" style="2" customWidth="1"/>
    <col min="3" max="3" width="23.7109375" style="2" customWidth="1"/>
    <col min="4" max="4" width="16.85546875" style="2" bestFit="1" customWidth="1"/>
    <col min="5" max="5" width="22.28515625" style="41" bestFit="1" customWidth="1"/>
    <col min="6" max="6" width="60.140625" style="41" customWidth="1"/>
    <col min="7" max="7" width="57.5703125" style="41" customWidth="1"/>
    <col min="8" max="8" width="14.140625" style="49" customWidth="1"/>
    <col min="9" max="9" width="9.85546875" style="42" customWidth="1"/>
    <col min="10" max="10" width="12" style="42" customWidth="1"/>
    <col min="11" max="11" width="15.5703125" style="41" bestFit="1" customWidth="1"/>
    <col min="12" max="12" width="44.7109375" style="42" customWidth="1"/>
    <col min="13" max="13" width="54.28515625" style="41" customWidth="1"/>
    <col min="14" max="15" width="9.28515625" style="2" customWidth="1"/>
    <col min="16" max="16" width="11.140625" style="2" bestFit="1" customWidth="1"/>
    <col min="17" max="17" width="12.42578125" style="2" customWidth="1"/>
    <col min="18" max="18" width="15.5703125" style="2" bestFit="1" customWidth="1"/>
    <col min="19" max="19" width="13" style="104" bestFit="1" customWidth="1"/>
    <col min="20" max="20" width="15.42578125" style="51" customWidth="1"/>
    <col min="21" max="21" width="17" style="51" customWidth="1"/>
    <col min="22" max="23" width="11.28515625" style="41" customWidth="1"/>
    <col min="24" max="24" width="20.5703125" style="2" customWidth="1"/>
    <col min="25" max="25" width="12.85546875" style="2" bestFit="1" customWidth="1"/>
    <col min="26" max="26" width="29.5703125" style="2" customWidth="1"/>
    <col min="27" max="27" width="22.7109375" style="2" customWidth="1"/>
    <col min="28" max="28" width="25.42578125" style="2" customWidth="1"/>
    <col min="29" max="29" width="19.140625" style="2" customWidth="1"/>
    <col min="30" max="30" width="16.85546875" style="2" customWidth="1"/>
    <col min="31" max="31" width="11.7109375" style="2" bestFit="1" customWidth="1"/>
    <col min="32" max="32" width="17.7109375" style="2" bestFit="1" customWidth="1"/>
    <col min="33" max="33" width="24.28515625" style="2" bestFit="1" customWidth="1"/>
    <col min="34" max="34" width="11.7109375" style="2" bestFit="1" customWidth="1"/>
    <col min="35" max="35" width="13" style="2" bestFit="1" customWidth="1"/>
    <col min="36" max="36" width="15.42578125" style="2" bestFit="1" customWidth="1"/>
    <col min="37" max="39" width="15.42578125" style="2" hidden="1" customWidth="1"/>
    <col min="40" max="16384" width="53.140625" style="2"/>
  </cols>
  <sheetData>
    <row r="1" spans="1:39" ht="12.75" customHeight="1" thickTop="1" x14ac:dyDescent="0.15">
      <c r="A1" s="53"/>
      <c r="B1" s="54"/>
      <c r="C1" s="55"/>
      <c r="D1" s="55"/>
      <c r="E1" s="56"/>
      <c r="F1" s="56"/>
      <c r="G1" s="56"/>
      <c r="H1" s="43"/>
      <c r="I1" s="1"/>
      <c r="J1" s="1"/>
      <c r="K1" s="1"/>
      <c r="L1" s="1"/>
      <c r="M1" s="1"/>
      <c r="N1" s="57"/>
      <c r="O1" s="57"/>
      <c r="P1" s="57"/>
      <c r="Q1" s="57"/>
      <c r="R1" s="57"/>
      <c r="S1" s="53"/>
      <c r="T1" s="58"/>
      <c r="U1" s="58"/>
      <c r="V1" s="1"/>
      <c r="W1" s="1"/>
      <c r="X1" s="57"/>
      <c r="Y1" s="57"/>
      <c r="Z1" s="57"/>
      <c r="AA1" s="57"/>
      <c r="AB1" s="57"/>
      <c r="AC1" s="57"/>
      <c r="AD1" s="57"/>
      <c r="AE1" s="57"/>
      <c r="AF1" s="57"/>
      <c r="AG1" s="57"/>
      <c r="AH1" s="57"/>
      <c r="AI1" s="57"/>
      <c r="AJ1" s="59"/>
      <c r="AK1" s="60"/>
      <c r="AL1" s="60"/>
      <c r="AM1" s="60"/>
    </row>
    <row r="2" spans="1:39" ht="12.75" customHeight="1" x14ac:dyDescent="0.25">
      <c r="A2" s="53"/>
      <c r="B2" s="61"/>
      <c r="C2" s="62"/>
      <c r="D2" s="8"/>
      <c r="E2" s="9"/>
      <c r="F2" s="9"/>
      <c r="G2" s="9"/>
      <c r="H2" s="44"/>
      <c r="I2" s="3"/>
      <c r="J2" s="3"/>
      <c r="K2" s="3"/>
      <c r="L2" s="3"/>
      <c r="M2" s="3"/>
      <c r="N2" s="53"/>
      <c r="O2" s="53"/>
      <c r="P2" s="53"/>
      <c r="Q2" s="53"/>
      <c r="R2" s="53"/>
      <c r="S2" s="53"/>
      <c r="T2" s="63"/>
      <c r="U2" s="63"/>
      <c r="V2" s="3"/>
      <c r="W2" s="3"/>
      <c r="X2" s="53"/>
      <c r="Y2" s="53"/>
      <c r="Z2" s="53"/>
      <c r="AA2" s="53"/>
      <c r="AB2" s="53"/>
      <c r="AC2" s="53"/>
      <c r="AD2" s="53"/>
      <c r="AE2" s="53"/>
      <c r="AF2" s="53"/>
      <c r="AG2" s="53"/>
      <c r="AH2" s="53"/>
      <c r="AI2" s="53"/>
      <c r="AJ2" s="64"/>
      <c r="AK2" s="60"/>
      <c r="AL2" s="60"/>
      <c r="AM2" s="60"/>
    </row>
    <row r="3" spans="1:39" s="17" customFormat="1" ht="12.75" customHeight="1" x14ac:dyDescent="0.15">
      <c r="A3" s="6"/>
      <c r="B3" s="211" t="s">
        <v>28</v>
      </c>
      <c r="C3" s="212"/>
      <c r="D3" s="212"/>
      <c r="E3" s="212"/>
      <c r="F3" s="212"/>
      <c r="G3" s="212"/>
      <c r="H3" s="212"/>
      <c r="I3" s="212"/>
      <c r="J3" s="212"/>
      <c r="K3" s="212"/>
      <c r="L3" s="212"/>
      <c r="M3" s="212"/>
      <c r="N3" s="212"/>
      <c r="O3" s="212"/>
      <c r="P3" s="212"/>
      <c r="Q3" s="212"/>
      <c r="R3" s="212"/>
      <c r="S3" s="212"/>
      <c r="T3" s="212"/>
      <c r="U3" s="212"/>
      <c r="V3" s="212"/>
      <c r="W3" s="212"/>
      <c r="X3" s="212"/>
      <c r="Y3" s="212"/>
      <c r="Z3" s="212"/>
      <c r="AA3" s="212"/>
      <c r="AB3" s="212"/>
      <c r="AC3" s="212"/>
      <c r="AD3" s="212"/>
      <c r="AE3" s="212"/>
      <c r="AF3" s="212"/>
      <c r="AG3" s="212"/>
      <c r="AH3" s="212"/>
      <c r="AI3" s="212"/>
      <c r="AJ3" s="213"/>
      <c r="AK3" s="4"/>
      <c r="AL3" s="4"/>
      <c r="AM3" s="4"/>
    </row>
    <row r="4" spans="1:39" s="17" customFormat="1" ht="27.75" customHeight="1" x14ac:dyDescent="0.15">
      <c r="A4" s="6"/>
      <c r="B4" s="211"/>
      <c r="C4" s="212"/>
      <c r="D4" s="212"/>
      <c r="E4" s="212"/>
      <c r="F4" s="212"/>
      <c r="G4" s="212"/>
      <c r="H4" s="212"/>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3"/>
      <c r="AK4" s="106"/>
      <c r="AL4" s="106"/>
      <c r="AM4" s="106"/>
    </row>
    <row r="5" spans="1:39" s="15" customFormat="1" ht="12.75" customHeight="1" x14ac:dyDescent="0.15">
      <c r="A5" s="6"/>
      <c r="B5" s="5"/>
      <c r="C5" s="6"/>
      <c r="D5" s="6"/>
      <c r="E5" s="7"/>
      <c r="F5" s="7"/>
      <c r="G5" s="7"/>
      <c r="H5" s="107"/>
      <c r="I5" s="7"/>
      <c r="J5" s="7"/>
      <c r="K5" s="7"/>
      <c r="L5" s="7"/>
      <c r="M5" s="7"/>
      <c r="N5" s="7"/>
      <c r="O5" s="7"/>
      <c r="S5" s="6"/>
      <c r="T5" s="50"/>
      <c r="U5" s="50"/>
      <c r="V5" s="16"/>
      <c r="W5" s="16"/>
      <c r="AD5" s="6"/>
      <c r="AE5" s="6"/>
      <c r="AF5" s="6"/>
      <c r="AG5" s="6"/>
      <c r="AH5" s="6"/>
      <c r="AI5" s="6"/>
      <c r="AJ5" s="10"/>
      <c r="AK5" s="11"/>
      <c r="AL5" s="11"/>
      <c r="AM5" s="11"/>
    </row>
    <row r="6" spans="1:39" s="15" customFormat="1" ht="12.75" customHeight="1" x14ac:dyDescent="0.15">
      <c r="A6" s="6"/>
      <c r="B6" s="5"/>
      <c r="C6" s="6"/>
      <c r="D6" s="6"/>
      <c r="E6" s="7"/>
      <c r="F6" s="7"/>
      <c r="G6" s="7"/>
      <c r="H6" s="107"/>
      <c r="I6" s="7"/>
      <c r="J6" s="7"/>
      <c r="K6" s="7"/>
      <c r="L6" s="7"/>
      <c r="M6" s="7"/>
      <c r="S6" s="6"/>
      <c r="T6" s="50"/>
      <c r="U6" s="50"/>
      <c r="V6" s="16"/>
      <c r="W6" s="16"/>
      <c r="Z6" s="208" t="s">
        <v>29</v>
      </c>
      <c r="AA6" s="209"/>
      <c r="AB6" s="6"/>
      <c r="AC6" s="6"/>
      <c r="AD6" s="6"/>
      <c r="AE6" s="6"/>
      <c r="AF6" s="6"/>
      <c r="AG6" s="6"/>
      <c r="AH6" s="6"/>
      <c r="AI6" s="6"/>
      <c r="AJ6" s="10"/>
      <c r="AK6" s="11"/>
      <c r="AL6" s="11"/>
      <c r="AM6" s="11"/>
    </row>
    <row r="7" spans="1:39" s="15" customFormat="1" ht="12.75" customHeight="1" x14ac:dyDescent="0.15">
      <c r="A7" s="6"/>
      <c r="B7" s="5"/>
      <c r="C7" s="6"/>
      <c r="D7" s="6"/>
      <c r="E7" s="7"/>
      <c r="F7" s="6"/>
      <c r="G7" s="7"/>
      <c r="H7" s="107"/>
      <c r="I7" s="7"/>
      <c r="J7" s="7"/>
      <c r="K7" s="7"/>
      <c r="L7" s="7"/>
      <c r="M7" s="7"/>
      <c r="N7" s="6"/>
      <c r="O7" s="6"/>
      <c r="P7" s="6"/>
      <c r="Q7" s="6"/>
      <c r="R7" s="6"/>
      <c r="S7" s="6"/>
      <c r="T7" s="50"/>
      <c r="U7" s="50"/>
      <c r="V7" s="7"/>
      <c r="W7" s="7"/>
      <c r="X7" s="6"/>
      <c r="Y7" s="6"/>
      <c r="Z7" s="12" t="s">
        <v>30</v>
      </c>
      <c r="AA7" s="13"/>
      <c r="AB7" s="6"/>
      <c r="AC7" s="6"/>
      <c r="AD7" s="6"/>
      <c r="AE7" s="6"/>
      <c r="AF7" s="6"/>
      <c r="AG7" s="6"/>
      <c r="AH7" s="6"/>
      <c r="AI7" s="6"/>
      <c r="AJ7" s="10"/>
      <c r="AK7" s="11"/>
      <c r="AL7" s="11"/>
      <c r="AM7" s="11"/>
    </row>
    <row r="8" spans="1:39" s="15" customFormat="1" ht="12.75" customHeight="1" x14ac:dyDescent="0.15">
      <c r="A8" s="6"/>
      <c r="B8" s="5"/>
      <c r="C8" s="6"/>
      <c r="D8" s="6"/>
      <c r="E8" s="7"/>
      <c r="F8" s="6"/>
      <c r="G8" s="7"/>
      <c r="H8" s="107"/>
      <c r="I8" s="7"/>
      <c r="J8" s="7"/>
      <c r="K8" s="7"/>
      <c r="L8" s="7"/>
      <c r="M8" s="7"/>
      <c r="N8" s="6"/>
      <c r="O8" s="6"/>
      <c r="P8" s="6"/>
      <c r="Q8" s="6"/>
      <c r="R8" s="6"/>
      <c r="S8" s="6"/>
      <c r="T8" s="50"/>
      <c r="U8" s="50"/>
      <c r="V8" s="7"/>
      <c r="W8" s="7"/>
      <c r="X8" s="6"/>
      <c r="Y8" s="6"/>
      <c r="Z8" s="208" t="s">
        <v>31</v>
      </c>
      <c r="AA8" s="209"/>
      <c r="AB8" s="6"/>
      <c r="AC8" s="6"/>
      <c r="AD8" s="6"/>
      <c r="AE8" s="6"/>
      <c r="AF8" s="6"/>
      <c r="AG8" s="6"/>
      <c r="AH8" s="6"/>
      <c r="AI8" s="6"/>
      <c r="AJ8" s="10"/>
      <c r="AK8" s="11"/>
      <c r="AL8" s="11"/>
      <c r="AM8" s="11"/>
    </row>
    <row r="9" spans="1:39" s="15" customFormat="1" ht="12.75" customHeight="1" x14ac:dyDescent="0.15">
      <c r="A9" s="6"/>
      <c r="B9" s="14"/>
      <c r="E9" s="16"/>
      <c r="F9" s="6"/>
      <c r="G9" s="7"/>
      <c r="H9" s="107"/>
      <c r="I9" s="7"/>
      <c r="J9" s="7"/>
      <c r="K9" s="7"/>
      <c r="L9" s="7"/>
      <c r="M9" s="7"/>
      <c r="N9" s="6"/>
      <c r="O9" s="6"/>
      <c r="P9" s="6"/>
      <c r="Q9" s="6"/>
      <c r="R9" s="6"/>
      <c r="S9" s="6"/>
      <c r="T9" s="50"/>
      <c r="U9" s="50"/>
      <c r="V9" s="7"/>
      <c r="W9" s="7"/>
      <c r="X9" s="6"/>
      <c r="Y9" s="6"/>
      <c r="Z9" s="109" t="s">
        <v>32</v>
      </c>
      <c r="AA9" s="13"/>
      <c r="AB9" s="6"/>
      <c r="AC9" s="6"/>
      <c r="AD9" s="6"/>
      <c r="AE9" s="6"/>
      <c r="AF9" s="6"/>
      <c r="AG9" s="6"/>
      <c r="AH9" s="6"/>
      <c r="AI9" s="6"/>
      <c r="AJ9" s="10"/>
      <c r="AK9" s="11"/>
      <c r="AL9" s="11"/>
      <c r="AM9" s="11"/>
    </row>
    <row r="10" spans="1:39" s="17" customFormat="1" ht="16.5" customHeight="1" x14ac:dyDescent="0.15">
      <c r="A10" s="6"/>
      <c r="B10" s="14"/>
      <c r="C10" s="15"/>
      <c r="D10" s="15"/>
      <c r="E10" s="16"/>
      <c r="F10" s="6"/>
      <c r="G10" s="7"/>
      <c r="H10" s="107"/>
      <c r="I10" s="7"/>
      <c r="J10" s="7"/>
      <c r="K10" s="7"/>
      <c r="L10" s="7"/>
      <c r="M10" s="7"/>
      <c r="N10" s="6"/>
      <c r="O10" s="6"/>
      <c r="P10" s="6"/>
      <c r="Q10" s="6"/>
      <c r="R10" s="6"/>
      <c r="S10" s="6"/>
      <c r="T10" s="50"/>
      <c r="U10" s="50"/>
      <c r="V10" s="7"/>
      <c r="W10" s="7"/>
      <c r="X10" s="6"/>
      <c r="Y10" s="6"/>
      <c r="Z10" s="208" t="s">
        <v>33</v>
      </c>
      <c r="AA10" s="209"/>
      <c r="AB10" s="6"/>
      <c r="AC10" s="6"/>
      <c r="AD10" s="6"/>
      <c r="AE10" s="6"/>
      <c r="AF10" s="6"/>
      <c r="AG10" s="6"/>
      <c r="AH10" s="6"/>
      <c r="AI10" s="6"/>
      <c r="AJ10" s="10"/>
      <c r="AK10" s="11"/>
      <c r="AL10" s="11"/>
      <c r="AM10" s="11"/>
    </row>
    <row r="11" spans="1:39" s="17" customFormat="1" ht="12.75" customHeight="1" x14ac:dyDescent="0.15">
      <c r="A11" s="6"/>
      <c r="B11" s="14"/>
      <c r="C11" s="15"/>
      <c r="D11" s="15"/>
      <c r="E11" s="16"/>
      <c r="F11" s="6"/>
      <c r="G11" s="7"/>
      <c r="H11" s="107"/>
      <c r="I11" s="7"/>
      <c r="J11" s="7"/>
      <c r="K11" s="7"/>
      <c r="L11" s="7"/>
      <c r="M11" s="7"/>
      <c r="N11" s="6"/>
      <c r="O11" s="6"/>
      <c r="P11" s="6"/>
      <c r="Q11" s="6"/>
      <c r="R11" s="6"/>
      <c r="S11" s="6"/>
      <c r="T11" s="50"/>
      <c r="U11" s="50"/>
      <c r="V11" s="7"/>
      <c r="W11" s="7"/>
      <c r="X11" s="6"/>
      <c r="Y11" s="6"/>
      <c r="Z11" s="208" t="s">
        <v>718</v>
      </c>
      <c r="AA11" s="209"/>
      <c r="AB11" s="6"/>
      <c r="AC11" s="6"/>
      <c r="AD11" s="6"/>
      <c r="AE11" s="6"/>
      <c r="AF11" s="6"/>
      <c r="AG11" s="6"/>
      <c r="AH11" s="6"/>
      <c r="AI11" s="6"/>
      <c r="AJ11" s="10"/>
      <c r="AK11" s="11"/>
      <c r="AL11" s="11"/>
      <c r="AM11" s="11"/>
    </row>
    <row r="12" spans="1:39" s="8" customFormat="1" ht="12.75" customHeight="1" x14ac:dyDescent="0.15">
      <c r="A12" s="53"/>
      <c r="B12" s="61"/>
      <c r="E12" s="9"/>
      <c r="F12" s="53"/>
      <c r="G12" s="3"/>
      <c r="H12" s="45"/>
      <c r="I12" s="3"/>
      <c r="J12" s="3"/>
      <c r="K12" s="3"/>
      <c r="L12" s="3"/>
      <c r="M12" s="3"/>
      <c r="N12" s="53"/>
      <c r="O12" s="53"/>
      <c r="P12" s="53"/>
      <c r="Q12" s="53"/>
      <c r="R12" s="53"/>
      <c r="S12" s="53"/>
      <c r="T12" s="63"/>
      <c r="U12" s="63"/>
      <c r="V12" s="3"/>
      <c r="W12" s="3"/>
      <c r="X12" s="53"/>
      <c r="Y12" s="53"/>
      <c r="Z12" s="53"/>
      <c r="AA12" s="53"/>
      <c r="AB12" s="53"/>
      <c r="AC12" s="53"/>
      <c r="AD12" s="53"/>
      <c r="AE12" s="53"/>
      <c r="AF12" s="53"/>
      <c r="AG12" s="53"/>
      <c r="AH12" s="53"/>
      <c r="AI12" s="53"/>
      <c r="AJ12" s="64"/>
      <c r="AK12" s="60"/>
      <c r="AL12" s="60"/>
      <c r="AM12" s="60"/>
    </row>
    <row r="13" spans="1:39" s="8" customFormat="1" ht="12.75" customHeight="1" thickBot="1" x14ac:dyDescent="0.2">
      <c r="A13" s="53"/>
      <c r="B13" s="61"/>
      <c r="E13" s="9"/>
      <c r="F13" s="53"/>
      <c r="G13" s="3"/>
      <c r="H13" s="45"/>
      <c r="I13" s="3"/>
      <c r="J13" s="65"/>
      <c r="K13" s="3"/>
      <c r="L13" s="3"/>
      <c r="M13" s="3"/>
      <c r="N13" s="53"/>
      <c r="O13" s="53"/>
      <c r="P13" s="53"/>
      <c r="Q13" s="53"/>
      <c r="R13" s="53"/>
      <c r="S13" s="53"/>
      <c r="T13" s="63"/>
      <c r="U13" s="63"/>
      <c r="V13" s="3"/>
      <c r="W13" s="3"/>
      <c r="X13" s="53"/>
      <c r="Y13" s="53"/>
      <c r="Z13" s="53"/>
      <c r="AA13" s="53"/>
      <c r="AB13" s="53"/>
      <c r="AC13" s="53"/>
      <c r="AD13" s="53"/>
      <c r="AE13" s="53"/>
      <c r="AF13" s="53"/>
      <c r="AG13" s="53"/>
      <c r="AH13" s="53"/>
      <c r="AI13" s="53"/>
      <c r="AJ13" s="64"/>
      <c r="AK13" s="60"/>
      <c r="AL13" s="60"/>
      <c r="AM13" s="60"/>
    </row>
    <row r="14" spans="1:39" ht="12.75" customHeight="1" x14ac:dyDescent="0.15">
      <c r="A14" s="53"/>
      <c r="B14" s="61"/>
      <c r="C14" s="8"/>
      <c r="D14" s="8"/>
      <c r="E14" s="9"/>
      <c r="F14" s="53"/>
      <c r="G14" s="3"/>
      <c r="H14" s="45"/>
      <c r="I14" s="3"/>
      <c r="J14" s="3"/>
      <c r="K14" s="3"/>
      <c r="L14" s="3"/>
      <c r="M14" s="3"/>
      <c r="N14" s="53"/>
      <c r="O14" s="53"/>
      <c r="P14" s="53"/>
      <c r="Q14" s="53"/>
      <c r="R14" s="53"/>
      <c r="S14" s="53"/>
      <c r="T14" s="63"/>
      <c r="U14" s="63"/>
      <c r="V14" s="3"/>
      <c r="W14" s="3"/>
      <c r="X14" s="53"/>
      <c r="Y14" s="53"/>
      <c r="Z14" s="53"/>
      <c r="AA14" s="53"/>
      <c r="AB14" s="53"/>
      <c r="AC14" s="53"/>
      <c r="AD14" s="53"/>
      <c r="AE14" s="214" t="s">
        <v>35</v>
      </c>
      <c r="AF14" s="215"/>
      <c r="AG14" s="216"/>
      <c r="AH14" s="217" t="s">
        <v>36</v>
      </c>
      <c r="AI14" s="218"/>
      <c r="AJ14" s="219"/>
      <c r="AK14" s="66"/>
      <c r="AL14" s="66"/>
      <c r="AM14" s="66"/>
    </row>
    <row r="15" spans="1:39" ht="12.75" customHeight="1" thickBot="1" x14ac:dyDescent="0.2">
      <c r="A15" s="53"/>
      <c r="B15" s="61"/>
      <c r="C15" s="8"/>
      <c r="D15" s="8"/>
      <c r="E15" s="9"/>
      <c r="F15" s="53"/>
      <c r="G15" s="3"/>
      <c r="H15" s="45"/>
      <c r="I15" s="18"/>
      <c r="J15" s="18"/>
      <c r="K15" s="3"/>
      <c r="L15" s="3"/>
      <c r="M15" s="3"/>
      <c r="N15" s="53"/>
      <c r="O15" s="53"/>
      <c r="P15" s="53"/>
      <c r="Q15" s="53"/>
      <c r="R15" s="53"/>
      <c r="S15" s="53"/>
      <c r="T15" s="63"/>
      <c r="U15" s="63"/>
      <c r="V15" s="3"/>
      <c r="W15" s="3"/>
      <c r="X15" s="53"/>
      <c r="Y15" s="53"/>
      <c r="Z15" s="53"/>
      <c r="AA15" s="53"/>
      <c r="AB15" s="53"/>
      <c r="AC15" s="53"/>
      <c r="AD15" s="53"/>
      <c r="AE15" s="67"/>
      <c r="AF15" s="68"/>
      <c r="AG15" s="68"/>
      <c r="AH15" s="69"/>
      <c r="AI15" s="70"/>
      <c r="AJ15" s="71"/>
      <c r="AK15" s="66"/>
      <c r="AL15" s="66"/>
      <c r="AM15" s="66"/>
    </row>
    <row r="16" spans="1:39" s="17" customFormat="1" ht="78.75" customHeight="1" x14ac:dyDescent="0.15">
      <c r="A16" s="6"/>
      <c r="B16" s="19" t="s">
        <v>37</v>
      </c>
      <c r="C16" s="20" t="s">
        <v>38</v>
      </c>
      <c r="D16" s="20" t="s">
        <v>39</v>
      </c>
      <c r="E16" s="20" t="s">
        <v>40</v>
      </c>
      <c r="F16" s="20" t="s">
        <v>41</v>
      </c>
      <c r="G16" s="20" t="s">
        <v>42</v>
      </c>
      <c r="H16" s="46" t="s">
        <v>43</v>
      </c>
      <c r="I16" s="20" t="s">
        <v>44</v>
      </c>
      <c r="J16" s="20" t="s">
        <v>45</v>
      </c>
      <c r="K16" s="22" t="s">
        <v>46</v>
      </c>
      <c r="L16" s="22" t="s">
        <v>47</v>
      </c>
      <c r="M16" s="22" t="s">
        <v>48</v>
      </c>
      <c r="N16" s="22" t="s">
        <v>49</v>
      </c>
      <c r="O16" s="22" t="s">
        <v>50</v>
      </c>
      <c r="P16" s="22" t="s">
        <v>51</v>
      </c>
      <c r="Q16" s="22" t="s">
        <v>52</v>
      </c>
      <c r="R16" s="22" t="s">
        <v>53</v>
      </c>
      <c r="S16" s="105" t="s">
        <v>54</v>
      </c>
      <c r="T16" s="105" t="s">
        <v>55</v>
      </c>
      <c r="U16" s="105" t="s">
        <v>56</v>
      </c>
      <c r="V16" s="21" t="s">
        <v>57</v>
      </c>
      <c r="W16" s="22" t="s">
        <v>58</v>
      </c>
      <c r="X16" s="20" t="s">
        <v>59</v>
      </c>
      <c r="Y16" s="20" t="s">
        <v>60</v>
      </c>
      <c r="Z16" s="20" t="s">
        <v>61</v>
      </c>
      <c r="AA16" s="20" t="s">
        <v>62</v>
      </c>
      <c r="AB16" s="20" t="s">
        <v>63</v>
      </c>
      <c r="AC16" s="23" t="s">
        <v>64</v>
      </c>
      <c r="AD16" s="22" t="s">
        <v>65</v>
      </c>
      <c r="AE16" s="24" t="s">
        <v>66</v>
      </c>
      <c r="AF16" s="24" t="s">
        <v>67</v>
      </c>
      <c r="AG16" s="24" t="s">
        <v>68</v>
      </c>
      <c r="AH16" s="25" t="s">
        <v>66</v>
      </c>
      <c r="AI16" s="25" t="s">
        <v>69</v>
      </c>
      <c r="AJ16" s="26" t="s">
        <v>70</v>
      </c>
      <c r="AK16" s="27"/>
      <c r="AL16" s="27"/>
      <c r="AM16" s="27"/>
    </row>
    <row r="17" spans="1:39" ht="26.25" customHeight="1" x14ac:dyDescent="0.15">
      <c r="A17" s="53"/>
      <c r="B17" s="28" t="s">
        <v>3</v>
      </c>
      <c r="C17" s="52" t="s">
        <v>71</v>
      </c>
      <c r="D17" s="52" t="s">
        <v>72</v>
      </c>
      <c r="E17" s="52" t="s">
        <v>73</v>
      </c>
      <c r="F17" s="52" t="s">
        <v>74</v>
      </c>
      <c r="G17" s="52" t="s">
        <v>75</v>
      </c>
      <c r="H17" s="47">
        <v>15000000</v>
      </c>
      <c r="I17" s="156" t="s">
        <v>76</v>
      </c>
      <c r="J17" s="29" t="s">
        <v>76</v>
      </c>
      <c r="K17" s="72" t="s">
        <v>77</v>
      </c>
      <c r="L17" s="73" t="s">
        <v>78</v>
      </c>
      <c r="M17" s="52" t="str">
        <f t="shared" ref="M17:M59" si="0">G17</f>
        <v>Gastos por Caja Menor</v>
      </c>
      <c r="N17" s="31">
        <v>1</v>
      </c>
      <c r="O17" s="31">
        <v>1</v>
      </c>
      <c r="P17" s="74">
        <v>11</v>
      </c>
      <c r="Q17" s="75" t="s">
        <v>79</v>
      </c>
      <c r="R17" s="75" t="s">
        <v>80</v>
      </c>
      <c r="S17" s="52" t="s">
        <v>1</v>
      </c>
      <c r="T17" s="76">
        <f>H17</f>
        <v>15000000</v>
      </c>
      <c r="U17" s="77">
        <f t="shared" ref="U17:U145" si="1">T17</f>
        <v>15000000</v>
      </c>
      <c r="V17" s="31" t="s">
        <v>76</v>
      </c>
      <c r="W17" s="31" t="s">
        <v>81</v>
      </c>
      <c r="X17" s="78" t="s">
        <v>82</v>
      </c>
      <c r="Y17" s="32" t="s">
        <v>83</v>
      </c>
      <c r="Z17" s="33" t="s">
        <v>3</v>
      </c>
      <c r="AA17" s="30" t="s">
        <v>84</v>
      </c>
      <c r="AB17" s="79" t="s">
        <v>85</v>
      </c>
      <c r="AC17" s="31" t="s">
        <v>76</v>
      </c>
      <c r="AD17" s="31" t="s">
        <v>86</v>
      </c>
      <c r="AE17" s="80" t="s">
        <v>87</v>
      </c>
      <c r="AF17" s="80" t="s">
        <v>88</v>
      </c>
      <c r="AG17" s="80" t="s">
        <v>89</v>
      </c>
      <c r="AH17" s="80" t="s">
        <v>90</v>
      </c>
      <c r="AI17" s="80" t="s">
        <v>90</v>
      </c>
      <c r="AJ17" s="80" t="s">
        <v>90</v>
      </c>
      <c r="AK17" s="81"/>
      <c r="AL17" s="81"/>
      <c r="AM17" s="81"/>
    </row>
    <row r="18" spans="1:39" ht="26.25" customHeight="1" x14ac:dyDescent="0.15">
      <c r="A18" s="53"/>
      <c r="B18" s="28" t="s">
        <v>3</v>
      </c>
      <c r="C18" s="52" t="s">
        <v>71</v>
      </c>
      <c r="D18" s="52" t="s">
        <v>72</v>
      </c>
      <c r="E18" s="52" t="s">
        <v>91</v>
      </c>
      <c r="F18" s="52" t="s">
        <v>92</v>
      </c>
      <c r="G18" s="52" t="s">
        <v>75</v>
      </c>
      <c r="H18" s="47">
        <v>8000000</v>
      </c>
      <c r="I18" s="156" t="s">
        <v>76</v>
      </c>
      <c r="J18" s="29" t="s">
        <v>76</v>
      </c>
      <c r="K18" s="72" t="s">
        <v>77</v>
      </c>
      <c r="L18" s="73" t="s">
        <v>78</v>
      </c>
      <c r="M18" s="52" t="str">
        <f t="shared" si="0"/>
        <v>Gastos por Caja Menor</v>
      </c>
      <c r="N18" s="31">
        <v>1</v>
      </c>
      <c r="O18" s="31">
        <v>1</v>
      </c>
      <c r="P18" s="74">
        <v>11</v>
      </c>
      <c r="Q18" s="75" t="s">
        <v>79</v>
      </c>
      <c r="R18" s="75" t="s">
        <v>80</v>
      </c>
      <c r="S18" s="52" t="s">
        <v>1</v>
      </c>
      <c r="T18" s="76">
        <f>H18</f>
        <v>8000000</v>
      </c>
      <c r="U18" s="77">
        <f t="shared" si="1"/>
        <v>8000000</v>
      </c>
      <c r="V18" s="31" t="s">
        <v>76</v>
      </c>
      <c r="W18" s="31" t="s">
        <v>81</v>
      </c>
      <c r="X18" s="78" t="s">
        <v>82</v>
      </c>
      <c r="Y18" s="32" t="s">
        <v>83</v>
      </c>
      <c r="Z18" s="33" t="s">
        <v>3</v>
      </c>
      <c r="AA18" s="30" t="s">
        <v>84</v>
      </c>
      <c r="AB18" s="79" t="s">
        <v>85</v>
      </c>
      <c r="AC18" s="31" t="s">
        <v>76</v>
      </c>
      <c r="AD18" s="31" t="s">
        <v>86</v>
      </c>
      <c r="AE18" s="80" t="s">
        <v>87</v>
      </c>
      <c r="AF18" s="80" t="s">
        <v>88</v>
      </c>
      <c r="AG18" s="80" t="s">
        <v>89</v>
      </c>
      <c r="AH18" s="80" t="s">
        <v>90</v>
      </c>
      <c r="AI18" s="80" t="s">
        <v>90</v>
      </c>
      <c r="AJ18" s="80" t="s">
        <v>90</v>
      </c>
      <c r="AK18" s="81"/>
      <c r="AL18" s="81"/>
      <c r="AM18" s="81"/>
    </row>
    <row r="19" spans="1:39" ht="26.25" customHeight="1" x14ac:dyDescent="0.15">
      <c r="A19" s="53"/>
      <c r="B19" s="28" t="s">
        <v>3</v>
      </c>
      <c r="C19" s="52" t="s">
        <v>71</v>
      </c>
      <c r="D19" s="52" t="s">
        <v>72</v>
      </c>
      <c r="E19" s="52" t="s">
        <v>93</v>
      </c>
      <c r="F19" s="52" t="s">
        <v>94</v>
      </c>
      <c r="G19" s="52" t="s">
        <v>75</v>
      </c>
      <c r="H19" s="47">
        <v>2000000</v>
      </c>
      <c r="I19" s="156" t="s">
        <v>76</v>
      </c>
      <c r="J19" s="29" t="s">
        <v>76</v>
      </c>
      <c r="K19" s="72" t="s">
        <v>77</v>
      </c>
      <c r="L19" s="73" t="s">
        <v>78</v>
      </c>
      <c r="M19" s="52" t="str">
        <f t="shared" si="0"/>
        <v>Gastos por Caja Menor</v>
      </c>
      <c r="N19" s="31">
        <v>1</v>
      </c>
      <c r="O19" s="31">
        <v>1</v>
      </c>
      <c r="P19" s="74">
        <v>11</v>
      </c>
      <c r="Q19" s="75" t="s">
        <v>79</v>
      </c>
      <c r="R19" s="75" t="s">
        <v>80</v>
      </c>
      <c r="S19" s="52" t="s">
        <v>1</v>
      </c>
      <c r="T19" s="76">
        <f t="shared" ref="T19:T51" si="2">H19</f>
        <v>2000000</v>
      </c>
      <c r="U19" s="77">
        <f t="shared" si="1"/>
        <v>2000000</v>
      </c>
      <c r="V19" s="31" t="s">
        <v>76</v>
      </c>
      <c r="W19" s="31" t="s">
        <v>81</v>
      </c>
      <c r="X19" s="78" t="s">
        <v>82</v>
      </c>
      <c r="Y19" s="32" t="s">
        <v>83</v>
      </c>
      <c r="Z19" s="33" t="s">
        <v>3</v>
      </c>
      <c r="AA19" s="30" t="s">
        <v>84</v>
      </c>
      <c r="AB19" s="79" t="s">
        <v>85</v>
      </c>
      <c r="AC19" s="31" t="s">
        <v>76</v>
      </c>
      <c r="AD19" s="31" t="s">
        <v>86</v>
      </c>
      <c r="AE19" s="80" t="s">
        <v>87</v>
      </c>
      <c r="AF19" s="80" t="s">
        <v>88</v>
      </c>
      <c r="AG19" s="80" t="s">
        <v>89</v>
      </c>
      <c r="AH19" s="80" t="s">
        <v>90</v>
      </c>
      <c r="AI19" s="80" t="s">
        <v>90</v>
      </c>
      <c r="AJ19" s="80" t="s">
        <v>90</v>
      </c>
      <c r="AK19" s="81"/>
      <c r="AL19" s="81"/>
      <c r="AM19" s="81"/>
    </row>
    <row r="20" spans="1:39" s="34" customFormat="1" ht="26.25" customHeight="1" x14ac:dyDescent="0.15">
      <c r="A20" s="53"/>
      <c r="B20" s="28" t="s">
        <v>3</v>
      </c>
      <c r="C20" s="52" t="s">
        <v>71</v>
      </c>
      <c r="D20" s="52" t="s">
        <v>72</v>
      </c>
      <c r="E20" s="52" t="s">
        <v>95</v>
      </c>
      <c r="F20" s="52" t="s">
        <v>96</v>
      </c>
      <c r="G20" s="52" t="s">
        <v>75</v>
      </c>
      <c r="H20" s="47">
        <v>5260000</v>
      </c>
      <c r="I20" s="156" t="s">
        <v>76</v>
      </c>
      <c r="J20" s="29" t="s">
        <v>76</v>
      </c>
      <c r="K20" s="72" t="s">
        <v>77</v>
      </c>
      <c r="L20" s="73" t="s">
        <v>78</v>
      </c>
      <c r="M20" s="52" t="str">
        <f t="shared" si="0"/>
        <v>Gastos por Caja Menor</v>
      </c>
      <c r="N20" s="31">
        <v>1</v>
      </c>
      <c r="O20" s="31">
        <v>1</v>
      </c>
      <c r="P20" s="74">
        <v>11</v>
      </c>
      <c r="Q20" s="75" t="s">
        <v>79</v>
      </c>
      <c r="R20" s="75" t="s">
        <v>80</v>
      </c>
      <c r="S20" s="52" t="s">
        <v>1</v>
      </c>
      <c r="T20" s="76">
        <f t="shared" si="2"/>
        <v>5260000</v>
      </c>
      <c r="U20" s="77">
        <f t="shared" si="1"/>
        <v>5260000</v>
      </c>
      <c r="V20" s="31" t="s">
        <v>76</v>
      </c>
      <c r="W20" s="31" t="s">
        <v>81</v>
      </c>
      <c r="X20" s="78" t="s">
        <v>82</v>
      </c>
      <c r="Y20" s="32" t="s">
        <v>83</v>
      </c>
      <c r="Z20" s="33" t="s">
        <v>3</v>
      </c>
      <c r="AA20" s="30" t="s">
        <v>84</v>
      </c>
      <c r="AB20" s="79" t="s">
        <v>85</v>
      </c>
      <c r="AC20" s="31" t="s">
        <v>76</v>
      </c>
      <c r="AD20" s="31" t="s">
        <v>86</v>
      </c>
      <c r="AE20" s="80" t="s">
        <v>87</v>
      </c>
      <c r="AF20" s="80" t="s">
        <v>88</v>
      </c>
      <c r="AG20" s="80" t="s">
        <v>89</v>
      </c>
      <c r="AH20" s="80" t="s">
        <v>90</v>
      </c>
      <c r="AI20" s="80" t="s">
        <v>90</v>
      </c>
      <c r="AJ20" s="80" t="s">
        <v>90</v>
      </c>
      <c r="AK20" s="81"/>
      <c r="AL20" s="81"/>
      <c r="AM20" s="81"/>
    </row>
    <row r="21" spans="1:39" ht="26.25" customHeight="1" x14ac:dyDescent="0.15">
      <c r="A21" s="53"/>
      <c r="B21" s="28" t="s">
        <v>3</v>
      </c>
      <c r="C21" s="52" t="s">
        <v>71</v>
      </c>
      <c r="D21" s="52" t="s">
        <v>72</v>
      </c>
      <c r="E21" s="52" t="s">
        <v>97</v>
      </c>
      <c r="F21" s="52" t="s">
        <v>98</v>
      </c>
      <c r="G21" s="52" t="s">
        <v>75</v>
      </c>
      <c r="H21" s="47">
        <v>4208000</v>
      </c>
      <c r="I21" s="156" t="s">
        <v>76</v>
      </c>
      <c r="J21" s="29" t="s">
        <v>76</v>
      </c>
      <c r="K21" s="72" t="s">
        <v>77</v>
      </c>
      <c r="L21" s="73" t="s">
        <v>78</v>
      </c>
      <c r="M21" s="52" t="str">
        <f t="shared" si="0"/>
        <v>Gastos por Caja Menor</v>
      </c>
      <c r="N21" s="31">
        <v>1</v>
      </c>
      <c r="O21" s="31">
        <v>1</v>
      </c>
      <c r="P21" s="74">
        <v>11</v>
      </c>
      <c r="Q21" s="75" t="s">
        <v>79</v>
      </c>
      <c r="R21" s="75" t="s">
        <v>80</v>
      </c>
      <c r="S21" s="52" t="s">
        <v>1</v>
      </c>
      <c r="T21" s="76">
        <f t="shared" si="2"/>
        <v>4208000</v>
      </c>
      <c r="U21" s="77">
        <f t="shared" si="1"/>
        <v>4208000</v>
      </c>
      <c r="V21" s="31" t="s">
        <v>76</v>
      </c>
      <c r="W21" s="31" t="s">
        <v>81</v>
      </c>
      <c r="X21" s="78" t="s">
        <v>82</v>
      </c>
      <c r="Y21" s="32" t="s">
        <v>83</v>
      </c>
      <c r="Z21" s="33" t="s">
        <v>3</v>
      </c>
      <c r="AA21" s="30" t="s">
        <v>84</v>
      </c>
      <c r="AB21" s="79" t="s">
        <v>85</v>
      </c>
      <c r="AC21" s="31" t="s">
        <v>76</v>
      </c>
      <c r="AD21" s="31" t="s">
        <v>86</v>
      </c>
      <c r="AE21" s="80" t="s">
        <v>87</v>
      </c>
      <c r="AF21" s="80" t="s">
        <v>88</v>
      </c>
      <c r="AG21" s="80" t="s">
        <v>89</v>
      </c>
      <c r="AH21" s="80" t="s">
        <v>90</v>
      </c>
      <c r="AI21" s="80" t="s">
        <v>90</v>
      </c>
      <c r="AJ21" s="80" t="s">
        <v>90</v>
      </c>
      <c r="AK21" s="81"/>
      <c r="AL21" s="81"/>
      <c r="AM21" s="81"/>
    </row>
    <row r="22" spans="1:39" ht="26.25" customHeight="1" x14ac:dyDescent="0.15">
      <c r="A22" s="53"/>
      <c r="B22" s="28" t="s">
        <v>3</v>
      </c>
      <c r="C22" s="52" t="s">
        <v>71</v>
      </c>
      <c r="D22" s="52" t="s">
        <v>72</v>
      </c>
      <c r="E22" s="52" t="s">
        <v>99</v>
      </c>
      <c r="F22" s="52" t="s">
        <v>100</v>
      </c>
      <c r="G22" s="52" t="s">
        <v>75</v>
      </c>
      <c r="H22" s="47">
        <v>10000000</v>
      </c>
      <c r="I22" s="156" t="s">
        <v>76</v>
      </c>
      <c r="J22" s="29" t="s">
        <v>76</v>
      </c>
      <c r="K22" s="72" t="s">
        <v>77</v>
      </c>
      <c r="L22" s="73" t="s">
        <v>78</v>
      </c>
      <c r="M22" s="52" t="str">
        <f t="shared" si="0"/>
        <v>Gastos por Caja Menor</v>
      </c>
      <c r="N22" s="31">
        <v>1</v>
      </c>
      <c r="O22" s="31">
        <v>1</v>
      </c>
      <c r="P22" s="74">
        <v>11</v>
      </c>
      <c r="Q22" s="75" t="s">
        <v>79</v>
      </c>
      <c r="R22" s="75" t="s">
        <v>80</v>
      </c>
      <c r="S22" s="52" t="s">
        <v>1</v>
      </c>
      <c r="T22" s="76">
        <f t="shared" si="2"/>
        <v>10000000</v>
      </c>
      <c r="U22" s="77">
        <f t="shared" si="1"/>
        <v>10000000</v>
      </c>
      <c r="V22" s="31" t="s">
        <v>76</v>
      </c>
      <c r="W22" s="31" t="s">
        <v>81</v>
      </c>
      <c r="X22" s="78" t="s">
        <v>82</v>
      </c>
      <c r="Y22" s="32" t="s">
        <v>83</v>
      </c>
      <c r="Z22" s="33" t="s">
        <v>3</v>
      </c>
      <c r="AA22" s="30" t="s">
        <v>84</v>
      </c>
      <c r="AB22" s="79" t="s">
        <v>85</v>
      </c>
      <c r="AC22" s="31" t="s">
        <v>76</v>
      </c>
      <c r="AD22" s="31" t="s">
        <v>86</v>
      </c>
      <c r="AE22" s="80" t="s">
        <v>87</v>
      </c>
      <c r="AF22" s="80" t="s">
        <v>88</v>
      </c>
      <c r="AG22" s="80" t="s">
        <v>89</v>
      </c>
      <c r="AH22" s="80" t="s">
        <v>90</v>
      </c>
      <c r="AI22" s="80" t="s">
        <v>90</v>
      </c>
      <c r="AJ22" s="80" t="s">
        <v>90</v>
      </c>
      <c r="AK22" s="81"/>
      <c r="AL22" s="81"/>
      <c r="AM22" s="81"/>
    </row>
    <row r="23" spans="1:39" ht="26.25" customHeight="1" x14ac:dyDescent="0.15">
      <c r="A23" s="53"/>
      <c r="B23" s="28" t="s">
        <v>3</v>
      </c>
      <c r="C23" s="52" t="s">
        <v>71</v>
      </c>
      <c r="D23" s="52" t="s">
        <v>72</v>
      </c>
      <c r="E23" s="52" t="s">
        <v>101</v>
      </c>
      <c r="F23" s="52" t="s">
        <v>102</v>
      </c>
      <c r="G23" s="52" t="s">
        <v>75</v>
      </c>
      <c r="H23" s="47">
        <v>3156000</v>
      </c>
      <c r="I23" s="156" t="s">
        <v>76</v>
      </c>
      <c r="J23" s="29" t="s">
        <v>76</v>
      </c>
      <c r="K23" s="72" t="s">
        <v>77</v>
      </c>
      <c r="L23" s="73" t="s">
        <v>78</v>
      </c>
      <c r="M23" s="52" t="str">
        <f t="shared" si="0"/>
        <v>Gastos por Caja Menor</v>
      </c>
      <c r="N23" s="31">
        <v>1</v>
      </c>
      <c r="O23" s="31">
        <v>1</v>
      </c>
      <c r="P23" s="74">
        <v>11</v>
      </c>
      <c r="Q23" s="75" t="s">
        <v>79</v>
      </c>
      <c r="R23" s="75" t="s">
        <v>80</v>
      </c>
      <c r="S23" s="52" t="s">
        <v>1</v>
      </c>
      <c r="T23" s="76">
        <f t="shared" si="2"/>
        <v>3156000</v>
      </c>
      <c r="U23" s="77">
        <f t="shared" si="1"/>
        <v>3156000</v>
      </c>
      <c r="V23" s="31" t="s">
        <v>76</v>
      </c>
      <c r="W23" s="31" t="s">
        <v>81</v>
      </c>
      <c r="X23" s="78" t="s">
        <v>82</v>
      </c>
      <c r="Y23" s="32" t="s">
        <v>83</v>
      </c>
      <c r="Z23" s="33" t="s">
        <v>3</v>
      </c>
      <c r="AA23" s="30" t="s">
        <v>84</v>
      </c>
      <c r="AB23" s="79" t="s">
        <v>85</v>
      </c>
      <c r="AC23" s="31" t="s">
        <v>76</v>
      </c>
      <c r="AD23" s="31" t="s">
        <v>86</v>
      </c>
      <c r="AE23" s="80" t="s">
        <v>87</v>
      </c>
      <c r="AF23" s="80" t="s">
        <v>88</v>
      </c>
      <c r="AG23" s="80" t="s">
        <v>89</v>
      </c>
      <c r="AH23" s="80" t="s">
        <v>90</v>
      </c>
      <c r="AI23" s="80" t="s">
        <v>90</v>
      </c>
      <c r="AJ23" s="80" t="s">
        <v>90</v>
      </c>
      <c r="AK23" s="81"/>
      <c r="AL23" s="81"/>
      <c r="AM23" s="81"/>
    </row>
    <row r="24" spans="1:39" ht="26.25" customHeight="1" x14ac:dyDescent="0.15">
      <c r="A24" s="53"/>
      <c r="B24" s="28" t="s">
        <v>3</v>
      </c>
      <c r="C24" s="52" t="s">
        <v>71</v>
      </c>
      <c r="D24" s="52" t="s">
        <v>72</v>
      </c>
      <c r="E24" s="52" t="s">
        <v>103</v>
      </c>
      <c r="F24" s="52" t="s">
        <v>104</v>
      </c>
      <c r="G24" s="52" t="s">
        <v>75</v>
      </c>
      <c r="H24" s="47">
        <v>5260000</v>
      </c>
      <c r="I24" s="156" t="s">
        <v>76</v>
      </c>
      <c r="J24" s="29" t="s">
        <v>76</v>
      </c>
      <c r="K24" s="72" t="s">
        <v>77</v>
      </c>
      <c r="L24" s="73" t="s">
        <v>78</v>
      </c>
      <c r="M24" s="52" t="str">
        <f t="shared" si="0"/>
        <v>Gastos por Caja Menor</v>
      </c>
      <c r="N24" s="31">
        <v>1</v>
      </c>
      <c r="O24" s="31">
        <v>1</v>
      </c>
      <c r="P24" s="74">
        <v>11</v>
      </c>
      <c r="Q24" s="75" t="s">
        <v>79</v>
      </c>
      <c r="R24" s="75" t="s">
        <v>80</v>
      </c>
      <c r="S24" s="52" t="s">
        <v>1</v>
      </c>
      <c r="T24" s="76">
        <f t="shared" si="2"/>
        <v>5260000</v>
      </c>
      <c r="U24" s="77">
        <f t="shared" si="1"/>
        <v>5260000</v>
      </c>
      <c r="V24" s="31" t="s">
        <v>76</v>
      </c>
      <c r="W24" s="31" t="s">
        <v>81</v>
      </c>
      <c r="X24" s="78" t="s">
        <v>82</v>
      </c>
      <c r="Y24" s="32" t="s">
        <v>83</v>
      </c>
      <c r="Z24" s="33" t="s">
        <v>3</v>
      </c>
      <c r="AA24" s="30" t="s">
        <v>84</v>
      </c>
      <c r="AB24" s="79" t="s">
        <v>85</v>
      </c>
      <c r="AC24" s="31" t="s">
        <v>76</v>
      </c>
      <c r="AD24" s="31" t="s">
        <v>86</v>
      </c>
      <c r="AE24" s="80" t="s">
        <v>87</v>
      </c>
      <c r="AF24" s="80" t="s">
        <v>88</v>
      </c>
      <c r="AG24" s="80" t="s">
        <v>89</v>
      </c>
      <c r="AH24" s="80" t="s">
        <v>90</v>
      </c>
      <c r="AI24" s="80" t="s">
        <v>90</v>
      </c>
      <c r="AJ24" s="80" t="s">
        <v>90</v>
      </c>
      <c r="AK24" s="81"/>
      <c r="AL24" s="81"/>
      <c r="AM24" s="81"/>
    </row>
    <row r="25" spans="1:39" ht="26.25" customHeight="1" x14ac:dyDescent="0.15">
      <c r="A25" s="53"/>
      <c r="B25" s="28" t="s">
        <v>3</v>
      </c>
      <c r="C25" s="52" t="s">
        <v>71</v>
      </c>
      <c r="D25" s="52" t="s">
        <v>72</v>
      </c>
      <c r="E25" s="52" t="s">
        <v>105</v>
      </c>
      <c r="F25" s="52" t="s">
        <v>106</v>
      </c>
      <c r="G25" s="52" t="s">
        <v>75</v>
      </c>
      <c r="H25" s="47">
        <v>6312000</v>
      </c>
      <c r="I25" s="156" t="s">
        <v>76</v>
      </c>
      <c r="J25" s="29" t="s">
        <v>76</v>
      </c>
      <c r="K25" s="72" t="s">
        <v>77</v>
      </c>
      <c r="L25" s="73" t="s">
        <v>78</v>
      </c>
      <c r="M25" s="52" t="str">
        <f t="shared" si="0"/>
        <v>Gastos por Caja Menor</v>
      </c>
      <c r="N25" s="31">
        <v>1</v>
      </c>
      <c r="O25" s="31">
        <v>1</v>
      </c>
      <c r="P25" s="74">
        <v>11</v>
      </c>
      <c r="Q25" s="75" t="s">
        <v>79</v>
      </c>
      <c r="R25" s="75" t="s">
        <v>80</v>
      </c>
      <c r="S25" s="52" t="s">
        <v>1</v>
      </c>
      <c r="T25" s="76">
        <f t="shared" si="2"/>
        <v>6312000</v>
      </c>
      <c r="U25" s="77">
        <f t="shared" si="1"/>
        <v>6312000</v>
      </c>
      <c r="V25" s="31" t="s">
        <v>76</v>
      </c>
      <c r="W25" s="31" t="s">
        <v>81</v>
      </c>
      <c r="X25" s="78" t="s">
        <v>82</v>
      </c>
      <c r="Y25" s="32" t="s">
        <v>83</v>
      </c>
      <c r="Z25" s="33" t="s">
        <v>3</v>
      </c>
      <c r="AA25" s="30" t="s">
        <v>84</v>
      </c>
      <c r="AB25" s="79" t="s">
        <v>85</v>
      </c>
      <c r="AC25" s="31" t="s">
        <v>76</v>
      </c>
      <c r="AD25" s="31" t="s">
        <v>86</v>
      </c>
      <c r="AE25" s="80" t="s">
        <v>87</v>
      </c>
      <c r="AF25" s="80" t="s">
        <v>88</v>
      </c>
      <c r="AG25" s="80" t="s">
        <v>89</v>
      </c>
      <c r="AH25" s="80" t="s">
        <v>90</v>
      </c>
      <c r="AI25" s="80" t="s">
        <v>90</v>
      </c>
      <c r="AJ25" s="80" t="s">
        <v>90</v>
      </c>
      <c r="AK25" s="81"/>
      <c r="AL25" s="81"/>
      <c r="AM25" s="81"/>
    </row>
    <row r="26" spans="1:39" s="34" customFormat="1" ht="26.25" customHeight="1" x14ac:dyDescent="0.15">
      <c r="A26" s="53"/>
      <c r="B26" s="28" t="s">
        <v>3</v>
      </c>
      <c r="C26" s="52" t="s">
        <v>71</v>
      </c>
      <c r="D26" s="52" t="s">
        <v>72</v>
      </c>
      <c r="E26" s="52" t="s">
        <v>107</v>
      </c>
      <c r="F26" s="52" t="s">
        <v>108</v>
      </c>
      <c r="G26" s="52" t="s">
        <v>75</v>
      </c>
      <c r="H26" s="47">
        <v>4000000</v>
      </c>
      <c r="I26" s="156" t="s">
        <v>76</v>
      </c>
      <c r="J26" s="29" t="s">
        <v>76</v>
      </c>
      <c r="K26" s="72" t="s">
        <v>77</v>
      </c>
      <c r="L26" s="73" t="s">
        <v>78</v>
      </c>
      <c r="M26" s="52" t="str">
        <f t="shared" si="0"/>
        <v>Gastos por Caja Menor</v>
      </c>
      <c r="N26" s="31">
        <v>1</v>
      </c>
      <c r="O26" s="31">
        <v>1</v>
      </c>
      <c r="P26" s="74">
        <v>11</v>
      </c>
      <c r="Q26" s="75" t="s">
        <v>79</v>
      </c>
      <c r="R26" s="75" t="s">
        <v>80</v>
      </c>
      <c r="S26" s="52" t="s">
        <v>1</v>
      </c>
      <c r="T26" s="76">
        <f t="shared" si="2"/>
        <v>4000000</v>
      </c>
      <c r="U26" s="77">
        <f t="shared" si="1"/>
        <v>4000000</v>
      </c>
      <c r="V26" s="31" t="s">
        <v>76</v>
      </c>
      <c r="W26" s="31" t="s">
        <v>81</v>
      </c>
      <c r="X26" s="78" t="s">
        <v>82</v>
      </c>
      <c r="Y26" s="32" t="s">
        <v>83</v>
      </c>
      <c r="Z26" s="33" t="s">
        <v>3</v>
      </c>
      <c r="AA26" s="30" t="s">
        <v>84</v>
      </c>
      <c r="AB26" s="79" t="s">
        <v>85</v>
      </c>
      <c r="AC26" s="31" t="s">
        <v>76</v>
      </c>
      <c r="AD26" s="31" t="s">
        <v>86</v>
      </c>
      <c r="AE26" s="80" t="s">
        <v>87</v>
      </c>
      <c r="AF26" s="80" t="s">
        <v>88</v>
      </c>
      <c r="AG26" s="80" t="s">
        <v>89</v>
      </c>
      <c r="AH26" s="80" t="s">
        <v>90</v>
      </c>
      <c r="AI26" s="80" t="s">
        <v>90</v>
      </c>
      <c r="AJ26" s="80" t="s">
        <v>90</v>
      </c>
      <c r="AK26" s="81"/>
      <c r="AL26" s="81"/>
      <c r="AM26" s="81"/>
    </row>
    <row r="27" spans="1:39" ht="26.25" customHeight="1" x14ac:dyDescent="0.15">
      <c r="A27" s="53"/>
      <c r="B27" s="28" t="s">
        <v>3</v>
      </c>
      <c r="C27" s="52" t="s">
        <v>71</v>
      </c>
      <c r="D27" s="52" t="s">
        <v>72</v>
      </c>
      <c r="E27" s="52" t="s">
        <v>109</v>
      </c>
      <c r="F27" s="52" t="s">
        <v>110</v>
      </c>
      <c r="G27" s="52" t="s">
        <v>75</v>
      </c>
      <c r="H27" s="47">
        <v>5260000</v>
      </c>
      <c r="I27" s="156" t="s">
        <v>76</v>
      </c>
      <c r="J27" s="29" t="s">
        <v>76</v>
      </c>
      <c r="K27" s="72" t="s">
        <v>77</v>
      </c>
      <c r="L27" s="73" t="s">
        <v>78</v>
      </c>
      <c r="M27" s="52" t="str">
        <f t="shared" si="0"/>
        <v>Gastos por Caja Menor</v>
      </c>
      <c r="N27" s="31">
        <v>1</v>
      </c>
      <c r="O27" s="31">
        <v>1</v>
      </c>
      <c r="P27" s="74">
        <v>11</v>
      </c>
      <c r="Q27" s="75" t="s">
        <v>79</v>
      </c>
      <c r="R27" s="75" t="s">
        <v>80</v>
      </c>
      <c r="S27" s="52" t="s">
        <v>1</v>
      </c>
      <c r="T27" s="76">
        <f t="shared" si="2"/>
        <v>5260000</v>
      </c>
      <c r="U27" s="77">
        <f t="shared" si="1"/>
        <v>5260000</v>
      </c>
      <c r="V27" s="31" t="s">
        <v>76</v>
      </c>
      <c r="W27" s="31" t="s">
        <v>81</v>
      </c>
      <c r="X27" s="78" t="s">
        <v>82</v>
      </c>
      <c r="Y27" s="32" t="s">
        <v>83</v>
      </c>
      <c r="Z27" s="33" t="s">
        <v>3</v>
      </c>
      <c r="AA27" s="30" t="s">
        <v>84</v>
      </c>
      <c r="AB27" s="79" t="s">
        <v>85</v>
      </c>
      <c r="AC27" s="31" t="s">
        <v>76</v>
      </c>
      <c r="AD27" s="31" t="s">
        <v>86</v>
      </c>
      <c r="AE27" s="80" t="s">
        <v>87</v>
      </c>
      <c r="AF27" s="80" t="s">
        <v>88</v>
      </c>
      <c r="AG27" s="80" t="s">
        <v>89</v>
      </c>
      <c r="AH27" s="80" t="s">
        <v>90</v>
      </c>
      <c r="AI27" s="80" t="s">
        <v>90</v>
      </c>
      <c r="AJ27" s="80" t="s">
        <v>90</v>
      </c>
      <c r="AK27" s="81"/>
      <c r="AL27" s="81"/>
      <c r="AM27" s="81"/>
    </row>
    <row r="28" spans="1:39" ht="43.5" customHeight="1" x14ac:dyDescent="0.15">
      <c r="A28" s="53"/>
      <c r="B28" s="28" t="s">
        <v>3</v>
      </c>
      <c r="C28" s="52" t="s">
        <v>71</v>
      </c>
      <c r="D28" s="52" t="s">
        <v>72</v>
      </c>
      <c r="E28" s="52" t="s">
        <v>111</v>
      </c>
      <c r="F28" s="52" t="s">
        <v>112</v>
      </c>
      <c r="G28" s="52" t="s">
        <v>75</v>
      </c>
      <c r="H28" s="47">
        <v>5260000</v>
      </c>
      <c r="I28" s="156" t="s">
        <v>76</v>
      </c>
      <c r="J28" s="29" t="s">
        <v>76</v>
      </c>
      <c r="K28" s="72" t="s">
        <v>77</v>
      </c>
      <c r="L28" s="73" t="s">
        <v>78</v>
      </c>
      <c r="M28" s="52" t="str">
        <f t="shared" si="0"/>
        <v>Gastos por Caja Menor</v>
      </c>
      <c r="N28" s="31">
        <v>1</v>
      </c>
      <c r="O28" s="31">
        <v>1</v>
      </c>
      <c r="P28" s="74">
        <v>11</v>
      </c>
      <c r="Q28" s="75" t="s">
        <v>79</v>
      </c>
      <c r="R28" s="75" t="s">
        <v>80</v>
      </c>
      <c r="S28" s="52" t="s">
        <v>1</v>
      </c>
      <c r="T28" s="76">
        <f t="shared" si="2"/>
        <v>5260000</v>
      </c>
      <c r="U28" s="77">
        <f t="shared" si="1"/>
        <v>5260000</v>
      </c>
      <c r="V28" s="31" t="s">
        <v>76</v>
      </c>
      <c r="W28" s="31" t="s">
        <v>81</v>
      </c>
      <c r="X28" s="78" t="s">
        <v>82</v>
      </c>
      <c r="Y28" s="32" t="s">
        <v>83</v>
      </c>
      <c r="Z28" s="33" t="s">
        <v>3</v>
      </c>
      <c r="AA28" s="30" t="s">
        <v>84</v>
      </c>
      <c r="AB28" s="79" t="s">
        <v>85</v>
      </c>
      <c r="AC28" s="31" t="s">
        <v>76</v>
      </c>
      <c r="AD28" s="31" t="s">
        <v>86</v>
      </c>
      <c r="AE28" s="80" t="s">
        <v>87</v>
      </c>
      <c r="AF28" s="80" t="s">
        <v>88</v>
      </c>
      <c r="AG28" s="80" t="s">
        <v>89</v>
      </c>
      <c r="AH28" s="80" t="s">
        <v>90</v>
      </c>
      <c r="AI28" s="80" t="s">
        <v>90</v>
      </c>
      <c r="AJ28" s="80" t="s">
        <v>90</v>
      </c>
      <c r="AK28" s="81"/>
      <c r="AL28" s="81"/>
      <c r="AM28" s="81"/>
    </row>
    <row r="29" spans="1:39" ht="26.25" customHeight="1" x14ac:dyDescent="0.15">
      <c r="A29" s="53"/>
      <c r="B29" s="28" t="s">
        <v>3</v>
      </c>
      <c r="C29" s="52" t="s">
        <v>71</v>
      </c>
      <c r="D29" s="52" t="s">
        <v>72</v>
      </c>
      <c r="E29" s="52" t="s">
        <v>113</v>
      </c>
      <c r="F29" s="52" t="s">
        <v>114</v>
      </c>
      <c r="G29" s="52" t="s">
        <v>75</v>
      </c>
      <c r="H29" s="47">
        <v>3000000</v>
      </c>
      <c r="I29" s="156" t="s">
        <v>76</v>
      </c>
      <c r="J29" s="29" t="s">
        <v>76</v>
      </c>
      <c r="K29" s="72" t="s">
        <v>77</v>
      </c>
      <c r="L29" s="73" t="s">
        <v>78</v>
      </c>
      <c r="M29" s="52" t="str">
        <f t="shared" si="0"/>
        <v>Gastos por Caja Menor</v>
      </c>
      <c r="N29" s="31">
        <v>1</v>
      </c>
      <c r="O29" s="31">
        <v>1</v>
      </c>
      <c r="P29" s="74">
        <v>11</v>
      </c>
      <c r="Q29" s="75" t="s">
        <v>79</v>
      </c>
      <c r="R29" s="75" t="s">
        <v>80</v>
      </c>
      <c r="S29" s="52" t="s">
        <v>1</v>
      </c>
      <c r="T29" s="76">
        <f t="shared" si="2"/>
        <v>3000000</v>
      </c>
      <c r="U29" s="77">
        <f t="shared" si="1"/>
        <v>3000000</v>
      </c>
      <c r="V29" s="31" t="s">
        <v>76</v>
      </c>
      <c r="W29" s="31" t="s">
        <v>81</v>
      </c>
      <c r="X29" s="78" t="s">
        <v>82</v>
      </c>
      <c r="Y29" s="32" t="s">
        <v>83</v>
      </c>
      <c r="Z29" s="33" t="s">
        <v>3</v>
      </c>
      <c r="AA29" s="30" t="s">
        <v>84</v>
      </c>
      <c r="AB29" s="79" t="s">
        <v>85</v>
      </c>
      <c r="AC29" s="31" t="s">
        <v>76</v>
      </c>
      <c r="AD29" s="31" t="s">
        <v>86</v>
      </c>
      <c r="AE29" s="80" t="s">
        <v>87</v>
      </c>
      <c r="AF29" s="80" t="s">
        <v>88</v>
      </c>
      <c r="AG29" s="80" t="s">
        <v>89</v>
      </c>
      <c r="AH29" s="80" t="s">
        <v>90</v>
      </c>
      <c r="AI29" s="80" t="s">
        <v>90</v>
      </c>
      <c r="AJ29" s="80" t="s">
        <v>90</v>
      </c>
      <c r="AK29" s="81"/>
      <c r="AL29" s="81"/>
      <c r="AM29" s="81"/>
    </row>
    <row r="30" spans="1:39" ht="26.25" customHeight="1" x14ac:dyDescent="0.15">
      <c r="A30" s="53"/>
      <c r="B30" s="28" t="s">
        <v>3</v>
      </c>
      <c r="C30" s="52" t="s">
        <v>71</v>
      </c>
      <c r="D30" s="52" t="s">
        <v>72</v>
      </c>
      <c r="E30" s="52" t="s">
        <v>115</v>
      </c>
      <c r="F30" s="52" t="s">
        <v>116</v>
      </c>
      <c r="G30" s="52" t="s">
        <v>75</v>
      </c>
      <c r="H30" s="47">
        <v>5000000</v>
      </c>
      <c r="I30" s="156" t="s">
        <v>76</v>
      </c>
      <c r="J30" s="29" t="s">
        <v>76</v>
      </c>
      <c r="K30" s="72" t="s">
        <v>77</v>
      </c>
      <c r="L30" s="73" t="s">
        <v>78</v>
      </c>
      <c r="M30" s="52" t="str">
        <f t="shared" si="0"/>
        <v>Gastos por Caja Menor</v>
      </c>
      <c r="N30" s="31">
        <v>1</v>
      </c>
      <c r="O30" s="31">
        <v>1</v>
      </c>
      <c r="P30" s="74">
        <v>11</v>
      </c>
      <c r="Q30" s="75" t="s">
        <v>79</v>
      </c>
      <c r="R30" s="75" t="s">
        <v>80</v>
      </c>
      <c r="S30" s="52" t="s">
        <v>1</v>
      </c>
      <c r="T30" s="76">
        <f t="shared" si="2"/>
        <v>5000000</v>
      </c>
      <c r="U30" s="77">
        <f t="shared" si="1"/>
        <v>5000000</v>
      </c>
      <c r="V30" s="31" t="s">
        <v>76</v>
      </c>
      <c r="W30" s="31" t="s">
        <v>81</v>
      </c>
      <c r="X30" s="78" t="s">
        <v>82</v>
      </c>
      <c r="Y30" s="32" t="s">
        <v>83</v>
      </c>
      <c r="Z30" s="33" t="s">
        <v>3</v>
      </c>
      <c r="AA30" s="30" t="s">
        <v>84</v>
      </c>
      <c r="AB30" s="79" t="s">
        <v>85</v>
      </c>
      <c r="AC30" s="31" t="s">
        <v>76</v>
      </c>
      <c r="AD30" s="31" t="s">
        <v>86</v>
      </c>
      <c r="AE30" s="80" t="s">
        <v>87</v>
      </c>
      <c r="AF30" s="80" t="s">
        <v>88</v>
      </c>
      <c r="AG30" s="80" t="s">
        <v>89</v>
      </c>
      <c r="AH30" s="80" t="s">
        <v>90</v>
      </c>
      <c r="AI30" s="80" t="s">
        <v>90</v>
      </c>
      <c r="AJ30" s="80" t="s">
        <v>90</v>
      </c>
      <c r="AK30" s="81"/>
      <c r="AL30" s="81"/>
      <c r="AM30" s="81"/>
    </row>
    <row r="31" spans="1:39" ht="26.25" customHeight="1" x14ac:dyDescent="0.15">
      <c r="A31" s="53"/>
      <c r="B31" s="28" t="s">
        <v>3</v>
      </c>
      <c r="C31" s="52" t="s">
        <v>71</v>
      </c>
      <c r="D31" s="52" t="s">
        <v>72</v>
      </c>
      <c r="E31" s="52" t="s">
        <v>117</v>
      </c>
      <c r="F31" s="52" t="s">
        <v>118</v>
      </c>
      <c r="G31" s="52" t="s">
        <v>75</v>
      </c>
      <c r="H31" s="47">
        <v>3000000</v>
      </c>
      <c r="I31" s="156" t="s">
        <v>76</v>
      </c>
      <c r="J31" s="29" t="s">
        <v>76</v>
      </c>
      <c r="K31" s="72" t="s">
        <v>77</v>
      </c>
      <c r="L31" s="73" t="s">
        <v>78</v>
      </c>
      <c r="M31" s="52" t="str">
        <f t="shared" si="0"/>
        <v>Gastos por Caja Menor</v>
      </c>
      <c r="N31" s="31">
        <v>1</v>
      </c>
      <c r="O31" s="31">
        <v>1</v>
      </c>
      <c r="P31" s="74">
        <v>11</v>
      </c>
      <c r="Q31" s="75" t="s">
        <v>79</v>
      </c>
      <c r="R31" s="75" t="s">
        <v>80</v>
      </c>
      <c r="S31" s="52" t="s">
        <v>1</v>
      </c>
      <c r="T31" s="76">
        <f t="shared" si="2"/>
        <v>3000000</v>
      </c>
      <c r="U31" s="77">
        <f t="shared" si="1"/>
        <v>3000000</v>
      </c>
      <c r="V31" s="31" t="s">
        <v>76</v>
      </c>
      <c r="W31" s="31" t="s">
        <v>81</v>
      </c>
      <c r="X31" s="78" t="s">
        <v>82</v>
      </c>
      <c r="Y31" s="32" t="s">
        <v>83</v>
      </c>
      <c r="Z31" s="33" t="s">
        <v>3</v>
      </c>
      <c r="AA31" s="30" t="s">
        <v>84</v>
      </c>
      <c r="AB31" s="79" t="s">
        <v>85</v>
      </c>
      <c r="AC31" s="31" t="s">
        <v>76</v>
      </c>
      <c r="AD31" s="31" t="s">
        <v>86</v>
      </c>
      <c r="AE31" s="80" t="s">
        <v>87</v>
      </c>
      <c r="AF31" s="80" t="s">
        <v>88</v>
      </c>
      <c r="AG31" s="80" t="s">
        <v>89</v>
      </c>
      <c r="AH31" s="80" t="s">
        <v>90</v>
      </c>
      <c r="AI31" s="80" t="s">
        <v>90</v>
      </c>
      <c r="AJ31" s="80" t="s">
        <v>90</v>
      </c>
      <c r="AK31" s="81"/>
      <c r="AL31" s="81"/>
      <c r="AM31" s="81"/>
    </row>
    <row r="32" spans="1:39" ht="26.25" customHeight="1" x14ac:dyDescent="0.15">
      <c r="A32" s="53"/>
      <c r="B32" s="28" t="s">
        <v>3</v>
      </c>
      <c r="C32" s="52" t="s">
        <v>71</v>
      </c>
      <c r="D32" s="52" t="s">
        <v>72</v>
      </c>
      <c r="E32" s="52" t="s">
        <v>119</v>
      </c>
      <c r="F32" s="52" t="s">
        <v>120</v>
      </c>
      <c r="G32" s="52" t="s">
        <v>75</v>
      </c>
      <c r="H32" s="47">
        <v>3000000</v>
      </c>
      <c r="I32" s="156" t="s">
        <v>76</v>
      </c>
      <c r="J32" s="29" t="s">
        <v>76</v>
      </c>
      <c r="K32" s="72" t="s">
        <v>77</v>
      </c>
      <c r="L32" s="73" t="s">
        <v>78</v>
      </c>
      <c r="M32" s="52" t="str">
        <f t="shared" si="0"/>
        <v>Gastos por Caja Menor</v>
      </c>
      <c r="N32" s="31">
        <v>1</v>
      </c>
      <c r="O32" s="31">
        <v>1</v>
      </c>
      <c r="P32" s="74">
        <v>11</v>
      </c>
      <c r="Q32" s="75" t="s">
        <v>79</v>
      </c>
      <c r="R32" s="75" t="s">
        <v>80</v>
      </c>
      <c r="S32" s="52" t="s">
        <v>1</v>
      </c>
      <c r="T32" s="76">
        <f t="shared" si="2"/>
        <v>3000000</v>
      </c>
      <c r="U32" s="77">
        <f t="shared" si="1"/>
        <v>3000000</v>
      </c>
      <c r="V32" s="31" t="s">
        <v>76</v>
      </c>
      <c r="W32" s="31" t="s">
        <v>81</v>
      </c>
      <c r="X32" s="78" t="s">
        <v>82</v>
      </c>
      <c r="Y32" s="32" t="s">
        <v>83</v>
      </c>
      <c r="Z32" s="33" t="s">
        <v>3</v>
      </c>
      <c r="AA32" s="30" t="s">
        <v>84</v>
      </c>
      <c r="AB32" s="79" t="s">
        <v>85</v>
      </c>
      <c r="AC32" s="31" t="s">
        <v>76</v>
      </c>
      <c r="AD32" s="31" t="s">
        <v>86</v>
      </c>
      <c r="AE32" s="80" t="s">
        <v>87</v>
      </c>
      <c r="AF32" s="80" t="s">
        <v>88</v>
      </c>
      <c r="AG32" s="80" t="s">
        <v>89</v>
      </c>
      <c r="AH32" s="80" t="s">
        <v>90</v>
      </c>
      <c r="AI32" s="80" t="s">
        <v>90</v>
      </c>
      <c r="AJ32" s="80" t="s">
        <v>90</v>
      </c>
      <c r="AK32" s="81"/>
      <c r="AL32" s="81"/>
      <c r="AM32" s="81"/>
    </row>
    <row r="33" spans="1:39" ht="26.25" customHeight="1" x14ac:dyDescent="0.15">
      <c r="A33" s="53"/>
      <c r="B33" s="28" t="s">
        <v>3</v>
      </c>
      <c r="C33" s="52" t="s">
        <v>71</v>
      </c>
      <c r="D33" s="52" t="s">
        <v>72</v>
      </c>
      <c r="E33" s="52" t="s">
        <v>121</v>
      </c>
      <c r="F33" s="52" t="s">
        <v>122</v>
      </c>
      <c r="G33" s="52" t="s">
        <v>75</v>
      </c>
      <c r="H33" s="47">
        <v>17000000</v>
      </c>
      <c r="I33" s="156" t="s">
        <v>76</v>
      </c>
      <c r="J33" s="29" t="s">
        <v>76</v>
      </c>
      <c r="K33" s="72" t="s">
        <v>77</v>
      </c>
      <c r="L33" s="73" t="s">
        <v>78</v>
      </c>
      <c r="M33" s="52" t="str">
        <f t="shared" si="0"/>
        <v>Gastos por Caja Menor</v>
      </c>
      <c r="N33" s="31">
        <v>1</v>
      </c>
      <c r="O33" s="31">
        <v>1</v>
      </c>
      <c r="P33" s="74">
        <v>11</v>
      </c>
      <c r="Q33" s="75" t="s">
        <v>79</v>
      </c>
      <c r="R33" s="75" t="s">
        <v>80</v>
      </c>
      <c r="S33" s="52" t="s">
        <v>1</v>
      </c>
      <c r="T33" s="76">
        <f t="shared" si="2"/>
        <v>17000000</v>
      </c>
      <c r="U33" s="77">
        <f t="shared" si="1"/>
        <v>17000000</v>
      </c>
      <c r="V33" s="31" t="s">
        <v>76</v>
      </c>
      <c r="W33" s="31" t="s">
        <v>81</v>
      </c>
      <c r="X33" s="78" t="s">
        <v>82</v>
      </c>
      <c r="Y33" s="32" t="s">
        <v>83</v>
      </c>
      <c r="Z33" s="33" t="s">
        <v>3</v>
      </c>
      <c r="AA33" s="30" t="s">
        <v>84</v>
      </c>
      <c r="AB33" s="79" t="s">
        <v>85</v>
      </c>
      <c r="AC33" s="31" t="s">
        <v>76</v>
      </c>
      <c r="AD33" s="31" t="s">
        <v>86</v>
      </c>
      <c r="AE33" s="80" t="s">
        <v>87</v>
      </c>
      <c r="AF33" s="80" t="s">
        <v>88</v>
      </c>
      <c r="AG33" s="80" t="s">
        <v>89</v>
      </c>
      <c r="AH33" s="80" t="s">
        <v>90</v>
      </c>
      <c r="AI33" s="80" t="s">
        <v>90</v>
      </c>
      <c r="AJ33" s="80" t="s">
        <v>90</v>
      </c>
      <c r="AK33" s="81"/>
      <c r="AL33" s="81"/>
      <c r="AM33" s="81"/>
    </row>
    <row r="34" spans="1:39" s="34" customFormat="1" ht="26.25" customHeight="1" x14ac:dyDescent="0.15">
      <c r="A34" s="53"/>
      <c r="B34" s="28" t="s">
        <v>3</v>
      </c>
      <c r="C34" s="52" t="s">
        <v>71</v>
      </c>
      <c r="D34" s="52" t="s">
        <v>72</v>
      </c>
      <c r="E34" s="52" t="s">
        <v>123</v>
      </c>
      <c r="F34" s="52" t="s">
        <v>124</v>
      </c>
      <c r="G34" s="52" t="s">
        <v>75</v>
      </c>
      <c r="H34" s="47">
        <v>6000000</v>
      </c>
      <c r="I34" s="156" t="s">
        <v>76</v>
      </c>
      <c r="J34" s="29" t="s">
        <v>76</v>
      </c>
      <c r="K34" s="72" t="s">
        <v>77</v>
      </c>
      <c r="L34" s="73" t="s">
        <v>78</v>
      </c>
      <c r="M34" s="52" t="str">
        <f t="shared" si="0"/>
        <v>Gastos por Caja Menor</v>
      </c>
      <c r="N34" s="31">
        <v>1</v>
      </c>
      <c r="O34" s="31">
        <v>1</v>
      </c>
      <c r="P34" s="74">
        <v>11</v>
      </c>
      <c r="Q34" s="75" t="s">
        <v>79</v>
      </c>
      <c r="R34" s="75" t="s">
        <v>80</v>
      </c>
      <c r="S34" s="52" t="s">
        <v>1</v>
      </c>
      <c r="T34" s="76">
        <f t="shared" si="2"/>
        <v>6000000</v>
      </c>
      <c r="U34" s="77">
        <f t="shared" si="1"/>
        <v>6000000</v>
      </c>
      <c r="V34" s="31" t="s">
        <v>76</v>
      </c>
      <c r="W34" s="31" t="s">
        <v>81</v>
      </c>
      <c r="X34" s="78" t="s">
        <v>82</v>
      </c>
      <c r="Y34" s="32" t="s">
        <v>83</v>
      </c>
      <c r="Z34" s="33" t="s">
        <v>3</v>
      </c>
      <c r="AA34" s="30" t="s">
        <v>84</v>
      </c>
      <c r="AB34" s="79" t="s">
        <v>85</v>
      </c>
      <c r="AC34" s="31" t="s">
        <v>76</v>
      </c>
      <c r="AD34" s="31" t="s">
        <v>86</v>
      </c>
      <c r="AE34" s="80" t="s">
        <v>87</v>
      </c>
      <c r="AF34" s="80" t="s">
        <v>88</v>
      </c>
      <c r="AG34" s="80" t="s">
        <v>89</v>
      </c>
      <c r="AH34" s="80" t="s">
        <v>90</v>
      </c>
      <c r="AI34" s="80" t="s">
        <v>90</v>
      </c>
      <c r="AJ34" s="80" t="s">
        <v>90</v>
      </c>
      <c r="AK34" s="81"/>
      <c r="AL34" s="81"/>
      <c r="AM34" s="81"/>
    </row>
    <row r="35" spans="1:39" s="35" customFormat="1" ht="26.25" customHeight="1" x14ac:dyDescent="0.15">
      <c r="A35" s="53"/>
      <c r="B35" s="28" t="s">
        <v>3</v>
      </c>
      <c r="C35" s="52" t="s">
        <v>71</v>
      </c>
      <c r="D35" s="52" t="s">
        <v>72</v>
      </c>
      <c r="E35" s="52" t="s">
        <v>125</v>
      </c>
      <c r="F35" s="52" t="s">
        <v>126</v>
      </c>
      <c r="G35" s="52" t="s">
        <v>75</v>
      </c>
      <c r="H35" s="47">
        <v>26300000</v>
      </c>
      <c r="I35" s="156" t="s">
        <v>76</v>
      </c>
      <c r="J35" s="29" t="s">
        <v>76</v>
      </c>
      <c r="K35" s="72" t="s">
        <v>77</v>
      </c>
      <c r="L35" s="73" t="s">
        <v>78</v>
      </c>
      <c r="M35" s="52" t="str">
        <f t="shared" si="0"/>
        <v>Gastos por Caja Menor</v>
      </c>
      <c r="N35" s="31">
        <v>1</v>
      </c>
      <c r="O35" s="31">
        <v>1</v>
      </c>
      <c r="P35" s="74">
        <v>11</v>
      </c>
      <c r="Q35" s="75" t="s">
        <v>79</v>
      </c>
      <c r="R35" s="75" t="s">
        <v>80</v>
      </c>
      <c r="S35" s="52" t="s">
        <v>1</v>
      </c>
      <c r="T35" s="76">
        <f t="shared" si="2"/>
        <v>26300000</v>
      </c>
      <c r="U35" s="77">
        <f t="shared" si="1"/>
        <v>26300000</v>
      </c>
      <c r="V35" s="31" t="s">
        <v>76</v>
      </c>
      <c r="W35" s="31" t="s">
        <v>81</v>
      </c>
      <c r="X35" s="78" t="s">
        <v>82</v>
      </c>
      <c r="Y35" s="32" t="s">
        <v>83</v>
      </c>
      <c r="Z35" s="33" t="s">
        <v>3</v>
      </c>
      <c r="AA35" s="30" t="s">
        <v>84</v>
      </c>
      <c r="AB35" s="79" t="s">
        <v>85</v>
      </c>
      <c r="AC35" s="31" t="s">
        <v>76</v>
      </c>
      <c r="AD35" s="31" t="s">
        <v>86</v>
      </c>
      <c r="AE35" s="80" t="s">
        <v>87</v>
      </c>
      <c r="AF35" s="80" t="s">
        <v>88</v>
      </c>
      <c r="AG35" s="80" t="s">
        <v>89</v>
      </c>
      <c r="AH35" s="80" t="s">
        <v>90</v>
      </c>
      <c r="AI35" s="80" t="s">
        <v>90</v>
      </c>
      <c r="AJ35" s="80" t="s">
        <v>90</v>
      </c>
      <c r="AK35" s="81"/>
      <c r="AL35" s="81"/>
      <c r="AM35" s="81"/>
    </row>
    <row r="36" spans="1:39" s="35" customFormat="1" ht="26.25" customHeight="1" x14ac:dyDescent="0.15">
      <c r="A36" s="53"/>
      <c r="B36" s="28" t="s">
        <v>3</v>
      </c>
      <c r="C36" s="52" t="s">
        <v>127</v>
      </c>
      <c r="D36" s="52" t="s">
        <v>128</v>
      </c>
      <c r="E36" s="52" t="s">
        <v>125</v>
      </c>
      <c r="F36" s="52" t="s">
        <v>126</v>
      </c>
      <c r="G36" s="52" t="s">
        <v>75</v>
      </c>
      <c r="H36" s="47">
        <v>1000000</v>
      </c>
      <c r="I36" s="156" t="s">
        <v>76</v>
      </c>
      <c r="J36" s="29" t="s">
        <v>76</v>
      </c>
      <c r="K36" s="72" t="s">
        <v>77</v>
      </c>
      <c r="L36" s="73" t="s">
        <v>78</v>
      </c>
      <c r="M36" s="52" t="str">
        <f t="shared" si="0"/>
        <v>Gastos por Caja Menor</v>
      </c>
      <c r="N36" s="31">
        <v>1</v>
      </c>
      <c r="O36" s="31">
        <v>1</v>
      </c>
      <c r="P36" s="74">
        <v>11</v>
      </c>
      <c r="Q36" s="75" t="s">
        <v>79</v>
      </c>
      <c r="R36" s="75" t="s">
        <v>80</v>
      </c>
      <c r="S36" s="82" t="s">
        <v>1</v>
      </c>
      <c r="T36" s="76">
        <f t="shared" si="2"/>
        <v>1000000</v>
      </c>
      <c r="U36" s="77">
        <f>T36</f>
        <v>1000000</v>
      </c>
      <c r="V36" s="31" t="s">
        <v>76</v>
      </c>
      <c r="W36" s="31" t="s">
        <v>81</v>
      </c>
      <c r="X36" s="78" t="s">
        <v>82</v>
      </c>
      <c r="Y36" s="32" t="s">
        <v>83</v>
      </c>
      <c r="Z36" s="33" t="s">
        <v>3</v>
      </c>
      <c r="AA36" s="30" t="s">
        <v>84</v>
      </c>
      <c r="AB36" s="79" t="s">
        <v>85</v>
      </c>
      <c r="AC36" s="31" t="s">
        <v>76</v>
      </c>
      <c r="AD36" s="31" t="s">
        <v>86</v>
      </c>
      <c r="AE36" s="80" t="s">
        <v>87</v>
      </c>
      <c r="AF36" s="80" t="s">
        <v>88</v>
      </c>
      <c r="AG36" s="80" t="s">
        <v>89</v>
      </c>
      <c r="AH36" s="80" t="s">
        <v>90</v>
      </c>
      <c r="AI36" s="80" t="s">
        <v>90</v>
      </c>
      <c r="AJ36" s="80" t="s">
        <v>90</v>
      </c>
      <c r="AK36" s="81"/>
      <c r="AL36" s="81"/>
      <c r="AM36" s="81"/>
    </row>
    <row r="37" spans="1:39" s="35" customFormat="1" ht="26.25" customHeight="1" x14ac:dyDescent="0.15">
      <c r="A37" s="53"/>
      <c r="B37" s="28" t="s">
        <v>3</v>
      </c>
      <c r="C37" s="52" t="s">
        <v>71</v>
      </c>
      <c r="D37" s="52" t="s">
        <v>72</v>
      </c>
      <c r="E37" s="52" t="s">
        <v>26</v>
      </c>
      <c r="F37" s="52" t="s">
        <v>18</v>
      </c>
      <c r="G37" s="52" t="s">
        <v>75</v>
      </c>
      <c r="H37" s="47">
        <v>105200000</v>
      </c>
      <c r="I37" s="156" t="s">
        <v>76</v>
      </c>
      <c r="J37" s="29" t="s">
        <v>76</v>
      </c>
      <c r="K37" s="72" t="s">
        <v>77</v>
      </c>
      <c r="L37" s="73" t="s">
        <v>78</v>
      </c>
      <c r="M37" s="52" t="str">
        <f t="shared" si="0"/>
        <v>Gastos por Caja Menor</v>
      </c>
      <c r="N37" s="31">
        <v>1</v>
      </c>
      <c r="O37" s="31">
        <v>1</v>
      </c>
      <c r="P37" s="74">
        <v>11</v>
      </c>
      <c r="Q37" s="75" t="s">
        <v>79</v>
      </c>
      <c r="R37" s="75" t="s">
        <v>80</v>
      </c>
      <c r="S37" s="52" t="s">
        <v>1</v>
      </c>
      <c r="T37" s="76">
        <f t="shared" si="2"/>
        <v>105200000</v>
      </c>
      <c r="U37" s="77">
        <f t="shared" si="1"/>
        <v>105200000</v>
      </c>
      <c r="V37" s="31" t="s">
        <v>76</v>
      </c>
      <c r="W37" s="31" t="s">
        <v>81</v>
      </c>
      <c r="X37" s="78" t="s">
        <v>82</v>
      </c>
      <c r="Y37" s="32" t="s">
        <v>83</v>
      </c>
      <c r="Z37" s="33" t="s">
        <v>3</v>
      </c>
      <c r="AA37" s="30" t="s">
        <v>84</v>
      </c>
      <c r="AB37" s="79" t="s">
        <v>85</v>
      </c>
      <c r="AC37" s="31" t="s">
        <v>76</v>
      </c>
      <c r="AD37" s="31" t="s">
        <v>86</v>
      </c>
      <c r="AE37" s="80" t="s">
        <v>87</v>
      </c>
      <c r="AF37" s="80" t="s">
        <v>88</v>
      </c>
      <c r="AG37" s="80" t="s">
        <v>89</v>
      </c>
      <c r="AH37" s="80" t="s">
        <v>90</v>
      </c>
      <c r="AI37" s="80" t="s">
        <v>90</v>
      </c>
      <c r="AJ37" s="80" t="s">
        <v>90</v>
      </c>
      <c r="AK37" s="81"/>
      <c r="AL37" s="81"/>
      <c r="AM37" s="81"/>
    </row>
    <row r="38" spans="1:39" s="35" customFormat="1" ht="26.25" customHeight="1" x14ac:dyDescent="0.15">
      <c r="A38" s="53"/>
      <c r="B38" s="28" t="s">
        <v>3</v>
      </c>
      <c r="C38" s="52" t="s">
        <v>127</v>
      </c>
      <c r="D38" s="52" t="s">
        <v>128</v>
      </c>
      <c r="E38" s="52" t="s">
        <v>26</v>
      </c>
      <c r="F38" s="52" t="s">
        <v>18</v>
      </c>
      <c r="G38" s="52" t="s">
        <v>75</v>
      </c>
      <c r="H38" s="47">
        <v>3156000</v>
      </c>
      <c r="I38" s="156" t="s">
        <v>76</v>
      </c>
      <c r="J38" s="29" t="s">
        <v>76</v>
      </c>
      <c r="K38" s="72" t="s">
        <v>77</v>
      </c>
      <c r="L38" s="73" t="s">
        <v>78</v>
      </c>
      <c r="M38" s="52" t="str">
        <f t="shared" si="0"/>
        <v>Gastos por Caja Menor</v>
      </c>
      <c r="N38" s="31">
        <v>1</v>
      </c>
      <c r="O38" s="31">
        <v>1</v>
      </c>
      <c r="P38" s="74">
        <v>11</v>
      </c>
      <c r="Q38" s="75" t="s">
        <v>79</v>
      </c>
      <c r="R38" s="75" t="s">
        <v>80</v>
      </c>
      <c r="S38" s="82" t="s">
        <v>1</v>
      </c>
      <c r="T38" s="76">
        <f t="shared" si="2"/>
        <v>3156000</v>
      </c>
      <c r="U38" s="77">
        <f>T38</f>
        <v>3156000</v>
      </c>
      <c r="V38" s="31" t="s">
        <v>76</v>
      </c>
      <c r="W38" s="31" t="s">
        <v>81</v>
      </c>
      <c r="X38" s="78" t="s">
        <v>82</v>
      </c>
      <c r="Y38" s="32" t="s">
        <v>83</v>
      </c>
      <c r="Z38" s="33" t="s">
        <v>3</v>
      </c>
      <c r="AA38" s="30" t="s">
        <v>84</v>
      </c>
      <c r="AB38" s="79" t="s">
        <v>85</v>
      </c>
      <c r="AC38" s="31" t="s">
        <v>76</v>
      </c>
      <c r="AD38" s="31" t="s">
        <v>86</v>
      </c>
      <c r="AE38" s="80" t="s">
        <v>87</v>
      </c>
      <c r="AF38" s="80" t="s">
        <v>88</v>
      </c>
      <c r="AG38" s="80" t="s">
        <v>89</v>
      </c>
      <c r="AH38" s="80" t="s">
        <v>90</v>
      </c>
      <c r="AI38" s="80" t="s">
        <v>90</v>
      </c>
      <c r="AJ38" s="80" t="s">
        <v>90</v>
      </c>
      <c r="AK38" s="81"/>
      <c r="AL38" s="81"/>
      <c r="AM38" s="81"/>
    </row>
    <row r="39" spans="1:39" s="35" customFormat="1" ht="26.25" customHeight="1" x14ac:dyDescent="0.15">
      <c r="A39" s="53"/>
      <c r="B39" s="28" t="s">
        <v>3</v>
      </c>
      <c r="C39" s="52" t="s">
        <v>71</v>
      </c>
      <c r="D39" s="52" t="s">
        <v>72</v>
      </c>
      <c r="E39" s="52" t="s">
        <v>129</v>
      </c>
      <c r="F39" s="52" t="s">
        <v>130</v>
      </c>
      <c r="G39" s="52" t="s">
        <v>75</v>
      </c>
      <c r="H39" s="47">
        <v>74490000</v>
      </c>
      <c r="I39" s="156" t="s">
        <v>76</v>
      </c>
      <c r="J39" s="29" t="s">
        <v>76</v>
      </c>
      <c r="K39" s="72" t="s">
        <v>77</v>
      </c>
      <c r="L39" s="73" t="s">
        <v>78</v>
      </c>
      <c r="M39" s="52" t="str">
        <f t="shared" si="0"/>
        <v>Gastos por Caja Menor</v>
      </c>
      <c r="N39" s="31">
        <v>1</v>
      </c>
      <c r="O39" s="31">
        <v>1</v>
      </c>
      <c r="P39" s="74">
        <v>11</v>
      </c>
      <c r="Q39" s="75" t="s">
        <v>79</v>
      </c>
      <c r="R39" s="75" t="s">
        <v>80</v>
      </c>
      <c r="S39" s="52" t="s">
        <v>1</v>
      </c>
      <c r="T39" s="76">
        <f t="shared" si="2"/>
        <v>74490000</v>
      </c>
      <c r="U39" s="77">
        <f t="shared" si="1"/>
        <v>74490000</v>
      </c>
      <c r="V39" s="31" t="s">
        <v>76</v>
      </c>
      <c r="W39" s="31" t="s">
        <v>81</v>
      </c>
      <c r="X39" s="78" t="s">
        <v>82</v>
      </c>
      <c r="Y39" s="32" t="s">
        <v>83</v>
      </c>
      <c r="Z39" s="33" t="s">
        <v>3</v>
      </c>
      <c r="AA39" s="30" t="s">
        <v>84</v>
      </c>
      <c r="AB39" s="79" t="s">
        <v>85</v>
      </c>
      <c r="AC39" s="31" t="s">
        <v>76</v>
      </c>
      <c r="AD39" s="31" t="s">
        <v>86</v>
      </c>
      <c r="AE39" s="80" t="s">
        <v>87</v>
      </c>
      <c r="AF39" s="80" t="s">
        <v>88</v>
      </c>
      <c r="AG39" s="80" t="s">
        <v>89</v>
      </c>
      <c r="AH39" s="80" t="s">
        <v>90</v>
      </c>
      <c r="AI39" s="80" t="s">
        <v>90</v>
      </c>
      <c r="AJ39" s="80" t="s">
        <v>90</v>
      </c>
      <c r="AK39" s="81"/>
      <c r="AL39" s="81"/>
      <c r="AM39" s="81"/>
    </row>
    <row r="40" spans="1:39" ht="26.25" customHeight="1" x14ac:dyDescent="0.15">
      <c r="A40" s="53"/>
      <c r="B40" s="28" t="s">
        <v>3</v>
      </c>
      <c r="C40" s="52" t="s">
        <v>127</v>
      </c>
      <c r="D40" s="52" t="s">
        <v>128</v>
      </c>
      <c r="E40" s="52" t="s">
        <v>129</v>
      </c>
      <c r="F40" s="52" t="s">
        <v>130</v>
      </c>
      <c r="G40" s="52" t="s">
        <v>75</v>
      </c>
      <c r="H40" s="47">
        <v>1000000</v>
      </c>
      <c r="I40" s="156" t="s">
        <v>76</v>
      </c>
      <c r="J40" s="29" t="s">
        <v>76</v>
      </c>
      <c r="K40" s="72" t="s">
        <v>77</v>
      </c>
      <c r="L40" s="73" t="s">
        <v>78</v>
      </c>
      <c r="M40" s="52" t="str">
        <f t="shared" si="0"/>
        <v>Gastos por Caja Menor</v>
      </c>
      <c r="N40" s="31">
        <v>1</v>
      </c>
      <c r="O40" s="31">
        <v>1</v>
      </c>
      <c r="P40" s="74">
        <v>11</v>
      </c>
      <c r="Q40" s="75" t="s">
        <v>79</v>
      </c>
      <c r="R40" s="75" t="s">
        <v>80</v>
      </c>
      <c r="S40" s="82" t="s">
        <v>1</v>
      </c>
      <c r="T40" s="76">
        <f t="shared" si="2"/>
        <v>1000000</v>
      </c>
      <c r="U40" s="77">
        <f t="shared" si="1"/>
        <v>1000000</v>
      </c>
      <c r="V40" s="31" t="s">
        <v>76</v>
      </c>
      <c r="W40" s="31" t="s">
        <v>81</v>
      </c>
      <c r="X40" s="78" t="s">
        <v>82</v>
      </c>
      <c r="Y40" s="32" t="s">
        <v>83</v>
      </c>
      <c r="Z40" s="33" t="s">
        <v>3</v>
      </c>
      <c r="AA40" s="30" t="s">
        <v>84</v>
      </c>
      <c r="AB40" s="79" t="s">
        <v>85</v>
      </c>
      <c r="AC40" s="31" t="s">
        <v>76</v>
      </c>
      <c r="AD40" s="31" t="s">
        <v>86</v>
      </c>
      <c r="AE40" s="80" t="s">
        <v>87</v>
      </c>
      <c r="AF40" s="80" t="s">
        <v>88</v>
      </c>
      <c r="AG40" s="80" t="s">
        <v>89</v>
      </c>
      <c r="AH40" s="80" t="s">
        <v>90</v>
      </c>
      <c r="AI40" s="80" t="s">
        <v>90</v>
      </c>
      <c r="AJ40" s="80" t="s">
        <v>90</v>
      </c>
      <c r="AK40" s="81"/>
      <c r="AL40" s="81"/>
      <c r="AM40" s="81"/>
    </row>
    <row r="41" spans="1:39" ht="26.25" customHeight="1" x14ac:dyDescent="0.15">
      <c r="A41" s="53"/>
      <c r="B41" s="28" t="s">
        <v>3</v>
      </c>
      <c r="C41" s="52" t="s">
        <v>71</v>
      </c>
      <c r="D41" s="52" t="s">
        <v>72</v>
      </c>
      <c r="E41" s="52" t="s">
        <v>131</v>
      </c>
      <c r="F41" s="52" t="s">
        <v>132</v>
      </c>
      <c r="G41" s="52" t="s">
        <v>75</v>
      </c>
      <c r="H41" s="47">
        <v>10520000</v>
      </c>
      <c r="I41" s="156" t="s">
        <v>76</v>
      </c>
      <c r="J41" s="29" t="s">
        <v>76</v>
      </c>
      <c r="K41" s="72" t="s">
        <v>77</v>
      </c>
      <c r="L41" s="73" t="s">
        <v>78</v>
      </c>
      <c r="M41" s="52" t="str">
        <f t="shared" si="0"/>
        <v>Gastos por Caja Menor</v>
      </c>
      <c r="N41" s="31">
        <v>1</v>
      </c>
      <c r="O41" s="31">
        <v>1</v>
      </c>
      <c r="P41" s="74">
        <v>11</v>
      </c>
      <c r="Q41" s="75" t="s">
        <v>79</v>
      </c>
      <c r="R41" s="75" t="s">
        <v>80</v>
      </c>
      <c r="S41" s="52" t="s">
        <v>1</v>
      </c>
      <c r="T41" s="76">
        <f t="shared" si="2"/>
        <v>10520000</v>
      </c>
      <c r="U41" s="77">
        <f t="shared" si="1"/>
        <v>10520000</v>
      </c>
      <c r="V41" s="31" t="s">
        <v>76</v>
      </c>
      <c r="W41" s="31" t="s">
        <v>81</v>
      </c>
      <c r="X41" s="78" t="s">
        <v>82</v>
      </c>
      <c r="Y41" s="32" t="s">
        <v>83</v>
      </c>
      <c r="Z41" s="33" t="s">
        <v>3</v>
      </c>
      <c r="AA41" s="30" t="s">
        <v>84</v>
      </c>
      <c r="AB41" s="79" t="s">
        <v>85</v>
      </c>
      <c r="AC41" s="31" t="s">
        <v>76</v>
      </c>
      <c r="AD41" s="31" t="s">
        <v>86</v>
      </c>
      <c r="AE41" s="80" t="s">
        <v>87</v>
      </c>
      <c r="AF41" s="80" t="s">
        <v>88</v>
      </c>
      <c r="AG41" s="80" t="s">
        <v>89</v>
      </c>
      <c r="AH41" s="80" t="s">
        <v>90</v>
      </c>
      <c r="AI41" s="80" t="s">
        <v>90</v>
      </c>
      <c r="AJ41" s="80" t="s">
        <v>90</v>
      </c>
      <c r="AK41" s="81"/>
      <c r="AL41" s="81"/>
      <c r="AM41" s="81"/>
    </row>
    <row r="42" spans="1:39" ht="26.25" customHeight="1" x14ac:dyDescent="0.15">
      <c r="A42" s="53"/>
      <c r="B42" s="28" t="s">
        <v>3</v>
      </c>
      <c r="C42" s="52" t="s">
        <v>71</v>
      </c>
      <c r="D42" s="52" t="s">
        <v>72</v>
      </c>
      <c r="E42" s="52" t="s">
        <v>4</v>
      </c>
      <c r="F42" s="52" t="s">
        <v>6</v>
      </c>
      <c r="G42" s="52" t="s">
        <v>75</v>
      </c>
      <c r="H42" s="47">
        <v>190072651</v>
      </c>
      <c r="I42" s="156" t="s">
        <v>76</v>
      </c>
      <c r="J42" s="29" t="s">
        <v>76</v>
      </c>
      <c r="K42" s="72" t="s">
        <v>77</v>
      </c>
      <c r="L42" s="73" t="s">
        <v>78</v>
      </c>
      <c r="M42" s="52" t="str">
        <f t="shared" si="0"/>
        <v>Gastos por Caja Menor</v>
      </c>
      <c r="N42" s="31">
        <v>1</v>
      </c>
      <c r="O42" s="31">
        <v>1</v>
      </c>
      <c r="P42" s="74">
        <v>11</v>
      </c>
      <c r="Q42" s="75" t="s">
        <v>79</v>
      </c>
      <c r="R42" s="75" t="s">
        <v>80</v>
      </c>
      <c r="S42" s="52" t="s">
        <v>1</v>
      </c>
      <c r="T42" s="76">
        <f t="shared" si="2"/>
        <v>190072651</v>
      </c>
      <c r="U42" s="77">
        <f t="shared" si="1"/>
        <v>190072651</v>
      </c>
      <c r="V42" s="31" t="s">
        <v>76</v>
      </c>
      <c r="W42" s="31" t="s">
        <v>81</v>
      </c>
      <c r="X42" s="78" t="s">
        <v>82</v>
      </c>
      <c r="Y42" s="32" t="s">
        <v>83</v>
      </c>
      <c r="Z42" s="33" t="s">
        <v>3</v>
      </c>
      <c r="AA42" s="30" t="s">
        <v>84</v>
      </c>
      <c r="AB42" s="79" t="s">
        <v>85</v>
      </c>
      <c r="AC42" s="31" t="s">
        <v>76</v>
      </c>
      <c r="AD42" s="31" t="s">
        <v>86</v>
      </c>
      <c r="AE42" s="80" t="s">
        <v>87</v>
      </c>
      <c r="AF42" s="80" t="s">
        <v>88</v>
      </c>
      <c r="AG42" s="80" t="s">
        <v>89</v>
      </c>
      <c r="AH42" s="80" t="s">
        <v>90</v>
      </c>
      <c r="AI42" s="80" t="s">
        <v>90</v>
      </c>
      <c r="AJ42" s="80" t="s">
        <v>90</v>
      </c>
      <c r="AK42" s="81"/>
      <c r="AL42" s="81"/>
      <c r="AM42" s="81"/>
    </row>
    <row r="43" spans="1:39" s="35" customFormat="1" ht="26.25" customHeight="1" x14ac:dyDescent="0.15">
      <c r="A43" s="53"/>
      <c r="B43" s="28" t="s">
        <v>3</v>
      </c>
      <c r="C43" s="52" t="s">
        <v>71</v>
      </c>
      <c r="D43" s="52" t="s">
        <v>72</v>
      </c>
      <c r="E43" s="52" t="s">
        <v>7</v>
      </c>
      <c r="F43" s="52" t="s">
        <v>8</v>
      </c>
      <c r="G43" s="52" t="s">
        <v>75</v>
      </c>
      <c r="H43" s="47">
        <v>32846398</v>
      </c>
      <c r="I43" s="156" t="s">
        <v>76</v>
      </c>
      <c r="J43" s="29" t="s">
        <v>76</v>
      </c>
      <c r="K43" s="72" t="s">
        <v>77</v>
      </c>
      <c r="L43" s="73" t="s">
        <v>78</v>
      </c>
      <c r="M43" s="52" t="str">
        <f t="shared" si="0"/>
        <v>Gastos por Caja Menor</v>
      </c>
      <c r="N43" s="31">
        <v>1</v>
      </c>
      <c r="O43" s="31">
        <v>1</v>
      </c>
      <c r="P43" s="74">
        <v>11</v>
      </c>
      <c r="Q43" s="75" t="s">
        <v>79</v>
      </c>
      <c r="R43" s="75" t="s">
        <v>80</v>
      </c>
      <c r="S43" s="52" t="s">
        <v>1</v>
      </c>
      <c r="T43" s="76">
        <f t="shared" si="2"/>
        <v>32846398</v>
      </c>
      <c r="U43" s="77">
        <f t="shared" si="1"/>
        <v>32846398</v>
      </c>
      <c r="V43" s="31" t="s">
        <v>76</v>
      </c>
      <c r="W43" s="31" t="s">
        <v>81</v>
      </c>
      <c r="X43" s="78" t="s">
        <v>82</v>
      </c>
      <c r="Y43" s="32" t="s">
        <v>83</v>
      </c>
      <c r="Z43" s="33" t="s">
        <v>3</v>
      </c>
      <c r="AA43" s="30" t="s">
        <v>84</v>
      </c>
      <c r="AB43" s="79" t="s">
        <v>85</v>
      </c>
      <c r="AC43" s="31" t="s">
        <v>76</v>
      </c>
      <c r="AD43" s="31" t="s">
        <v>86</v>
      </c>
      <c r="AE43" s="80" t="s">
        <v>87</v>
      </c>
      <c r="AF43" s="80" t="s">
        <v>88</v>
      </c>
      <c r="AG43" s="80" t="s">
        <v>89</v>
      </c>
      <c r="AH43" s="80" t="s">
        <v>90</v>
      </c>
      <c r="AI43" s="80" t="s">
        <v>90</v>
      </c>
      <c r="AJ43" s="80" t="s">
        <v>90</v>
      </c>
      <c r="AK43" s="81"/>
      <c r="AL43" s="81"/>
      <c r="AM43" s="81"/>
    </row>
    <row r="44" spans="1:39" s="35" customFormat="1" ht="26.25" customHeight="1" x14ac:dyDescent="0.15">
      <c r="A44" s="53"/>
      <c r="B44" s="28" t="s">
        <v>3</v>
      </c>
      <c r="C44" s="52" t="s">
        <v>71</v>
      </c>
      <c r="D44" s="52" t="s">
        <v>72</v>
      </c>
      <c r="E44" s="52" t="s">
        <v>9</v>
      </c>
      <c r="F44" s="52" t="s">
        <v>133</v>
      </c>
      <c r="G44" s="52" t="s">
        <v>75</v>
      </c>
      <c r="H44" s="47">
        <v>87172330</v>
      </c>
      <c r="I44" s="156" t="s">
        <v>76</v>
      </c>
      <c r="J44" s="29" t="s">
        <v>76</v>
      </c>
      <c r="K44" s="72" t="s">
        <v>77</v>
      </c>
      <c r="L44" s="73" t="s">
        <v>78</v>
      </c>
      <c r="M44" s="52" t="str">
        <f t="shared" si="0"/>
        <v>Gastos por Caja Menor</v>
      </c>
      <c r="N44" s="31">
        <v>1</v>
      </c>
      <c r="O44" s="31">
        <v>1</v>
      </c>
      <c r="P44" s="74">
        <v>11</v>
      </c>
      <c r="Q44" s="75" t="s">
        <v>79</v>
      </c>
      <c r="R44" s="75" t="s">
        <v>80</v>
      </c>
      <c r="S44" s="52" t="s">
        <v>1</v>
      </c>
      <c r="T44" s="76">
        <f t="shared" si="2"/>
        <v>87172330</v>
      </c>
      <c r="U44" s="77">
        <f>T44</f>
        <v>87172330</v>
      </c>
      <c r="V44" s="31" t="s">
        <v>76</v>
      </c>
      <c r="W44" s="31" t="s">
        <v>81</v>
      </c>
      <c r="X44" s="78" t="s">
        <v>82</v>
      </c>
      <c r="Y44" s="32" t="s">
        <v>83</v>
      </c>
      <c r="Z44" s="33" t="s">
        <v>3</v>
      </c>
      <c r="AA44" s="30" t="s">
        <v>84</v>
      </c>
      <c r="AB44" s="79" t="s">
        <v>85</v>
      </c>
      <c r="AC44" s="31" t="s">
        <v>76</v>
      </c>
      <c r="AD44" s="31" t="s">
        <v>86</v>
      </c>
      <c r="AE44" s="80" t="s">
        <v>87</v>
      </c>
      <c r="AF44" s="80" t="s">
        <v>88</v>
      </c>
      <c r="AG44" s="80" t="s">
        <v>89</v>
      </c>
      <c r="AH44" s="80" t="s">
        <v>90</v>
      </c>
      <c r="AI44" s="80" t="s">
        <v>90</v>
      </c>
      <c r="AJ44" s="80" t="s">
        <v>90</v>
      </c>
      <c r="AK44" s="81"/>
      <c r="AL44" s="81"/>
      <c r="AM44" s="81"/>
    </row>
    <row r="45" spans="1:39" s="35" customFormat="1" ht="26.25" customHeight="1" x14ac:dyDescent="0.15">
      <c r="A45" s="53"/>
      <c r="B45" s="28" t="s">
        <v>3</v>
      </c>
      <c r="C45" s="52" t="s">
        <v>71</v>
      </c>
      <c r="D45" s="52" t="s">
        <v>72</v>
      </c>
      <c r="E45" s="52" t="s">
        <v>11</v>
      </c>
      <c r="F45" s="52" t="s">
        <v>12</v>
      </c>
      <c r="G45" s="52" t="s">
        <v>75</v>
      </c>
      <c r="H45" s="47">
        <v>10520000</v>
      </c>
      <c r="I45" s="156" t="s">
        <v>76</v>
      </c>
      <c r="J45" s="29" t="s">
        <v>76</v>
      </c>
      <c r="K45" s="72" t="s">
        <v>77</v>
      </c>
      <c r="L45" s="73" t="s">
        <v>78</v>
      </c>
      <c r="M45" s="52" t="str">
        <f t="shared" si="0"/>
        <v>Gastos por Caja Menor</v>
      </c>
      <c r="N45" s="31">
        <v>1</v>
      </c>
      <c r="O45" s="31">
        <v>1</v>
      </c>
      <c r="P45" s="74">
        <v>11</v>
      </c>
      <c r="Q45" s="75" t="s">
        <v>79</v>
      </c>
      <c r="R45" s="75" t="s">
        <v>80</v>
      </c>
      <c r="S45" s="52" t="s">
        <v>1</v>
      </c>
      <c r="T45" s="76">
        <f t="shared" si="2"/>
        <v>10520000</v>
      </c>
      <c r="U45" s="77">
        <f t="shared" si="1"/>
        <v>10520000</v>
      </c>
      <c r="V45" s="31" t="s">
        <v>76</v>
      </c>
      <c r="W45" s="31" t="s">
        <v>81</v>
      </c>
      <c r="X45" s="78" t="s">
        <v>82</v>
      </c>
      <c r="Y45" s="32" t="s">
        <v>83</v>
      </c>
      <c r="Z45" s="33" t="s">
        <v>3</v>
      </c>
      <c r="AA45" s="30" t="s">
        <v>84</v>
      </c>
      <c r="AB45" s="79" t="s">
        <v>85</v>
      </c>
      <c r="AC45" s="31" t="s">
        <v>76</v>
      </c>
      <c r="AD45" s="31" t="s">
        <v>86</v>
      </c>
      <c r="AE45" s="80" t="s">
        <v>87</v>
      </c>
      <c r="AF45" s="80" t="s">
        <v>88</v>
      </c>
      <c r="AG45" s="80" t="s">
        <v>89</v>
      </c>
      <c r="AH45" s="80" t="s">
        <v>90</v>
      </c>
      <c r="AI45" s="80" t="s">
        <v>90</v>
      </c>
      <c r="AJ45" s="80" t="s">
        <v>90</v>
      </c>
      <c r="AK45" s="81"/>
      <c r="AL45" s="81"/>
      <c r="AM45" s="81"/>
    </row>
    <row r="46" spans="1:39" s="35" customFormat="1" ht="26.25" customHeight="1" x14ac:dyDescent="0.15">
      <c r="A46" s="53"/>
      <c r="B46" s="28" t="s">
        <v>3</v>
      </c>
      <c r="C46" s="52" t="s">
        <v>134</v>
      </c>
      <c r="D46" s="52" t="s">
        <v>135</v>
      </c>
      <c r="E46" s="52" t="s">
        <v>11</v>
      </c>
      <c r="F46" s="52" t="s">
        <v>12</v>
      </c>
      <c r="G46" s="52" t="s">
        <v>75</v>
      </c>
      <c r="H46" s="47">
        <v>7000000</v>
      </c>
      <c r="I46" s="156" t="s">
        <v>76</v>
      </c>
      <c r="J46" s="29" t="s">
        <v>76</v>
      </c>
      <c r="K46" s="72" t="s">
        <v>77</v>
      </c>
      <c r="L46" s="73" t="s">
        <v>78</v>
      </c>
      <c r="M46" s="52" t="str">
        <f t="shared" si="0"/>
        <v>Gastos por Caja Menor</v>
      </c>
      <c r="N46" s="31">
        <v>1</v>
      </c>
      <c r="O46" s="31">
        <v>1</v>
      </c>
      <c r="P46" s="74">
        <v>11</v>
      </c>
      <c r="Q46" s="75" t="s">
        <v>79</v>
      </c>
      <c r="R46" s="75" t="s">
        <v>80</v>
      </c>
      <c r="S46" s="52" t="s">
        <v>1</v>
      </c>
      <c r="T46" s="76">
        <f t="shared" si="2"/>
        <v>7000000</v>
      </c>
      <c r="U46" s="77">
        <f t="shared" si="1"/>
        <v>7000000</v>
      </c>
      <c r="V46" s="31" t="s">
        <v>76</v>
      </c>
      <c r="W46" s="31" t="s">
        <v>81</v>
      </c>
      <c r="X46" s="78" t="s">
        <v>82</v>
      </c>
      <c r="Y46" s="32" t="s">
        <v>83</v>
      </c>
      <c r="Z46" s="33" t="s">
        <v>3</v>
      </c>
      <c r="AA46" s="30" t="s">
        <v>84</v>
      </c>
      <c r="AB46" s="79" t="s">
        <v>85</v>
      </c>
      <c r="AC46" s="31" t="s">
        <v>76</v>
      </c>
      <c r="AD46" s="31" t="s">
        <v>86</v>
      </c>
      <c r="AE46" s="80" t="s">
        <v>87</v>
      </c>
      <c r="AF46" s="80" t="s">
        <v>88</v>
      </c>
      <c r="AG46" s="80" t="s">
        <v>89</v>
      </c>
      <c r="AH46" s="80" t="s">
        <v>90</v>
      </c>
      <c r="AI46" s="80" t="s">
        <v>90</v>
      </c>
      <c r="AJ46" s="80" t="s">
        <v>90</v>
      </c>
      <c r="AK46" s="81"/>
      <c r="AL46" s="81"/>
      <c r="AM46" s="81"/>
    </row>
    <row r="47" spans="1:39" s="35" customFormat="1" ht="26.25" customHeight="1" x14ac:dyDescent="0.15">
      <c r="A47" s="53"/>
      <c r="B47" s="28" t="s">
        <v>3</v>
      </c>
      <c r="C47" s="52" t="s">
        <v>71</v>
      </c>
      <c r="D47" s="52" t="s">
        <v>72</v>
      </c>
      <c r="E47" s="52" t="s">
        <v>136</v>
      </c>
      <c r="F47" s="52" t="s">
        <v>137</v>
      </c>
      <c r="G47" s="52" t="s">
        <v>75</v>
      </c>
      <c r="H47" s="47">
        <v>950000000</v>
      </c>
      <c r="I47" s="156" t="s">
        <v>76</v>
      </c>
      <c r="J47" s="29" t="s">
        <v>76</v>
      </c>
      <c r="K47" s="72" t="s">
        <v>138</v>
      </c>
      <c r="L47" s="73" t="s">
        <v>78</v>
      </c>
      <c r="M47" s="52" t="str">
        <f t="shared" si="0"/>
        <v>Gastos por Caja Menor</v>
      </c>
      <c r="N47" s="31">
        <v>1</v>
      </c>
      <c r="O47" s="31">
        <v>1</v>
      </c>
      <c r="P47" s="74">
        <v>11</v>
      </c>
      <c r="Q47" s="75" t="s">
        <v>79</v>
      </c>
      <c r="R47" s="75" t="s">
        <v>80</v>
      </c>
      <c r="S47" s="52" t="s">
        <v>1</v>
      </c>
      <c r="T47" s="76">
        <f t="shared" si="2"/>
        <v>950000000</v>
      </c>
      <c r="U47" s="77">
        <f t="shared" si="1"/>
        <v>950000000</v>
      </c>
      <c r="V47" s="31" t="s">
        <v>76</v>
      </c>
      <c r="W47" s="31" t="s">
        <v>81</v>
      </c>
      <c r="X47" s="78" t="s">
        <v>82</v>
      </c>
      <c r="Y47" s="32" t="s">
        <v>83</v>
      </c>
      <c r="Z47" s="33" t="s">
        <v>3</v>
      </c>
      <c r="AA47" s="30" t="s">
        <v>84</v>
      </c>
      <c r="AB47" s="79" t="s">
        <v>85</v>
      </c>
      <c r="AC47" s="31" t="s">
        <v>76</v>
      </c>
      <c r="AD47" s="31" t="s">
        <v>86</v>
      </c>
      <c r="AE47" s="80" t="s">
        <v>87</v>
      </c>
      <c r="AF47" s="80" t="s">
        <v>88</v>
      </c>
      <c r="AG47" s="80" t="s">
        <v>89</v>
      </c>
      <c r="AH47" s="80" t="s">
        <v>90</v>
      </c>
      <c r="AI47" s="80" t="s">
        <v>90</v>
      </c>
      <c r="AJ47" s="80" t="s">
        <v>90</v>
      </c>
      <c r="AK47" s="81"/>
      <c r="AL47" s="81"/>
      <c r="AM47" s="81"/>
    </row>
    <row r="48" spans="1:39" s="35" customFormat="1" ht="26.25" customHeight="1" x14ac:dyDescent="0.15">
      <c r="A48" s="53"/>
      <c r="B48" s="28" t="s">
        <v>3</v>
      </c>
      <c r="C48" s="52" t="s">
        <v>139</v>
      </c>
      <c r="D48" s="52" t="s">
        <v>128</v>
      </c>
      <c r="E48" s="52" t="s">
        <v>13</v>
      </c>
      <c r="F48" s="52" t="s">
        <v>140</v>
      </c>
      <c r="G48" s="52" t="s">
        <v>141</v>
      </c>
      <c r="H48" s="47">
        <v>15000000</v>
      </c>
      <c r="I48" s="156" t="s">
        <v>76</v>
      </c>
      <c r="J48" s="29" t="s">
        <v>76</v>
      </c>
      <c r="K48" s="72" t="s">
        <v>77</v>
      </c>
      <c r="L48" s="73" t="s">
        <v>78</v>
      </c>
      <c r="M48" s="52" t="str">
        <f t="shared" si="0"/>
        <v xml:space="preserve">Amparar los apoyos económicos  </v>
      </c>
      <c r="N48" s="31">
        <v>1</v>
      </c>
      <c r="O48" s="31">
        <v>1</v>
      </c>
      <c r="P48" s="74">
        <v>11</v>
      </c>
      <c r="Q48" s="75" t="s">
        <v>79</v>
      </c>
      <c r="R48" s="75" t="s">
        <v>80</v>
      </c>
      <c r="S48" s="52" t="s">
        <v>14</v>
      </c>
      <c r="T48" s="76">
        <f t="shared" si="2"/>
        <v>15000000</v>
      </c>
      <c r="U48" s="77">
        <f t="shared" si="1"/>
        <v>15000000</v>
      </c>
      <c r="V48" s="31" t="s">
        <v>76</v>
      </c>
      <c r="W48" s="31" t="s">
        <v>81</v>
      </c>
      <c r="X48" s="78" t="s">
        <v>82</v>
      </c>
      <c r="Y48" s="32" t="s">
        <v>83</v>
      </c>
      <c r="Z48" s="33" t="s">
        <v>3</v>
      </c>
      <c r="AA48" s="30" t="s">
        <v>84</v>
      </c>
      <c r="AB48" s="79" t="s">
        <v>85</v>
      </c>
      <c r="AC48" s="31" t="s">
        <v>76</v>
      </c>
      <c r="AD48" s="31" t="s">
        <v>86</v>
      </c>
      <c r="AE48" s="80" t="s">
        <v>87</v>
      </c>
      <c r="AF48" s="80" t="s">
        <v>88</v>
      </c>
      <c r="AG48" s="80" t="s">
        <v>89</v>
      </c>
      <c r="AH48" s="80" t="s">
        <v>90</v>
      </c>
      <c r="AI48" s="80" t="s">
        <v>90</v>
      </c>
      <c r="AJ48" s="80" t="s">
        <v>90</v>
      </c>
      <c r="AK48" s="81"/>
      <c r="AL48" s="81"/>
      <c r="AM48" s="81"/>
    </row>
    <row r="49" spans="1:39" s="35" customFormat="1" ht="26.25" customHeight="1" x14ac:dyDescent="0.15">
      <c r="A49" s="53"/>
      <c r="B49" s="28" t="s">
        <v>3</v>
      </c>
      <c r="C49" s="52" t="s">
        <v>142</v>
      </c>
      <c r="D49" s="52" t="s">
        <v>72</v>
      </c>
      <c r="E49" s="52" t="s">
        <v>13</v>
      </c>
      <c r="F49" s="52" t="s">
        <v>140</v>
      </c>
      <c r="G49" s="52" t="s">
        <v>143</v>
      </c>
      <c r="H49" s="47">
        <f>30000000-740220</f>
        <v>29259780</v>
      </c>
      <c r="I49" s="156" t="s">
        <v>76</v>
      </c>
      <c r="J49" s="29" t="s">
        <v>691</v>
      </c>
      <c r="K49" s="159" t="s">
        <v>144</v>
      </c>
      <c r="L49" s="73" t="s">
        <v>78</v>
      </c>
      <c r="M49" s="52" t="str">
        <f t="shared" si="0"/>
        <v xml:space="preserve">Amparar los apoyos económicos </v>
      </c>
      <c r="N49" s="31">
        <v>1</v>
      </c>
      <c r="O49" s="31">
        <v>1</v>
      </c>
      <c r="P49" s="74">
        <v>11</v>
      </c>
      <c r="Q49" s="75" t="s">
        <v>79</v>
      </c>
      <c r="R49" s="75" t="s">
        <v>80</v>
      </c>
      <c r="S49" s="52" t="s">
        <v>14</v>
      </c>
      <c r="T49" s="76">
        <f t="shared" si="2"/>
        <v>29259780</v>
      </c>
      <c r="U49" s="77">
        <f t="shared" si="1"/>
        <v>29259780</v>
      </c>
      <c r="V49" s="31" t="s">
        <v>76</v>
      </c>
      <c r="W49" s="31" t="s">
        <v>81</v>
      </c>
      <c r="X49" s="78" t="s">
        <v>82</v>
      </c>
      <c r="Y49" s="32" t="s">
        <v>83</v>
      </c>
      <c r="Z49" s="33" t="s">
        <v>3</v>
      </c>
      <c r="AA49" s="30" t="s">
        <v>84</v>
      </c>
      <c r="AB49" s="79" t="s">
        <v>85</v>
      </c>
      <c r="AC49" s="31" t="s">
        <v>76</v>
      </c>
      <c r="AD49" s="31" t="s">
        <v>86</v>
      </c>
      <c r="AE49" s="80" t="s">
        <v>87</v>
      </c>
      <c r="AF49" s="80" t="s">
        <v>88</v>
      </c>
      <c r="AG49" s="80" t="s">
        <v>89</v>
      </c>
      <c r="AH49" s="80" t="s">
        <v>90</v>
      </c>
      <c r="AI49" s="80" t="s">
        <v>90</v>
      </c>
      <c r="AJ49" s="80" t="s">
        <v>90</v>
      </c>
      <c r="AK49" s="81"/>
      <c r="AL49" s="81"/>
      <c r="AM49" s="81"/>
    </row>
    <row r="50" spans="1:39" s="35" customFormat="1" ht="26.25" customHeight="1" x14ac:dyDescent="0.15">
      <c r="A50" s="53"/>
      <c r="B50" s="28" t="s">
        <v>3</v>
      </c>
      <c r="C50" s="52" t="s">
        <v>142</v>
      </c>
      <c r="D50" s="52" t="s">
        <v>72</v>
      </c>
      <c r="E50" s="52" t="s">
        <v>7</v>
      </c>
      <c r="F50" s="52" t="s">
        <v>8</v>
      </c>
      <c r="G50" s="52" t="s">
        <v>145</v>
      </c>
      <c r="H50" s="47">
        <v>2500000</v>
      </c>
      <c r="I50" s="156" t="s">
        <v>76</v>
      </c>
      <c r="J50" s="29" t="s">
        <v>76</v>
      </c>
      <c r="K50" s="72" t="s">
        <v>77</v>
      </c>
      <c r="L50" s="73" t="s">
        <v>78</v>
      </c>
      <c r="M50" s="52" t="str">
        <f t="shared" si="0"/>
        <v>Afiliación servicios pagos pse - ach</v>
      </c>
      <c r="N50" s="31">
        <v>1</v>
      </c>
      <c r="O50" s="31">
        <v>1</v>
      </c>
      <c r="P50" s="74">
        <v>11</v>
      </c>
      <c r="Q50" s="75" t="s">
        <v>79</v>
      </c>
      <c r="R50" s="75" t="s">
        <v>80</v>
      </c>
      <c r="S50" s="52" t="s">
        <v>1</v>
      </c>
      <c r="T50" s="76">
        <f t="shared" si="2"/>
        <v>2500000</v>
      </c>
      <c r="U50" s="77">
        <f t="shared" si="1"/>
        <v>2500000</v>
      </c>
      <c r="V50" s="31" t="s">
        <v>76</v>
      </c>
      <c r="W50" s="31" t="s">
        <v>81</v>
      </c>
      <c r="X50" s="78" t="s">
        <v>82</v>
      </c>
      <c r="Y50" s="32" t="s">
        <v>83</v>
      </c>
      <c r="Z50" s="33" t="s">
        <v>3</v>
      </c>
      <c r="AA50" s="30" t="s">
        <v>84</v>
      </c>
      <c r="AB50" s="79" t="s">
        <v>85</v>
      </c>
      <c r="AC50" s="31" t="s">
        <v>76</v>
      </c>
      <c r="AD50" s="31" t="s">
        <v>86</v>
      </c>
      <c r="AE50" s="80" t="s">
        <v>87</v>
      </c>
      <c r="AF50" s="80" t="s">
        <v>88</v>
      </c>
      <c r="AG50" s="80" t="s">
        <v>89</v>
      </c>
      <c r="AH50" s="80" t="s">
        <v>90</v>
      </c>
      <c r="AI50" s="80" t="s">
        <v>90</v>
      </c>
      <c r="AJ50" s="80" t="s">
        <v>90</v>
      </c>
      <c r="AK50" s="80" t="s">
        <v>90</v>
      </c>
      <c r="AL50" s="80" t="s">
        <v>90</v>
      </c>
      <c r="AM50" s="81"/>
    </row>
    <row r="51" spans="1:39" s="35" customFormat="1" ht="26.25" customHeight="1" x14ac:dyDescent="0.15">
      <c r="A51" s="53"/>
      <c r="B51" s="28" t="s">
        <v>3</v>
      </c>
      <c r="C51" s="52" t="s">
        <v>71</v>
      </c>
      <c r="D51" s="52" t="s">
        <v>72</v>
      </c>
      <c r="E51" s="52" t="s">
        <v>146</v>
      </c>
      <c r="F51" s="52" t="s">
        <v>147</v>
      </c>
      <c r="G51" s="52" t="s">
        <v>75</v>
      </c>
      <c r="H51" s="47">
        <v>6000000</v>
      </c>
      <c r="I51" s="156" t="s">
        <v>76</v>
      </c>
      <c r="J51" s="29" t="s">
        <v>76</v>
      </c>
      <c r="K51" s="72" t="s">
        <v>77</v>
      </c>
      <c r="L51" s="73" t="s">
        <v>78</v>
      </c>
      <c r="M51" s="52" t="str">
        <f t="shared" si="0"/>
        <v>Gastos por Caja Menor</v>
      </c>
      <c r="N51" s="31">
        <v>1</v>
      </c>
      <c r="O51" s="31">
        <v>1</v>
      </c>
      <c r="P51" s="74">
        <v>11</v>
      </c>
      <c r="Q51" s="75" t="s">
        <v>79</v>
      </c>
      <c r="R51" s="75" t="s">
        <v>80</v>
      </c>
      <c r="S51" s="52" t="s">
        <v>1</v>
      </c>
      <c r="T51" s="76">
        <f t="shared" si="2"/>
        <v>6000000</v>
      </c>
      <c r="U51" s="77">
        <f t="shared" si="1"/>
        <v>6000000</v>
      </c>
      <c r="V51" s="31" t="s">
        <v>76</v>
      </c>
      <c r="W51" s="31" t="s">
        <v>81</v>
      </c>
      <c r="X51" s="78" t="s">
        <v>82</v>
      </c>
      <c r="Y51" s="32" t="s">
        <v>83</v>
      </c>
      <c r="Z51" s="33" t="s">
        <v>3</v>
      </c>
      <c r="AA51" s="30" t="s">
        <v>84</v>
      </c>
      <c r="AB51" s="79" t="s">
        <v>85</v>
      </c>
      <c r="AC51" s="31" t="s">
        <v>76</v>
      </c>
      <c r="AD51" s="31" t="s">
        <v>86</v>
      </c>
      <c r="AE51" s="80" t="s">
        <v>87</v>
      </c>
      <c r="AF51" s="80" t="s">
        <v>88</v>
      </c>
      <c r="AG51" s="80" t="s">
        <v>89</v>
      </c>
      <c r="AH51" s="80" t="s">
        <v>90</v>
      </c>
      <c r="AI51" s="80" t="s">
        <v>90</v>
      </c>
      <c r="AJ51" s="80" t="s">
        <v>90</v>
      </c>
      <c r="AK51" s="81"/>
      <c r="AL51" s="81"/>
      <c r="AM51" s="81"/>
    </row>
    <row r="52" spans="1:39" s="35" customFormat="1" ht="26.25" customHeight="1" x14ac:dyDescent="0.15">
      <c r="A52" s="53"/>
      <c r="B52" s="28" t="s">
        <v>3</v>
      </c>
      <c r="C52" s="52" t="s">
        <v>142</v>
      </c>
      <c r="D52" s="52" t="s">
        <v>72</v>
      </c>
      <c r="E52" s="52" t="s">
        <v>7</v>
      </c>
      <c r="F52" s="52" t="s">
        <v>8</v>
      </c>
      <c r="G52" s="52" t="s">
        <v>148</v>
      </c>
      <c r="H52" s="47">
        <v>20000000</v>
      </c>
      <c r="I52" s="156" t="s">
        <v>76</v>
      </c>
      <c r="J52" s="29" t="s">
        <v>76</v>
      </c>
      <c r="K52" s="72" t="s">
        <v>149</v>
      </c>
      <c r="L52" s="73" t="s">
        <v>78</v>
      </c>
      <c r="M52" s="52" t="str">
        <f t="shared" si="0"/>
        <v xml:space="preserve">Amparar el pago de las pólizas del convenio 314-2023 suscrito con ATENEA "Programa Jóvenes a la U"  </v>
      </c>
      <c r="N52" s="31">
        <v>1</v>
      </c>
      <c r="O52" s="31">
        <v>1</v>
      </c>
      <c r="P52" s="74">
        <v>11</v>
      </c>
      <c r="Q52" s="75" t="s">
        <v>79</v>
      </c>
      <c r="R52" s="75" t="s">
        <v>80</v>
      </c>
      <c r="S52" s="82" t="s">
        <v>1</v>
      </c>
      <c r="T52" s="76">
        <f>H52</f>
        <v>20000000</v>
      </c>
      <c r="U52" s="77">
        <f t="shared" si="1"/>
        <v>20000000</v>
      </c>
      <c r="V52" s="31" t="s">
        <v>86</v>
      </c>
      <c r="W52" s="31"/>
      <c r="X52" s="78" t="s">
        <v>82</v>
      </c>
      <c r="Y52" s="32" t="s">
        <v>83</v>
      </c>
      <c r="Z52" s="33" t="s">
        <v>3</v>
      </c>
      <c r="AA52" s="30" t="s">
        <v>84</v>
      </c>
      <c r="AB52" s="79" t="s">
        <v>85</v>
      </c>
      <c r="AC52" s="31" t="s">
        <v>76</v>
      </c>
      <c r="AD52" s="31" t="s">
        <v>86</v>
      </c>
      <c r="AE52" s="80" t="s">
        <v>87</v>
      </c>
      <c r="AF52" s="80" t="s">
        <v>88</v>
      </c>
      <c r="AG52" s="80" t="s">
        <v>89</v>
      </c>
      <c r="AH52" s="80" t="s">
        <v>90</v>
      </c>
      <c r="AI52" s="80" t="s">
        <v>90</v>
      </c>
      <c r="AJ52" s="80" t="s">
        <v>90</v>
      </c>
      <c r="AK52" s="81"/>
      <c r="AL52" s="81"/>
      <c r="AM52" s="81"/>
    </row>
    <row r="53" spans="1:39" s="35" customFormat="1" ht="26.25" customHeight="1" x14ac:dyDescent="0.15">
      <c r="A53" s="53"/>
      <c r="B53" s="28" t="s">
        <v>3</v>
      </c>
      <c r="C53" s="52" t="s">
        <v>142</v>
      </c>
      <c r="D53" s="52" t="s">
        <v>72</v>
      </c>
      <c r="E53" s="52" t="s">
        <v>9</v>
      </c>
      <c r="F53" s="52" t="s">
        <v>133</v>
      </c>
      <c r="G53" s="52" t="s">
        <v>150</v>
      </c>
      <c r="H53" s="47">
        <v>3718182321</v>
      </c>
      <c r="I53" s="156" t="s">
        <v>76</v>
      </c>
      <c r="J53" s="29" t="s">
        <v>76</v>
      </c>
      <c r="K53" s="72" t="s">
        <v>149</v>
      </c>
      <c r="L53" s="73" t="s">
        <v>78</v>
      </c>
      <c r="M53" s="52" t="str">
        <f t="shared" si="0"/>
        <v>Amparar la prestación del servicio de aseo  de la Universidad Pedagógica Nacional</v>
      </c>
      <c r="N53" s="31">
        <v>1</v>
      </c>
      <c r="O53" s="31">
        <v>1</v>
      </c>
      <c r="P53" s="74">
        <v>11</v>
      </c>
      <c r="Q53" s="75" t="s">
        <v>79</v>
      </c>
      <c r="R53" s="75" t="s">
        <v>80</v>
      </c>
      <c r="S53" s="82" t="s">
        <v>5</v>
      </c>
      <c r="T53" s="76">
        <f>H53</f>
        <v>3718182321</v>
      </c>
      <c r="U53" s="83">
        <f t="shared" si="1"/>
        <v>3718182321</v>
      </c>
      <c r="V53" s="31" t="s">
        <v>86</v>
      </c>
      <c r="W53" s="31"/>
      <c r="X53" s="78" t="s">
        <v>82</v>
      </c>
      <c r="Y53" s="32" t="s">
        <v>83</v>
      </c>
      <c r="Z53" s="33" t="s">
        <v>3</v>
      </c>
      <c r="AA53" s="30" t="s">
        <v>84</v>
      </c>
      <c r="AB53" s="79" t="s">
        <v>85</v>
      </c>
      <c r="AC53" s="31" t="s">
        <v>76</v>
      </c>
      <c r="AD53" s="31" t="s">
        <v>86</v>
      </c>
      <c r="AE53" s="80" t="s">
        <v>87</v>
      </c>
      <c r="AF53" s="80" t="s">
        <v>88</v>
      </c>
      <c r="AG53" s="80" t="s">
        <v>89</v>
      </c>
      <c r="AH53" s="80" t="s">
        <v>90</v>
      </c>
      <c r="AI53" s="80" t="s">
        <v>90</v>
      </c>
      <c r="AJ53" s="80" t="s">
        <v>90</v>
      </c>
      <c r="AK53" s="81"/>
      <c r="AL53" s="81"/>
      <c r="AM53" s="81"/>
    </row>
    <row r="54" spans="1:39" s="35" customFormat="1" ht="26.25" customHeight="1" x14ac:dyDescent="0.15">
      <c r="A54" s="53"/>
      <c r="B54" s="28" t="s">
        <v>3</v>
      </c>
      <c r="C54" s="52" t="s">
        <v>151</v>
      </c>
      <c r="D54" s="52" t="s">
        <v>128</v>
      </c>
      <c r="E54" s="52" t="s">
        <v>9</v>
      </c>
      <c r="F54" s="52" t="s">
        <v>133</v>
      </c>
      <c r="G54" s="52" t="s">
        <v>152</v>
      </c>
      <c r="H54" s="47">
        <f>2494206905-2317251446</f>
        <v>176955459</v>
      </c>
      <c r="I54" s="156" t="s">
        <v>76</v>
      </c>
      <c r="J54" s="29" t="s">
        <v>430</v>
      </c>
      <c r="K54" s="72" t="s">
        <v>149</v>
      </c>
      <c r="L54" s="73" t="s">
        <v>78</v>
      </c>
      <c r="M54" s="52" t="str">
        <f t="shared" si="0"/>
        <v xml:space="preserve">Suministro de insumos para la operación del restaurante y cafetería de la Universidad Pedagógica Nacional. </v>
      </c>
      <c r="N54" s="31">
        <v>1</v>
      </c>
      <c r="O54" s="31">
        <v>1</v>
      </c>
      <c r="P54" s="74">
        <v>11</v>
      </c>
      <c r="Q54" s="75" t="s">
        <v>79</v>
      </c>
      <c r="R54" s="75" t="s">
        <v>80</v>
      </c>
      <c r="S54" s="82" t="s">
        <v>1</v>
      </c>
      <c r="T54" s="76">
        <f>H54</f>
        <v>176955459</v>
      </c>
      <c r="U54" s="83">
        <f t="shared" si="1"/>
        <v>176955459</v>
      </c>
      <c r="V54" s="31" t="s">
        <v>86</v>
      </c>
      <c r="W54" s="31"/>
      <c r="X54" s="78" t="s">
        <v>82</v>
      </c>
      <c r="Y54" s="32" t="s">
        <v>83</v>
      </c>
      <c r="Z54" s="33" t="s">
        <v>3</v>
      </c>
      <c r="AA54" s="30" t="s">
        <v>84</v>
      </c>
      <c r="AB54" s="79" t="s">
        <v>85</v>
      </c>
      <c r="AC54" s="31" t="s">
        <v>76</v>
      </c>
      <c r="AD54" s="31" t="s">
        <v>86</v>
      </c>
      <c r="AE54" s="80" t="s">
        <v>87</v>
      </c>
      <c r="AF54" s="80" t="s">
        <v>88</v>
      </c>
      <c r="AG54" s="80" t="s">
        <v>89</v>
      </c>
      <c r="AH54" s="80" t="s">
        <v>90</v>
      </c>
      <c r="AI54" s="80" t="s">
        <v>90</v>
      </c>
      <c r="AJ54" s="80" t="s">
        <v>90</v>
      </c>
      <c r="AK54" s="81"/>
      <c r="AL54" s="81"/>
      <c r="AM54" s="81"/>
    </row>
    <row r="55" spans="1:39" s="35" customFormat="1" ht="51" customHeight="1" x14ac:dyDescent="0.15">
      <c r="A55" s="53"/>
      <c r="B55" s="28" t="s">
        <v>3</v>
      </c>
      <c r="C55" s="52" t="s">
        <v>142</v>
      </c>
      <c r="D55" s="52" t="s">
        <v>72</v>
      </c>
      <c r="E55" s="52" t="s">
        <v>7</v>
      </c>
      <c r="F55" s="52" t="s">
        <v>8</v>
      </c>
      <c r="G55" s="52" t="s">
        <v>153</v>
      </c>
      <c r="H55" s="47">
        <v>424697020</v>
      </c>
      <c r="I55" s="156" t="s">
        <v>76</v>
      </c>
      <c r="J55" s="29" t="s">
        <v>76</v>
      </c>
      <c r="K55" s="72" t="s">
        <v>149</v>
      </c>
      <c r="L55" s="73" t="s">
        <v>78</v>
      </c>
      <c r="M55" s="52" t="str">
        <f t="shared" si="0"/>
        <v>Amparar el Pago del grupo de pólizas de la Universidad Pedagógica Nacional: Póliza Todo Riesgo Daño Material, Póliza Manejo Global, Póliza Transporte de Valores, Póliza Responsabilidad Civil Extracontractual, Póliza de Automóviles y Responsabilidad Civil Servidores Públicos.</v>
      </c>
      <c r="N55" s="31">
        <v>1</v>
      </c>
      <c r="O55" s="31">
        <v>1</v>
      </c>
      <c r="P55" s="74">
        <v>11</v>
      </c>
      <c r="Q55" s="75" t="s">
        <v>79</v>
      </c>
      <c r="R55" s="75" t="s">
        <v>80</v>
      </c>
      <c r="S55" s="82" t="s">
        <v>1</v>
      </c>
      <c r="T55" s="76">
        <f t="shared" ref="T55:T118" si="3">H55</f>
        <v>424697020</v>
      </c>
      <c r="U55" s="77">
        <f t="shared" si="1"/>
        <v>424697020</v>
      </c>
      <c r="V55" s="31" t="s">
        <v>86</v>
      </c>
      <c r="W55" s="31"/>
      <c r="X55" s="78" t="s">
        <v>82</v>
      </c>
      <c r="Y55" s="32" t="s">
        <v>83</v>
      </c>
      <c r="Z55" s="33" t="s">
        <v>3</v>
      </c>
      <c r="AA55" s="30" t="s">
        <v>84</v>
      </c>
      <c r="AB55" s="79" t="s">
        <v>85</v>
      </c>
      <c r="AC55" s="31" t="s">
        <v>76</v>
      </c>
      <c r="AD55" s="31" t="s">
        <v>86</v>
      </c>
      <c r="AE55" s="80" t="s">
        <v>87</v>
      </c>
      <c r="AF55" s="80" t="s">
        <v>88</v>
      </c>
      <c r="AG55" s="80" t="s">
        <v>89</v>
      </c>
      <c r="AH55" s="80" t="s">
        <v>90</v>
      </c>
      <c r="AI55" s="80" t="s">
        <v>90</v>
      </c>
      <c r="AJ55" s="80" t="s">
        <v>90</v>
      </c>
      <c r="AK55" s="81"/>
      <c r="AL55" s="81"/>
      <c r="AM55" s="81"/>
    </row>
    <row r="56" spans="1:39" s="35" customFormat="1" ht="45" customHeight="1" x14ac:dyDescent="0.15">
      <c r="A56" s="53"/>
      <c r="B56" s="28" t="s">
        <v>3</v>
      </c>
      <c r="C56" s="52" t="s">
        <v>142</v>
      </c>
      <c r="D56" s="52" t="s">
        <v>72</v>
      </c>
      <c r="E56" s="52" t="s">
        <v>7</v>
      </c>
      <c r="F56" s="52" t="s">
        <v>8</v>
      </c>
      <c r="G56" s="52" t="s">
        <v>154</v>
      </c>
      <c r="H56" s="47">
        <v>77081278</v>
      </c>
      <c r="I56" s="156" t="s">
        <v>76</v>
      </c>
      <c r="J56" s="29" t="s">
        <v>76</v>
      </c>
      <c r="K56" s="72" t="s">
        <v>149</v>
      </c>
      <c r="L56" s="73" t="s">
        <v>78</v>
      </c>
      <c r="M56" s="52" t="str">
        <f t="shared" si="0"/>
        <v xml:space="preserve">Amparar el Pago de las pólizas correspondientes a los contratos y convenios que se tramitan desde la Subdirección de Asesorías y Extensión - Vicerrectoría de Gestión Universitaria. según el Acuerdo 0017 del 11 de septiembre del 2024, del Consejo Superior - Vigencia futura </v>
      </c>
      <c r="N56" s="31">
        <v>1</v>
      </c>
      <c r="O56" s="31">
        <v>1</v>
      </c>
      <c r="P56" s="74">
        <v>11</v>
      </c>
      <c r="Q56" s="75" t="s">
        <v>79</v>
      </c>
      <c r="R56" s="75" t="s">
        <v>80</v>
      </c>
      <c r="S56" s="82" t="s">
        <v>5</v>
      </c>
      <c r="T56" s="76">
        <f t="shared" si="3"/>
        <v>77081278</v>
      </c>
      <c r="U56" s="77">
        <f t="shared" si="1"/>
        <v>77081278</v>
      </c>
      <c r="V56" s="31" t="s">
        <v>86</v>
      </c>
      <c r="W56" s="31"/>
      <c r="X56" s="78" t="s">
        <v>82</v>
      </c>
      <c r="Y56" s="32" t="s">
        <v>83</v>
      </c>
      <c r="Z56" s="33" t="s">
        <v>3</v>
      </c>
      <c r="AA56" s="30" t="s">
        <v>84</v>
      </c>
      <c r="AB56" s="79" t="s">
        <v>85</v>
      </c>
      <c r="AC56" s="31" t="s">
        <v>76</v>
      </c>
      <c r="AD56" s="31" t="s">
        <v>86</v>
      </c>
      <c r="AE56" s="80" t="s">
        <v>87</v>
      </c>
      <c r="AF56" s="80" t="s">
        <v>88</v>
      </c>
      <c r="AG56" s="80" t="s">
        <v>89</v>
      </c>
      <c r="AH56" s="80" t="s">
        <v>90</v>
      </c>
      <c r="AI56" s="80" t="s">
        <v>90</v>
      </c>
      <c r="AJ56" s="80" t="s">
        <v>90</v>
      </c>
      <c r="AK56" s="81"/>
      <c r="AL56" s="81"/>
      <c r="AM56" s="81"/>
    </row>
    <row r="57" spans="1:39" s="35" customFormat="1" ht="45" customHeight="1" x14ac:dyDescent="0.15">
      <c r="A57" s="53"/>
      <c r="B57" s="28" t="s">
        <v>3</v>
      </c>
      <c r="C57" s="52" t="s">
        <v>142</v>
      </c>
      <c r="D57" s="52" t="s">
        <v>72</v>
      </c>
      <c r="E57" s="52" t="s">
        <v>7</v>
      </c>
      <c r="F57" s="52" t="s">
        <v>8</v>
      </c>
      <c r="G57" s="52" t="s">
        <v>154</v>
      </c>
      <c r="H57" s="47">
        <v>2752322</v>
      </c>
      <c r="I57" s="156" t="s">
        <v>76</v>
      </c>
      <c r="J57" s="29" t="s">
        <v>76</v>
      </c>
      <c r="K57" s="72" t="s">
        <v>149</v>
      </c>
      <c r="L57" s="73" t="s">
        <v>78</v>
      </c>
      <c r="M57" s="52" t="str">
        <f t="shared" si="0"/>
        <v xml:space="preserve">Amparar el Pago de las pólizas correspondientes a los contratos y convenios que se tramitan desde la Subdirección de Asesorías y Extensión - Vicerrectoría de Gestión Universitaria. según el Acuerdo 0017 del 11 de septiembre del 2024, del Consejo Superior - Vigencia futura </v>
      </c>
      <c r="N57" s="31">
        <v>1</v>
      </c>
      <c r="O57" s="31">
        <v>1</v>
      </c>
      <c r="P57" s="74">
        <v>11</v>
      </c>
      <c r="Q57" s="75" t="s">
        <v>79</v>
      </c>
      <c r="R57" s="75" t="s">
        <v>80</v>
      </c>
      <c r="S57" s="82" t="s">
        <v>1</v>
      </c>
      <c r="T57" s="76">
        <f t="shared" si="3"/>
        <v>2752322</v>
      </c>
      <c r="U57" s="77">
        <f t="shared" si="1"/>
        <v>2752322</v>
      </c>
      <c r="V57" s="31" t="s">
        <v>86</v>
      </c>
      <c r="W57" s="31"/>
      <c r="X57" s="78" t="s">
        <v>82</v>
      </c>
      <c r="Y57" s="32" t="s">
        <v>83</v>
      </c>
      <c r="Z57" s="33" t="s">
        <v>3</v>
      </c>
      <c r="AA57" s="30" t="s">
        <v>84</v>
      </c>
      <c r="AB57" s="79" t="s">
        <v>85</v>
      </c>
      <c r="AC57" s="31" t="s">
        <v>76</v>
      </c>
      <c r="AD57" s="31" t="s">
        <v>86</v>
      </c>
      <c r="AE57" s="80" t="s">
        <v>87</v>
      </c>
      <c r="AF57" s="80" t="s">
        <v>88</v>
      </c>
      <c r="AG57" s="80" t="s">
        <v>89</v>
      </c>
      <c r="AH57" s="80" t="s">
        <v>90</v>
      </c>
      <c r="AI57" s="80" t="s">
        <v>90</v>
      </c>
      <c r="AJ57" s="80" t="s">
        <v>90</v>
      </c>
      <c r="AK57" s="81"/>
      <c r="AL57" s="81"/>
      <c r="AM57" s="81"/>
    </row>
    <row r="58" spans="1:39" ht="47.25" customHeight="1" x14ac:dyDescent="0.15">
      <c r="B58" s="28" t="s">
        <v>3</v>
      </c>
      <c r="C58" s="52" t="s">
        <v>142</v>
      </c>
      <c r="D58" s="52" t="s">
        <v>72</v>
      </c>
      <c r="E58" s="52" t="s">
        <v>7</v>
      </c>
      <c r="F58" s="52" t="s">
        <v>8</v>
      </c>
      <c r="G58" s="52" t="s">
        <v>155</v>
      </c>
      <c r="H58" s="47">
        <v>55000000</v>
      </c>
      <c r="I58" s="156" t="s">
        <v>76</v>
      </c>
      <c r="J58" s="29" t="s">
        <v>76</v>
      </c>
      <c r="K58" s="72" t="s">
        <v>149</v>
      </c>
      <c r="L58" s="73" t="s">
        <v>78</v>
      </c>
      <c r="M58" s="52" t="str">
        <f t="shared" si="0"/>
        <v xml:space="preserve">Amparar el Pago de las pólizas correspondientes a los contratos y convenios que se tramitan desde la Rectoría, Vicerrectoría Académica y Vicerrectoría Administrativa y Financiera de la Universidad Pedagógica Nacional </v>
      </c>
      <c r="N58" s="31">
        <v>1</v>
      </c>
      <c r="O58" s="31">
        <v>1</v>
      </c>
      <c r="P58" s="74">
        <v>11</v>
      </c>
      <c r="Q58" s="75" t="s">
        <v>79</v>
      </c>
      <c r="R58" s="75" t="s">
        <v>80</v>
      </c>
      <c r="S58" s="82" t="s">
        <v>1</v>
      </c>
      <c r="T58" s="76">
        <f t="shared" si="3"/>
        <v>55000000</v>
      </c>
      <c r="U58" s="77">
        <f t="shared" si="1"/>
        <v>55000000</v>
      </c>
      <c r="V58" s="31" t="s">
        <v>86</v>
      </c>
      <c r="W58" s="31"/>
      <c r="X58" s="78" t="s">
        <v>82</v>
      </c>
      <c r="Y58" s="32" t="s">
        <v>83</v>
      </c>
      <c r="Z58" s="33" t="s">
        <v>3</v>
      </c>
      <c r="AA58" s="30" t="s">
        <v>84</v>
      </c>
      <c r="AB58" s="79" t="s">
        <v>85</v>
      </c>
      <c r="AC58" s="31" t="s">
        <v>76</v>
      </c>
      <c r="AD58" s="31" t="s">
        <v>86</v>
      </c>
      <c r="AE58" s="80" t="s">
        <v>87</v>
      </c>
      <c r="AF58" s="80" t="s">
        <v>88</v>
      </c>
      <c r="AG58" s="80" t="s">
        <v>89</v>
      </c>
      <c r="AH58" s="80" t="s">
        <v>90</v>
      </c>
      <c r="AI58" s="80" t="s">
        <v>90</v>
      </c>
      <c r="AJ58" s="80" t="s">
        <v>90</v>
      </c>
      <c r="AK58" s="81"/>
      <c r="AL58" s="81"/>
      <c r="AM58" s="81"/>
    </row>
    <row r="59" spans="1:39" ht="26.25" customHeight="1" x14ac:dyDescent="0.15">
      <c r="B59" s="110" t="s">
        <v>3</v>
      </c>
      <c r="C59" s="111" t="s">
        <v>142</v>
      </c>
      <c r="D59" s="111" t="s">
        <v>72</v>
      </c>
      <c r="E59" s="111" t="s">
        <v>9</v>
      </c>
      <c r="F59" s="111" t="s">
        <v>133</v>
      </c>
      <c r="G59" s="111" t="s">
        <v>156</v>
      </c>
      <c r="H59" s="47">
        <v>4672034552</v>
      </c>
      <c r="I59" s="156" t="s">
        <v>76</v>
      </c>
      <c r="J59" s="29" t="s">
        <v>76</v>
      </c>
      <c r="K59" s="72" t="s">
        <v>149</v>
      </c>
      <c r="L59" s="170" t="s">
        <v>78</v>
      </c>
      <c r="M59" s="173" t="str">
        <f t="shared" si="0"/>
        <v>Amparar la prestación del servicio de vigilancia y seguridad privada para las personas y bienes muebles e inmuebles de la Universidad Pedagógica Nacional”</v>
      </c>
      <c r="N59" s="193">
        <v>1</v>
      </c>
      <c r="O59" s="193">
        <v>1</v>
      </c>
      <c r="P59" s="220">
        <v>11</v>
      </c>
      <c r="Q59" s="223" t="s">
        <v>79</v>
      </c>
      <c r="R59" s="223" t="s">
        <v>157</v>
      </c>
      <c r="S59" s="82" t="s">
        <v>5</v>
      </c>
      <c r="T59" s="76">
        <v>4672034552</v>
      </c>
      <c r="U59" s="157">
        <v>4672034552</v>
      </c>
      <c r="V59" s="193" t="s">
        <v>86</v>
      </c>
      <c r="W59" s="193" t="s">
        <v>81</v>
      </c>
      <c r="X59" s="196" t="s">
        <v>82</v>
      </c>
      <c r="Y59" s="199" t="s">
        <v>83</v>
      </c>
      <c r="Z59" s="202" t="s">
        <v>3</v>
      </c>
      <c r="AA59" s="205" t="s">
        <v>84</v>
      </c>
      <c r="AB59" s="228" t="s">
        <v>85</v>
      </c>
      <c r="AC59" s="193" t="s">
        <v>76</v>
      </c>
      <c r="AD59" s="193" t="s">
        <v>86</v>
      </c>
      <c r="AE59" s="190" t="s">
        <v>87</v>
      </c>
      <c r="AF59" s="190" t="s">
        <v>88</v>
      </c>
      <c r="AG59" s="190" t="s">
        <v>89</v>
      </c>
      <c r="AH59" s="190" t="s">
        <v>90</v>
      </c>
      <c r="AI59" s="190" t="s">
        <v>90</v>
      </c>
      <c r="AJ59" s="190" t="s">
        <v>90</v>
      </c>
      <c r="AK59" s="81"/>
      <c r="AL59" s="81"/>
      <c r="AM59" s="81"/>
    </row>
    <row r="60" spans="1:39" ht="26.25" customHeight="1" x14ac:dyDescent="0.15">
      <c r="B60" s="110" t="s">
        <v>3</v>
      </c>
      <c r="C60" s="111" t="s">
        <v>142</v>
      </c>
      <c r="D60" s="111" t="s">
        <v>72</v>
      </c>
      <c r="E60" s="111" t="s">
        <v>9</v>
      </c>
      <c r="F60" s="111" t="s">
        <v>133</v>
      </c>
      <c r="G60" s="111" t="s">
        <v>156</v>
      </c>
      <c r="H60" s="47">
        <v>229421298</v>
      </c>
      <c r="I60" s="156" t="s">
        <v>76</v>
      </c>
      <c r="J60" s="29" t="s">
        <v>76</v>
      </c>
      <c r="K60" s="72" t="s">
        <v>149</v>
      </c>
      <c r="L60" s="172"/>
      <c r="M60" s="179"/>
      <c r="N60" s="194"/>
      <c r="O60" s="194"/>
      <c r="P60" s="221"/>
      <c r="Q60" s="224"/>
      <c r="R60" s="224"/>
      <c r="S60" s="82" t="s">
        <v>14</v>
      </c>
      <c r="T60" s="76">
        <v>229421298</v>
      </c>
      <c r="U60" s="157">
        <v>229421298</v>
      </c>
      <c r="V60" s="194"/>
      <c r="W60" s="194"/>
      <c r="X60" s="197"/>
      <c r="Y60" s="200"/>
      <c r="Z60" s="203"/>
      <c r="AA60" s="206"/>
      <c r="AB60" s="229"/>
      <c r="AC60" s="194"/>
      <c r="AD60" s="194"/>
      <c r="AE60" s="191"/>
      <c r="AF60" s="191"/>
      <c r="AG60" s="191"/>
      <c r="AH60" s="191"/>
      <c r="AI60" s="191"/>
      <c r="AJ60" s="191"/>
      <c r="AK60" s="81"/>
      <c r="AL60" s="81"/>
      <c r="AM60" s="81"/>
    </row>
    <row r="61" spans="1:39" s="35" customFormat="1" ht="26.25" customHeight="1" x14ac:dyDescent="0.15">
      <c r="A61" s="53"/>
      <c r="B61" s="110" t="s">
        <v>3</v>
      </c>
      <c r="C61" s="111" t="s">
        <v>142</v>
      </c>
      <c r="D61" s="111" t="s">
        <v>72</v>
      </c>
      <c r="E61" s="111" t="s">
        <v>9</v>
      </c>
      <c r="F61" s="111" t="s">
        <v>133</v>
      </c>
      <c r="G61" s="111" t="s">
        <v>156</v>
      </c>
      <c r="H61" s="47">
        <v>1935876768</v>
      </c>
      <c r="I61" s="156" t="s">
        <v>76</v>
      </c>
      <c r="J61" s="29" t="s">
        <v>76</v>
      </c>
      <c r="K61" s="72" t="s">
        <v>149</v>
      </c>
      <c r="L61" s="171"/>
      <c r="M61" s="174"/>
      <c r="N61" s="195"/>
      <c r="O61" s="195"/>
      <c r="P61" s="222"/>
      <c r="Q61" s="225"/>
      <c r="R61" s="225"/>
      <c r="S61" s="82" t="s">
        <v>158</v>
      </c>
      <c r="T61" s="76">
        <v>1935876768</v>
      </c>
      <c r="U61" s="157">
        <v>1935876768</v>
      </c>
      <c r="V61" s="195"/>
      <c r="W61" s="195"/>
      <c r="X61" s="198"/>
      <c r="Y61" s="201"/>
      <c r="Z61" s="204"/>
      <c r="AA61" s="207"/>
      <c r="AB61" s="230"/>
      <c r="AC61" s="195"/>
      <c r="AD61" s="195"/>
      <c r="AE61" s="192"/>
      <c r="AF61" s="192"/>
      <c r="AG61" s="192"/>
      <c r="AH61" s="192"/>
      <c r="AI61" s="192"/>
      <c r="AJ61" s="192"/>
      <c r="AK61" s="81"/>
      <c r="AL61" s="81"/>
      <c r="AM61" s="81"/>
    </row>
    <row r="62" spans="1:39" s="35" customFormat="1" ht="26.25" customHeight="1" x14ac:dyDescent="0.15">
      <c r="A62" s="53"/>
      <c r="B62" s="28" t="s">
        <v>3</v>
      </c>
      <c r="C62" s="52" t="s">
        <v>159</v>
      </c>
      <c r="D62" s="52" t="s">
        <v>160</v>
      </c>
      <c r="E62" s="52" t="s">
        <v>161</v>
      </c>
      <c r="F62" s="52" t="s">
        <v>133</v>
      </c>
      <c r="G62" s="52" t="s">
        <v>162</v>
      </c>
      <c r="H62" s="47">
        <v>692403520</v>
      </c>
      <c r="I62" s="156" t="s">
        <v>76</v>
      </c>
      <c r="J62" s="29" t="s">
        <v>76</v>
      </c>
      <c r="K62" s="72" t="s">
        <v>149</v>
      </c>
      <c r="L62" s="52" t="s">
        <v>78</v>
      </c>
      <c r="M62" s="52" t="str">
        <f>G62</f>
        <v xml:space="preserve">Prestar el servicio integral de conectividad (Canal de Datos, Internet y Wifi dedicado) con los equipos necesarios instalados y configurados sobre la plataforma tecnológica de la Universidad Pedagógica Nacional. </v>
      </c>
      <c r="N62" s="31">
        <v>1</v>
      </c>
      <c r="O62" s="31">
        <v>1</v>
      </c>
      <c r="P62" s="74">
        <v>11</v>
      </c>
      <c r="Q62" s="75" t="s">
        <v>79</v>
      </c>
      <c r="R62" s="75" t="s">
        <v>80</v>
      </c>
      <c r="S62" s="52" t="s">
        <v>1</v>
      </c>
      <c r="T62" s="77">
        <f t="shared" si="3"/>
        <v>692403520</v>
      </c>
      <c r="U62" s="77">
        <f t="shared" si="1"/>
        <v>692403520</v>
      </c>
      <c r="V62" s="31" t="s">
        <v>86</v>
      </c>
      <c r="W62" s="31"/>
      <c r="X62" s="78" t="s">
        <v>82</v>
      </c>
      <c r="Y62" s="32" t="s">
        <v>83</v>
      </c>
      <c r="Z62" s="33" t="s">
        <v>3</v>
      </c>
      <c r="AA62" s="30" t="s">
        <v>84</v>
      </c>
      <c r="AB62" s="79" t="s">
        <v>85</v>
      </c>
      <c r="AC62" s="31" t="s">
        <v>76</v>
      </c>
      <c r="AD62" s="31" t="s">
        <v>86</v>
      </c>
      <c r="AE62" s="80" t="s">
        <v>87</v>
      </c>
      <c r="AF62" s="80" t="s">
        <v>88</v>
      </c>
      <c r="AG62" s="80" t="s">
        <v>89</v>
      </c>
      <c r="AH62" s="80" t="s">
        <v>90</v>
      </c>
      <c r="AI62" s="80" t="s">
        <v>90</v>
      </c>
      <c r="AJ62" s="80" t="s">
        <v>90</v>
      </c>
      <c r="AK62" s="2"/>
      <c r="AL62" s="2"/>
    </row>
    <row r="63" spans="1:39" s="35" customFormat="1" ht="26.25" customHeight="1" x14ac:dyDescent="0.15">
      <c r="A63" s="53"/>
      <c r="B63" s="28" t="s">
        <v>3</v>
      </c>
      <c r="C63" s="52" t="s">
        <v>163</v>
      </c>
      <c r="D63" s="52" t="s">
        <v>72</v>
      </c>
      <c r="E63" s="52" t="s">
        <v>7</v>
      </c>
      <c r="F63" s="52" t="s">
        <v>164</v>
      </c>
      <c r="G63" s="52" t="s">
        <v>684</v>
      </c>
      <c r="H63" s="47">
        <f>196232190+1126692</f>
        <v>197358882</v>
      </c>
      <c r="I63" s="156" t="s">
        <v>76</v>
      </c>
      <c r="J63" s="29" t="s">
        <v>430</v>
      </c>
      <c r="K63" s="72" t="s">
        <v>165</v>
      </c>
      <c r="L63" s="73" t="s">
        <v>78</v>
      </c>
      <c r="M63" s="52" t="str">
        <f>G63</f>
        <v>Amparar el canon de arrendamiento al Contrato No. 542 de 2024 - inmueble ubicado en la CALLE 73 No. 14 - 21/27/29 INTERIORES 1 y 2  de la ciudad de Bogotá D.C</v>
      </c>
      <c r="N63" s="31">
        <v>1</v>
      </c>
      <c r="O63" s="31">
        <v>1</v>
      </c>
      <c r="P63" s="74">
        <v>11</v>
      </c>
      <c r="Q63" s="75" t="s">
        <v>79</v>
      </c>
      <c r="R63" s="75" t="s">
        <v>80</v>
      </c>
      <c r="S63" s="52" t="s">
        <v>5</v>
      </c>
      <c r="T63" s="76">
        <f t="shared" si="3"/>
        <v>197358882</v>
      </c>
      <c r="U63" s="77">
        <f t="shared" si="1"/>
        <v>197358882</v>
      </c>
      <c r="V63" s="31" t="s">
        <v>76</v>
      </c>
      <c r="W63" s="31" t="s">
        <v>81</v>
      </c>
      <c r="X63" s="78" t="s">
        <v>82</v>
      </c>
      <c r="Y63" s="32" t="s">
        <v>83</v>
      </c>
      <c r="Z63" s="33" t="s">
        <v>3</v>
      </c>
      <c r="AA63" s="30" t="s">
        <v>84</v>
      </c>
      <c r="AB63" s="79" t="s">
        <v>85</v>
      </c>
      <c r="AC63" s="31" t="s">
        <v>76</v>
      </c>
      <c r="AD63" s="31" t="s">
        <v>86</v>
      </c>
      <c r="AE63" s="80" t="s">
        <v>87</v>
      </c>
      <c r="AF63" s="80" t="s">
        <v>88</v>
      </c>
      <c r="AG63" s="80" t="s">
        <v>89</v>
      </c>
      <c r="AH63" s="80" t="s">
        <v>90</v>
      </c>
      <c r="AI63" s="80" t="s">
        <v>90</v>
      </c>
      <c r="AJ63" s="80" t="s">
        <v>90</v>
      </c>
      <c r="AK63" s="81"/>
      <c r="AL63" s="81"/>
      <c r="AM63" s="81"/>
    </row>
    <row r="64" spans="1:39" s="35" customFormat="1" ht="26.25" customHeight="1" x14ac:dyDescent="0.15">
      <c r="A64" s="53"/>
      <c r="B64" s="28" t="s">
        <v>3</v>
      </c>
      <c r="C64" s="52" t="s">
        <v>163</v>
      </c>
      <c r="D64" s="52" t="s">
        <v>72</v>
      </c>
      <c r="E64" s="52" t="s">
        <v>7</v>
      </c>
      <c r="F64" s="52" t="s">
        <v>8</v>
      </c>
      <c r="G64" s="52" t="s">
        <v>166</v>
      </c>
      <c r="H64" s="47">
        <f>65705648+377258</f>
        <v>66082906</v>
      </c>
      <c r="I64" s="156" t="s">
        <v>76</v>
      </c>
      <c r="J64" s="29" t="s">
        <v>430</v>
      </c>
      <c r="K64" s="72" t="s">
        <v>165</v>
      </c>
      <c r="L64" s="73" t="s">
        <v>78</v>
      </c>
      <c r="M64" s="52" t="s">
        <v>167</v>
      </c>
      <c r="N64" s="31">
        <v>1</v>
      </c>
      <c r="O64" s="31">
        <v>1</v>
      </c>
      <c r="P64" s="74">
        <v>11</v>
      </c>
      <c r="Q64" s="75" t="s">
        <v>79</v>
      </c>
      <c r="R64" s="75" t="s">
        <v>80</v>
      </c>
      <c r="S64" s="52" t="s">
        <v>5</v>
      </c>
      <c r="T64" s="76">
        <f t="shared" si="3"/>
        <v>66082906</v>
      </c>
      <c r="U64" s="77">
        <f t="shared" si="1"/>
        <v>66082906</v>
      </c>
      <c r="V64" s="31" t="s">
        <v>76</v>
      </c>
      <c r="W64" s="31" t="s">
        <v>81</v>
      </c>
      <c r="X64" s="78" t="s">
        <v>82</v>
      </c>
      <c r="Y64" s="32" t="s">
        <v>83</v>
      </c>
      <c r="Z64" s="33" t="s">
        <v>3</v>
      </c>
      <c r="AA64" s="30" t="s">
        <v>84</v>
      </c>
      <c r="AB64" s="79" t="s">
        <v>85</v>
      </c>
      <c r="AC64" s="31" t="s">
        <v>76</v>
      </c>
      <c r="AD64" s="31" t="s">
        <v>86</v>
      </c>
      <c r="AE64" s="80" t="s">
        <v>87</v>
      </c>
      <c r="AF64" s="80" t="s">
        <v>88</v>
      </c>
      <c r="AG64" s="80" t="s">
        <v>89</v>
      </c>
      <c r="AH64" s="80" t="s">
        <v>90</v>
      </c>
      <c r="AI64" s="80" t="s">
        <v>90</v>
      </c>
      <c r="AJ64" s="80" t="s">
        <v>90</v>
      </c>
      <c r="AK64" s="81"/>
      <c r="AL64" s="81"/>
      <c r="AM64" s="81"/>
    </row>
    <row r="65" spans="1:39" s="35" customFormat="1" ht="26.25" customHeight="1" x14ac:dyDescent="0.15">
      <c r="A65" s="53"/>
      <c r="B65" s="28" t="s">
        <v>3</v>
      </c>
      <c r="C65" s="52" t="s">
        <v>163</v>
      </c>
      <c r="D65" s="52" t="s">
        <v>72</v>
      </c>
      <c r="E65" s="52" t="s">
        <v>7</v>
      </c>
      <c r="F65" s="52" t="s">
        <v>8</v>
      </c>
      <c r="G65" s="52" t="s">
        <v>168</v>
      </c>
      <c r="H65" s="47">
        <f>65705648+377258</f>
        <v>66082906</v>
      </c>
      <c r="I65" s="156" t="s">
        <v>76</v>
      </c>
      <c r="J65" s="29" t="s">
        <v>430</v>
      </c>
      <c r="K65" s="72" t="s">
        <v>165</v>
      </c>
      <c r="L65" s="73" t="s">
        <v>78</v>
      </c>
      <c r="M65" s="52" t="str">
        <f>G65</f>
        <v xml:space="preserve">Amparar el canon de arrendamiento del Contrato No. 898 de 2003 - ubicado en la Cra 22#73-31 (Sección Educación Inicial del Instituto Pedagógico Nacional). </v>
      </c>
      <c r="N65" s="31">
        <v>1</v>
      </c>
      <c r="O65" s="31">
        <v>1</v>
      </c>
      <c r="P65" s="74">
        <v>11</v>
      </c>
      <c r="Q65" s="75" t="s">
        <v>79</v>
      </c>
      <c r="R65" s="75" t="s">
        <v>80</v>
      </c>
      <c r="S65" s="52" t="s">
        <v>5</v>
      </c>
      <c r="T65" s="76">
        <f t="shared" si="3"/>
        <v>66082906</v>
      </c>
      <c r="U65" s="77">
        <f t="shared" si="1"/>
        <v>66082906</v>
      </c>
      <c r="V65" s="31" t="s">
        <v>76</v>
      </c>
      <c r="W65" s="31" t="s">
        <v>81</v>
      </c>
      <c r="X65" s="78" t="s">
        <v>82</v>
      </c>
      <c r="Y65" s="32" t="s">
        <v>83</v>
      </c>
      <c r="Z65" s="33" t="s">
        <v>3</v>
      </c>
      <c r="AA65" s="30" t="s">
        <v>84</v>
      </c>
      <c r="AB65" s="79" t="s">
        <v>85</v>
      </c>
      <c r="AC65" s="31" t="s">
        <v>76</v>
      </c>
      <c r="AD65" s="31" t="s">
        <v>86</v>
      </c>
      <c r="AE65" s="80" t="s">
        <v>87</v>
      </c>
      <c r="AF65" s="80" t="s">
        <v>88</v>
      </c>
      <c r="AG65" s="80" t="s">
        <v>89</v>
      </c>
      <c r="AH65" s="80" t="s">
        <v>90</v>
      </c>
      <c r="AI65" s="80" t="s">
        <v>90</v>
      </c>
      <c r="AJ65" s="80" t="s">
        <v>90</v>
      </c>
      <c r="AK65" s="81"/>
      <c r="AL65" s="81"/>
      <c r="AM65" s="81"/>
    </row>
    <row r="66" spans="1:39" s="35" customFormat="1" ht="26.25" customHeight="1" x14ac:dyDescent="0.15">
      <c r="A66" s="53"/>
      <c r="B66" s="28" t="s">
        <v>3</v>
      </c>
      <c r="C66" s="52" t="s">
        <v>163</v>
      </c>
      <c r="D66" s="52" t="s">
        <v>72</v>
      </c>
      <c r="E66" s="52" t="s">
        <v>7</v>
      </c>
      <c r="F66" s="52" t="s">
        <v>8</v>
      </c>
      <c r="G66" s="52" t="s">
        <v>169</v>
      </c>
      <c r="H66" s="47">
        <f>400000000-(1126692+377258+377258+1285200+312359892)</f>
        <v>84473700</v>
      </c>
      <c r="I66" s="156" t="s">
        <v>76</v>
      </c>
      <c r="J66" s="29" t="s">
        <v>76</v>
      </c>
      <c r="K66" s="72" t="s">
        <v>165</v>
      </c>
      <c r="L66" s="73" t="s">
        <v>78</v>
      </c>
      <c r="M66" s="52" t="str">
        <f>+G66</f>
        <v xml:space="preserve">Amparar el canon de arrendamiento de los inmuebles de la UPN  </v>
      </c>
      <c r="N66" s="31">
        <v>1</v>
      </c>
      <c r="O66" s="31">
        <v>1</v>
      </c>
      <c r="P66" s="74">
        <v>11</v>
      </c>
      <c r="Q66" s="75" t="s">
        <v>79</v>
      </c>
      <c r="R66" s="75" t="s">
        <v>80</v>
      </c>
      <c r="S66" s="52" t="s">
        <v>5</v>
      </c>
      <c r="T66" s="76">
        <f t="shared" si="3"/>
        <v>84473700</v>
      </c>
      <c r="U66" s="77">
        <f t="shared" si="1"/>
        <v>84473700</v>
      </c>
      <c r="V66" s="31" t="s">
        <v>76</v>
      </c>
      <c r="W66" s="31" t="s">
        <v>81</v>
      </c>
      <c r="X66" s="78" t="s">
        <v>82</v>
      </c>
      <c r="Y66" s="32" t="s">
        <v>83</v>
      </c>
      <c r="Z66" s="33" t="s">
        <v>3</v>
      </c>
      <c r="AA66" s="30" t="s">
        <v>84</v>
      </c>
      <c r="AB66" s="79" t="s">
        <v>85</v>
      </c>
      <c r="AC66" s="31" t="s">
        <v>76</v>
      </c>
      <c r="AD66" s="31" t="s">
        <v>86</v>
      </c>
      <c r="AE66" s="80" t="s">
        <v>87</v>
      </c>
      <c r="AF66" s="80" t="s">
        <v>88</v>
      </c>
      <c r="AG66" s="80" t="s">
        <v>89</v>
      </c>
      <c r="AH66" s="80" t="s">
        <v>90</v>
      </c>
      <c r="AI66" s="80" t="s">
        <v>90</v>
      </c>
      <c r="AJ66" s="80" t="s">
        <v>90</v>
      </c>
      <c r="AK66" s="81"/>
      <c r="AL66" s="81"/>
      <c r="AM66" s="81"/>
    </row>
    <row r="67" spans="1:39" ht="26.25" customHeight="1" x14ac:dyDescent="0.15">
      <c r="A67" s="3"/>
      <c r="B67" s="28" t="s">
        <v>3</v>
      </c>
      <c r="C67" s="52" t="s">
        <v>163</v>
      </c>
      <c r="D67" s="52" t="s">
        <v>72</v>
      </c>
      <c r="E67" s="52" t="s">
        <v>24</v>
      </c>
      <c r="F67" s="52" t="s">
        <v>164</v>
      </c>
      <c r="G67" s="52" t="s">
        <v>170</v>
      </c>
      <c r="H67" s="47">
        <f>459419699</f>
        <v>459419699</v>
      </c>
      <c r="I67" s="156" t="s">
        <v>76</v>
      </c>
      <c r="J67" s="29" t="s">
        <v>76</v>
      </c>
      <c r="K67" s="72" t="s">
        <v>165</v>
      </c>
      <c r="L67" s="73" t="s">
        <v>78</v>
      </c>
      <c r="M67" s="173" t="str">
        <f>G67</f>
        <v>Amparar el canon de arrendamiento del Contrato Arriendo No. 002 de  AK 15 No. 80- 52- CENTRO DE LENGUAS</v>
      </c>
      <c r="N67" s="31">
        <v>1</v>
      </c>
      <c r="O67" s="31">
        <v>1</v>
      </c>
      <c r="P67" s="74">
        <v>11</v>
      </c>
      <c r="Q67" s="75" t="s">
        <v>79</v>
      </c>
      <c r="R67" s="75" t="s">
        <v>80</v>
      </c>
      <c r="S67" s="52" t="s">
        <v>5</v>
      </c>
      <c r="T67" s="76">
        <f t="shared" si="3"/>
        <v>459419699</v>
      </c>
      <c r="U67" s="77">
        <f t="shared" si="1"/>
        <v>459419699</v>
      </c>
      <c r="V67" s="31" t="s">
        <v>76</v>
      </c>
      <c r="W67" s="31" t="s">
        <v>81</v>
      </c>
      <c r="X67" s="78" t="s">
        <v>82</v>
      </c>
      <c r="Y67" s="32" t="s">
        <v>83</v>
      </c>
      <c r="Z67" s="33" t="s">
        <v>15</v>
      </c>
      <c r="AA67" s="30" t="s">
        <v>84</v>
      </c>
      <c r="AB67" s="79" t="s">
        <v>85</v>
      </c>
      <c r="AC67" s="31" t="s">
        <v>76</v>
      </c>
      <c r="AD67" s="31" t="s">
        <v>86</v>
      </c>
      <c r="AE67" s="80" t="s">
        <v>87</v>
      </c>
      <c r="AF67" s="80" t="s">
        <v>88</v>
      </c>
      <c r="AG67" s="80" t="s">
        <v>89</v>
      </c>
      <c r="AH67" s="80" t="s">
        <v>90</v>
      </c>
      <c r="AI67" s="80" t="s">
        <v>90</v>
      </c>
      <c r="AJ67" s="80" t="s">
        <v>90</v>
      </c>
      <c r="AK67" s="3"/>
      <c r="AL67" s="3"/>
      <c r="AM67" s="3"/>
    </row>
    <row r="68" spans="1:39" ht="26.25" customHeight="1" x14ac:dyDescent="0.15">
      <c r="A68" s="3"/>
      <c r="B68" s="28" t="s">
        <v>3</v>
      </c>
      <c r="C68" s="120" t="s">
        <v>163</v>
      </c>
      <c r="D68" s="120" t="s">
        <v>72</v>
      </c>
      <c r="E68" s="120" t="s">
        <v>24</v>
      </c>
      <c r="F68" s="120" t="s">
        <v>164</v>
      </c>
      <c r="G68" s="120" t="s">
        <v>170</v>
      </c>
      <c r="H68" s="47">
        <v>2637817</v>
      </c>
      <c r="I68" s="156" t="s">
        <v>76</v>
      </c>
      <c r="J68" s="29" t="s">
        <v>76</v>
      </c>
      <c r="K68" s="72" t="s">
        <v>165</v>
      </c>
      <c r="L68" s="123" t="s">
        <v>78</v>
      </c>
      <c r="M68" s="174"/>
      <c r="N68" s="31">
        <v>1</v>
      </c>
      <c r="O68" s="31">
        <v>1</v>
      </c>
      <c r="P68" s="74">
        <v>11</v>
      </c>
      <c r="Q68" s="75" t="s">
        <v>79</v>
      </c>
      <c r="R68" s="75" t="s">
        <v>80</v>
      </c>
      <c r="S68" s="128" t="s">
        <v>1</v>
      </c>
      <c r="T68" s="121">
        <f t="shared" ref="T68" si="4">H68</f>
        <v>2637817</v>
      </c>
      <c r="U68" s="122">
        <f t="shared" ref="U68" si="5">T68</f>
        <v>2637817</v>
      </c>
      <c r="V68" s="31" t="s">
        <v>76</v>
      </c>
      <c r="W68" s="31" t="s">
        <v>81</v>
      </c>
      <c r="X68" s="78" t="s">
        <v>82</v>
      </c>
      <c r="Y68" s="32" t="s">
        <v>83</v>
      </c>
      <c r="Z68" s="33" t="s">
        <v>15</v>
      </c>
      <c r="AA68" s="30" t="s">
        <v>84</v>
      </c>
      <c r="AB68" s="79" t="s">
        <v>85</v>
      </c>
      <c r="AC68" s="31" t="s">
        <v>76</v>
      </c>
      <c r="AD68" s="31" t="s">
        <v>86</v>
      </c>
      <c r="AE68" s="80" t="s">
        <v>87</v>
      </c>
      <c r="AF68" s="80" t="s">
        <v>88</v>
      </c>
      <c r="AG68" s="80" t="s">
        <v>89</v>
      </c>
      <c r="AH68" s="80" t="s">
        <v>90</v>
      </c>
      <c r="AI68" s="80" t="s">
        <v>90</v>
      </c>
      <c r="AJ68" s="80" t="s">
        <v>90</v>
      </c>
      <c r="AK68" s="3"/>
      <c r="AL68" s="3"/>
      <c r="AM68" s="3"/>
    </row>
    <row r="69" spans="1:39" s="8" customFormat="1" ht="26.25" customHeight="1" x14ac:dyDescent="0.15">
      <c r="A69" s="53"/>
      <c r="B69" s="28" t="s">
        <v>3</v>
      </c>
      <c r="C69" s="52" t="s">
        <v>163</v>
      </c>
      <c r="D69" s="52" t="s">
        <v>72</v>
      </c>
      <c r="E69" s="52" t="s">
        <v>7</v>
      </c>
      <c r="F69" s="52" t="s">
        <v>164</v>
      </c>
      <c r="G69" s="52" t="s">
        <v>171</v>
      </c>
      <c r="H69" s="47">
        <f>223839000+1285200</f>
        <v>225124200</v>
      </c>
      <c r="I69" s="156" t="s">
        <v>76</v>
      </c>
      <c r="J69" s="29" t="s">
        <v>430</v>
      </c>
      <c r="K69" s="72" t="s">
        <v>165</v>
      </c>
      <c r="L69" s="73" t="s">
        <v>78</v>
      </c>
      <c r="M69" s="52" t="str">
        <f>G69</f>
        <v>Amparar el canon de arrendamiento del Contrato de Arriendo No 536 del 2021, ubicado en la carrera 9 No 70-69 de la ciudad de Bogotá D.C </v>
      </c>
      <c r="N69" s="31">
        <v>1</v>
      </c>
      <c r="O69" s="31">
        <v>1</v>
      </c>
      <c r="P69" s="74">
        <v>11</v>
      </c>
      <c r="Q69" s="75" t="s">
        <v>79</v>
      </c>
      <c r="R69" s="75" t="s">
        <v>80</v>
      </c>
      <c r="S69" s="52" t="s">
        <v>5</v>
      </c>
      <c r="T69" s="76">
        <f t="shared" si="3"/>
        <v>225124200</v>
      </c>
      <c r="U69" s="77">
        <f t="shared" si="1"/>
        <v>225124200</v>
      </c>
      <c r="V69" s="31" t="s">
        <v>76</v>
      </c>
      <c r="W69" s="31" t="s">
        <v>81</v>
      </c>
      <c r="X69" s="78" t="s">
        <v>82</v>
      </c>
      <c r="Y69" s="32" t="s">
        <v>83</v>
      </c>
      <c r="Z69" s="33" t="s">
        <v>3</v>
      </c>
      <c r="AA69" s="30" t="s">
        <v>84</v>
      </c>
      <c r="AB69" s="79" t="s">
        <v>85</v>
      </c>
      <c r="AC69" s="31" t="s">
        <v>76</v>
      </c>
      <c r="AD69" s="31" t="s">
        <v>86</v>
      </c>
      <c r="AE69" s="80" t="s">
        <v>87</v>
      </c>
      <c r="AF69" s="80" t="s">
        <v>88</v>
      </c>
      <c r="AG69" s="80" t="s">
        <v>89</v>
      </c>
      <c r="AH69" s="80" t="s">
        <v>90</v>
      </c>
      <c r="AI69" s="80" t="s">
        <v>90</v>
      </c>
      <c r="AJ69" s="80" t="s">
        <v>90</v>
      </c>
    </row>
    <row r="70" spans="1:39" s="8" customFormat="1" ht="26.25" customHeight="1" x14ac:dyDescent="0.15">
      <c r="A70" s="53"/>
      <c r="B70" s="28" t="s">
        <v>3</v>
      </c>
      <c r="C70" s="52" t="s">
        <v>142</v>
      </c>
      <c r="D70" s="52" t="s">
        <v>72</v>
      </c>
      <c r="E70" s="52" t="s">
        <v>7</v>
      </c>
      <c r="F70" s="52" t="s">
        <v>8</v>
      </c>
      <c r="G70" s="52" t="s">
        <v>172</v>
      </c>
      <c r="H70" s="47">
        <v>18000000</v>
      </c>
      <c r="I70" s="156" t="s">
        <v>76</v>
      </c>
      <c r="J70" s="29" t="s">
        <v>76</v>
      </c>
      <c r="K70" s="72" t="s">
        <v>173</v>
      </c>
      <c r="L70" s="73" t="s">
        <v>78</v>
      </c>
      <c r="M70" s="52" t="str">
        <f>G70</f>
        <v>Amparar el pago de los SOAT "Seguro Obligatorio De Automóviles" de los vehículos de  propiedad de la Universidad Pedagógica Nacional</v>
      </c>
      <c r="N70" s="31">
        <v>1</v>
      </c>
      <c r="O70" s="31">
        <v>1</v>
      </c>
      <c r="P70" s="74">
        <v>11</v>
      </c>
      <c r="Q70" s="75" t="s">
        <v>79</v>
      </c>
      <c r="R70" s="75" t="s">
        <v>80</v>
      </c>
      <c r="S70" s="82" t="s">
        <v>1</v>
      </c>
      <c r="T70" s="76">
        <f t="shared" si="3"/>
        <v>18000000</v>
      </c>
      <c r="U70" s="77">
        <f t="shared" si="1"/>
        <v>18000000</v>
      </c>
      <c r="V70" s="31" t="s">
        <v>76</v>
      </c>
      <c r="W70" s="31" t="s">
        <v>81</v>
      </c>
      <c r="X70" s="78" t="s">
        <v>82</v>
      </c>
      <c r="Y70" s="32" t="s">
        <v>83</v>
      </c>
      <c r="Z70" s="33" t="s">
        <v>3</v>
      </c>
      <c r="AA70" s="30" t="s">
        <v>84</v>
      </c>
      <c r="AB70" s="79" t="s">
        <v>85</v>
      </c>
      <c r="AC70" s="31" t="s">
        <v>76</v>
      </c>
      <c r="AD70" s="31" t="s">
        <v>86</v>
      </c>
      <c r="AE70" s="80" t="s">
        <v>87</v>
      </c>
      <c r="AF70" s="80" t="s">
        <v>88</v>
      </c>
      <c r="AG70" s="80" t="s">
        <v>89</v>
      </c>
      <c r="AH70" s="80" t="s">
        <v>90</v>
      </c>
      <c r="AI70" s="80" t="s">
        <v>90</v>
      </c>
      <c r="AJ70" s="80" t="s">
        <v>90</v>
      </c>
    </row>
    <row r="71" spans="1:39" s="35" customFormat="1" ht="26.25" customHeight="1" x14ac:dyDescent="0.15">
      <c r="A71" s="53"/>
      <c r="B71" s="226" t="s">
        <v>3</v>
      </c>
      <c r="C71" s="128" t="s">
        <v>134</v>
      </c>
      <c r="D71" s="128" t="s">
        <v>135</v>
      </c>
      <c r="E71" s="128" t="s">
        <v>11</v>
      </c>
      <c r="F71" s="128" t="s">
        <v>12</v>
      </c>
      <c r="G71" s="128" t="s">
        <v>174</v>
      </c>
      <c r="H71" s="127">
        <v>66640000</v>
      </c>
      <c r="I71" s="156" t="s">
        <v>76</v>
      </c>
      <c r="J71" s="29" t="s">
        <v>76</v>
      </c>
      <c r="K71" s="72" t="s">
        <v>175</v>
      </c>
      <c r="L71" s="73" t="s">
        <v>78</v>
      </c>
      <c r="M71" s="52" t="str">
        <f>G71</f>
        <v xml:space="preserve">Plan de capacitación para la vigencia </v>
      </c>
      <c r="N71" s="31">
        <v>1</v>
      </c>
      <c r="O71" s="31">
        <v>1</v>
      </c>
      <c r="P71" s="74">
        <v>11</v>
      </c>
      <c r="Q71" s="75" t="s">
        <v>79</v>
      </c>
      <c r="R71" s="75" t="s">
        <v>80</v>
      </c>
      <c r="S71" s="52" t="s">
        <v>1</v>
      </c>
      <c r="T71" s="76">
        <f>H71</f>
        <v>66640000</v>
      </c>
      <c r="U71" s="77">
        <f t="shared" si="1"/>
        <v>66640000</v>
      </c>
      <c r="V71" s="31" t="s">
        <v>76</v>
      </c>
      <c r="W71" s="31" t="s">
        <v>81</v>
      </c>
      <c r="X71" s="78" t="s">
        <v>82</v>
      </c>
      <c r="Y71" s="32" t="s">
        <v>83</v>
      </c>
      <c r="Z71" s="33" t="s">
        <v>3</v>
      </c>
      <c r="AA71" s="30" t="s">
        <v>84</v>
      </c>
      <c r="AB71" s="79" t="s">
        <v>85</v>
      </c>
      <c r="AC71" s="31" t="s">
        <v>76</v>
      </c>
      <c r="AD71" s="31" t="s">
        <v>86</v>
      </c>
      <c r="AE71" s="80" t="s">
        <v>87</v>
      </c>
      <c r="AF71" s="80" t="s">
        <v>88</v>
      </c>
      <c r="AG71" s="80" t="s">
        <v>89</v>
      </c>
      <c r="AH71" s="80" t="s">
        <v>90</v>
      </c>
      <c r="AI71" s="80" t="s">
        <v>90</v>
      </c>
      <c r="AJ71" s="80" t="s">
        <v>90</v>
      </c>
      <c r="AK71" s="81"/>
      <c r="AL71" s="81"/>
      <c r="AM71" s="81"/>
    </row>
    <row r="72" spans="1:39" s="35" customFormat="1" ht="26.25" customHeight="1" x14ac:dyDescent="0.15">
      <c r="A72" s="53"/>
      <c r="B72" s="227"/>
      <c r="C72" s="128" t="s">
        <v>134</v>
      </c>
      <c r="D72" s="128" t="s">
        <v>135</v>
      </c>
      <c r="E72" s="128" t="s">
        <v>11</v>
      </c>
      <c r="F72" s="128" t="s">
        <v>12</v>
      </c>
      <c r="G72" s="128" t="s">
        <v>174</v>
      </c>
      <c r="H72" s="127">
        <v>7000000</v>
      </c>
      <c r="I72" s="156" t="s">
        <v>76</v>
      </c>
      <c r="J72" s="29" t="s">
        <v>76</v>
      </c>
      <c r="K72" s="72" t="s">
        <v>175</v>
      </c>
      <c r="L72" s="73" t="s">
        <v>78</v>
      </c>
      <c r="M72" s="52" t="str">
        <f>M71</f>
        <v xml:space="preserve">Plan de capacitación para la vigencia </v>
      </c>
      <c r="N72" s="31">
        <v>1</v>
      </c>
      <c r="O72" s="31">
        <v>1</v>
      </c>
      <c r="P72" s="74">
        <v>11</v>
      </c>
      <c r="Q72" s="75" t="s">
        <v>79</v>
      </c>
      <c r="R72" s="75" t="s">
        <v>80</v>
      </c>
      <c r="S72" s="52" t="s">
        <v>14</v>
      </c>
      <c r="T72" s="76">
        <v>7000000</v>
      </c>
      <c r="U72" s="77">
        <f>T72</f>
        <v>7000000</v>
      </c>
      <c r="V72" s="31" t="s">
        <v>76</v>
      </c>
      <c r="W72" s="31" t="s">
        <v>81</v>
      </c>
      <c r="X72" s="78" t="s">
        <v>82</v>
      </c>
      <c r="Y72" s="32" t="s">
        <v>83</v>
      </c>
      <c r="Z72" s="33" t="s">
        <v>3</v>
      </c>
      <c r="AA72" s="30" t="s">
        <v>84</v>
      </c>
      <c r="AB72" s="79" t="s">
        <v>85</v>
      </c>
      <c r="AC72" s="31" t="s">
        <v>76</v>
      </c>
      <c r="AD72" s="31" t="s">
        <v>86</v>
      </c>
      <c r="AE72" s="80" t="s">
        <v>87</v>
      </c>
      <c r="AF72" s="80" t="s">
        <v>88</v>
      </c>
      <c r="AG72" s="80" t="s">
        <v>89</v>
      </c>
      <c r="AH72" s="80" t="s">
        <v>90</v>
      </c>
      <c r="AI72" s="80" t="s">
        <v>90</v>
      </c>
      <c r="AJ72" s="80" t="s">
        <v>90</v>
      </c>
      <c r="AK72" s="81"/>
      <c r="AL72" s="81"/>
      <c r="AM72" s="81"/>
    </row>
    <row r="73" spans="1:39" s="35" customFormat="1" ht="26.25" customHeight="1" x14ac:dyDescent="0.15">
      <c r="A73" s="53"/>
      <c r="B73" s="28" t="s">
        <v>3</v>
      </c>
      <c r="C73" s="52" t="s">
        <v>142</v>
      </c>
      <c r="D73" s="52" t="s">
        <v>176</v>
      </c>
      <c r="E73" s="52" t="s">
        <v>177</v>
      </c>
      <c r="F73" s="52" t="s">
        <v>178</v>
      </c>
      <c r="G73" s="52" t="s">
        <v>179</v>
      </c>
      <c r="H73" s="47">
        <v>450000</v>
      </c>
      <c r="I73" s="156" t="s">
        <v>76</v>
      </c>
      <c r="J73" s="29" t="s">
        <v>76</v>
      </c>
      <c r="K73" s="72" t="s">
        <v>180</v>
      </c>
      <c r="L73" s="73" t="s">
        <v>78</v>
      </c>
      <c r="M73" s="52" t="str">
        <f t="shared" ref="M73:M118" si="6">G73</f>
        <v>Amparar el pago de la cuota anual del Consejo de Educación Popular de América Latina y el Caribe - CEAAL</v>
      </c>
      <c r="N73" s="31">
        <v>1</v>
      </c>
      <c r="O73" s="31">
        <v>1</v>
      </c>
      <c r="P73" s="74">
        <v>11</v>
      </c>
      <c r="Q73" s="75" t="s">
        <v>79</v>
      </c>
      <c r="R73" s="75" t="s">
        <v>80</v>
      </c>
      <c r="S73" s="82" t="s">
        <v>14</v>
      </c>
      <c r="T73" s="76">
        <f t="shared" si="3"/>
        <v>450000</v>
      </c>
      <c r="U73" s="77">
        <f t="shared" si="1"/>
        <v>450000</v>
      </c>
      <c r="V73" s="31" t="s">
        <v>76</v>
      </c>
      <c r="W73" s="31" t="s">
        <v>81</v>
      </c>
      <c r="X73" s="78" t="s">
        <v>82</v>
      </c>
      <c r="Y73" s="32" t="s">
        <v>83</v>
      </c>
      <c r="Z73" s="33" t="s">
        <v>181</v>
      </c>
      <c r="AA73" s="30" t="s">
        <v>84</v>
      </c>
      <c r="AB73" s="79" t="s">
        <v>85</v>
      </c>
      <c r="AC73" s="31" t="s">
        <v>76</v>
      </c>
      <c r="AD73" s="31" t="s">
        <v>86</v>
      </c>
      <c r="AE73" s="80" t="s">
        <v>87</v>
      </c>
      <c r="AF73" s="80" t="s">
        <v>88</v>
      </c>
      <c r="AG73" s="80" t="s">
        <v>89</v>
      </c>
      <c r="AH73" s="80" t="s">
        <v>90</v>
      </c>
      <c r="AI73" s="80" t="s">
        <v>90</v>
      </c>
      <c r="AJ73" s="80" t="s">
        <v>90</v>
      </c>
      <c r="AK73" s="81"/>
      <c r="AL73" s="81"/>
      <c r="AM73" s="81"/>
    </row>
    <row r="74" spans="1:39" s="35" customFormat="1" ht="26.25" customHeight="1" x14ac:dyDescent="0.15">
      <c r="A74" s="53"/>
      <c r="B74" s="28" t="s">
        <v>3</v>
      </c>
      <c r="C74" s="52" t="s">
        <v>142</v>
      </c>
      <c r="D74" s="52" t="s">
        <v>176</v>
      </c>
      <c r="E74" s="52" t="s">
        <v>177</v>
      </c>
      <c r="F74" s="52" t="s">
        <v>178</v>
      </c>
      <c r="G74" s="52" t="s">
        <v>182</v>
      </c>
      <c r="H74" s="47">
        <v>7500000</v>
      </c>
      <c r="I74" s="156" t="s">
        <v>76</v>
      </c>
      <c r="J74" s="29" t="s">
        <v>76</v>
      </c>
      <c r="K74" s="72" t="s">
        <v>180</v>
      </c>
      <c r="L74" s="73" t="s">
        <v>78</v>
      </c>
      <c r="M74" s="52" t="str">
        <f t="shared" si="6"/>
        <v>Amparar el pago de la cuota anual de la Asociación Universitaria Iberoamericana de Postgrados - AUIP</v>
      </c>
      <c r="N74" s="31">
        <v>1</v>
      </c>
      <c r="O74" s="31">
        <v>1</v>
      </c>
      <c r="P74" s="74">
        <v>11</v>
      </c>
      <c r="Q74" s="75" t="s">
        <v>79</v>
      </c>
      <c r="R74" s="75" t="s">
        <v>80</v>
      </c>
      <c r="S74" s="82" t="s">
        <v>14</v>
      </c>
      <c r="T74" s="76">
        <f t="shared" si="3"/>
        <v>7500000</v>
      </c>
      <c r="U74" s="77">
        <f t="shared" si="1"/>
        <v>7500000</v>
      </c>
      <c r="V74" s="31" t="s">
        <v>76</v>
      </c>
      <c r="W74" s="31" t="s">
        <v>81</v>
      </c>
      <c r="X74" s="78" t="s">
        <v>82</v>
      </c>
      <c r="Y74" s="32" t="s">
        <v>83</v>
      </c>
      <c r="Z74" s="33" t="s">
        <v>181</v>
      </c>
      <c r="AA74" s="30" t="s">
        <v>84</v>
      </c>
      <c r="AB74" s="79" t="s">
        <v>85</v>
      </c>
      <c r="AC74" s="31" t="s">
        <v>76</v>
      </c>
      <c r="AD74" s="31" t="s">
        <v>86</v>
      </c>
      <c r="AE74" s="80" t="s">
        <v>87</v>
      </c>
      <c r="AF74" s="80" t="s">
        <v>88</v>
      </c>
      <c r="AG74" s="80" t="s">
        <v>89</v>
      </c>
      <c r="AH74" s="80" t="s">
        <v>90</v>
      </c>
      <c r="AI74" s="80" t="s">
        <v>90</v>
      </c>
      <c r="AJ74" s="80" t="s">
        <v>90</v>
      </c>
      <c r="AK74" s="81"/>
      <c r="AL74" s="81"/>
      <c r="AM74" s="81"/>
    </row>
    <row r="75" spans="1:39" s="35" customFormat="1" ht="26.25" customHeight="1" x14ac:dyDescent="0.15">
      <c r="A75" s="53"/>
      <c r="B75" s="28" t="s">
        <v>3</v>
      </c>
      <c r="C75" s="52" t="s">
        <v>142</v>
      </c>
      <c r="D75" s="52" t="s">
        <v>176</v>
      </c>
      <c r="E75" s="52" t="s">
        <v>177</v>
      </c>
      <c r="F75" s="52" t="s">
        <v>178</v>
      </c>
      <c r="G75" s="52" t="s">
        <v>183</v>
      </c>
      <c r="H75" s="47">
        <v>5445000</v>
      </c>
      <c r="I75" s="156" t="s">
        <v>76</v>
      </c>
      <c r="J75" s="29" t="s">
        <v>76</v>
      </c>
      <c r="K75" s="72" t="s">
        <v>180</v>
      </c>
      <c r="L75" s="73" t="s">
        <v>78</v>
      </c>
      <c r="M75" s="52" t="str">
        <f t="shared" si="6"/>
        <v>Amparar el pago de la cuota anual de la Unión de Universidades de América Latina y el Caribe - UDUAL</v>
      </c>
      <c r="N75" s="31">
        <v>1</v>
      </c>
      <c r="O75" s="31">
        <v>1</v>
      </c>
      <c r="P75" s="74">
        <v>11</v>
      </c>
      <c r="Q75" s="75" t="s">
        <v>79</v>
      </c>
      <c r="R75" s="75" t="s">
        <v>80</v>
      </c>
      <c r="S75" s="82" t="s">
        <v>14</v>
      </c>
      <c r="T75" s="76">
        <f t="shared" si="3"/>
        <v>5445000</v>
      </c>
      <c r="U75" s="77">
        <f t="shared" si="1"/>
        <v>5445000</v>
      </c>
      <c r="V75" s="31" t="s">
        <v>76</v>
      </c>
      <c r="W75" s="31" t="s">
        <v>81</v>
      </c>
      <c r="X75" s="78" t="s">
        <v>82</v>
      </c>
      <c r="Y75" s="32" t="s">
        <v>83</v>
      </c>
      <c r="Z75" s="33" t="s">
        <v>181</v>
      </c>
      <c r="AA75" s="30" t="s">
        <v>84</v>
      </c>
      <c r="AB75" s="79" t="s">
        <v>85</v>
      </c>
      <c r="AC75" s="31" t="s">
        <v>76</v>
      </c>
      <c r="AD75" s="31" t="s">
        <v>86</v>
      </c>
      <c r="AE75" s="80" t="s">
        <v>87</v>
      </c>
      <c r="AF75" s="80" t="s">
        <v>88</v>
      </c>
      <c r="AG75" s="80" t="s">
        <v>89</v>
      </c>
      <c r="AH75" s="80" t="s">
        <v>90</v>
      </c>
      <c r="AI75" s="80" t="s">
        <v>90</v>
      </c>
      <c r="AJ75" s="80" t="s">
        <v>90</v>
      </c>
      <c r="AK75" s="81"/>
      <c r="AL75" s="81"/>
      <c r="AM75" s="81"/>
    </row>
    <row r="76" spans="1:39" s="35" customFormat="1" ht="26.25" customHeight="1" x14ac:dyDescent="0.15">
      <c r="A76" s="53"/>
      <c r="B76" s="28" t="s">
        <v>3</v>
      </c>
      <c r="C76" s="52" t="s">
        <v>142</v>
      </c>
      <c r="D76" s="52" t="s">
        <v>176</v>
      </c>
      <c r="E76" s="52" t="s">
        <v>177</v>
      </c>
      <c r="F76" s="52" t="s">
        <v>178</v>
      </c>
      <c r="G76" s="52" t="s">
        <v>184</v>
      </c>
      <c r="H76" s="47">
        <v>4500000</v>
      </c>
      <c r="I76" s="156" t="s">
        <v>76</v>
      </c>
      <c r="J76" s="29" t="s">
        <v>76</v>
      </c>
      <c r="K76" s="72" t="s">
        <v>180</v>
      </c>
      <c r="L76" s="73" t="s">
        <v>78</v>
      </c>
      <c r="M76" s="52" t="str">
        <f t="shared" si="6"/>
        <v>Amparar el pago de la membresía del Consejo Latinoamericano de Ciencias Sociales - CLACSO</v>
      </c>
      <c r="N76" s="31">
        <v>1</v>
      </c>
      <c r="O76" s="31">
        <v>1</v>
      </c>
      <c r="P76" s="74">
        <v>11</v>
      </c>
      <c r="Q76" s="75" t="s">
        <v>79</v>
      </c>
      <c r="R76" s="75" t="s">
        <v>80</v>
      </c>
      <c r="S76" s="82" t="s">
        <v>14</v>
      </c>
      <c r="T76" s="76">
        <f t="shared" si="3"/>
        <v>4500000</v>
      </c>
      <c r="U76" s="77">
        <f t="shared" si="1"/>
        <v>4500000</v>
      </c>
      <c r="V76" s="31" t="s">
        <v>76</v>
      </c>
      <c r="W76" s="31" t="s">
        <v>81</v>
      </c>
      <c r="X76" s="78" t="s">
        <v>82</v>
      </c>
      <c r="Y76" s="32" t="s">
        <v>83</v>
      </c>
      <c r="Z76" s="33" t="s">
        <v>181</v>
      </c>
      <c r="AA76" s="30" t="s">
        <v>84</v>
      </c>
      <c r="AB76" s="79" t="s">
        <v>85</v>
      </c>
      <c r="AC76" s="31" t="s">
        <v>76</v>
      </c>
      <c r="AD76" s="31" t="s">
        <v>86</v>
      </c>
      <c r="AE76" s="80" t="s">
        <v>87</v>
      </c>
      <c r="AF76" s="80" t="s">
        <v>88</v>
      </c>
      <c r="AG76" s="80" t="s">
        <v>89</v>
      </c>
      <c r="AH76" s="80" t="s">
        <v>90</v>
      </c>
      <c r="AI76" s="80" t="s">
        <v>90</v>
      </c>
      <c r="AJ76" s="80" t="s">
        <v>90</v>
      </c>
      <c r="AK76" s="81"/>
      <c r="AL76" s="81"/>
      <c r="AM76" s="81"/>
    </row>
    <row r="77" spans="1:39" s="35" customFormat="1" ht="26.25" customHeight="1" x14ac:dyDescent="0.15">
      <c r="A77" s="53"/>
      <c r="B77" s="28" t="s">
        <v>3</v>
      </c>
      <c r="C77" s="52" t="s">
        <v>142</v>
      </c>
      <c r="D77" s="52" t="s">
        <v>176</v>
      </c>
      <c r="E77" s="52" t="s">
        <v>185</v>
      </c>
      <c r="F77" s="52" t="s">
        <v>178</v>
      </c>
      <c r="G77" s="52" t="s">
        <v>186</v>
      </c>
      <c r="H77" s="47">
        <v>3131700</v>
      </c>
      <c r="I77" s="156" t="s">
        <v>76</v>
      </c>
      <c r="J77" s="29" t="s">
        <v>76</v>
      </c>
      <c r="K77" s="72" t="s">
        <v>180</v>
      </c>
      <c r="L77" s="73" t="s">
        <v>78</v>
      </c>
      <c r="M77" s="52" t="str">
        <f t="shared" si="6"/>
        <v>Amparar el pago de la cuota de sostenimiento anual de la Asociación Colombiana de Facultades de Humanidades y de Ciencias Sociales</v>
      </c>
      <c r="N77" s="31">
        <v>1</v>
      </c>
      <c r="O77" s="31">
        <v>1</v>
      </c>
      <c r="P77" s="74">
        <v>11</v>
      </c>
      <c r="Q77" s="75" t="s">
        <v>79</v>
      </c>
      <c r="R77" s="75" t="s">
        <v>80</v>
      </c>
      <c r="S77" s="82" t="s">
        <v>14</v>
      </c>
      <c r="T77" s="76">
        <f t="shared" si="3"/>
        <v>3131700</v>
      </c>
      <c r="U77" s="77">
        <f t="shared" si="1"/>
        <v>3131700</v>
      </c>
      <c r="V77" s="31" t="s">
        <v>76</v>
      </c>
      <c r="W77" s="31" t="s">
        <v>81</v>
      </c>
      <c r="X77" s="78" t="s">
        <v>82</v>
      </c>
      <c r="Y77" s="32" t="s">
        <v>83</v>
      </c>
      <c r="Z77" s="33" t="s">
        <v>181</v>
      </c>
      <c r="AA77" s="30" t="s">
        <v>84</v>
      </c>
      <c r="AB77" s="79" t="s">
        <v>85</v>
      </c>
      <c r="AC77" s="31" t="s">
        <v>76</v>
      </c>
      <c r="AD77" s="31" t="s">
        <v>86</v>
      </c>
      <c r="AE77" s="80" t="s">
        <v>87</v>
      </c>
      <c r="AF77" s="80" t="s">
        <v>88</v>
      </c>
      <c r="AG77" s="80" t="s">
        <v>89</v>
      </c>
      <c r="AH77" s="80" t="s">
        <v>90</v>
      </c>
      <c r="AI77" s="80" t="s">
        <v>90</v>
      </c>
      <c r="AJ77" s="80" t="s">
        <v>90</v>
      </c>
      <c r="AK77" s="81"/>
      <c r="AL77" s="81"/>
      <c r="AM77" s="81"/>
    </row>
    <row r="78" spans="1:39" s="35" customFormat="1" ht="26.25" customHeight="1" x14ac:dyDescent="0.15">
      <c r="A78" s="53"/>
      <c r="B78" s="28" t="s">
        <v>3</v>
      </c>
      <c r="C78" s="52" t="s">
        <v>142</v>
      </c>
      <c r="D78" s="52" t="s">
        <v>176</v>
      </c>
      <c r="E78" s="52" t="s">
        <v>185</v>
      </c>
      <c r="F78" s="52" t="s">
        <v>178</v>
      </c>
      <c r="G78" s="52" t="s">
        <v>187</v>
      </c>
      <c r="H78" s="47">
        <v>3289000</v>
      </c>
      <c r="I78" s="156" t="s">
        <v>76</v>
      </c>
      <c r="J78" s="29" t="s">
        <v>76</v>
      </c>
      <c r="K78" s="72" t="s">
        <v>180</v>
      </c>
      <c r="L78" s="73" t="s">
        <v>78</v>
      </c>
      <c r="M78" s="52" t="str">
        <f t="shared" si="6"/>
        <v xml:space="preserve">Amparar el pago de la cuota de ACAC </v>
      </c>
      <c r="N78" s="31">
        <v>1</v>
      </c>
      <c r="O78" s="31">
        <v>1</v>
      </c>
      <c r="P78" s="74">
        <v>11</v>
      </c>
      <c r="Q78" s="75" t="s">
        <v>79</v>
      </c>
      <c r="R78" s="75" t="s">
        <v>80</v>
      </c>
      <c r="S78" s="82" t="s">
        <v>14</v>
      </c>
      <c r="T78" s="76">
        <f t="shared" si="3"/>
        <v>3289000</v>
      </c>
      <c r="U78" s="77">
        <f t="shared" si="1"/>
        <v>3289000</v>
      </c>
      <c r="V78" s="31" t="s">
        <v>76</v>
      </c>
      <c r="W78" s="31" t="s">
        <v>81</v>
      </c>
      <c r="X78" s="78" t="s">
        <v>82</v>
      </c>
      <c r="Y78" s="32" t="s">
        <v>83</v>
      </c>
      <c r="Z78" s="33" t="s">
        <v>181</v>
      </c>
      <c r="AA78" s="30" t="s">
        <v>84</v>
      </c>
      <c r="AB78" s="79" t="s">
        <v>85</v>
      </c>
      <c r="AC78" s="31" t="s">
        <v>76</v>
      </c>
      <c r="AD78" s="31" t="s">
        <v>86</v>
      </c>
      <c r="AE78" s="80" t="s">
        <v>87</v>
      </c>
      <c r="AF78" s="80" t="s">
        <v>88</v>
      </c>
      <c r="AG78" s="80" t="s">
        <v>89</v>
      </c>
      <c r="AH78" s="80" t="s">
        <v>90</v>
      </c>
      <c r="AI78" s="80" t="s">
        <v>90</v>
      </c>
      <c r="AJ78" s="80" t="s">
        <v>90</v>
      </c>
      <c r="AK78" s="81"/>
      <c r="AL78" s="81"/>
      <c r="AM78" s="81"/>
    </row>
    <row r="79" spans="1:39" s="35" customFormat="1" ht="26.25" customHeight="1" x14ac:dyDescent="0.15">
      <c r="A79" s="53"/>
      <c r="B79" s="28" t="s">
        <v>3</v>
      </c>
      <c r="C79" s="52" t="s">
        <v>142</v>
      </c>
      <c r="D79" s="52" t="s">
        <v>176</v>
      </c>
      <c r="E79" s="52" t="s">
        <v>185</v>
      </c>
      <c r="F79" s="52" t="s">
        <v>178</v>
      </c>
      <c r="G79" s="52" t="s">
        <v>188</v>
      </c>
      <c r="H79" s="47">
        <v>6263400</v>
      </c>
      <c r="I79" s="156" t="s">
        <v>76</v>
      </c>
      <c r="J79" s="29" t="s">
        <v>76</v>
      </c>
      <c r="K79" s="72" t="s">
        <v>180</v>
      </c>
      <c r="L79" s="73" t="s">
        <v>78</v>
      </c>
      <c r="M79" s="52" t="str">
        <f t="shared" si="6"/>
        <v>Amparar el pago de la membresía del año  de la Facultad de Bellas Artes en la Asociación Colombiana de Programas y Facultades de Artes ACOFARTES.</v>
      </c>
      <c r="N79" s="31">
        <v>1</v>
      </c>
      <c r="O79" s="31">
        <v>1</v>
      </c>
      <c r="P79" s="74">
        <v>11</v>
      </c>
      <c r="Q79" s="75" t="s">
        <v>79</v>
      </c>
      <c r="R79" s="75" t="s">
        <v>80</v>
      </c>
      <c r="S79" s="82" t="s">
        <v>14</v>
      </c>
      <c r="T79" s="76">
        <f t="shared" si="3"/>
        <v>6263400</v>
      </c>
      <c r="U79" s="77">
        <f t="shared" si="1"/>
        <v>6263400</v>
      </c>
      <c r="V79" s="31" t="s">
        <v>76</v>
      </c>
      <c r="W79" s="31" t="s">
        <v>81</v>
      </c>
      <c r="X79" s="78" t="s">
        <v>82</v>
      </c>
      <c r="Y79" s="32" t="s">
        <v>83</v>
      </c>
      <c r="Z79" s="33" t="s">
        <v>181</v>
      </c>
      <c r="AA79" s="30" t="s">
        <v>84</v>
      </c>
      <c r="AB79" s="79" t="s">
        <v>85</v>
      </c>
      <c r="AC79" s="31" t="s">
        <v>76</v>
      </c>
      <c r="AD79" s="31" t="s">
        <v>86</v>
      </c>
      <c r="AE79" s="80" t="s">
        <v>87</v>
      </c>
      <c r="AF79" s="80" t="s">
        <v>88</v>
      </c>
      <c r="AG79" s="80" t="s">
        <v>89</v>
      </c>
      <c r="AH79" s="80" t="s">
        <v>90</v>
      </c>
      <c r="AI79" s="80" t="s">
        <v>90</v>
      </c>
      <c r="AJ79" s="80" t="s">
        <v>90</v>
      </c>
      <c r="AK79" s="81"/>
      <c r="AL79" s="81"/>
      <c r="AM79" s="81"/>
    </row>
    <row r="80" spans="1:39" s="35" customFormat="1" ht="26.25" customHeight="1" x14ac:dyDescent="0.15">
      <c r="A80" s="53"/>
      <c r="B80" s="28" t="s">
        <v>3</v>
      </c>
      <c r="C80" s="52" t="s">
        <v>142</v>
      </c>
      <c r="D80" s="52" t="s">
        <v>176</v>
      </c>
      <c r="E80" s="52" t="s">
        <v>185</v>
      </c>
      <c r="F80" s="52" t="s">
        <v>178</v>
      </c>
      <c r="G80" s="52" t="s">
        <v>189</v>
      </c>
      <c r="H80" s="47">
        <v>2083318</v>
      </c>
      <c r="I80" s="156" t="s">
        <v>76</v>
      </c>
      <c r="J80" s="29" t="s">
        <v>76</v>
      </c>
      <c r="K80" s="72" t="s">
        <v>180</v>
      </c>
      <c r="L80" s="73" t="s">
        <v>78</v>
      </c>
      <c r="M80" s="52" t="str">
        <f t="shared" si="6"/>
        <v>Amparar el pago de la cuota de afiliación con el Instituto Colombiano de Normas Técnicas y Certificación ICONTEC</v>
      </c>
      <c r="N80" s="31">
        <v>1</v>
      </c>
      <c r="O80" s="31">
        <v>1</v>
      </c>
      <c r="P80" s="74">
        <v>11</v>
      </c>
      <c r="Q80" s="75" t="s">
        <v>79</v>
      </c>
      <c r="R80" s="75" t="s">
        <v>80</v>
      </c>
      <c r="S80" s="82" t="s">
        <v>14</v>
      </c>
      <c r="T80" s="76">
        <f t="shared" si="3"/>
        <v>2083318</v>
      </c>
      <c r="U80" s="77">
        <f t="shared" si="1"/>
        <v>2083318</v>
      </c>
      <c r="V80" s="31" t="s">
        <v>76</v>
      </c>
      <c r="W80" s="31" t="s">
        <v>81</v>
      </c>
      <c r="X80" s="78" t="s">
        <v>82</v>
      </c>
      <c r="Y80" s="32" t="s">
        <v>83</v>
      </c>
      <c r="Z80" s="33" t="s">
        <v>181</v>
      </c>
      <c r="AA80" s="30" t="s">
        <v>84</v>
      </c>
      <c r="AB80" s="79" t="s">
        <v>85</v>
      </c>
      <c r="AC80" s="31" t="s">
        <v>76</v>
      </c>
      <c r="AD80" s="31" t="s">
        <v>86</v>
      </c>
      <c r="AE80" s="80" t="s">
        <v>87</v>
      </c>
      <c r="AF80" s="80" t="s">
        <v>88</v>
      </c>
      <c r="AG80" s="80" t="s">
        <v>89</v>
      </c>
      <c r="AH80" s="80" t="s">
        <v>90</v>
      </c>
      <c r="AI80" s="80" t="s">
        <v>90</v>
      </c>
      <c r="AJ80" s="80" t="s">
        <v>90</v>
      </c>
      <c r="AK80" s="81"/>
      <c r="AL80" s="81"/>
      <c r="AM80" s="81"/>
    </row>
    <row r="81" spans="1:39" s="35" customFormat="1" ht="26.25" customHeight="1" x14ac:dyDescent="0.15">
      <c r="A81" s="53"/>
      <c r="B81" s="28" t="s">
        <v>3</v>
      </c>
      <c r="C81" s="52" t="s">
        <v>142</v>
      </c>
      <c r="D81" s="52" t="s">
        <v>176</v>
      </c>
      <c r="E81" s="52" t="s">
        <v>185</v>
      </c>
      <c r="F81" s="52" t="s">
        <v>178</v>
      </c>
      <c r="G81" s="52" t="s">
        <v>190</v>
      </c>
      <c r="H81" s="47">
        <f>6263400+740220</f>
        <v>7003620</v>
      </c>
      <c r="I81" s="156" t="s">
        <v>76</v>
      </c>
      <c r="J81" s="29" t="s">
        <v>691</v>
      </c>
      <c r="K81" s="72" t="s">
        <v>180</v>
      </c>
      <c r="L81" s="73" t="s">
        <v>78</v>
      </c>
      <c r="M81" s="52" t="str">
        <f t="shared" si="6"/>
        <v>Amparar el pago de la membresía de la Asociación Colombiana de Facultades de Educación- ASCOFADE, correspondiente a la cuota de sostenimiento anual.</v>
      </c>
      <c r="N81" s="31">
        <v>1</v>
      </c>
      <c r="O81" s="31">
        <v>1</v>
      </c>
      <c r="P81" s="74">
        <v>11</v>
      </c>
      <c r="Q81" s="75" t="s">
        <v>79</v>
      </c>
      <c r="R81" s="75" t="s">
        <v>80</v>
      </c>
      <c r="S81" s="82" t="s">
        <v>14</v>
      </c>
      <c r="T81" s="76">
        <f t="shared" si="3"/>
        <v>7003620</v>
      </c>
      <c r="U81" s="77">
        <f t="shared" si="1"/>
        <v>7003620</v>
      </c>
      <c r="V81" s="31" t="s">
        <v>76</v>
      </c>
      <c r="W81" s="31" t="s">
        <v>81</v>
      </c>
      <c r="X81" s="78" t="s">
        <v>82</v>
      </c>
      <c r="Y81" s="32" t="s">
        <v>83</v>
      </c>
      <c r="Z81" s="33" t="s">
        <v>181</v>
      </c>
      <c r="AA81" s="30" t="s">
        <v>84</v>
      </c>
      <c r="AB81" s="79" t="s">
        <v>85</v>
      </c>
      <c r="AC81" s="31" t="s">
        <v>76</v>
      </c>
      <c r="AD81" s="31" t="s">
        <v>86</v>
      </c>
      <c r="AE81" s="80" t="s">
        <v>87</v>
      </c>
      <c r="AF81" s="80" t="s">
        <v>88</v>
      </c>
      <c r="AG81" s="80" t="s">
        <v>89</v>
      </c>
      <c r="AH81" s="80" t="s">
        <v>90</v>
      </c>
      <c r="AI81" s="80" t="s">
        <v>90</v>
      </c>
      <c r="AJ81" s="80" t="s">
        <v>90</v>
      </c>
      <c r="AK81" s="81"/>
      <c r="AL81" s="81"/>
      <c r="AM81" s="81"/>
    </row>
    <row r="82" spans="1:39" s="35" customFormat="1" ht="26.25" customHeight="1" x14ac:dyDescent="0.15">
      <c r="A82" s="53"/>
      <c r="B82" s="28" t="s">
        <v>3</v>
      </c>
      <c r="C82" s="52" t="s">
        <v>142</v>
      </c>
      <c r="D82" s="52" t="s">
        <v>176</v>
      </c>
      <c r="E82" s="52" t="s">
        <v>185</v>
      </c>
      <c r="F82" s="52" t="s">
        <v>178</v>
      </c>
      <c r="G82" s="52" t="s">
        <v>191</v>
      </c>
      <c r="H82" s="47">
        <v>3131700</v>
      </c>
      <c r="I82" s="156" t="s">
        <v>76</v>
      </c>
      <c r="J82" s="29" t="s">
        <v>76</v>
      </c>
      <c r="K82" s="72" t="s">
        <v>180</v>
      </c>
      <c r="L82" s="73" t="s">
        <v>78</v>
      </c>
      <c r="M82" s="52" t="str">
        <f t="shared" si="6"/>
        <v>Amparar el pago de la cuota de membresía de la Asociación Red Colombiana de Facultades de Deporte, Educación Física y Recreación - ARCOFADER</v>
      </c>
      <c r="N82" s="31">
        <v>1</v>
      </c>
      <c r="O82" s="31">
        <v>1</v>
      </c>
      <c r="P82" s="74">
        <v>11</v>
      </c>
      <c r="Q82" s="75" t="s">
        <v>79</v>
      </c>
      <c r="R82" s="75" t="s">
        <v>80</v>
      </c>
      <c r="S82" s="82" t="s">
        <v>14</v>
      </c>
      <c r="T82" s="76">
        <f t="shared" si="3"/>
        <v>3131700</v>
      </c>
      <c r="U82" s="77">
        <f t="shared" si="1"/>
        <v>3131700</v>
      </c>
      <c r="V82" s="31" t="s">
        <v>76</v>
      </c>
      <c r="W82" s="31" t="s">
        <v>81</v>
      </c>
      <c r="X82" s="78" t="s">
        <v>82</v>
      </c>
      <c r="Y82" s="32" t="s">
        <v>83</v>
      </c>
      <c r="Z82" s="33" t="s">
        <v>181</v>
      </c>
      <c r="AA82" s="30" t="s">
        <v>84</v>
      </c>
      <c r="AB82" s="79" t="s">
        <v>85</v>
      </c>
      <c r="AC82" s="31" t="s">
        <v>76</v>
      </c>
      <c r="AD82" s="31" t="s">
        <v>86</v>
      </c>
      <c r="AE82" s="80" t="s">
        <v>87</v>
      </c>
      <c r="AF82" s="80" t="s">
        <v>88</v>
      </c>
      <c r="AG82" s="80" t="s">
        <v>89</v>
      </c>
      <c r="AH82" s="80" t="s">
        <v>90</v>
      </c>
      <c r="AI82" s="80" t="s">
        <v>90</v>
      </c>
      <c r="AJ82" s="80" t="s">
        <v>90</v>
      </c>
      <c r="AK82" s="81"/>
      <c r="AL82" s="81"/>
      <c r="AM82" s="81"/>
    </row>
    <row r="83" spans="1:39" s="35" customFormat="1" ht="26.25" customHeight="1" x14ac:dyDescent="0.15">
      <c r="A83" s="53"/>
      <c r="B83" s="28" t="s">
        <v>3</v>
      </c>
      <c r="C83" s="52" t="s">
        <v>142</v>
      </c>
      <c r="D83" s="52" t="s">
        <v>176</v>
      </c>
      <c r="E83" s="52" t="s">
        <v>185</v>
      </c>
      <c r="F83" s="52" t="s">
        <v>178</v>
      </c>
      <c r="G83" s="52" t="s">
        <v>192</v>
      </c>
      <c r="H83" s="47">
        <v>29876000</v>
      </c>
      <c r="I83" s="156" t="s">
        <v>76</v>
      </c>
      <c r="J83" s="29" t="s">
        <v>76</v>
      </c>
      <c r="K83" s="72" t="s">
        <v>180</v>
      </c>
      <c r="L83" s="73" t="s">
        <v>78</v>
      </c>
      <c r="M83" s="52" t="str">
        <f t="shared" si="6"/>
        <v xml:space="preserve">Amparar el pago de la cuota de sostenimiento de la Asociación Colombiana de Universidades  - ASCUN
</v>
      </c>
      <c r="N83" s="31">
        <v>1</v>
      </c>
      <c r="O83" s="31">
        <v>1</v>
      </c>
      <c r="P83" s="74">
        <v>11</v>
      </c>
      <c r="Q83" s="75" t="s">
        <v>79</v>
      </c>
      <c r="R83" s="75" t="s">
        <v>80</v>
      </c>
      <c r="S83" s="82" t="s">
        <v>14</v>
      </c>
      <c r="T83" s="76">
        <f t="shared" si="3"/>
        <v>29876000</v>
      </c>
      <c r="U83" s="77">
        <f t="shared" si="1"/>
        <v>29876000</v>
      </c>
      <c r="V83" s="31" t="s">
        <v>76</v>
      </c>
      <c r="W83" s="31" t="s">
        <v>81</v>
      </c>
      <c r="X83" s="78" t="s">
        <v>82</v>
      </c>
      <c r="Y83" s="32" t="s">
        <v>83</v>
      </c>
      <c r="Z83" s="33" t="s">
        <v>181</v>
      </c>
      <c r="AA83" s="30" t="s">
        <v>84</v>
      </c>
      <c r="AB83" s="79" t="s">
        <v>85</v>
      </c>
      <c r="AC83" s="31" t="s">
        <v>76</v>
      </c>
      <c r="AD83" s="31" t="s">
        <v>86</v>
      </c>
      <c r="AE83" s="80" t="s">
        <v>87</v>
      </c>
      <c r="AF83" s="80" t="s">
        <v>88</v>
      </c>
      <c r="AG83" s="80" t="s">
        <v>89</v>
      </c>
      <c r="AH83" s="80" t="s">
        <v>90</v>
      </c>
      <c r="AI83" s="80" t="s">
        <v>90</v>
      </c>
      <c r="AJ83" s="80" t="s">
        <v>90</v>
      </c>
      <c r="AK83" s="81"/>
      <c r="AL83" s="81"/>
      <c r="AM83" s="81"/>
    </row>
    <row r="84" spans="1:39" s="35" customFormat="1" ht="26.25" customHeight="1" x14ac:dyDescent="0.15">
      <c r="A84" s="53"/>
      <c r="B84" s="28" t="s">
        <v>3</v>
      </c>
      <c r="C84" s="52" t="s">
        <v>142</v>
      </c>
      <c r="D84" s="52" t="s">
        <v>176</v>
      </c>
      <c r="E84" s="52" t="s">
        <v>185</v>
      </c>
      <c r="F84" s="52" t="s">
        <v>178</v>
      </c>
      <c r="G84" s="52" t="s">
        <v>193</v>
      </c>
      <c r="H84" s="47">
        <v>4400963</v>
      </c>
      <c r="I84" s="156" t="s">
        <v>76</v>
      </c>
      <c r="J84" s="29" t="s">
        <v>76</v>
      </c>
      <c r="K84" s="72" t="s">
        <v>180</v>
      </c>
      <c r="L84" s="73" t="s">
        <v>78</v>
      </c>
      <c r="M84" s="52" t="str">
        <f t="shared" si="6"/>
        <v xml:space="preserve">Amparar el pago cuota anual de las actividades de Bienestar Universitario de la Universidad Pedagógica Nacional a la Asociación Colombiana de Universidades “ASCUN” 
</v>
      </c>
      <c r="N84" s="31">
        <v>1</v>
      </c>
      <c r="O84" s="31">
        <v>1</v>
      </c>
      <c r="P84" s="74">
        <v>11</v>
      </c>
      <c r="Q84" s="75" t="s">
        <v>79</v>
      </c>
      <c r="R84" s="75" t="s">
        <v>80</v>
      </c>
      <c r="S84" s="82" t="s">
        <v>14</v>
      </c>
      <c r="T84" s="76">
        <f t="shared" si="3"/>
        <v>4400963</v>
      </c>
      <c r="U84" s="77">
        <f t="shared" si="1"/>
        <v>4400963</v>
      </c>
      <c r="V84" s="31" t="s">
        <v>76</v>
      </c>
      <c r="W84" s="31" t="s">
        <v>81</v>
      </c>
      <c r="X84" s="78" t="s">
        <v>82</v>
      </c>
      <c r="Y84" s="32" t="s">
        <v>83</v>
      </c>
      <c r="Z84" s="33" t="s">
        <v>181</v>
      </c>
      <c r="AA84" s="30" t="s">
        <v>84</v>
      </c>
      <c r="AB84" s="79" t="s">
        <v>85</v>
      </c>
      <c r="AC84" s="31" t="s">
        <v>76</v>
      </c>
      <c r="AD84" s="31" t="s">
        <v>86</v>
      </c>
      <c r="AE84" s="80" t="s">
        <v>87</v>
      </c>
      <c r="AF84" s="80" t="s">
        <v>88</v>
      </c>
      <c r="AG84" s="80" t="s">
        <v>89</v>
      </c>
      <c r="AH84" s="80" t="s">
        <v>90</v>
      </c>
      <c r="AI84" s="80" t="s">
        <v>90</v>
      </c>
      <c r="AJ84" s="80" t="s">
        <v>90</v>
      </c>
      <c r="AK84" s="81"/>
      <c r="AL84" s="81"/>
      <c r="AM84" s="81"/>
    </row>
    <row r="85" spans="1:39" s="35" customFormat="1" ht="26.25" customHeight="1" x14ac:dyDescent="0.15">
      <c r="A85" s="53"/>
      <c r="B85" s="28" t="s">
        <v>3</v>
      </c>
      <c r="C85" s="52" t="s">
        <v>142</v>
      </c>
      <c r="D85" s="52" t="s">
        <v>176</v>
      </c>
      <c r="E85" s="52" t="s">
        <v>185</v>
      </c>
      <c r="F85" s="52" t="s">
        <v>178</v>
      </c>
      <c r="G85" s="52" t="s">
        <v>194</v>
      </c>
      <c r="H85" s="47">
        <v>22395868</v>
      </c>
      <c r="I85" s="156" t="s">
        <v>76</v>
      </c>
      <c r="J85" s="29" t="s">
        <v>76</v>
      </c>
      <c r="K85" s="72" t="s">
        <v>180</v>
      </c>
      <c r="L85" s="73" t="s">
        <v>78</v>
      </c>
      <c r="M85" s="52" t="str">
        <f t="shared" si="6"/>
        <v>Amparar el pago en la participación en las actividades deportivas - torneos estudiantiles, a la Asociación Colombiana de Universidades “ASCUN”</v>
      </c>
      <c r="N85" s="31">
        <v>1</v>
      </c>
      <c r="O85" s="31">
        <v>1</v>
      </c>
      <c r="P85" s="74">
        <v>11</v>
      </c>
      <c r="Q85" s="75" t="s">
        <v>79</v>
      </c>
      <c r="R85" s="75" t="s">
        <v>80</v>
      </c>
      <c r="S85" s="82" t="s">
        <v>14</v>
      </c>
      <c r="T85" s="76">
        <f t="shared" si="3"/>
        <v>22395868</v>
      </c>
      <c r="U85" s="77">
        <f t="shared" si="1"/>
        <v>22395868</v>
      </c>
      <c r="V85" s="31" t="s">
        <v>76</v>
      </c>
      <c r="W85" s="31" t="s">
        <v>81</v>
      </c>
      <c r="X85" s="78" t="s">
        <v>82</v>
      </c>
      <c r="Y85" s="32" t="s">
        <v>83</v>
      </c>
      <c r="Z85" s="33" t="s">
        <v>181</v>
      </c>
      <c r="AA85" s="30" t="s">
        <v>84</v>
      </c>
      <c r="AB85" s="79" t="s">
        <v>85</v>
      </c>
      <c r="AC85" s="31" t="s">
        <v>76</v>
      </c>
      <c r="AD85" s="31" t="s">
        <v>86</v>
      </c>
      <c r="AE85" s="80" t="s">
        <v>87</v>
      </c>
      <c r="AF85" s="80" t="s">
        <v>88</v>
      </c>
      <c r="AG85" s="80" t="s">
        <v>89</v>
      </c>
      <c r="AH85" s="80" t="s">
        <v>90</v>
      </c>
      <c r="AI85" s="80" t="s">
        <v>90</v>
      </c>
      <c r="AJ85" s="80" t="s">
        <v>90</v>
      </c>
      <c r="AK85" s="81"/>
      <c r="AL85" s="81"/>
      <c r="AM85" s="81"/>
    </row>
    <row r="86" spans="1:39" s="35" customFormat="1" ht="26.25" customHeight="1" x14ac:dyDescent="0.15">
      <c r="A86" s="53"/>
      <c r="B86" s="28" t="s">
        <v>3</v>
      </c>
      <c r="C86" s="52" t="s">
        <v>142</v>
      </c>
      <c r="D86" s="52" t="s">
        <v>176</v>
      </c>
      <c r="E86" s="52" t="s">
        <v>185</v>
      </c>
      <c r="F86" s="52" t="s">
        <v>178</v>
      </c>
      <c r="G86" s="52" t="s">
        <v>195</v>
      </c>
      <c r="H86" s="47">
        <v>6263400</v>
      </c>
      <c r="I86" s="156" t="s">
        <v>76</v>
      </c>
      <c r="J86" s="29" t="s">
        <v>76</v>
      </c>
      <c r="K86" s="72" t="s">
        <v>180</v>
      </c>
      <c r="L86" s="73" t="s">
        <v>78</v>
      </c>
      <c r="M86" s="52" t="str">
        <f t="shared" si="6"/>
        <v xml:space="preserve">Amparar el pago de la cuota de la membresía de la Red Colombiana de Formación Ambiental - RCFA, </v>
      </c>
      <c r="N86" s="31">
        <v>1</v>
      </c>
      <c r="O86" s="31">
        <v>1</v>
      </c>
      <c r="P86" s="74">
        <v>11</v>
      </c>
      <c r="Q86" s="75" t="s">
        <v>79</v>
      </c>
      <c r="R86" s="75" t="s">
        <v>80</v>
      </c>
      <c r="S86" s="82" t="s">
        <v>14</v>
      </c>
      <c r="T86" s="76">
        <f t="shared" si="3"/>
        <v>6263400</v>
      </c>
      <c r="U86" s="77">
        <f t="shared" si="1"/>
        <v>6263400</v>
      </c>
      <c r="V86" s="31" t="s">
        <v>76</v>
      </c>
      <c r="W86" s="31" t="s">
        <v>81</v>
      </c>
      <c r="X86" s="78" t="s">
        <v>82</v>
      </c>
      <c r="Y86" s="32" t="s">
        <v>83</v>
      </c>
      <c r="Z86" s="33" t="s">
        <v>181</v>
      </c>
      <c r="AA86" s="30" t="s">
        <v>84</v>
      </c>
      <c r="AB86" s="79" t="s">
        <v>85</v>
      </c>
      <c r="AC86" s="31" t="s">
        <v>76</v>
      </c>
      <c r="AD86" s="31" t="s">
        <v>86</v>
      </c>
      <c r="AE86" s="80" t="s">
        <v>87</v>
      </c>
      <c r="AF86" s="80" t="s">
        <v>88</v>
      </c>
      <c r="AG86" s="80" t="s">
        <v>89</v>
      </c>
      <c r="AH86" s="80" t="s">
        <v>90</v>
      </c>
      <c r="AI86" s="80" t="s">
        <v>90</v>
      </c>
      <c r="AJ86" s="80" t="s">
        <v>90</v>
      </c>
      <c r="AK86" s="81"/>
      <c r="AL86" s="81"/>
      <c r="AM86" s="81"/>
    </row>
    <row r="87" spans="1:39" s="35" customFormat="1" ht="26.25" customHeight="1" x14ac:dyDescent="0.15">
      <c r="A87" s="53"/>
      <c r="B87" s="28" t="s">
        <v>3</v>
      </c>
      <c r="C87" s="52" t="s">
        <v>142</v>
      </c>
      <c r="D87" s="52" t="s">
        <v>176</v>
      </c>
      <c r="E87" s="52" t="s">
        <v>185</v>
      </c>
      <c r="F87" s="52" t="s">
        <v>178</v>
      </c>
      <c r="G87" s="52" t="s">
        <v>196</v>
      </c>
      <c r="H87" s="47">
        <v>4697550</v>
      </c>
      <c r="I87" s="156" t="s">
        <v>76</v>
      </c>
      <c r="J87" s="29" t="s">
        <v>76</v>
      </c>
      <c r="K87" s="72" t="s">
        <v>180</v>
      </c>
      <c r="L87" s="73" t="s">
        <v>78</v>
      </c>
      <c r="M87" s="52" t="str">
        <f t="shared" si="6"/>
        <v xml:space="preserve">Amparar el pago de la cuota de sostenimiento de la Red Colombiana de Posgrados- RCP, </v>
      </c>
      <c r="N87" s="31">
        <v>1</v>
      </c>
      <c r="O87" s="31">
        <v>1</v>
      </c>
      <c r="P87" s="74">
        <v>11</v>
      </c>
      <c r="Q87" s="75" t="s">
        <v>79</v>
      </c>
      <c r="R87" s="75" t="s">
        <v>80</v>
      </c>
      <c r="S87" s="82" t="s">
        <v>14</v>
      </c>
      <c r="T87" s="76">
        <f t="shared" si="3"/>
        <v>4697550</v>
      </c>
      <c r="U87" s="77">
        <f t="shared" si="1"/>
        <v>4697550</v>
      </c>
      <c r="V87" s="31" t="s">
        <v>76</v>
      </c>
      <c r="W87" s="31" t="s">
        <v>81</v>
      </c>
      <c r="X87" s="78" t="s">
        <v>82</v>
      </c>
      <c r="Y87" s="32" t="s">
        <v>83</v>
      </c>
      <c r="Z87" s="33" t="s">
        <v>181</v>
      </c>
      <c r="AA87" s="30" t="s">
        <v>84</v>
      </c>
      <c r="AB87" s="79" t="s">
        <v>85</v>
      </c>
      <c r="AC87" s="31" t="s">
        <v>76</v>
      </c>
      <c r="AD87" s="31" t="s">
        <v>86</v>
      </c>
      <c r="AE87" s="80" t="s">
        <v>87</v>
      </c>
      <c r="AF87" s="80" t="s">
        <v>88</v>
      </c>
      <c r="AG87" s="80" t="s">
        <v>89</v>
      </c>
      <c r="AH87" s="80" t="s">
        <v>90</v>
      </c>
      <c r="AI87" s="80" t="s">
        <v>90</v>
      </c>
      <c r="AJ87" s="80" t="s">
        <v>90</v>
      </c>
      <c r="AK87" s="81"/>
      <c r="AL87" s="81"/>
      <c r="AM87" s="81"/>
    </row>
    <row r="88" spans="1:39" s="35" customFormat="1" ht="26.25" customHeight="1" x14ac:dyDescent="0.15">
      <c r="A88" s="53"/>
      <c r="B88" s="28" t="s">
        <v>3</v>
      </c>
      <c r="C88" s="52" t="s">
        <v>142</v>
      </c>
      <c r="D88" s="52" t="s">
        <v>176</v>
      </c>
      <c r="E88" s="52" t="s">
        <v>185</v>
      </c>
      <c r="F88" s="52" t="s">
        <v>178</v>
      </c>
      <c r="G88" s="52" t="s">
        <v>197</v>
      </c>
      <c r="H88" s="47">
        <v>6741280</v>
      </c>
      <c r="I88" s="156" t="s">
        <v>76</v>
      </c>
      <c r="J88" s="29" t="s">
        <v>76</v>
      </c>
      <c r="K88" s="72" t="s">
        <v>180</v>
      </c>
      <c r="L88" s="73" t="s">
        <v>78</v>
      </c>
      <c r="M88" s="52" t="str">
        <f t="shared" si="6"/>
        <v>Amparar el pago de suscripción a la Sociedad de Autores y Compositores SAYCO, necesario para el funcionamiento de la Emisora Pedagógica Radio.</v>
      </c>
      <c r="N88" s="31">
        <v>1</v>
      </c>
      <c r="O88" s="31">
        <v>1</v>
      </c>
      <c r="P88" s="74">
        <v>11</v>
      </c>
      <c r="Q88" s="75" t="s">
        <v>79</v>
      </c>
      <c r="R88" s="75" t="s">
        <v>80</v>
      </c>
      <c r="S88" s="82" t="s">
        <v>14</v>
      </c>
      <c r="T88" s="76">
        <f t="shared" si="3"/>
        <v>6741280</v>
      </c>
      <c r="U88" s="77">
        <f t="shared" si="1"/>
        <v>6741280</v>
      </c>
      <c r="V88" s="31" t="s">
        <v>76</v>
      </c>
      <c r="W88" s="31" t="s">
        <v>81</v>
      </c>
      <c r="X88" s="78" t="s">
        <v>82</v>
      </c>
      <c r="Y88" s="32" t="s">
        <v>83</v>
      </c>
      <c r="Z88" s="33" t="s">
        <v>181</v>
      </c>
      <c r="AA88" s="30" t="s">
        <v>84</v>
      </c>
      <c r="AB88" s="79" t="s">
        <v>85</v>
      </c>
      <c r="AC88" s="31" t="s">
        <v>76</v>
      </c>
      <c r="AD88" s="31" t="s">
        <v>86</v>
      </c>
      <c r="AE88" s="80" t="s">
        <v>87</v>
      </c>
      <c r="AF88" s="80" t="s">
        <v>88</v>
      </c>
      <c r="AG88" s="80" t="s">
        <v>89</v>
      </c>
      <c r="AH88" s="80" t="s">
        <v>90</v>
      </c>
      <c r="AI88" s="80" t="s">
        <v>90</v>
      </c>
      <c r="AJ88" s="80" t="s">
        <v>90</v>
      </c>
      <c r="AK88" s="81"/>
      <c r="AL88" s="81"/>
      <c r="AM88" s="81"/>
    </row>
    <row r="89" spans="1:39" s="35" customFormat="1" ht="26.25" customHeight="1" x14ac:dyDescent="0.15">
      <c r="A89" s="53"/>
      <c r="B89" s="28" t="s">
        <v>3</v>
      </c>
      <c r="C89" s="52" t="s">
        <v>142</v>
      </c>
      <c r="D89" s="52" t="s">
        <v>176</v>
      </c>
      <c r="E89" s="52" t="s">
        <v>185</v>
      </c>
      <c r="F89" s="52" t="s">
        <v>178</v>
      </c>
      <c r="G89" s="52" t="s">
        <v>198</v>
      </c>
      <c r="H89" s="47">
        <v>9737404</v>
      </c>
      <c r="I89" s="156" t="s">
        <v>76</v>
      </c>
      <c r="J89" s="29" t="s">
        <v>76</v>
      </c>
      <c r="K89" s="72" t="s">
        <v>180</v>
      </c>
      <c r="L89" s="73" t="s">
        <v>78</v>
      </c>
      <c r="M89" s="52" t="str">
        <f t="shared" si="6"/>
        <v>Amparar el pago de suscripción a la Asociación Colombiana de Intérpretes y Productores Fonográficos ACINPRO, necesario para el funcionamiento de la Emisora Pedagógica Radio.</v>
      </c>
      <c r="N89" s="31">
        <v>1</v>
      </c>
      <c r="O89" s="31">
        <v>1</v>
      </c>
      <c r="P89" s="74">
        <v>11</v>
      </c>
      <c r="Q89" s="75" t="s">
        <v>79</v>
      </c>
      <c r="R89" s="75" t="s">
        <v>80</v>
      </c>
      <c r="S89" s="82" t="s">
        <v>14</v>
      </c>
      <c r="T89" s="76">
        <f t="shared" si="3"/>
        <v>9737404</v>
      </c>
      <c r="U89" s="77">
        <f t="shared" si="1"/>
        <v>9737404</v>
      </c>
      <c r="V89" s="31" t="s">
        <v>76</v>
      </c>
      <c r="W89" s="31" t="s">
        <v>81</v>
      </c>
      <c r="X89" s="78" t="s">
        <v>82</v>
      </c>
      <c r="Y89" s="32" t="s">
        <v>83</v>
      </c>
      <c r="Z89" s="33" t="s">
        <v>181</v>
      </c>
      <c r="AA89" s="30" t="s">
        <v>84</v>
      </c>
      <c r="AB89" s="79" t="s">
        <v>85</v>
      </c>
      <c r="AC89" s="31" t="s">
        <v>76</v>
      </c>
      <c r="AD89" s="31" t="s">
        <v>86</v>
      </c>
      <c r="AE89" s="80" t="s">
        <v>87</v>
      </c>
      <c r="AF89" s="80" t="s">
        <v>88</v>
      </c>
      <c r="AG89" s="80" t="s">
        <v>89</v>
      </c>
      <c r="AH89" s="80" t="s">
        <v>90</v>
      </c>
      <c r="AI89" s="80" t="s">
        <v>90</v>
      </c>
      <c r="AJ89" s="80" t="s">
        <v>90</v>
      </c>
      <c r="AK89" s="81"/>
      <c r="AL89" s="81"/>
      <c r="AM89" s="81"/>
    </row>
    <row r="90" spans="1:39" s="35" customFormat="1" ht="26.25" customHeight="1" x14ac:dyDescent="0.15">
      <c r="A90" s="53"/>
      <c r="B90" s="28" t="s">
        <v>3</v>
      </c>
      <c r="C90" s="52" t="s">
        <v>159</v>
      </c>
      <c r="D90" s="52" t="s">
        <v>160</v>
      </c>
      <c r="E90" s="52" t="s">
        <v>161</v>
      </c>
      <c r="F90" s="52" t="s">
        <v>10</v>
      </c>
      <c r="G90" s="52" t="s">
        <v>199</v>
      </c>
      <c r="H90" s="47">
        <v>12000000</v>
      </c>
      <c r="I90" s="156" t="s">
        <v>76</v>
      </c>
      <c r="J90" s="29" t="s">
        <v>76</v>
      </c>
      <c r="K90" s="72" t="s">
        <v>180</v>
      </c>
      <c r="L90" s="73" t="s">
        <v>78</v>
      </c>
      <c r="M90" s="52" t="str">
        <f t="shared" si="6"/>
        <v>Amparar el pago de suscripción de la membresía del prefijo IPV6., en el marco del protocolo establecido por MinTIC en mediante Resolución 2710 de 2017.</v>
      </c>
      <c r="N90" s="31">
        <v>1</v>
      </c>
      <c r="O90" s="31">
        <v>1</v>
      </c>
      <c r="P90" s="74">
        <v>11</v>
      </c>
      <c r="Q90" s="75" t="s">
        <v>79</v>
      </c>
      <c r="R90" s="75" t="s">
        <v>80</v>
      </c>
      <c r="S90" s="52" t="s">
        <v>1</v>
      </c>
      <c r="T90" s="76">
        <f t="shared" si="3"/>
        <v>12000000</v>
      </c>
      <c r="U90" s="77">
        <f t="shared" si="1"/>
        <v>12000000</v>
      </c>
      <c r="V90" s="31" t="s">
        <v>76</v>
      </c>
      <c r="W90" s="31" t="s">
        <v>81</v>
      </c>
      <c r="X90" s="78" t="s">
        <v>82</v>
      </c>
      <c r="Y90" s="32" t="s">
        <v>83</v>
      </c>
      <c r="Z90" s="33" t="s">
        <v>3</v>
      </c>
      <c r="AA90" s="30" t="s">
        <v>84</v>
      </c>
      <c r="AB90" s="79" t="s">
        <v>85</v>
      </c>
      <c r="AC90" s="31" t="s">
        <v>76</v>
      </c>
      <c r="AD90" s="31" t="s">
        <v>86</v>
      </c>
      <c r="AE90" s="80" t="s">
        <v>87</v>
      </c>
      <c r="AF90" s="80" t="s">
        <v>88</v>
      </c>
      <c r="AG90" s="80" t="s">
        <v>89</v>
      </c>
      <c r="AH90" s="80" t="s">
        <v>90</v>
      </c>
      <c r="AI90" s="80" t="s">
        <v>90</v>
      </c>
      <c r="AJ90" s="80" t="s">
        <v>90</v>
      </c>
      <c r="AK90" s="81"/>
      <c r="AL90" s="81"/>
      <c r="AM90" s="81"/>
    </row>
    <row r="91" spans="1:39" s="35" customFormat="1" ht="26.25" customHeight="1" x14ac:dyDescent="0.15">
      <c r="A91" s="53"/>
      <c r="B91" s="28" t="s">
        <v>3</v>
      </c>
      <c r="C91" s="52" t="s">
        <v>142</v>
      </c>
      <c r="D91" s="52" t="s">
        <v>200</v>
      </c>
      <c r="E91" s="52" t="s">
        <v>201</v>
      </c>
      <c r="F91" s="52" t="s">
        <v>202</v>
      </c>
      <c r="G91" s="52" t="s">
        <v>202</v>
      </c>
      <c r="H91" s="47">
        <v>478128701</v>
      </c>
      <c r="I91" s="156" t="s">
        <v>76</v>
      </c>
      <c r="J91" s="29" t="s">
        <v>76</v>
      </c>
      <c r="K91" s="72" t="s">
        <v>144</v>
      </c>
      <c r="L91" s="73" t="s">
        <v>78</v>
      </c>
      <c r="M91" s="52" t="str">
        <f t="shared" si="6"/>
        <v>Gravamen a los movimientos financieros</v>
      </c>
      <c r="N91" s="31">
        <v>1</v>
      </c>
      <c r="O91" s="31">
        <v>1</v>
      </c>
      <c r="P91" s="74">
        <v>11</v>
      </c>
      <c r="Q91" s="75" t="s">
        <v>79</v>
      </c>
      <c r="R91" s="75" t="s">
        <v>80</v>
      </c>
      <c r="S91" s="52" t="s">
        <v>1</v>
      </c>
      <c r="T91" s="76">
        <f t="shared" si="3"/>
        <v>478128701</v>
      </c>
      <c r="U91" s="77">
        <f t="shared" si="1"/>
        <v>478128701</v>
      </c>
      <c r="V91" s="31" t="s">
        <v>76</v>
      </c>
      <c r="W91" s="31" t="s">
        <v>81</v>
      </c>
      <c r="X91" s="78" t="s">
        <v>82</v>
      </c>
      <c r="Y91" s="32" t="s">
        <v>83</v>
      </c>
      <c r="Z91" s="33" t="s">
        <v>3</v>
      </c>
      <c r="AA91" s="30" t="s">
        <v>84</v>
      </c>
      <c r="AB91" s="79" t="s">
        <v>85</v>
      </c>
      <c r="AC91" s="31" t="s">
        <v>76</v>
      </c>
      <c r="AD91" s="31" t="s">
        <v>86</v>
      </c>
      <c r="AE91" s="80" t="s">
        <v>87</v>
      </c>
      <c r="AF91" s="80" t="s">
        <v>88</v>
      </c>
      <c r="AG91" s="80" t="s">
        <v>89</v>
      </c>
      <c r="AH91" s="80" t="s">
        <v>90</v>
      </c>
      <c r="AI91" s="80" t="s">
        <v>90</v>
      </c>
      <c r="AJ91" s="80" t="s">
        <v>90</v>
      </c>
      <c r="AK91" s="81"/>
      <c r="AL91" s="81"/>
      <c r="AM91" s="81"/>
    </row>
    <row r="92" spans="1:39" s="35" customFormat="1" ht="26.25" customHeight="1" x14ac:dyDescent="0.15">
      <c r="A92" s="53"/>
      <c r="B92" s="28" t="s">
        <v>3</v>
      </c>
      <c r="C92" s="52" t="s">
        <v>142</v>
      </c>
      <c r="D92" s="52" t="s">
        <v>200</v>
      </c>
      <c r="E92" s="52" t="s">
        <v>201</v>
      </c>
      <c r="F92" s="52" t="s">
        <v>202</v>
      </c>
      <c r="G92" s="52" t="s">
        <v>202</v>
      </c>
      <c r="H92" s="47">
        <v>85330136</v>
      </c>
      <c r="I92" s="156" t="s">
        <v>76</v>
      </c>
      <c r="J92" s="29" t="s">
        <v>76</v>
      </c>
      <c r="K92" s="72" t="s">
        <v>144</v>
      </c>
      <c r="L92" s="73" t="s">
        <v>78</v>
      </c>
      <c r="M92" s="52" t="str">
        <f t="shared" si="6"/>
        <v>Gravamen a los movimientos financieros</v>
      </c>
      <c r="N92" s="31">
        <v>1</v>
      </c>
      <c r="O92" s="31">
        <v>1</v>
      </c>
      <c r="P92" s="74">
        <v>11</v>
      </c>
      <c r="Q92" s="75" t="s">
        <v>79</v>
      </c>
      <c r="R92" s="75" t="s">
        <v>80</v>
      </c>
      <c r="S92" s="52" t="s">
        <v>14</v>
      </c>
      <c r="T92" s="76">
        <f t="shared" si="3"/>
        <v>85330136</v>
      </c>
      <c r="U92" s="77">
        <f t="shared" si="1"/>
        <v>85330136</v>
      </c>
      <c r="V92" s="31" t="s">
        <v>76</v>
      </c>
      <c r="W92" s="31" t="s">
        <v>81</v>
      </c>
      <c r="X92" s="78" t="s">
        <v>82</v>
      </c>
      <c r="Y92" s="32" t="s">
        <v>83</v>
      </c>
      <c r="Z92" s="33" t="s">
        <v>3</v>
      </c>
      <c r="AA92" s="30" t="s">
        <v>84</v>
      </c>
      <c r="AB92" s="79" t="s">
        <v>85</v>
      </c>
      <c r="AC92" s="31" t="s">
        <v>76</v>
      </c>
      <c r="AD92" s="31" t="s">
        <v>86</v>
      </c>
      <c r="AE92" s="80" t="s">
        <v>87</v>
      </c>
      <c r="AF92" s="80" t="s">
        <v>88</v>
      </c>
      <c r="AG92" s="80" t="s">
        <v>89</v>
      </c>
      <c r="AH92" s="80" t="s">
        <v>90</v>
      </c>
      <c r="AI92" s="80" t="s">
        <v>90</v>
      </c>
      <c r="AJ92" s="80" t="s">
        <v>90</v>
      </c>
      <c r="AK92" s="81"/>
      <c r="AL92" s="81"/>
      <c r="AM92" s="81"/>
    </row>
    <row r="93" spans="1:39" s="35" customFormat="1" ht="26.25" customHeight="1" x14ac:dyDescent="0.15">
      <c r="A93" s="53"/>
      <c r="B93" s="28" t="s">
        <v>3</v>
      </c>
      <c r="C93" s="52" t="s">
        <v>203</v>
      </c>
      <c r="D93" s="52" t="s">
        <v>204</v>
      </c>
      <c r="E93" s="52" t="s">
        <v>146</v>
      </c>
      <c r="F93" s="52" t="s">
        <v>147</v>
      </c>
      <c r="G93" s="52" t="s">
        <v>205</v>
      </c>
      <c r="H93" s="47">
        <v>10000000</v>
      </c>
      <c r="I93" s="156" t="s">
        <v>76</v>
      </c>
      <c r="J93" s="29" t="s">
        <v>76</v>
      </c>
      <c r="K93" s="72" t="s">
        <v>144</v>
      </c>
      <c r="L93" s="73" t="s">
        <v>78</v>
      </c>
      <c r="M93" s="52" t="str">
        <f t="shared" si="6"/>
        <v>Pago de sanciones generadas por acto administrativo por la Secretaría de Salud, Secretaría de Ambiente y demás autoridades.</v>
      </c>
      <c r="N93" s="31">
        <v>1</v>
      </c>
      <c r="O93" s="31">
        <v>1</v>
      </c>
      <c r="P93" s="74">
        <v>11</v>
      </c>
      <c r="Q93" s="75" t="s">
        <v>79</v>
      </c>
      <c r="R93" s="75" t="s">
        <v>80</v>
      </c>
      <c r="S93" s="52" t="s">
        <v>14</v>
      </c>
      <c r="T93" s="76">
        <f t="shared" si="3"/>
        <v>10000000</v>
      </c>
      <c r="U93" s="77">
        <f t="shared" si="1"/>
        <v>10000000</v>
      </c>
      <c r="V93" s="31" t="s">
        <v>76</v>
      </c>
      <c r="W93" s="31" t="s">
        <v>81</v>
      </c>
      <c r="X93" s="78" t="s">
        <v>82</v>
      </c>
      <c r="Y93" s="32" t="s">
        <v>83</v>
      </c>
      <c r="Z93" s="33" t="s">
        <v>3</v>
      </c>
      <c r="AA93" s="30" t="s">
        <v>84</v>
      </c>
      <c r="AB93" s="79" t="s">
        <v>85</v>
      </c>
      <c r="AC93" s="31" t="s">
        <v>76</v>
      </c>
      <c r="AD93" s="31" t="s">
        <v>86</v>
      </c>
      <c r="AE93" s="80" t="s">
        <v>87</v>
      </c>
      <c r="AF93" s="80" t="s">
        <v>88</v>
      </c>
      <c r="AG93" s="80" t="s">
        <v>89</v>
      </c>
      <c r="AH93" s="80" t="s">
        <v>90</v>
      </c>
      <c r="AI93" s="80" t="s">
        <v>90</v>
      </c>
      <c r="AJ93" s="80" t="s">
        <v>90</v>
      </c>
      <c r="AK93" s="81"/>
      <c r="AL93" s="81"/>
      <c r="AM93" s="81"/>
    </row>
    <row r="94" spans="1:39" s="35" customFormat="1" ht="26.25" customHeight="1" x14ac:dyDescent="0.15">
      <c r="A94" s="53"/>
      <c r="B94" s="28" t="s">
        <v>3</v>
      </c>
      <c r="C94" s="52" t="s">
        <v>203</v>
      </c>
      <c r="D94" s="52" t="s">
        <v>204</v>
      </c>
      <c r="E94" s="52" t="s">
        <v>7</v>
      </c>
      <c r="F94" s="52" t="s">
        <v>8</v>
      </c>
      <c r="G94" s="52" t="s">
        <v>206</v>
      </c>
      <c r="H94" s="47">
        <v>2940806</v>
      </c>
      <c r="I94" s="156" t="s">
        <v>76</v>
      </c>
      <c r="J94" s="29" t="s">
        <v>76</v>
      </c>
      <c r="K94" s="72" t="s">
        <v>144</v>
      </c>
      <c r="L94" s="73" t="s">
        <v>78</v>
      </c>
      <c r="M94" s="52" t="str">
        <f t="shared" si="6"/>
        <v>Amparar el pago de seguimiento y evaluación requeridos para la ejecución de conceptos técnicos forestales.</v>
      </c>
      <c r="N94" s="31">
        <v>1</v>
      </c>
      <c r="O94" s="31">
        <v>1</v>
      </c>
      <c r="P94" s="74">
        <v>11</v>
      </c>
      <c r="Q94" s="75" t="s">
        <v>79</v>
      </c>
      <c r="R94" s="75" t="s">
        <v>80</v>
      </c>
      <c r="S94" s="52" t="s">
        <v>1</v>
      </c>
      <c r="T94" s="76">
        <f t="shared" si="3"/>
        <v>2940806</v>
      </c>
      <c r="U94" s="77">
        <f t="shared" si="1"/>
        <v>2940806</v>
      </c>
      <c r="V94" s="31" t="s">
        <v>76</v>
      </c>
      <c r="W94" s="31" t="s">
        <v>81</v>
      </c>
      <c r="X94" s="78" t="s">
        <v>82</v>
      </c>
      <c r="Y94" s="32" t="s">
        <v>83</v>
      </c>
      <c r="Z94" s="33" t="s">
        <v>3</v>
      </c>
      <c r="AA94" s="30" t="s">
        <v>84</v>
      </c>
      <c r="AB94" s="79" t="s">
        <v>85</v>
      </c>
      <c r="AC94" s="31" t="s">
        <v>76</v>
      </c>
      <c r="AD94" s="31" t="s">
        <v>86</v>
      </c>
      <c r="AE94" s="80" t="s">
        <v>87</v>
      </c>
      <c r="AF94" s="80" t="s">
        <v>88</v>
      </c>
      <c r="AG94" s="80" t="s">
        <v>89</v>
      </c>
      <c r="AH94" s="80" t="s">
        <v>90</v>
      </c>
      <c r="AI94" s="80" t="s">
        <v>90</v>
      </c>
      <c r="AJ94" s="80" t="s">
        <v>90</v>
      </c>
      <c r="AK94" s="81"/>
      <c r="AL94" s="81"/>
      <c r="AM94" s="81"/>
    </row>
    <row r="95" spans="1:39" s="35" customFormat="1" ht="26.25" customHeight="1" x14ac:dyDescent="0.15">
      <c r="A95" s="53"/>
      <c r="B95" s="28" t="s">
        <v>15</v>
      </c>
      <c r="C95" s="52" t="s">
        <v>207</v>
      </c>
      <c r="D95" s="52" t="s">
        <v>16</v>
      </c>
      <c r="E95" s="52" t="s">
        <v>11</v>
      </c>
      <c r="F95" s="52" t="s">
        <v>12</v>
      </c>
      <c r="G95" s="52" t="s">
        <v>208</v>
      </c>
      <c r="H95" s="47">
        <v>500000</v>
      </c>
      <c r="I95" s="156" t="s">
        <v>76</v>
      </c>
      <c r="J95" s="29" t="s">
        <v>76</v>
      </c>
      <c r="K95" s="72" t="s">
        <v>144</v>
      </c>
      <c r="L95" s="73" t="s">
        <v>78</v>
      </c>
      <c r="M95" s="52" t="str">
        <f t="shared" si="6"/>
        <v>Amparar el pago de la inscripción del Centro de Egresados de la UPN al Encuentro Nacional de Egresados.</v>
      </c>
      <c r="N95" s="31">
        <v>1</v>
      </c>
      <c r="O95" s="31">
        <v>1</v>
      </c>
      <c r="P95" s="74">
        <v>11</v>
      </c>
      <c r="Q95" s="75" t="s">
        <v>79</v>
      </c>
      <c r="R95" s="75" t="s">
        <v>80</v>
      </c>
      <c r="S95" s="52" t="s">
        <v>14</v>
      </c>
      <c r="T95" s="76">
        <f t="shared" si="3"/>
        <v>500000</v>
      </c>
      <c r="U95" s="77">
        <f t="shared" si="1"/>
        <v>500000</v>
      </c>
      <c r="V95" s="31" t="s">
        <v>76</v>
      </c>
      <c r="W95" s="31" t="s">
        <v>81</v>
      </c>
      <c r="X95" s="78" t="s">
        <v>82</v>
      </c>
      <c r="Y95" s="32" t="s">
        <v>83</v>
      </c>
      <c r="Z95" s="33" t="s">
        <v>15</v>
      </c>
      <c r="AA95" s="30" t="s">
        <v>84</v>
      </c>
      <c r="AB95" s="79" t="s">
        <v>85</v>
      </c>
      <c r="AC95" s="31" t="s">
        <v>76</v>
      </c>
      <c r="AD95" s="31" t="s">
        <v>86</v>
      </c>
      <c r="AE95" s="80" t="s">
        <v>87</v>
      </c>
      <c r="AF95" s="80" t="s">
        <v>88</v>
      </c>
      <c r="AG95" s="80" t="s">
        <v>89</v>
      </c>
      <c r="AH95" s="80" t="s">
        <v>90</v>
      </c>
      <c r="AI95" s="80" t="s">
        <v>90</v>
      </c>
      <c r="AJ95" s="80" t="s">
        <v>90</v>
      </c>
      <c r="AK95" s="81"/>
      <c r="AL95" s="81"/>
      <c r="AM95" s="81"/>
    </row>
    <row r="96" spans="1:39" s="35" customFormat="1" ht="26.25" customHeight="1" x14ac:dyDescent="0.15">
      <c r="A96" s="53"/>
      <c r="B96" s="28" t="s">
        <v>3</v>
      </c>
      <c r="C96" s="52" t="s">
        <v>142</v>
      </c>
      <c r="D96" s="52" t="s">
        <v>200</v>
      </c>
      <c r="E96" s="52" t="s">
        <v>7</v>
      </c>
      <c r="F96" s="52" t="s">
        <v>8</v>
      </c>
      <c r="G96" s="52" t="s">
        <v>209</v>
      </c>
      <c r="H96" s="47">
        <v>50000000</v>
      </c>
      <c r="I96" s="156" t="s">
        <v>76</v>
      </c>
      <c r="J96" s="29" t="s">
        <v>76</v>
      </c>
      <c r="K96" s="72" t="s">
        <v>144</v>
      </c>
      <c r="L96" s="73" t="s">
        <v>78</v>
      </c>
      <c r="M96" s="52" t="str">
        <f t="shared" si="6"/>
        <v>Amparar los gastos bancarios vigencia 2026 de las operaciones que debe realizar la Universidad Pedagógica Nacional y que cobran las entidades bancarias que no se contemplan en la reciprocidad.</v>
      </c>
      <c r="N96" s="31">
        <v>1</v>
      </c>
      <c r="O96" s="31">
        <v>1</v>
      </c>
      <c r="P96" s="74">
        <v>11</v>
      </c>
      <c r="Q96" s="75" t="s">
        <v>79</v>
      </c>
      <c r="R96" s="75" t="s">
        <v>80</v>
      </c>
      <c r="S96" s="82" t="s">
        <v>1</v>
      </c>
      <c r="T96" s="76">
        <f t="shared" si="3"/>
        <v>50000000</v>
      </c>
      <c r="U96" s="77">
        <f t="shared" si="1"/>
        <v>50000000</v>
      </c>
      <c r="V96" s="31" t="s">
        <v>76</v>
      </c>
      <c r="W96" s="31" t="s">
        <v>81</v>
      </c>
      <c r="X96" s="78" t="s">
        <v>82</v>
      </c>
      <c r="Y96" s="32" t="s">
        <v>83</v>
      </c>
      <c r="Z96" s="33" t="s">
        <v>3</v>
      </c>
      <c r="AA96" s="30" t="s">
        <v>84</v>
      </c>
      <c r="AB96" s="79" t="s">
        <v>85</v>
      </c>
      <c r="AC96" s="31" t="s">
        <v>76</v>
      </c>
      <c r="AD96" s="31" t="s">
        <v>86</v>
      </c>
      <c r="AE96" s="80" t="s">
        <v>87</v>
      </c>
      <c r="AF96" s="80" t="s">
        <v>88</v>
      </c>
      <c r="AG96" s="80" t="s">
        <v>89</v>
      </c>
      <c r="AH96" s="80" t="s">
        <v>90</v>
      </c>
      <c r="AI96" s="80" t="s">
        <v>90</v>
      </c>
      <c r="AJ96" s="80" t="s">
        <v>90</v>
      </c>
      <c r="AK96" s="81"/>
      <c r="AL96" s="81"/>
      <c r="AM96" s="81"/>
    </row>
    <row r="97" spans="1:39" s="35" customFormat="1" ht="26.25" customHeight="1" x14ac:dyDescent="0.15">
      <c r="A97" s="53"/>
      <c r="B97" s="28" t="s">
        <v>27</v>
      </c>
      <c r="C97" s="52" t="s">
        <v>210</v>
      </c>
      <c r="D97" s="52" t="s">
        <v>211</v>
      </c>
      <c r="E97" s="52" t="s">
        <v>7</v>
      </c>
      <c r="F97" s="52" t="s">
        <v>8</v>
      </c>
      <c r="G97" s="52" t="s">
        <v>212</v>
      </c>
      <c r="H97" s="47">
        <v>15000000</v>
      </c>
      <c r="I97" s="156" t="s">
        <v>76</v>
      </c>
      <c r="J97" s="29" t="s">
        <v>76</v>
      </c>
      <c r="K97" s="72" t="s">
        <v>213</v>
      </c>
      <c r="L97" s="73" t="s">
        <v>78</v>
      </c>
      <c r="M97" s="52" t="str">
        <f t="shared" si="6"/>
        <v>Amparar la Inscripción de la participación en Expo Estudiante 2026</v>
      </c>
      <c r="N97" s="31">
        <v>1</v>
      </c>
      <c r="O97" s="31">
        <v>1</v>
      </c>
      <c r="P97" s="74">
        <v>11</v>
      </c>
      <c r="Q97" s="75" t="s">
        <v>79</v>
      </c>
      <c r="R97" s="75" t="s">
        <v>80</v>
      </c>
      <c r="S97" s="52" t="s">
        <v>1</v>
      </c>
      <c r="T97" s="76">
        <f t="shared" si="3"/>
        <v>15000000</v>
      </c>
      <c r="U97" s="77">
        <f t="shared" si="1"/>
        <v>15000000</v>
      </c>
      <c r="V97" s="31" t="s">
        <v>76</v>
      </c>
      <c r="W97" s="31" t="s">
        <v>81</v>
      </c>
      <c r="X97" s="78" t="s">
        <v>82</v>
      </c>
      <c r="Y97" s="32" t="s">
        <v>83</v>
      </c>
      <c r="Z97" s="33" t="s">
        <v>27</v>
      </c>
      <c r="AA97" s="30" t="s">
        <v>84</v>
      </c>
      <c r="AB97" s="79" t="s">
        <v>85</v>
      </c>
      <c r="AC97" s="31" t="s">
        <v>76</v>
      </c>
      <c r="AD97" s="31" t="s">
        <v>86</v>
      </c>
      <c r="AE97" s="80" t="s">
        <v>87</v>
      </c>
      <c r="AF97" s="80" t="s">
        <v>88</v>
      </c>
      <c r="AG97" s="80" t="s">
        <v>89</v>
      </c>
      <c r="AH97" s="80" t="s">
        <v>90</v>
      </c>
      <c r="AI97" s="80" t="s">
        <v>90</v>
      </c>
      <c r="AJ97" s="80" t="s">
        <v>90</v>
      </c>
      <c r="AK97" s="81"/>
      <c r="AL97" s="81"/>
      <c r="AM97" s="81"/>
    </row>
    <row r="98" spans="1:39" s="35" customFormat="1" ht="26.25" customHeight="1" x14ac:dyDescent="0.15">
      <c r="A98" s="53"/>
      <c r="B98" s="28" t="s">
        <v>3</v>
      </c>
      <c r="C98" s="52" t="s">
        <v>214</v>
      </c>
      <c r="D98" s="52" t="s">
        <v>215</v>
      </c>
      <c r="E98" s="52" t="s">
        <v>13</v>
      </c>
      <c r="F98" s="52" t="s">
        <v>140</v>
      </c>
      <c r="G98" s="52" t="s">
        <v>216</v>
      </c>
      <c r="H98" s="47">
        <v>50000000</v>
      </c>
      <c r="I98" s="156" t="s">
        <v>76</v>
      </c>
      <c r="J98" s="29" t="s">
        <v>76</v>
      </c>
      <c r="K98" s="72" t="s">
        <v>144</v>
      </c>
      <c r="L98" s="73" t="s">
        <v>78</v>
      </c>
      <c r="M98" s="52" t="str">
        <f t="shared" si="6"/>
        <v xml:space="preserve">Apoyo económico estudiantes </v>
      </c>
      <c r="N98" s="31">
        <v>1</v>
      </c>
      <c r="O98" s="31">
        <v>1</v>
      </c>
      <c r="P98" s="74">
        <v>11</v>
      </c>
      <c r="Q98" s="75" t="s">
        <v>79</v>
      </c>
      <c r="R98" s="75" t="s">
        <v>80</v>
      </c>
      <c r="S98" s="82" t="s">
        <v>14</v>
      </c>
      <c r="T98" s="76">
        <f t="shared" si="3"/>
        <v>50000000</v>
      </c>
      <c r="U98" s="77">
        <f t="shared" si="1"/>
        <v>50000000</v>
      </c>
      <c r="V98" s="31" t="s">
        <v>76</v>
      </c>
      <c r="W98" s="31" t="s">
        <v>81</v>
      </c>
      <c r="X98" s="78" t="s">
        <v>82</v>
      </c>
      <c r="Y98" s="32" t="s">
        <v>83</v>
      </c>
      <c r="Z98" s="33" t="s">
        <v>3</v>
      </c>
      <c r="AA98" s="30" t="s">
        <v>84</v>
      </c>
      <c r="AB98" s="79" t="s">
        <v>85</v>
      </c>
      <c r="AC98" s="31" t="s">
        <v>76</v>
      </c>
      <c r="AD98" s="31" t="s">
        <v>86</v>
      </c>
      <c r="AE98" s="80" t="s">
        <v>87</v>
      </c>
      <c r="AF98" s="80" t="s">
        <v>88</v>
      </c>
      <c r="AG98" s="80" t="s">
        <v>89</v>
      </c>
      <c r="AH98" s="80" t="s">
        <v>90</v>
      </c>
      <c r="AI98" s="80" t="s">
        <v>90</v>
      </c>
      <c r="AJ98" s="80" t="s">
        <v>90</v>
      </c>
      <c r="AK98" s="81"/>
      <c r="AL98" s="81"/>
      <c r="AM98" s="81"/>
    </row>
    <row r="99" spans="1:39" s="35" customFormat="1" ht="26.25" customHeight="1" x14ac:dyDescent="0.15">
      <c r="A99" s="53"/>
      <c r="B99" s="28" t="s">
        <v>3</v>
      </c>
      <c r="C99" s="52" t="s">
        <v>142</v>
      </c>
      <c r="D99" s="52" t="s">
        <v>72</v>
      </c>
      <c r="E99" s="52" t="s">
        <v>4</v>
      </c>
      <c r="F99" s="52" t="s">
        <v>6</v>
      </c>
      <c r="G99" s="52" t="s">
        <v>217</v>
      </c>
      <c r="H99" s="47">
        <v>150000000</v>
      </c>
      <c r="I99" s="156" t="s">
        <v>76</v>
      </c>
      <c r="J99" s="29" t="s">
        <v>76</v>
      </c>
      <c r="K99" s="72" t="s">
        <v>144</v>
      </c>
      <c r="L99" s="73" t="s">
        <v>218</v>
      </c>
      <c r="M99" s="52" t="str">
        <f t="shared" si="6"/>
        <v>Adquirir los pasajes aéreos en rutas nacionales e internacionales, según requerimiento de la Universidad Pedagógica Nacional</v>
      </c>
      <c r="N99" s="31">
        <v>1</v>
      </c>
      <c r="O99" s="31">
        <v>1</v>
      </c>
      <c r="P99" s="74">
        <v>11</v>
      </c>
      <c r="Q99" s="75" t="s">
        <v>79</v>
      </c>
      <c r="R99" s="75" t="s">
        <v>80</v>
      </c>
      <c r="S99" s="82" t="s">
        <v>5</v>
      </c>
      <c r="T99" s="76">
        <f t="shared" si="3"/>
        <v>150000000</v>
      </c>
      <c r="U99" s="77">
        <f>T99</f>
        <v>150000000</v>
      </c>
      <c r="V99" s="31" t="s">
        <v>76</v>
      </c>
      <c r="W99" s="31" t="s">
        <v>81</v>
      </c>
      <c r="X99" s="78" t="s">
        <v>82</v>
      </c>
      <c r="Y99" s="32" t="s">
        <v>83</v>
      </c>
      <c r="Z99" s="33" t="s">
        <v>3</v>
      </c>
      <c r="AA99" s="30" t="s">
        <v>84</v>
      </c>
      <c r="AB99" s="79" t="s">
        <v>85</v>
      </c>
      <c r="AC99" s="31" t="s">
        <v>76</v>
      </c>
      <c r="AD99" s="31" t="s">
        <v>86</v>
      </c>
      <c r="AE99" s="80" t="s">
        <v>87</v>
      </c>
      <c r="AF99" s="80" t="s">
        <v>88</v>
      </c>
      <c r="AG99" s="80" t="s">
        <v>89</v>
      </c>
      <c r="AH99" s="80" t="s">
        <v>90</v>
      </c>
      <c r="AI99" s="80" t="s">
        <v>90</v>
      </c>
      <c r="AJ99" s="80" t="s">
        <v>90</v>
      </c>
      <c r="AK99" s="81"/>
      <c r="AL99" s="81"/>
      <c r="AM99" s="81"/>
    </row>
    <row r="100" spans="1:39" s="35" customFormat="1" ht="26.25" customHeight="1" x14ac:dyDescent="0.15">
      <c r="A100" s="53"/>
      <c r="B100" s="28" t="s">
        <v>3</v>
      </c>
      <c r="C100" s="52" t="s">
        <v>142</v>
      </c>
      <c r="D100" s="52" t="s">
        <v>72</v>
      </c>
      <c r="E100" s="52" t="s">
        <v>219</v>
      </c>
      <c r="F100" s="52" t="s">
        <v>220</v>
      </c>
      <c r="G100" s="52" t="s">
        <v>220</v>
      </c>
      <c r="H100" s="47">
        <v>319207047</v>
      </c>
      <c r="I100" s="156" t="s">
        <v>76</v>
      </c>
      <c r="J100" s="29" t="s">
        <v>76</v>
      </c>
      <c r="K100" s="72" t="s">
        <v>144</v>
      </c>
      <c r="L100" s="73" t="s">
        <v>78</v>
      </c>
      <c r="M100" s="52" t="str">
        <f t="shared" si="6"/>
        <v>Sentencias</v>
      </c>
      <c r="N100" s="31">
        <v>1</v>
      </c>
      <c r="O100" s="31">
        <v>1</v>
      </c>
      <c r="P100" s="74">
        <v>11</v>
      </c>
      <c r="Q100" s="75" t="s">
        <v>79</v>
      </c>
      <c r="R100" s="75" t="s">
        <v>80</v>
      </c>
      <c r="S100" s="52" t="s">
        <v>14</v>
      </c>
      <c r="T100" s="76">
        <f t="shared" si="3"/>
        <v>319207047</v>
      </c>
      <c r="U100" s="77">
        <f>T100</f>
        <v>319207047</v>
      </c>
      <c r="V100" s="31" t="s">
        <v>76</v>
      </c>
      <c r="W100" s="31" t="s">
        <v>81</v>
      </c>
      <c r="X100" s="78" t="s">
        <v>82</v>
      </c>
      <c r="Y100" s="32" t="s">
        <v>83</v>
      </c>
      <c r="Z100" s="33" t="s">
        <v>3</v>
      </c>
      <c r="AA100" s="30" t="s">
        <v>84</v>
      </c>
      <c r="AB100" s="79" t="s">
        <v>85</v>
      </c>
      <c r="AC100" s="31" t="s">
        <v>76</v>
      </c>
      <c r="AD100" s="31" t="s">
        <v>86</v>
      </c>
      <c r="AE100" s="80" t="s">
        <v>87</v>
      </c>
      <c r="AF100" s="80" t="s">
        <v>88</v>
      </c>
      <c r="AG100" s="80" t="s">
        <v>89</v>
      </c>
      <c r="AH100" s="80" t="s">
        <v>90</v>
      </c>
      <c r="AI100" s="80" t="s">
        <v>90</v>
      </c>
      <c r="AJ100" s="80" t="s">
        <v>90</v>
      </c>
      <c r="AK100" s="81"/>
      <c r="AL100" s="81"/>
      <c r="AM100" s="81"/>
    </row>
    <row r="101" spans="1:39" s="35" customFormat="1" ht="26.25" customHeight="1" x14ac:dyDescent="0.15">
      <c r="A101" s="53"/>
      <c r="B101" s="28" t="s">
        <v>3</v>
      </c>
      <c r="C101" s="52" t="s">
        <v>142</v>
      </c>
      <c r="D101" s="52" t="s">
        <v>72</v>
      </c>
      <c r="E101" s="52" t="s">
        <v>221</v>
      </c>
      <c r="F101" s="52" t="s">
        <v>222</v>
      </c>
      <c r="G101" s="52" t="s">
        <v>222</v>
      </c>
      <c r="H101" s="47">
        <v>22975680</v>
      </c>
      <c r="I101" s="156" t="s">
        <v>76</v>
      </c>
      <c r="J101" s="29" t="s">
        <v>76</v>
      </c>
      <c r="K101" s="72" t="s">
        <v>144</v>
      </c>
      <c r="L101" s="73" t="s">
        <v>78</v>
      </c>
      <c r="M101" s="52" t="str">
        <f t="shared" si="6"/>
        <v>Conciliaciones</v>
      </c>
      <c r="N101" s="31">
        <v>1</v>
      </c>
      <c r="O101" s="31">
        <v>1</v>
      </c>
      <c r="P101" s="74">
        <v>11</v>
      </c>
      <c r="Q101" s="75" t="s">
        <v>79</v>
      </c>
      <c r="R101" s="75" t="s">
        <v>80</v>
      </c>
      <c r="S101" s="52" t="s">
        <v>14</v>
      </c>
      <c r="T101" s="76">
        <f t="shared" si="3"/>
        <v>22975680</v>
      </c>
      <c r="U101" s="77">
        <f>T101</f>
        <v>22975680</v>
      </c>
      <c r="V101" s="31" t="s">
        <v>76</v>
      </c>
      <c r="W101" s="31" t="s">
        <v>81</v>
      </c>
      <c r="X101" s="78" t="s">
        <v>82</v>
      </c>
      <c r="Y101" s="32" t="s">
        <v>83</v>
      </c>
      <c r="Z101" s="33" t="s">
        <v>3</v>
      </c>
      <c r="AA101" s="30" t="s">
        <v>84</v>
      </c>
      <c r="AB101" s="79" t="s">
        <v>85</v>
      </c>
      <c r="AC101" s="31" t="s">
        <v>76</v>
      </c>
      <c r="AD101" s="31" t="s">
        <v>86</v>
      </c>
      <c r="AE101" s="80" t="s">
        <v>87</v>
      </c>
      <c r="AF101" s="80" t="s">
        <v>88</v>
      </c>
      <c r="AG101" s="80" t="s">
        <v>89</v>
      </c>
      <c r="AH101" s="80" t="s">
        <v>90</v>
      </c>
      <c r="AI101" s="80" t="s">
        <v>90</v>
      </c>
      <c r="AJ101" s="80" t="s">
        <v>90</v>
      </c>
      <c r="AK101" s="81"/>
      <c r="AL101" s="81"/>
      <c r="AM101" s="81"/>
    </row>
    <row r="102" spans="1:39" s="35" customFormat="1" ht="26.25" customHeight="1" x14ac:dyDescent="0.15">
      <c r="A102" s="53"/>
      <c r="B102" s="28" t="s">
        <v>27</v>
      </c>
      <c r="C102" s="52" t="s">
        <v>210</v>
      </c>
      <c r="D102" s="52" t="s">
        <v>211</v>
      </c>
      <c r="E102" s="52" t="s">
        <v>7</v>
      </c>
      <c r="F102" s="52" t="s">
        <v>8</v>
      </c>
      <c r="G102" s="52" t="s">
        <v>223</v>
      </c>
      <c r="H102" s="47">
        <f>257600000</f>
        <v>257600000</v>
      </c>
      <c r="I102" s="156" t="s">
        <v>76</v>
      </c>
      <c r="J102" s="29" t="s">
        <v>76</v>
      </c>
      <c r="K102" s="72" t="s">
        <v>213</v>
      </c>
      <c r="L102" s="73" t="s">
        <v>78</v>
      </c>
      <c r="M102" s="52" t="str">
        <f t="shared" si="6"/>
        <v>Amparar los aportes a riesgos laborales -ARL de los estudiantes que realizarán práctica educativa o pedagógica durante la vigencia .</v>
      </c>
      <c r="N102" s="31">
        <v>1</v>
      </c>
      <c r="O102" s="31">
        <v>1</v>
      </c>
      <c r="P102" s="74">
        <v>11</v>
      </c>
      <c r="Q102" s="75" t="s">
        <v>79</v>
      </c>
      <c r="R102" s="75" t="s">
        <v>80</v>
      </c>
      <c r="S102" s="52" t="s">
        <v>1</v>
      </c>
      <c r="T102" s="76">
        <f t="shared" si="3"/>
        <v>257600000</v>
      </c>
      <c r="U102" s="77">
        <f t="shared" si="1"/>
        <v>257600000</v>
      </c>
      <c r="V102" s="31" t="s">
        <v>76</v>
      </c>
      <c r="W102" s="31" t="s">
        <v>81</v>
      </c>
      <c r="X102" s="78" t="s">
        <v>82</v>
      </c>
      <c r="Y102" s="32" t="s">
        <v>83</v>
      </c>
      <c r="Z102" s="33" t="s">
        <v>27</v>
      </c>
      <c r="AA102" s="30" t="s">
        <v>84</v>
      </c>
      <c r="AB102" s="79" t="s">
        <v>85</v>
      </c>
      <c r="AC102" s="31" t="s">
        <v>76</v>
      </c>
      <c r="AD102" s="31" t="s">
        <v>86</v>
      </c>
      <c r="AE102" s="80" t="s">
        <v>87</v>
      </c>
      <c r="AF102" s="80" t="s">
        <v>88</v>
      </c>
      <c r="AG102" s="80" t="s">
        <v>89</v>
      </c>
      <c r="AH102" s="80" t="s">
        <v>90</v>
      </c>
      <c r="AI102" s="80" t="s">
        <v>90</v>
      </c>
      <c r="AJ102" s="80" t="s">
        <v>90</v>
      </c>
      <c r="AK102" s="81"/>
      <c r="AL102" s="81"/>
      <c r="AM102" s="81"/>
    </row>
    <row r="103" spans="1:39" s="35" customFormat="1" ht="26.25" customHeight="1" x14ac:dyDescent="0.15">
      <c r="A103" s="53"/>
      <c r="B103" s="28" t="s">
        <v>3</v>
      </c>
      <c r="C103" s="52" t="s">
        <v>142</v>
      </c>
      <c r="D103" s="52" t="s">
        <v>200</v>
      </c>
      <c r="E103" s="52" t="s">
        <v>224</v>
      </c>
      <c r="F103" s="52" t="s">
        <v>225</v>
      </c>
      <c r="G103" s="52" t="s">
        <v>226</v>
      </c>
      <c r="H103" s="47">
        <v>850000000</v>
      </c>
      <c r="I103" s="156" t="s">
        <v>76</v>
      </c>
      <c r="J103" s="29" t="s">
        <v>76</v>
      </c>
      <c r="K103" s="72" t="s">
        <v>144</v>
      </c>
      <c r="L103" s="73" t="s">
        <v>78</v>
      </c>
      <c r="M103" s="52" t="str">
        <f t="shared" si="6"/>
        <v>Pago de la cuota de fiscalización y auditaje</v>
      </c>
      <c r="N103" s="31">
        <v>1</v>
      </c>
      <c r="O103" s="31">
        <v>1</v>
      </c>
      <c r="P103" s="74">
        <v>11</v>
      </c>
      <c r="Q103" s="75" t="s">
        <v>79</v>
      </c>
      <c r="R103" s="75" t="s">
        <v>80</v>
      </c>
      <c r="S103" s="52" t="s">
        <v>227</v>
      </c>
      <c r="T103" s="76">
        <f t="shared" si="3"/>
        <v>850000000</v>
      </c>
      <c r="U103" s="77">
        <f t="shared" si="1"/>
        <v>850000000</v>
      </c>
      <c r="V103" s="31" t="s">
        <v>76</v>
      </c>
      <c r="W103" s="31" t="s">
        <v>81</v>
      </c>
      <c r="X103" s="78" t="s">
        <v>82</v>
      </c>
      <c r="Y103" s="32" t="s">
        <v>83</v>
      </c>
      <c r="Z103" s="33" t="s">
        <v>3</v>
      </c>
      <c r="AA103" s="30" t="s">
        <v>84</v>
      </c>
      <c r="AB103" s="79" t="s">
        <v>85</v>
      </c>
      <c r="AC103" s="31" t="s">
        <v>76</v>
      </c>
      <c r="AD103" s="31" t="s">
        <v>86</v>
      </c>
      <c r="AE103" s="80" t="s">
        <v>87</v>
      </c>
      <c r="AF103" s="80" t="s">
        <v>88</v>
      </c>
      <c r="AG103" s="80" t="s">
        <v>89</v>
      </c>
      <c r="AH103" s="80" t="s">
        <v>90</v>
      </c>
      <c r="AI103" s="80" t="s">
        <v>90</v>
      </c>
      <c r="AJ103" s="80" t="s">
        <v>90</v>
      </c>
      <c r="AK103" s="81"/>
      <c r="AL103" s="81"/>
      <c r="AM103" s="81"/>
    </row>
    <row r="104" spans="1:39" s="35" customFormat="1" ht="26.25" customHeight="1" x14ac:dyDescent="0.15">
      <c r="A104" s="53"/>
      <c r="B104" s="28" t="s">
        <v>3</v>
      </c>
      <c r="C104" s="52" t="s">
        <v>142</v>
      </c>
      <c r="D104" s="52" t="s">
        <v>72</v>
      </c>
      <c r="E104" s="52" t="s">
        <v>228</v>
      </c>
      <c r="F104" s="52" t="s">
        <v>229</v>
      </c>
      <c r="G104" s="52" t="s">
        <v>230</v>
      </c>
      <c r="H104" s="47">
        <v>8000000</v>
      </c>
      <c r="I104" s="156" t="s">
        <v>76</v>
      </c>
      <c r="J104" s="29" t="s">
        <v>76</v>
      </c>
      <c r="K104" s="72" t="s">
        <v>231</v>
      </c>
      <c r="L104" s="73" t="s">
        <v>78</v>
      </c>
      <c r="M104" s="52" t="str">
        <f t="shared" si="6"/>
        <v xml:space="preserve">Pago de impuesto sobre vehículos automotores de propiedad de la Universidad Pedagógica Nacional correspondientes a la vigencia </v>
      </c>
      <c r="N104" s="31">
        <v>1</v>
      </c>
      <c r="O104" s="31">
        <v>1</v>
      </c>
      <c r="P104" s="74">
        <v>11</v>
      </c>
      <c r="Q104" s="75" t="s">
        <v>79</v>
      </c>
      <c r="R104" s="75" t="s">
        <v>80</v>
      </c>
      <c r="S104" s="52" t="s">
        <v>227</v>
      </c>
      <c r="T104" s="76">
        <f t="shared" si="3"/>
        <v>8000000</v>
      </c>
      <c r="U104" s="77">
        <f t="shared" si="1"/>
        <v>8000000</v>
      </c>
      <c r="V104" s="31" t="s">
        <v>76</v>
      </c>
      <c r="W104" s="31" t="s">
        <v>81</v>
      </c>
      <c r="X104" s="78" t="s">
        <v>82</v>
      </c>
      <c r="Y104" s="32" t="s">
        <v>83</v>
      </c>
      <c r="Z104" s="33" t="s">
        <v>3</v>
      </c>
      <c r="AA104" s="30" t="s">
        <v>84</v>
      </c>
      <c r="AB104" s="79" t="s">
        <v>85</v>
      </c>
      <c r="AC104" s="31" t="s">
        <v>76</v>
      </c>
      <c r="AD104" s="31" t="s">
        <v>86</v>
      </c>
      <c r="AE104" s="80" t="s">
        <v>87</v>
      </c>
      <c r="AF104" s="80" t="s">
        <v>88</v>
      </c>
      <c r="AG104" s="80" t="s">
        <v>89</v>
      </c>
      <c r="AH104" s="80" t="s">
        <v>90</v>
      </c>
      <c r="AI104" s="80" t="s">
        <v>90</v>
      </c>
      <c r="AJ104" s="80" t="s">
        <v>90</v>
      </c>
      <c r="AK104" s="81"/>
      <c r="AL104" s="81"/>
      <c r="AM104" s="81"/>
    </row>
    <row r="105" spans="1:39" s="35" customFormat="1" ht="26.25" customHeight="1" x14ac:dyDescent="0.15">
      <c r="A105" s="53"/>
      <c r="B105" s="28" t="s">
        <v>3</v>
      </c>
      <c r="C105" s="52" t="s">
        <v>142</v>
      </c>
      <c r="D105" s="52" t="s">
        <v>72</v>
      </c>
      <c r="E105" s="52" t="s">
        <v>232</v>
      </c>
      <c r="F105" s="52" t="s">
        <v>233</v>
      </c>
      <c r="G105" s="52" t="s">
        <v>234</v>
      </c>
      <c r="H105" s="47">
        <v>1800000000</v>
      </c>
      <c r="I105" s="156" t="s">
        <v>76</v>
      </c>
      <c r="J105" s="29" t="s">
        <v>76</v>
      </c>
      <c r="K105" s="72" t="s">
        <v>235</v>
      </c>
      <c r="L105" s="73" t="s">
        <v>78</v>
      </c>
      <c r="M105" s="52" t="str">
        <f t="shared" si="6"/>
        <v>Pago de los impuestos prediales de la vigencia  de los predios ubicados de la UPN</v>
      </c>
      <c r="N105" s="31">
        <v>1</v>
      </c>
      <c r="O105" s="31">
        <v>1</v>
      </c>
      <c r="P105" s="74">
        <v>11</v>
      </c>
      <c r="Q105" s="75" t="s">
        <v>79</v>
      </c>
      <c r="R105" s="75" t="s">
        <v>80</v>
      </c>
      <c r="S105" s="52" t="s">
        <v>227</v>
      </c>
      <c r="T105" s="76">
        <f t="shared" si="3"/>
        <v>1800000000</v>
      </c>
      <c r="U105" s="77">
        <f t="shared" si="1"/>
        <v>1800000000</v>
      </c>
      <c r="V105" s="31" t="s">
        <v>76</v>
      </c>
      <c r="W105" s="31" t="s">
        <v>81</v>
      </c>
      <c r="X105" s="78" t="s">
        <v>82</v>
      </c>
      <c r="Y105" s="32" t="s">
        <v>83</v>
      </c>
      <c r="Z105" s="33" t="s">
        <v>3</v>
      </c>
      <c r="AA105" s="30" t="s">
        <v>84</v>
      </c>
      <c r="AB105" s="79" t="s">
        <v>85</v>
      </c>
      <c r="AC105" s="31" t="s">
        <v>76</v>
      </c>
      <c r="AD105" s="31" t="s">
        <v>86</v>
      </c>
      <c r="AE105" s="80" t="s">
        <v>87</v>
      </c>
      <c r="AF105" s="80" t="s">
        <v>88</v>
      </c>
      <c r="AG105" s="80" t="s">
        <v>89</v>
      </c>
      <c r="AH105" s="80" t="s">
        <v>90</v>
      </c>
      <c r="AI105" s="80" t="s">
        <v>90</v>
      </c>
      <c r="AJ105" s="80" t="s">
        <v>90</v>
      </c>
      <c r="AK105" s="81"/>
      <c r="AL105" s="81"/>
      <c r="AM105" s="81"/>
    </row>
    <row r="106" spans="1:39" s="35" customFormat="1" ht="26.25" customHeight="1" x14ac:dyDescent="0.15">
      <c r="A106" s="53"/>
      <c r="B106" s="28" t="s">
        <v>3</v>
      </c>
      <c r="C106" s="52" t="s">
        <v>142</v>
      </c>
      <c r="D106" s="52" t="s">
        <v>200</v>
      </c>
      <c r="E106" s="52" t="s">
        <v>236</v>
      </c>
      <c r="F106" s="52" t="s">
        <v>237</v>
      </c>
      <c r="G106" s="52" t="s">
        <v>238</v>
      </c>
      <c r="H106" s="47">
        <v>50000000</v>
      </c>
      <c r="I106" s="156" t="s">
        <v>76</v>
      </c>
      <c r="J106" s="29" t="s">
        <v>76</v>
      </c>
      <c r="K106" s="72" t="s">
        <v>239</v>
      </c>
      <c r="L106" s="73" t="s">
        <v>78</v>
      </c>
      <c r="M106" s="52" t="str">
        <f t="shared" si="6"/>
        <v>Amparar el pago del impuesto de Industria y Comercio (ICA) de la Universidad Pedagógica Nacional.</v>
      </c>
      <c r="N106" s="31">
        <v>1</v>
      </c>
      <c r="O106" s="31">
        <v>1</v>
      </c>
      <c r="P106" s="74">
        <v>11</v>
      </c>
      <c r="Q106" s="75" t="s">
        <v>79</v>
      </c>
      <c r="R106" s="75" t="s">
        <v>80</v>
      </c>
      <c r="S106" s="52" t="s">
        <v>227</v>
      </c>
      <c r="T106" s="76">
        <f t="shared" si="3"/>
        <v>50000000</v>
      </c>
      <c r="U106" s="77">
        <f t="shared" si="1"/>
        <v>50000000</v>
      </c>
      <c r="V106" s="31" t="s">
        <v>76</v>
      </c>
      <c r="W106" s="31" t="s">
        <v>81</v>
      </c>
      <c r="X106" s="78" t="s">
        <v>82</v>
      </c>
      <c r="Y106" s="32" t="s">
        <v>83</v>
      </c>
      <c r="Z106" s="33" t="s">
        <v>3</v>
      </c>
      <c r="AA106" s="30" t="s">
        <v>84</v>
      </c>
      <c r="AB106" s="79" t="s">
        <v>85</v>
      </c>
      <c r="AC106" s="31" t="s">
        <v>76</v>
      </c>
      <c r="AD106" s="31" t="s">
        <v>86</v>
      </c>
      <c r="AE106" s="80" t="s">
        <v>87</v>
      </c>
      <c r="AF106" s="80" t="s">
        <v>88</v>
      </c>
      <c r="AG106" s="80" t="s">
        <v>89</v>
      </c>
      <c r="AH106" s="80" t="s">
        <v>90</v>
      </c>
      <c r="AI106" s="80" t="s">
        <v>90</v>
      </c>
      <c r="AJ106" s="80" t="s">
        <v>90</v>
      </c>
      <c r="AK106" s="81"/>
      <c r="AL106" s="81"/>
      <c r="AM106" s="81"/>
    </row>
    <row r="107" spans="1:39" s="35" customFormat="1" ht="26.25" customHeight="1" x14ac:dyDescent="0.15">
      <c r="A107" s="53"/>
      <c r="B107" s="28" t="s">
        <v>3</v>
      </c>
      <c r="C107" s="52" t="s">
        <v>142</v>
      </c>
      <c r="D107" s="52" t="s">
        <v>135</v>
      </c>
      <c r="E107" s="52" t="s">
        <v>0</v>
      </c>
      <c r="F107" s="52" t="s">
        <v>241</v>
      </c>
      <c r="G107" s="52" t="s">
        <v>2</v>
      </c>
      <c r="H107" s="47">
        <v>8785834</v>
      </c>
      <c r="I107" s="156" t="s">
        <v>76</v>
      </c>
      <c r="J107" s="29" t="s">
        <v>76</v>
      </c>
      <c r="K107" s="72" t="s">
        <v>243</v>
      </c>
      <c r="L107" s="73" t="s">
        <v>78</v>
      </c>
      <c r="M107" s="52" t="str">
        <f t="shared" si="6"/>
        <v>Prima o auxilio de Maternidad</v>
      </c>
      <c r="N107" s="31">
        <v>1</v>
      </c>
      <c r="O107" s="31">
        <v>1</v>
      </c>
      <c r="P107" s="74">
        <v>11</v>
      </c>
      <c r="Q107" s="75" t="s">
        <v>79</v>
      </c>
      <c r="R107" s="75" t="s">
        <v>80</v>
      </c>
      <c r="S107" s="52" t="s">
        <v>1</v>
      </c>
      <c r="T107" s="76">
        <f>H107</f>
        <v>8785834</v>
      </c>
      <c r="U107" s="77">
        <f>T107</f>
        <v>8785834</v>
      </c>
      <c r="V107" s="31" t="s">
        <v>76</v>
      </c>
      <c r="W107" s="31" t="s">
        <v>81</v>
      </c>
      <c r="X107" s="78" t="s">
        <v>82</v>
      </c>
      <c r="Y107" s="32" t="s">
        <v>83</v>
      </c>
      <c r="Z107" s="33" t="s">
        <v>3</v>
      </c>
      <c r="AA107" s="30" t="s">
        <v>84</v>
      </c>
      <c r="AB107" s="79" t="s">
        <v>85</v>
      </c>
      <c r="AC107" s="31" t="s">
        <v>76</v>
      </c>
      <c r="AD107" s="31" t="s">
        <v>86</v>
      </c>
      <c r="AE107" s="80" t="s">
        <v>87</v>
      </c>
      <c r="AF107" s="80" t="s">
        <v>88</v>
      </c>
      <c r="AG107" s="80" t="s">
        <v>89</v>
      </c>
      <c r="AH107" s="80" t="s">
        <v>90</v>
      </c>
      <c r="AI107" s="80" t="s">
        <v>90</v>
      </c>
      <c r="AJ107" s="80" t="s">
        <v>90</v>
      </c>
      <c r="AK107" s="81"/>
      <c r="AL107" s="81"/>
      <c r="AM107" s="81"/>
    </row>
    <row r="108" spans="1:39" s="35" customFormat="1" ht="26.25" customHeight="1" x14ac:dyDescent="0.15">
      <c r="A108" s="53"/>
      <c r="B108" s="28" t="s">
        <v>3</v>
      </c>
      <c r="C108" s="52" t="s">
        <v>142</v>
      </c>
      <c r="D108" s="52" t="s">
        <v>135</v>
      </c>
      <c r="E108" s="52" t="s">
        <v>240</v>
      </c>
      <c r="F108" s="52" t="s">
        <v>241</v>
      </c>
      <c r="G108" s="52" t="s">
        <v>242</v>
      </c>
      <c r="H108" s="47">
        <v>474929450</v>
      </c>
      <c r="I108" s="156" t="s">
        <v>76</v>
      </c>
      <c r="J108" s="29" t="s">
        <v>76</v>
      </c>
      <c r="K108" s="72" t="s">
        <v>243</v>
      </c>
      <c r="L108" s="73" t="s">
        <v>78</v>
      </c>
      <c r="M108" s="52" t="str">
        <f t="shared" si="6"/>
        <v xml:space="preserve">Auxilios Sindicales
</v>
      </c>
      <c r="N108" s="31">
        <v>1</v>
      </c>
      <c r="O108" s="31">
        <v>1</v>
      </c>
      <c r="P108" s="74">
        <v>11</v>
      </c>
      <c r="Q108" s="75" t="s">
        <v>79</v>
      </c>
      <c r="R108" s="75" t="s">
        <v>80</v>
      </c>
      <c r="S108" s="52" t="s">
        <v>14</v>
      </c>
      <c r="T108" s="76">
        <f t="shared" si="3"/>
        <v>474929450</v>
      </c>
      <c r="U108" s="77">
        <f t="shared" si="1"/>
        <v>474929450</v>
      </c>
      <c r="V108" s="31" t="s">
        <v>76</v>
      </c>
      <c r="W108" s="31" t="s">
        <v>81</v>
      </c>
      <c r="X108" s="78" t="s">
        <v>82</v>
      </c>
      <c r="Y108" s="32" t="s">
        <v>83</v>
      </c>
      <c r="Z108" s="33" t="s">
        <v>3</v>
      </c>
      <c r="AA108" s="30" t="s">
        <v>84</v>
      </c>
      <c r="AB108" s="79" t="s">
        <v>85</v>
      </c>
      <c r="AC108" s="31" t="s">
        <v>76</v>
      </c>
      <c r="AD108" s="31" t="s">
        <v>86</v>
      </c>
      <c r="AE108" s="80" t="s">
        <v>87</v>
      </c>
      <c r="AF108" s="80" t="s">
        <v>88</v>
      </c>
      <c r="AG108" s="80" t="s">
        <v>89</v>
      </c>
      <c r="AH108" s="80" t="s">
        <v>90</v>
      </c>
      <c r="AI108" s="80" t="s">
        <v>90</v>
      </c>
      <c r="AJ108" s="80" t="s">
        <v>90</v>
      </c>
      <c r="AK108" s="81"/>
      <c r="AL108" s="81"/>
      <c r="AM108" s="81"/>
    </row>
    <row r="109" spans="1:39" s="35" customFormat="1" ht="26.25" customHeight="1" x14ac:dyDescent="0.15">
      <c r="A109" s="53"/>
      <c r="B109" s="28" t="s">
        <v>3</v>
      </c>
      <c r="C109" s="52" t="s">
        <v>142</v>
      </c>
      <c r="D109" s="52" t="s">
        <v>135</v>
      </c>
      <c r="E109" s="52" t="s">
        <v>34</v>
      </c>
      <c r="F109" s="52" t="s">
        <v>244</v>
      </c>
      <c r="G109" s="52" t="s">
        <v>244</v>
      </c>
      <c r="H109" s="47">
        <v>30602000.000000004</v>
      </c>
      <c r="I109" s="156" t="s">
        <v>76</v>
      </c>
      <c r="J109" s="29" t="s">
        <v>76</v>
      </c>
      <c r="K109" s="72" t="s">
        <v>243</v>
      </c>
      <c r="L109" s="73" t="s">
        <v>78</v>
      </c>
      <c r="M109" s="52" t="str">
        <f t="shared" si="6"/>
        <v>Auxilios funerarios a cargo de la entidad</v>
      </c>
      <c r="N109" s="31">
        <v>1</v>
      </c>
      <c r="O109" s="31">
        <v>1</v>
      </c>
      <c r="P109" s="74">
        <v>11</v>
      </c>
      <c r="Q109" s="75" t="s">
        <v>79</v>
      </c>
      <c r="R109" s="75" t="s">
        <v>80</v>
      </c>
      <c r="S109" s="82" t="s">
        <v>14</v>
      </c>
      <c r="T109" s="76">
        <f t="shared" si="3"/>
        <v>30602000.000000004</v>
      </c>
      <c r="U109" s="77">
        <f t="shared" si="1"/>
        <v>30602000.000000004</v>
      </c>
      <c r="V109" s="31" t="s">
        <v>76</v>
      </c>
      <c r="W109" s="31" t="s">
        <v>81</v>
      </c>
      <c r="X109" s="78" t="s">
        <v>82</v>
      </c>
      <c r="Y109" s="32" t="s">
        <v>83</v>
      </c>
      <c r="Z109" s="33" t="s">
        <v>3</v>
      </c>
      <c r="AA109" s="30" t="s">
        <v>84</v>
      </c>
      <c r="AB109" s="79" t="s">
        <v>85</v>
      </c>
      <c r="AC109" s="31" t="s">
        <v>76</v>
      </c>
      <c r="AD109" s="31" t="s">
        <v>86</v>
      </c>
      <c r="AE109" s="80" t="s">
        <v>87</v>
      </c>
      <c r="AF109" s="80" t="s">
        <v>88</v>
      </c>
      <c r="AG109" s="80" t="s">
        <v>89</v>
      </c>
      <c r="AH109" s="80" t="s">
        <v>90</v>
      </c>
      <c r="AI109" s="80" t="s">
        <v>90</v>
      </c>
      <c r="AJ109" s="80" t="s">
        <v>90</v>
      </c>
      <c r="AK109" s="81"/>
      <c r="AL109" s="81"/>
      <c r="AM109" s="81"/>
    </row>
    <row r="110" spans="1:39" s="35" customFormat="1" ht="26.25" customHeight="1" x14ac:dyDescent="0.15">
      <c r="A110" s="53"/>
      <c r="B110" s="28" t="s">
        <v>3</v>
      </c>
      <c r="C110" s="52" t="s">
        <v>142</v>
      </c>
      <c r="D110" s="52" t="s">
        <v>135</v>
      </c>
      <c r="E110" s="52" t="s">
        <v>245</v>
      </c>
      <c r="F110" s="52" t="s">
        <v>246</v>
      </c>
      <c r="G110" s="52" t="s">
        <v>246</v>
      </c>
      <c r="H110" s="47">
        <v>11497200</v>
      </c>
      <c r="I110" s="156" t="s">
        <v>76</v>
      </c>
      <c r="J110" s="29" t="s">
        <v>76</v>
      </c>
      <c r="K110" s="72" t="s">
        <v>243</v>
      </c>
      <c r="L110" s="73" t="s">
        <v>78</v>
      </c>
      <c r="M110" s="52" t="str">
        <f t="shared" si="6"/>
        <v>Auxilio de Incapacidad</v>
      </c>
      <c r="N110" s="31">
        <v>1</v>
      </c>
      <c r="O110" s="31">
        <v>1</v>
      </c>
      <c r="P110" s="74">
        <v>11</v>
      </c>
      <c r="Q110" s="75" t="s">
        <v>79</v>
      </c>
      <c r="R110" s="75" t="s">
        <v>80</v>
      </c>
      <c r="S110" s="52" t="s">
        <v>14</v>
      </c>
      <c r="T110" s="76">
        <f t="shared" si="3"/>
        <v>11497200</v>
      </c>
      <c r="U110" s="77">
        <f t="shared" si="1"/>
        <v>11497200</v>
      </c>
      <c r="V110" s="31" t="s">
        <v>76</v>
      </c>
      <c r="W110" s="31" t="s">
        <v>81</v>
      </c>
      <c r="X110" s="78" t="s">
        <v>82</v>
      </c>
      <c r="Y110" s="32" t="s">
        <v>83</v>
      </c>
      <c r="Z110" s="33" t="s">
        <v>3</v>
      </c>
      <c r="AA110" s="30" t="s">
        <v>84</v>
      </c>
      <c r="AB110" s="79" t="s">
        <v>85</v>
      </c>
      <c r="AC110" s="31" t="s">
        <v>76</v>
      </c>
      <c r="AD110" s="31" t="s">
        <v>86</v>
      </c>
      <c r="AE110" s="80" t="s">
        <v>87</v>
      </c>
      <c r="AF110" s="80" t="s">
        <v>88</v>
      </c>
      <c r="AG110" s="80" t="s">
        <v>89</v>
      </c>
      <c r="AH110" s="80" t="s">
        <v>90</v>
      </c>
      <c r="AI110" s="80" t="s">
        <v>90</v>
      </c>
      <c r="AJ110" s="80" t="s">
        <v>90</v>
      </c>
      <c r="AK110" s="81"/>
      <c r="AL110" s="81"/>
      <c r="AM110" s="81"/>
    </row>
    <row r="111" spans="1:39" s="35" customFormat="1" ht="26.25" customHeight="1" x14ac:dyDescent="0.15">
      <c r="A111" s="53"/>
      <c r="B111" s="28" t="s">
        <v>3</v>
      </c>
      <c r="C111" s="52" t="s">
        <v>142</v>
      </c>
      <c r="D111" s="52" t="s">
        <v>135</v>
      </c>
      <c r="E111" s="52" t="s">
        <v>247</v>
      </c>
      <c r="F111" s="52" t="s">
        <v>248</v>
      </c>
      <c r="G111" s="52" t="s">
        <v>248</v>
      </c>
      <c r="H111" s="47">
        <v>12852840.000000002</v>
      </c>
      <c r="I111" s="156" t="s">
        <v>76</v>
      </c>
      <c r="J111" s="29" t="s">
        <v>76</v>
      </c>
      <c r="K111" s="72" t="s">
        <v>243</v>
      </c>
      <c r="L111" s="73" t="s">
        <v>78</v>
      </c>
      <c r="M111" s="52" t="str">
        <f t="shared" si="6"/>
        <v>Auxilios Salud Visual</v>
      </c>
      <c r="N111" s="31">
        <v>1</v>
      </c>
      <c r="O111" s="31">
        <v>1</v>
      </c>
      <c r="P111" s="74">
        <v>11</v>
      </c>
      <c r="Q111" s="75" t="s">
        <v>79</v>
      </c>
      <c r="R111" s="75" t="s">
        <v>80</v>
      </c>
      <c r="S111" s="52" t="s">
        <v>14</v>
      </c>
      <c r="T111" s="76">
        <f t="shared" si="3"/>
        <v>12852840.000000002</v>
      </c>
      <c r="U111" s="77">
        <f t="shared" si="1"/>
        <v>12852840.000000002</v>
      </c>
      <c r="V111" s="31" t="s">
        <v>76</v>
      </c>
      <c r="W111" s="31" t="s">
        <v>81</v>
      </c>
      <c r="X111" s="78" t="s">
        <v>82</v>
      </c>
      <c r="Y111" s="32" t="s">
        <v>83</v>
      </c>
      <c r="Z111" s="33" t="s">
        <v>3</v>
      </c>
      <c r="AA111" s="30" t="s">
        <v>84</v>
      </c>
      <c r="AB111" s="79" t="s">
        <v>85</v>
      </c>
      <c r="AC111" s="31" t="s">
        <v>76</v>
      </c>
      <c r="AD111" s="31" t="s">
        <v>86</v>
      </c>
      <c r="AE111" s="80" t="s">
        <v>87</v>
      </c>
      <c r="AF111" s="80" t="s">
        <v>88</v>
      </c>
      <c r="AG111" s="80" t="s">
        <v>89</v>
      </c>
      <c r="AH111" s="80" t="s">
        <v>90</v>
      </c>
      <c r="AI111" s="80" t="s">
        <v>90</v>
      </c>
      <c r="AJ111" s="80" t="s">
        <v>90</v>
      </c>
      <c r="AK111" s="81"/>
      <c r="AL111" s="81"/>
      <c r="AM111" s="81"/>
    </row>
    <row r="112" spans="1:39" s="35" customFormat="1" ht="26.25" customHeight="1" x14ac:dyDescent="0.15">
      <c r="A112" s="53"/>
      <c r="B112" s="28" t="s">
        <v>3</v>
      </c>
      <c r="C112" s="52" t="s">
        <v>142</v>
      </c>
      <c r="D112" s="52" t="s">
        <v>135</v>
      </c>
      <c r="E112" s="52" t="s">
        <v>249</v>
      </c>
      <c r="F112" s="52" t="s">
        <v>250</v>
      </c>
      <c r="G112" s="52" t="s">
        <v>250</v>
      </c>
      <c r="H112" s="47">
        <v>52800000.000000007</v>
      </c>
      <c r="I112" s="156" t="s">
        <v>76</v>
      </c>
      <c r="J112" s="29" t="s">
        <v>76</v>
      </c>
      <c r="K112" s="72" t="s">
        <v>243</v>
      </c>
      <c r="L112" s="73" t="s">
        <v>78</v>
      </c>
      <c r="M112" s="52" t="str">
        <f t="shared" si="6"/>
        <v>Auxilios Médicos</v>
      </c>
      <c r="N112" s="31">
        <v>1</v>
      </c>
      <c r="O112" s="31">
        <v>1</v>
      </c>
      <c r="P112" s="74">
        <v>11</v>
      </c>
      <c r="Q112" s="75" t="s">
        <v>79</v>
      </c>
      <c r="R112" s="75" t="s">
        <v>80</v>
      </c>
      <c r="S112" s="52" t="s">
        <v>14</v>
      </c>
      <c r="T112" s="76">
        <f t="shared" si="3"/>
        <v>52800000.000000007</v>
      </c>
      <c r="U112" s="77">
        <f t="shared" si="1"/>
        <v>52800000.000000007</v>
      </c>
      <c r="V112" s="31" t="s">
        <v>76</v>
      </c>
      <c r="W112" s="31" t="s">
        <v>81</v>
      </c>
      <c r="X112" s="78" t="s">
        <v>82</v>
      </c>
      <c r="Y112" s="32" t="s">
        <v>83</v>
      </c>
      <c r="Z112" s="33" t="s">
        <v>3</v>
      </c>
      <c r="AA112" s="30" t="s">
        <v>84</v>
      </c>
      <c r="AB112" s="79" t="s">
        <v>85</v>
      </c>
      <c r="AC112" s="31" t="s">
        <v>76</v>
      </c>
      <c r="AD112" s="31" t="s">
        <v>86</v>
      </c>
      <c r="AE112" s="80" t="s">
        <v>87</v>
      </c>
      <c r="AF112" s="80" t="s">
        <v>88</v>
      </c>
      <c r="AG112" s="80" t="s">
        <v>89</v>
      </c>
      <c r="AH112" s="80" t="s">
        <v>90</v>
      </c>
      <c r="AI112" s="80" t="s">
        <v>90</v>
      </c>
      <c r="AJ112" s="80" t="s">
        <v>90</v>
      </c>
      <c r="AK112" s="81"/>
      <c r="AL112" s="81"/>
      <c r="AM112" s="81"/>
    </row>
    <row r="113" spans="1:39" s="35" customFormat="1" ht="26.25" customHeight="1" x14ac:dyDescent="0.15">
      <c r="A113" s="53"/>
      <c r="B113" s="28" t="s">
        <v>3</v>
      </c>
      <c r="C113" s="52" t="s">
        <v>142</v>
      </c>
      <c r="D113" s="52" t="s">
        <v>135</v>
      </c>
      <c r="E113" s="52" t="s">
        <v>251</v>
      </c>
      <c r="F113" s="52" t="s">
        <v>252</v>
      </c>
      <c r="G113" s="52" t="s">
        <v>252</v>
      </c>
      <c r="H113" s="47">
        <v>145200000</v>
      </c>
      <c r="I113" s="156" t="s">
        <v>76</v>
      </c>
      <c r="J113" s="29" t="s">
        <v>76</v>
      </c>
      <c r="K113" s="72" t="s">
        <v>243</v>
      </c>
      <c r="L113" s="73" t="s">
        <v>78</v>
      </c>
      <c r="M113" s="52" t="str">
        <f t="shared" si="6"/>
        <v>Auxilios Educativos</v>
      </c>
      <c r="N113" s="31">
        <v>1</v>
      </c>
      <c r="O113" s="31">
        <v>1</v>
      </c>
      <c r="P113" s="74">
        <v>11</v>
      </c>
      <c r="Q113" s="75" t="s">
        <v>79</v>
      </c>
      <c r="R113" s="75" t="s">
        <v>80</v>
      </c>
      <c r="S113" s="52" t="s">
        <v>14</v>
      </c>
      <c r="T113" s="76">
        <f t="shared" si="3"/>
        <v>145200000</v>
      </c>
      <c r="U113" s="77">
        <f t="shared" si="1"/>
        <v>145200000</v>
      </c>
      <c r="V113" s="31" t="s">
        <v>76</v>
      </c>
      <c r="W113" s="31" t="s">
        <v>81</v>
      </c>
      <c r="X113" s="78" t="s">
        <v>82</v>
      </c>
      <c r="Y113" s="32" t="s">
        <v>83</v>
      </c>
      <c r="Z113" s="33" t="s">
        <v>3</v>
      </c>
      <c r="AA113" s="30" t="s">
        <v>84</v>
      </c>
      <c r="AB113" s="79" t="s">
        <v>85</v>
      </c>
      <c r="AC113" s="31" t="s">
        <v>76</v>
      </c>
      <c r="AD113" s="31" t="s">
        <v>86</v>
      </c>
      <c r="AE113" s="80" t="s">
        <v>87</v>
      </c>
      <c r="AF113" s="80" t="s">
        <v>88</v>
      </c>
      <c r="AG113" s="80" t="s">
        <v>89</v>
      </c>
      <c r="AH113" s="80" t="s">
        <v>90</v>
      </c>
      <c r="AI113" s="80" t="s">
        <v>90</v>
      </c>
      <c r="AJ113" s="80" t="s">
        <v>90</v>
      </c>
      <c r="AK113" s="81"/>
      <c r="AL113" s="81"/>
      <c r="AM113" s="81"/>
    </row>
    <row r="114" spans="1:39" s="35" customFormat="1" ht="26.25" customHeight="1" x14ac:dyDescent="0.15">
      <c r="A114" s="53"/>
      <c r="B114" s="28" t="s">
        <v>3</v>
      </c>
      <c r="C114" s="52" t="s">
        <v>253</v>
      </c>
      <c r="D114" s="52" t="s">
        <v>72</v>
      </c>
      <c r="E114" s="52" t="s">
        <v>4</v>
      </c>
      <c r="F114" s="52" t="s">
        <v>6</v>
      </c>
      <c r="G114" s="52" t="s">
        <v>254</v>
      </c>
      <c r="H114" s="47">
        <f>1400000000-(8000000+128000000+79016000+43000000+118568029)</f>
        <v>1023415971</v>
      </c>
      <c r="I114" s="156" t="s">
        <v>76</v>
      </c>
      <c r="J114" s="29" t="s">
        <v>430</v>
      </c>
      <c r="K114" s="72" t="s">
        <v>255</v>
      </c>
      <c r="L114" s="73" t="s">
        <v>78</v>
      </c>
      <c r="M114" s="52" t="str">
        <f t="shared" si="6"/>
        <v xml:space="preserve">Servicios Públicos
</v>
      </c>
      <c r="N114" s="31">
        <v>1</v>
      </c>
      <c r="O114" s="31">
        <v>1</v>
      </c>
      <c r="P114" s="74">
        <v>11</v>
      </c>
      <c r="Q114" s="75" t="s">
        <v>79</v>
      </c>
      <c r="R114" s="75" t="s">
        <v>80</v>
      </c>
      <c r="S114" s="82" t="s">
        <v>5</v>
      </c>
      <c r="T114" s="76">
        <f t="shared" si="3"/>
        <v>1023415971</v>
      </c>
      <c r="U114" s="77">
        <f t="shared" si="1"/>
        <v>1023415971</v>
      </c>
      <c r="V114" s="31" t="s">
        <v>76</v>
      </c>
      <c r="W114" s="31" t="s">
        <v>81</v>
      </c>
      <c r="X114" s="78" t="s">
        <v>82</v>
      </c>
      <c r="Y114" s="32" t="s">
        <v>83</v>
      </c>
      <c r="Z114" s="33" t="s">
        <v>3</v>
      </c>
      <c r="AA114" s="30" t="s">
        <v>84</v>
      </c>
      <c r="AB114" s="79" t="s">
        <v>85</v>
      </c>
      <c r="AC114" s="31" t="s">
        <v>76</v>
      </c>
      <c r="AD114" s="31" t="s">
        <v>86</v>
      </c>
      <c r="AE114" s="80" t="s">
        <v>87</v>
      </c>
      <c r="AF114" s="80" t="s">
        <v>88</v>
      </c>
      <c r="AG114" s="80" t="s">
        <v>89</v>
      </c>
      <c r="AH114" s="80" t="s">
        <v>90</v>
      </c>
      <c r="AI114" s="80" t="s">
        <v>90</v>
      </c>
      <c r="AJ114" s="80" t="s">
        <v>90</v>
      </c>
      <c r="AK114" s="81"/>
      <c r="AL114" s="81"/>
      <c r="AM114" s="81"/>
    </row>
    <row r="115" spans="1:39" s="35" customFormat="1" ht="26.25" customHeight="1" x14ac:dyDescent="0.15">
      <c r="A115" s="53"/>
      <c r="B115" s="28" t="s">
        <v>3</v>
      </c>
      <c r="C115" s="52" t="s">
        <v>253</v>
      </c>
      <c r="D115" s="52" t="s">
        <v>72</v>
      </c>
      <c r="E115" s="52" t="s">
        <v>9</v>
      </c>
      <c r="F115" s="52" t="s">
        <v>133</v>
      </c>
      <c r="G115" s="52" t="s">
        <v>256</v>
      </c>
      <c r="H115" s="47">
        <v>400000000</v>
      </c>
      <c r="I115" s="156" t="s">
        <v>76</v>
      </c>
      <c r="J115" s="29" t="s">
        <v>76</v>
      </c>
      <c r="K115" s="72" t="s">
        <v>255</v>
      </c>
      <c r="L115" s="73" t="s">
        <v>78</v>
      </c>
      <c r="M115" s="52" t="str">
        <f t="shared" si="6"/>
        <v xml:space="preserve">Servicios Públicos </v>
      </c>
      <c r="N115" s="31">
        <v>1</v>
      </c>
      <c r="O115" s="31">
        <v>1</v>
      </c>
      <c r="P115" s="74">
        <v>11</v>
      </c>
      <c r="Q115" s="75" t="s">
        <v>79</v>
      </c>
      <c r="R115" s="75" t="s">
        <v>80</v>
      </c>
      <c r="S115" s="52" t="s">
        <v>5</v>
      </c>
      <c r="T115" s="76">
        <f t="shared" si="3"/>
        <v>400000000</v>
      </c>
      <c r="U115" s="77">
        <f t="shared" si="1"/>
        <v>400000000</v>
      </c>
      <c r="V115" s="31" t="s">
        <v>76</v>
      </c>
      <c r="W115" s="31" t="s">
        <v>81</v>
      </c>
      <c r="X115" s="78" t="s">
        <v>82</v>
      </c>
      <c r="Y115" s="32" t="s">
        <v>83</v>
      </c>
      <c r="Z115" s="33" t="s">
        <v>3</v>
      </c>
      <c r="AA115" s="30" t="s">
        <v>84</v>
      </c>
      <c r="AB115" s="79" t="s">
        <v>85</v>
      </c>
      <c r="AC115" s="31" t="s">
        <v>76</v>
      </c>
      <c r="AD115" s="31" t="s">
        <v>86</v>
      </c>
      <c r="AE115" s="80" t="s">
        <v>87</v>
      </c>
      <c r="AF115" s="80" t="s">
        <v>88</v>
      </c>
      <c r="AG115" s="80" t="s">
        <v>89</v>
      </c>
      <c r="AH115" s="80" t="s">
        <v>90</v>
      </c>
      <c r="AI115" s="80" t="s">
        <v>90</v>
      </c>
      <c r="AJ115" s="80" t="s">
        <v>90</v>
      </c>
      <c r="AK115" s="81"/>
      <c r="AL115" s="81"/>
      <c r="AM115" s="81"/>
    </row>
    <row r="116" spans="1:39" s="35" customFormat="1" ht="26.25" customHeight="1" x14ac:dyDescent="0.15">
      <c r="A116" s="53"/>
      <c r="B116" s="28" t="s">
        <v>15</v>
      </c>
      <c r="C116" s="52" t="s">
        <v>257</v>
      </c>
      <c r="D116" s="52" t="s">
        <v>19</v>
      </c>
      <c r="E116" s="52" t="s">
        <v>22</v>
      </c>
      <c r="F116" s="52" t="s">
        <v>23</v>
      </c>
      <c r="G116" s="52" t="s">
        <v>258</v>
      </c>
      <c r="H116" s="47">
        <v>32900177</v>
      </c>
      <c r="I116" s="156" t="s">
        <v>76</v>
      </c>
      <c r="J116" s="29" t="s">
        <v>76</v>
      </c>
      <c r="K116" s="72" t="s">
        <v>255</v>
      </c>
      <c r="L116" s="73" t="s">
        <v>78</v>
      </c>
      <c r="M116" s="52" t="str">
        <f t="shared" si="6"/>
        <v>Pago servicio energía de  las instalaciones del Centro de Lenguas</v>
      </c>
      <c r="N116" s="31">
        <v>1</v>
      </c>
      <c r="O116" s="31">
        <v>1</v>
      </c>
      <c r="P116" s="74">
        <v>11</v>
      </c>
      <c r="Q116" s="75" t="s">
        <v>79</v>
      </c>
      <c r="R116" s="75" t="s">
        <v>80</v>
      </c>
      <c r="S116" s="82" t="s">
        <v>1</v>
      </c>
      <c r="T116" s="76">
        <f t="shared" si="3"/>
        <v>32900177</v>
      </c>
      <c r="U116" s="77">
        <f t="shared" si="1"/>
        <v>32900177</v>
      </c>
      <c r="V116" s="31" t="s">
        <v>76</v>
      </c>
      <c r="W116" s="31" t="s">
        <v>81</v>
      </c>
      <c r="X116" s="78" t="s">
        <v>82</v>
      </c>
      <c r="Y116" s="32" t="s">
        <v>83</v>
      </c>
      <c r="Z116" s="33" t="s">
        <v>15</v>
      </c>
      <c r="AA116" s="30" t="s">
        <v>84</v>
      </c>
      <c r="AB116" s="79" t="s">
        <v>85</v>
      </c>
      <c r="AC116" s="31" t="s">
        <v>76</v>
      </c>
      <c r="AD116" s="31" t="s">
        <v>86</v>
      </c>
      <c r="AE116" s="80" t="s">
        <v>87</v>
      </c>
      <c r="AF116" s="80" t="s">
        <v>88</v>
      </c>
      <c r="AG116" s="80" t="s">
        <v>89</v>
      </c>
      <c r="AH116" s="80" t="s">
        <v>90</v>
      </c>
      <c r="AI116" s="80" t="s">
        <v>90</v>
      </c>
      <c r="AJ116" s="80" t="s">
        <v>90</v>
      </c>
      <c r="AK116" s="81"/>
      <c r="AL116" s="81"/>
      <c r="AM116" s="81"/>
    </row>
    <row r="117" spans="1:39" s="35" customFormat="1" ht="26.25" customHeight="1" x14ac:dyDescent="0.15">
      <c r="A117" s="53"/>
      <c r="B117" s="28" t="s">
        <v>15</v>
      </c>
      <c r="C117" s="52" t="s">
        <v>257</v>
      </c>
      <c r="D117" s="52" t="s">
        <v>19</v>
      </c>
      <c r="E117" s="52" t="s">
        <v>259</v>
      </c>
      <c r="F117" s="52" t="s">
        <v>133</v>
      </c>
      <c r="G117" s="52" t="s">
        <v>260</v>
      </c>
      <c r="H117" s="47">
        <v>13000000</v>
      </c>
      <c r="I117" s="156" t="s">
        <v>76</v>
      </c>
      <c r="J117" s="29" t="s">
        <v>76</v>
      </c>
      <c r="K117" s="72" t="s">
        <v>255</v>
      </c>
      <c r="L117" s="73" t="s">
        <v>78</v>
      </c>
      <c r="M117" s="52" t="str">
        <f t="shared" si="6"/>
        <v>Pago de servicio telefonía de las instalaciones del Centro de Lenguas</v>
      </c>
      <c r="N117" s="31">
        <v>1</v>
      </c>
      <c r="O117" s="31">
        <v>1</v>
      </c>
      <c r="P117" s="74">
        <v>11</v>
      </c>
      <c r="Q117" s="75" t="s">
        <v>79</v>
      </c>
      <c r="R117" s="75" t="s">
        <v>80</v>
      </c>
      <c r="S117" s="82" t="s">
        <v>1</v>
      </c>
      <c r="T117" s="76">
        <f t="shared" si="3"/>
        <v>13000000</v>
      </c>
      <c r="U117" s="77">
        <f t="shared" si="1"/>
        <v>13000000</v>
      </c>
      <c r="V117" s="31" t="s">
        <v>76</v>
      </c>
      <c r="W117" s="31" t="s">
        <v>81</v>
      </c>
      <c r="X117" s="78" t="s">
        <v>82</v>
      </c>
      <c r="Y117" s="32" t="s">
        <v>83</v>
      </c>
      <c r="Z117" s="33" t="s">
        <v>15</v>
      </c>
      <c r="AA117" s="30" t="s">
        <v>84</v>
      </c>
      <c r="AB117" s="79" t="s">
        <v>85</v>
      </c>
      <c r="AC117" s="31" t="s">
        <v>76</v>
      </c>
      <c r="AD117" s="31" t="s">
        <v>86</v>
      </c>
      <c r="AE117" s="80" t="s">
        <v>87</v>
      </c>
      <c r="AF117" s="80" t="s">
        <v>88</v>
      </c>
      <c r="AG117" s="80" t="s">
        <v>89</v>
      </c>
      <c r="AH117" s="80" t="s">
        <v>90</v>
      </c>
      <c r="AI117" s="80" t="s">
        <v>90</v>
      </c>
      <c r="AJ117" s="80" t="s">
        <v>90</v>
      </c>
      <c r="AK117" s="81"/>
      <c r="AL117" s="81"/>
      <c r="AM117" s="81"/>
    </row>
    <row r="118" spans="1:39" s="35" customFormat="1" ht="48" customHeight="1" x14ac:dyDescent="0.15">
      <c r="A118" s="53"/>
      <c r="B118" s="28" t="s">
        <v>3</v>
      </c>
      <c r="C118" s="52" t="s">
        <v>159</v>
      </c>
      <c r="D118" s="52" t="s">
        <v>160</v>
      </c>
      <c r="E118" s="52" t="s">
        <v>99</v>
      </c>
      <c r="F118" s="52" t="s">
        <v>100</v>
      </c>
      <c r="G118" s="52" t="s">
        <v>261</v>
      </c>
      <c r="H118" s="47">
        <v>55000000</v>
      </c>
      <c r="I118" s="156" t="s">
        <v>86</v>
      </c>
      <c r="J118" s="29" t="s">
        <v>76</v>
      </c>
      <c r="K118" s="72" t="s">
        <v>262</v>
      </c>
      <c r="L118" s="73">
        <v>43211600</v>
      </c>
      <c r="M118" s="52" t="str">
        <f t="shared" si="6"/>
        <v>Adquirir partes, piezas, accesorios y periféricos en tecnología informática para los equipos de cómputo de la Universidad Pedagógica Nacional</v>
      </c>
      <c r="N118" s="31">
        <v>1</v>
      </c>
      <c r="O118" s="31">
        <v>1</v>
      </c>
      <c r="P118" s="74">
        <v>12</v>
      </c>
      <c r="Q118" s="75" t="s">
        <v>79</v>
      </c>
      <c r="R118" s="75" t="s">
        <v>80</v>
      </c>
      <c r="S118" s="52" t="s">
        <v>227</v>
      </c>
      <c r="T118" s="76">
        <f t="shared" si="3"/>
        <v>55000000</v>
      </c>
      <c r="U118" s="77">
        <f t="shared" si="1"/>
        <v>55000000</v>
      </c>
      <c r="V118" s="31" t="s">
        <v>76</v>
      </c>
      <c r="W118" s="31" t="s">
        <v>81</v>
      </c>
      <c r="X118" s="78" t="s">
        <v>82</v>
      </c>
      <c r="Y118" s="32" t="s">
        <v>83</v>
      </c>
      <c r="Z118" s="33" t="s">
        <v>3</v>
      </c>
      <c r="AA118" s="30" t="s">
        <v>84</v>
      </c>
      <c r="AB118" s="79" t="s">
        <v>85</v>
      </c>
      <c r="AC118" s="31" t="s">
        <v>76</v>
      </c>
      <c r="AD118" s="31" t="s">
        <v>86</v>
      </c>
      <c r="AE118" s="80" t="s">
        <v>87</v>
      </c>
      <c r="AF118" s="80" t="s">
        <v>88</v>
      </c>
      <c r="AG118" s="80" t="s">
        <v>89</v>
      </c>
      <c r="AH118" s="80" t="s">
        <v>90</v>
      </c>
      <c r="AI118" s="80" t="s">
        <v>90</v>
      </c>
      <c r="AJ118" s="80" t="s">
        <v>90</v>
      </c>
      <c r="AK118" s="81"/>
      <c r="AL118" s="81"/>
      <c r="AM118" s="81"/>
    </row>
    <row r="119" spans="1:39" s="35" customFormat="1" ht="48" customHeight="1" x14ac:dyDescent="0.15">
      <c r="A119" s="53"/>
      <c r="B119" s="28" t="s">
        <v>3</v>
      </c>
      <c r="C119" s="52" t="s">
        <v>142</v>
      </c>
      <c r="D119" s="52" t="s">
        <v>72</v>
      </c>
      <c r="E119" s="52" t="s">
        <v>123</v>
      </c>
      <c r="F119" s="52" t="s">
        <v>263</v>
      </c>
      <c r="G119" s="52" t="s">
        <v>264</v>
      </c>
      <c r="H119" s="47">
        <v>4574099</v>
      </c>
      <c r="I119" s="156" t="s">
        <v>86</v>
      </c>
      <c r="J119" s="29" t="s">
        <v>76</v>
      </c>
      <c r="K119" s="112" t="s">
        <v>265</v>
      </c>
      <c r="L119" s="170" t="s">
        <v>679</v>
      </c>
      <c r="M119" s="175" t="str">
        <f>G120</f>
        <v>Suministrar materiales de construcción, ferretería y plomería para las adecuaciones y mantenimientos que se realizan en las diferentes instalaciones de la Universidad Pedagógica Nacional.</v>
      </c>
      <c r="N119" s="31">
        <v>1</v>
      </c>
      <c r="O119" s="31">
        <v>1</v>
      </c>
      <c r="P119" s="74">
        <v>11</v>
      </c>
      <c r="Q119" s="75" t="s">
        <v>79</v>
      </c>
      <c r="R119" s="75" t="s">
        <v>80</v>
      </c>
      <c r="S119" s="82" t="s">
        <v>1</v>
      </c>
      <c r="T119" s="176">
        <f>H119+H120+H121</f>
        <v>78214099</v>
      </c>
      <c r="U119" s="177">
        <f t="shared" si="1"/>
        <v>78214099</v>
      </c>
      <c r="V119" s="31" t="s">
        <v>76</v>
      </c>
      <c r="W119" s="31" t="s">
        <v>81</v>
      </c>
      <c r="X119" s="78" t="s">
        <v>82</v>
      </c>
      <c r="Y119" s="32" t="s">
        <v>83</v>
      </c>
      <c r="Z119" s="33" t="s">
        <v>3</v>
      </c>
      <c r="AA119" s="30" t="s">
        <v>84</v>
      </c>
      <c r="AB119" s="79" t="s">
        <v>85</v>
      </c>
      <c r="AC119" s="31" t="s">
        <v>76</v>
      </c>
      <c r="AD119" s="31" t="s">
        <v>86</v>
      </c>
      <c r="AE119" s="80" t="s">
        <v>87</v>
      </c>
      <c r="AF119" s="80" t="s">
        <v>88</v>
      </c>
      <c r="AG119" s="80" t="s">
        <v>89</v>
      </c>
      <c r="AH119" s="80" t="s">
        <v>90</v>
      </c>
      <c r="AI119" s="80" t="s">
        <v>90</v>
      </c>
      <c r="AJ119" s="80" t="s">
        <v>90</v>
      </c>
      <c r="AK119" s="81"/>
      <c r="AL119" s="81"/>
      <c r="AM119" s="81"/>
    </row>
    <row r="120" spans="1:39" s="35" customFormat="1" ht="48" customHeight="1" x14ac:dyDescent="0.15">
      <c r="A120" s="53"/>
      <c r="B120" s="28" t="s">
        <v>3</v>
      </c>
      <c r="C120" s="52" t="s">
        <v>142</v>
      </c>
      <c r="D120" s="52" t="s">
        <v>72</v>
      </c>
      <c r="E120" s="52" t="s">
        <v>26</v>
      </c>
      <c r="F120" s="52" t="s">
        <v>18</v>
      </c>
      <c r="G120" s="52" t="s">
        <v>264</v>
      </c>
      <c r="H120" s="47">
        <v>42080000</v>
      </c>
      <c r="I120" s="156" t="s">
        <v>86</v>
      </c>
      <c r="J120" s="29" t="s">
        <v>76</v>
      </c>
      <c r="K120" s="112" t="s">
        <v>265</v>
      </c>
      <c r="L120" s="172"/>
      <c r="M120" s="175"/>
      <c r="N120" s="31">
        <v>1</v>
      </c>
      <c r="O120" s="31">
        <v>1</v>
      </c>
      <c r="P120" s="74">
        <v>11</v>
      </c>
      <c r="Q120" s="75" t="s">
        <v>79</v>
      </c>
      <c r="R120" s="75" t="s">
        <v>80</v>
      </c>
      <c r="S120" s="82" t="s">
        <v>1</v>
      </c>
      <c r="T120" s="176"/>
      <c r="U120" s="177"/>
      <c r="V120" s="31" t="s">
        <v>76</v>
      </c>
      <c r="W120" s="31" t="s">
        <v>81</v>
      </c>
      <c r="X120" s="78" t="s">
        <v>82</v>
      </c>
      <c r="Y120" s="32" t="s">
        <v>83</v>
      </c>
      <c r="Z120" s="33" t="s">
        <v>3</v>
      </c>
      <c r="AA120" s="30" t="s">
        <v>84</v>
      </c>
      <c r="AB120" s="79" t="s">
        <v>85</v>
      </c>
      <c r="AC120" s="31" t="s">
        <v>76</v>
      </c>
      <c r="AD120" s="31" t="s">
        <v>86</v>
      </c>
      <c r="AE120" s="80" t="s">
        <v>87</v>
      </c>
      <c r="AF120" s="80" t="s">
        <v>88</v>
      </c>
      <c r="AG120" s="80" t="s">
        <v>89</v>
      </c>
      <c r="AH120" s="80" t="s">
        <v>90</v>
      </c>
      <c r="AI120" s="80" t="s">
        <v>90</v>
      </c>
      <c r="AJ120" s="80" t="s">
        <v>90</v>
      </c>
      <c r="AK120" s="81"/>
      <c r="AL120" s="81"/>
      <c r="AM120" s="81"/>
    </row>
    <row r="121" spans="1:39" s="35" customFormat="1" ht="48" customHeight="1" x14ac:dyDescent="0.15">
      <c r="A121" s="53"/>
      <c r="B121" s="28" t="s">
        <v>3</v>
      </c>
      <c r="C121" s="52" t="s">
        <v>142</v>
      </c>
      <c r="D121" s="52" t="s">
        <v>72</v>
      </c>
      <c r="E121" s="52" t="s">
        <v>129</v>
      </c>
      <c r="F121" s="52" t="s">
        <v>130</v>
      </c>
      <c r="G121" s="52" t="s">
        <v>264</v>
      </c>
      <c r="H121" s="47">
        <v>31560000</v>
      </c>
      <c r="I121" s="156" t="s">
        <v>86</v>
      </c>
      <c r="J121" s="29" t="s">
        <v>76</v>
      </c>
      <c r="K121" s="112" t="s">
        <v>265</v>
      </c>
      <c r="L121" s="171"/>
      <c r="M121" s="175"/>
      <c r="N121" s="31">
        <v>1</v>
      </c>
      <c r="O121" s="31">
        <v>1</v>
      </c>
      <c r="P121" s="74">
        <v>11</v>
      </c>
      <c r="Q121" s="75" t="s">
        <v>79</v>
      </c>
      <c r="R121" s="75" t="s">
        <v>80</v>
      </c>
      <c r="S121" s="82" t="s">
        <v>1</v>
      </c>
      <c r="T121" s="176"/>
      <c r="U121" s="177"/>
      <c r="V121" s="31" t="s">
        <v>76</v>
      </c>
      <c r="W121" s="31" t="s">
        <v>81</v>
      </c>
      <c r="X121" s="78" t="s">
        <v>82</v>
      </c>
      <c r="Y121" s="32" t="s">
        <v>83</v>
      </c>
      <c r="Z121" s="33" t="s">
        <v>3</v>
      </c>
      <c r="AA121" s="30" t="s">
        <v>84</v>
      </c>
      <c r="AB121" s="79" t="s">
        <v>85</v>
      </c>
      <c r="AC121" s="31" t="s">
        <v>76</v>
      </c>
      <c r="AD121" s="31" t="s">
        <v>86</v>
      </c>
      <c r="AE121" s="80" t="s">
        <v>87</v>
      </c>
      <c r="AF121" s="80" t="s">
        <v>88</v>
      </c>
      <c r="AG121" s="80" t="s">
        <v>89</v>
      </c>
      <c r="AH121" s="80" t="s">
        <v>90</v>
      </c>
      <c r="AI121" s="80" t="s">
        <v>90</v>
      </c>
      <c r="AJ121" s="80" t="s">
        <v>90</v>
      </c>
      <c r="AK121" s="81"/>
      <c r="AL121" s="81"/>
      <c r="AM121" s="81"/>
    </row>
    <row r="122" spans="1:39" s="35" customFormat="1" ht="48" customHeight="1" x14ac:dyDescent="0.15">
      <c r="A122" s="53"/>
      <c r="B122" s="28" t="s">
        <v>3</v>
      </c>
      <c r="C122" s="52" t="s">
        <v>142</v>
      </c>
      <c r="D122" s="52" t="s">
        <v>72</v>
      </c>
      <c r="E122" s="52" t="s">
        <v>129</v>
      </c>
      <c r="F122" s="52" t="s">
        <v>130</v>
      </c>
      <c r="G122" s="52" t="s">
        <v>266</v>
      </c>
      <c r="H122" s="47">
        <v>2000000</v>
      </c>
      <c r="I122" s="156" t="s">
        <v>86</v>
      </c>
      <c r="J122" s="29" t="s">
        <v>76</v>
      </c>
      <c r="K122" s="112" t="s">
        <v>267</v>
      </c>
      <c r="L122" s="170" t="s">
        <v>268</v>
      </c>
      <c r="M122" s="175" t="str">
        <f>G122</f>
        <v>Suministrar  pinturas y materiales necesarios para realizar las labores de mantenimiento locativo en las diferentes instalaciones de la Universidad Pedagógica Nacional.</v>
      </c>
      <c r="N122" s="31">
        <v>1</v>
      </c>
      <c r="O122" s="31">
        <v>1</v>
      </c>
      <c r="P122" s="74">
        <v>11</v>
      </c>
      <c r="Q122" s="75" t="s">
        <v>79</v>
      </c>
      <c r="R122" s="75" t="s">
        <v>80</v>
      </c>
      <c r="S122" s="82" t="s">
        <v>1</v>
      </c>
      <c r="T122" s="176">
        <f>H122+H123</f>
        <v>77500000</v>
      </c>
      <c r="U122" s="177">
        <f>T122</f>
        <v>77500000</v>
      </c>
      <c r="V122" s="31" t="s">
        <v>76</v>
      </c>
      <c r="W122" s="31" t="s">
        <v>81</v>
      </c>
      <c r="X122" s="78" t="s">
        <v>82</v>
      </c>
      <c r="Y122" s="32" t="s">
        <v>83</v>
      </c>
      <c r="Z122" s="33" t="s">
        <v>3</v>
      </c>
      <c r="AA122" s="30" t="s">
        <v>84</v>
      </c>
      <c r="AB122" s="79" t="s">
        <v>85</v>
      </c>
      <c r="AC122" s="31" t="s">
        <v>76</v>
      </c>
      <c r="AD122" s="31" t="s">
        <v>86</v>
      </c>
      <c r="AE122" s="80" t="s">
        <v>87</v>
      </c>
      <c r="AF122" s="80" t="s">
        <v>88</v>
      </c>
      <c r="AG122" s="80" t="s">
        <v>89</v>
      </c>
      <c r="AH122" s="80" t="s">
        <v>90</v>
      </c>
      <c r="AI122" s="80" t="s">
        <v>90</v>
      </c>
      <c r="AJ122" s="80" t="s">
        <v>90</v>
      </c>
      <c r="AK122" s="81"/>
      <c r="AL122" s="81"/>
      <c r="AM122" s="81"/>
    </row>
    <row r="123" spans="1:39" s="35" customFormat="1" ht="48" customHeight="1" x14ac:dyDescent="0.15">
      <c r="A123" s="53"/>
      <c r="B123" s="28" t="s">
        <v>3</v>
      </c>
      <c r="C123" s="52" t="s">
        <v>142</v>
      </c>
      <c r="D123" s="52" t="s">
        <v>72</v>
      </c>
      <c r="E123" s="52" t="s">
        <v>26</v>
      </c>
      <c r="F123" s="52" t="s">
        <v>18</v>
      </c>
      <c r="G123" s="52" t="s">
        <v>269</v>
      </c>
      <c r="H123" s="47">
        <v>75500000</v>
      </c>
      <c r="I123" s="156" t="s">
        <v>86</v>
      </c>
      <c r="J123" s="29" t="s">
        <v>76</v>
      </c>
      <c r="K123" s="112" t="s">
        <v>267</v>
      </c>
      <c r="L123" s="171"/>
      <c r="M123" s="175"/>
      <c r="N123" s="31">
        <v>1</v>
      </c>
      <c r="O123" s="31">
        <v>1</v>
      </c>
      <c r="P123" s="74">
        <v>11</v>
      </c>
      <c r="Q123" s="75" t="s">
        <v>79</v>
      </c>
      <c r="R123" s="75" t="s">
        <v>80</v>
      </c>
      <c r="S123" s="82" t="s">
        <v>1</v>
      </c>
      <c r="T123" s="176"/>
      <c r="U123" s="177"/>
      <c r="V123" s="31" t="s">
        <v>76</v>
      </c>
      <c r="W123" s="31" t="s">
        <v>81</v>
      </c>
      <c r="X123" s="78" t="s">
        <v>82</v>
      </c>
      <c r="Y123" s="32" t="s">
        <v>83</v>
      </c>
      <c r="Z123" s="33" t="s">
        <v>3</v>
      </c>
      <c r="AA123" s="30" t="s">
        <v>84</v>
      </c>
      <c r="AB123" s="79" t="s">
        <v>85</v>
      </c>
      <c r="AC123" s="31" t="s">
        <v>76</v>
      </c>
      <c r="AD123" s="31" t="s">
        <v>86</v>
      </c>
      <c r="AE123" s="80" t="s">
        <v>87</v>
      </c>
      <c r="AF123" s="80" t="s">
        <v>88</v>
      </c>
      <c r="AG123" s="80" t="s">
        <v>89</v>
      </c>
      <c r="AH123" s="80" t="s">
        <v>90</v>
      </c>
      <c r="AI123" s="80" t="s">
        <v>90</v>
      </c>
      <c r="AJ123" s="80" t="s">
        <v>90</v>
      </c>
      <c r="AK123" s="81"/>
      <c r="AL123" s="81"/>
      <c r="AM123" s="81"/>
    </row>
    <row r="124" spans="1:39" s="35" customFormat="1" ht="48" customHeight="1" x14ac:dyDescent="0.15">
      <c r="A124" s="53"/>
      <c r="B124" s="28" t="s">
        <v>3</v>
      </c>
      <c r="C124" s="52" t="s">
        <v>142</v>
      </c>
      <c r="D124" s="52" t="s">
        <v>72</v>
      </c>
      <c r="E124" s="52" t="s">
        <v>125</v>
      </c>
      <c r="F124" s="52" t="s">
        <v>126</v>
      </c>
      <c r="G124" s="52" t="s">
        <v>270</v>
      </c>
      <c r="H124" s="47">
        <f>18951454-6802744</f>
        <v>12148710</v>
      </c>
      <c r="I124" s="156" t="s">
        <v>86</v>
      </c>
      <c r="J124" s="29" t="s">
        <v>76</v>
      </c>
      <c r="K124" s="112" t="s">
        <v>271</v>
      </c>
      <c r="L124" s="170" t="s">
        <v>272</v>
      </c>
      <c r="M124" s="175" t="str">
        <f>G124</f>
        <v>Suministrar elementos de aseo y desinfección para los diferentes predios de la Universidad Pedagógica Nacional.</v>
      </c>
      <c r="N124" s="31">
        <v>1</v>
      </c>
      <c r="O124" s="31">
        <v>1</v>
      </c>
      <c r="P124" s="74">
        <v>11</v>
      </c>
      <c r="Q124" s="75" t="s">
        <v>79</v>
      </c>
      <c r="R124" s="75" t="s">
        <v>80</v>
      </c>
      <c r="S124" s="82" t="s">
        <v>1</v>
      </c>
      <c r="T124" s="176">
        <f>H124+H125+H126</f>
        <v>145773435</v>
      </c>
      <c r="U124" s="177">
        <f>T124</f>
        <v>145773435</v>
      </c>
      <c r="V124" s="31" t="s">
        <v>76</v>
      </c>
      <c r="W124" s="31" t="s">
        <v>81</v>
      </c>
      <c r="X124" s="78" t="s">
        <v>82</v>
      </c>
      <c r="Y124" s="32" t="s">
        <v>83</v>
      </c>
      <c r="Z124" s="33" t="s">
        <v>3</v>
      </c>
      <c r="AA124" s="30" t="s">
        <v>84</v>
      </c>
      <c r="AB124" s="79" t="s">
        <v>85</v>
      </c>
      <c r="AC124" s="31" t="s">
        <v>76</v>
      </c>
      <c r="AD124" s="31" t="s">
        <v>86</v>
      </c>
      <c r="AE124" s="80" t="s">
        <v>87</v>
      </c>
      <c r="AF124" s="80" t="s">
        <v>88</v>
      </c>
      <c r="AG124" s="80" t="s">
        <v>89</v>
      </c>
      <c r="AH124" s="80" t="s">
        <v>90</v>
      </c>
      <c r="AI124" s="80" t="s">
        <v>90</v>
      </c>
      <c r="AJ124" s="80" t="s">
        <v>90</v>
      </c>
      <c r="AK124" s="81"/>
      <c r="AL124" s="81"/>
      <c r="AM124" s="81"/>
    </row>
    <row r="125" spans="1:39" s="35" customFormat="1" ht="48" customHeight="1" x14ac:dyDescent="0.15">
      <c r="A125" s="53"/>
      <c r="B125" s="28" t="s">
        <v>3</v>
      </c>
      <c r="C125" s="52" t="s">
        <v>142</v>
      </c>
      <c r="D125" s="52" t="s">
        <v>72</v>
      </c>
      <c r="E125" s="52" t="s">
        <v>26</v>
      </c>
      <c r="F125" s="52" t="s">
        <v>18</v>
      </c>
      <c r="G125" s="52" t="s">
        <v>270</v>
      </c>
      <c r="H125" s="47">
        <f>126240000+6802744+581981</f>
        <v>133624725</v>
      </c>
      <c r="I125" s="156" t="s">
        <v>86</v>
      </c>
      <c r="J125" s="29" t="s">
        <v>76</v>
      </c>
      <c r="K125" s="112" t="s">
        <v>271</v>
      </c>
      <c r="L125" s="172"/>
      <c r="M125" s="175"/>
      <c r="N125" s="31">
        <v>1</v>
      </c>
      <c r="O125" s="31">
        <v>1</v>
      </c>
      <c r="P125" s="74">
        <v>11</v>
      </c>
      <c r="Q125" s="75" t="s">
        <v>79</v>
      </c>
      <c r="R125" s="75" t="s">
        <v>80</v>
      </c>
      <c r="S125" s="82" t="s">
        <v>1</v>
      </c>
      <c r="T125" s="176"/>
      <c r="U125" s="177"/>
      <c r="V125" s="31" t="s">
        <v>76</v>
      </c>
      <c r="W125" s="31" t="s">
        <v>81</v>
      </c>
      <c r="X125" s="78" t="s">
        <v>82</v>
      </c>
      <c r="Y125" s="32" t="s">
        <v>83</v>
      </c>
      <c r="Z125" s="33" t="s">
        <v>3</v>
      </c>
      <c r="AA125" s="30" t="s">
        <v>84</v>
      </c>
      <c r="AB125" s="79" t="s">
        <v>85</v>
      </c>
      <c r="AC125" s="31" t="s">
        <v>76</v>
      </c>
      <c r="AD125" s="31" t="s">
        <v>86</v>
      </c>
      <c r="AE125" s="80" t="s">
        <v>87</v>
      </c>
      <c r="AF125" s="80" t="s">
        <v>88</v>
      </c>
      <c r="AG125" s="80" t="s">
        <v>89</v>
      </c>
      <c r="AH125" s="80" t="s">
        <v>90</v>
      </c>
      <c r="AI125" s="80" t="s">
        <v>90</v>
      </c>
      <c r="AJ125" s="80" t="s">
        <v>90</v>
      </c>
      <c r="AK125" s="81"/>
      <c r="AL125" s="81"/>
      <c r="AM125" s="81"/>
    </row>
    <row r="126" spans="1:39" s="35" customFormat="1" ht="48" customHeight="1" x14ac:dyDescent="0.15">
      <c r="A126" s="53"/>
      <c r="B126" s="28" t="s">
        <v>3</v>
      </c>
      <c r="C126" s="52" t="s">
        <v>142</v>
      </c>
      <c r="D126" s="52" t="s">
        <v>72</v>
      </c>
      <c r="E126" s="52" t="s">
        <v>129</v>
      </c>
      <c r="F126" s="52" t="s">
        <v>130</v>
      </c>
      <c r="G126" s="52" t="s">
        <v>270</v>
      </c>
      <c r="H126" s="47">
        <f>581981-581981</f>
        <v>0</v>
      </c>
      <c r="I126" s="156" t="s">
        <v>86</v>
      </c>
      <c r="J126" s="29" t="s">
        <v>76</v>
      </c>
      <c r="K126" s="112" t="s">
        <v>271</v>
      </c>
      <c r="L126" s="171"/>
      <c r="M126" s="175"/>
      <c r="N126" s="31">
        <v>1</v>
      </c>
      <c r="O126" s="31">
        <v>1</v>
      </c>
      <c r="P126" s="74">
        <v>11</v>
      </c>
      <c r="Q126" s="75" t="s">
        <v>79</v>
      </c>
      <c r="R126" s="75" t="s">
        <v>80</v>
      </c>
      <c r="S126" s="82" t="s">
        <v>1</v>
      </c>
      <c r="T126" s="176"/>
      <c r="U126" s="177"/>
      <c r="V126" s="31" t="s">
        <v>76</v>
      </c>
      <c r="W126" s="31" t="s">
        <v>81</v>
      </c>
      <c r="X126" s="78" t="s">
        <v>82</v>
      </c>
      <c r="Y126" s="32" t="s">
        <v>83</v>
      </c>
      <c r="Z126" s="33" t="s">
        <v>3</v>
      </c>
      <c r="AA126" s="30" t="s">
        <v>84</v>
      </c>
      <c r="AB126" s="79" t="s">
        <v>85</v>
      </c>
      <c r="AC126" s="31" t="s">
        <v>76</v>
      </c>
      <c r="AD126" s="31" t="s">
        <v>86</v>
      </c>
      <c r="AE126" s="80" t="s">
        <v>87</v>
      </c>
      <c r="AF126" s="80" t="s">
        <v>88</v>
      </c>
      <c r="AG126" s="80" t="s">
        <v>89</v>
      </c>
      <c r="AH126" s="80" t="s">
        <v>90</v>
      </c>
      <c r="AI126" s="80" t="s">
        <v>90</v>
      </c>
      <c r="AJ126" s="80" t="s">
        <v>90</v>
      </c>
      <c r="AK126" s="81"/>
      <c r="AL126" s="81"/>
      <c r="AM126" s="81"/>
    </row>
    <row r="127" spans="1:39" s="35" customFormat="1" ht="48" customHeight="1" x14ac:dyDescent="0.25">
      <c r="A127" s="84"/>
      <c r="B127" s="28" t="s">
        <v>3</v>
      </c>
      <c r="C127" s="52" t="s">
        <v>142</v>
      </c>
      <c r="D127" s="52" t="s">
        <v>72</v>
      </c>
      <c r="E127" s="52" t="s">
        <v>9</v>
      </c>
      <c r="F127" s="52" t="s">
        <v>133</v>
      </c>
      <c r="G127" s="52" t="s">
        <v>273</v>
      </c>
      <c r="H127" s="47">
        <v>28471602</v>
      </c>
      <c r="I127" s="156" t="s">
        <v>274</v>
      </c>
      <c r="J127" s="29" t="s">
        <v>76</v>
      </c>
      <c r="K127" s="72" t="s">
        <v>275</v>
      </c>
      <c r="L127" s="73" t="s">
        <v>276</v>
      </c>
      <c r="M127" s="52" t="str">
        <f>G127</f>
        <v>Amparar la adición del contrato N.º 285 de 2025 cuyo objeto es "Contratar el servicio de soporte y mantenimiento de la licencia de uso del software ISOLUCION (HSEQ, riesgos, Seguridad de la Información), herramienta especializada en la administración y automatización para el Sistema de Gestión Integral de la Universidad Pedagógica Nacional""</v>
      </c>
      <c r="N127" s="31">
        <v>1</v>
      </c>
      <c r="O127" s="31">
        <v>1</v>
      </c>
      <c r="P127" s="74">
        <v>11</v>
      </c>
      <c r="Q127" s="75" t="s">
        <v>79</v>
      </c>
      <c r="R127" s="75" t="s">
        <v>80</v>
      </c>
      <c r="S127" s="82" t="s">
        <v>158</v>
      </c>
      <c r="T127" s="76">
        <f>H127</f>
        <v>28471602</v>
      </c>
      <c r="U127" s="77">
        <f>T127</f>
        <v>28471602</v>
      </c>
      <c r="V127" s="31" t="s">
        <v>76</v>
      </c>
      <c r="W127" s="31" t="s">
        <v>81</v>
      </c>
      <c r="X127" s="78" t="s">
        <v>82</v>
      </c>
      <c r="Y127" s="32" t="s">
        <v>83</v>
      </c>
      <c r="Z127" s="33" t="s">
        <v>3</v>
      </c>
      <c r="AA127" s="30" t="s">
        <v>84</v>
      </c>
      <c r="AB127" s="79" t="s">
        <v>85</v>
      </c>
      <c r="AC127" s="31" t="s">
        <v>76</v>
      </c>
      <c r="AD127" s="31" t="s">
        <v>86</v>
      </c>
      <c r="AE127" s="80" t="s">
        <v>87</v>
      </c>
      <c r="AF127" s="80" t="s">
        <v>88</v>
      </c>
      <c r="AG127" s="80" t="s">
        <v>89</v>
      </c>
      <c r="AH127" s="80" t="s">
        <v>90</v>
      </c>
      <c r="AI127" s="80" t="s">
        <v>90</v>
      </c>
      <c r="AJ127" s="80" t="s">
        <v>90</v>
      </c>
      <c r="AK127" s="81"/>
      <c r="AL127" s="81"/>
      <c r="AM127" s="81"/>
    </row>
    <row r="128" spans="1:39" s="35" customFormat="1" ht="48" customHeight="1" x14ac:dyDescent="0.15">
      <c r="A128" s="53" t="s">
        <v>277</v>
      </c>
      <c r="B128" s="28" t="s">
        <v>3</v>
      </c>
      <c r="C128" s="52" t="s">
        <v>142</v>
      </c>
      <c r="D128" s="52" t="s">
        <v>72</v>
      </c>
      <c r="E128" s="52" t="s">
        <v>125</v>
      </c>
      <c r="F128" s="52" t="s">
        <v>126</v>
      </c>
      <c r="G128" s="52" t="s">
        <v>695</v>
      </c>
      <c r="H128" s="47">
        <f>146333200+596679+17071000</f>
        <v>164000879</v>
      </c>
      <c r="I128" s="156" t="s">
        <v>86</v>
      </c>
      <c r="J128" s="29" t="s">
        <v>76</v>
      </c>
      <c r="K128" s="72" t="s">
        <v>278</v>
      </c>
      <c r="L128" s="73" t="s">
        <v>279</v>
      </c>
      <c r="M128" s="52" t="str">
        <f>G128</f>
        <v xml:space="preserve">Adquirir la dotación de confección para los trabajadores oficiales y personal que presta servicio en el área de restaurante </v>
      </c>
      <c r="N128" s="31">
        <v>1</v>
      </c>
      <c r="O128" s="31">
        <v>1</v>
      </c>
      <c r="P128" s="74">
        <v>11</v>
      </c>
      <c r="Q128" s="75" t="s">
        <v>79</v>
      </c>
      <c r="R128" s="75" t="s">
        <v>80</v>
      </c>
      <c r="S128" s="82" t="s">
        <v>1</v>
      </c>
      <c r="T128" s="76">
        <f>H128</f>
        <v>164000879</v>
      </c>
      <c r="U128" s="77">
        <f>T128</f>
        <v>164000879</v>
      </c>
      <c r="V128" s="31" t="s">
        <v>76</v>
      </c>
      <c r="W128" s="31" t="s">
        <v>81</v>
      </c>
      <c r="X128" s="78" t="s">
        <v>82</v>
      </c>
      <c r="Y128" s="32" t="s">
        <v>83</v>
      </c>
      <c r="Z128" s="33" t="s">
        <v>3</v>
      </c>
      <c r="AA128" s="30" t="s">
        <v>84</v>
      </c>
      <c r="AB128" s="79" t="s">
        <v>85</v>
      </c>
      <c r="AC128" s="31" t="s">
        <v>76</v>
      </c>
      <c r="AD128" s="31" t="s">
        <v>86</v>
      </c>
      <c r="AE128" s="80" t="s">
        <v>87</v>
      </c>
      <c r="AF128" s="80" t="s">
        <v>88</v>
      </c>
      <c r="AG128" s="80" t="s">
        <v>89</v>
      </c>
      <c r="AH128" s="80" t="s">
        <v>90</v>
      </c>
      <c r="AI128" s="80" t="s">
        <v>90</v>
      </c>
      <c r="AJ128" s="80" t="s">
        <v>90</v>
      </c>
      <c r="AK128" s="81"/>
      <c r="AL128" s="81"/>
      <c r="AM128" s="81"/>
    </row>
    <row r="129" spans="1:39" s="35" customFormat="1" ht="48" customHeight="1" x14ac:dyDescent="0.15">
      <c r="A129" s="53" t="s">
        <v>277</v>
      </c>
      <c r="B129" s="28" t="s">
        <v>3</v>
      </c>
      <c r="C129" s="52" t="s">
        <v>142</v>
      </c>
      <c r="D129" s="52" t="s">
        <v>72</v>
      </c>
      <c r="E129" s="52" t="s">
        <v>125</v>
      </c>
      <c r="F129" s="52" t="s">
        <v>126</v>
      </c>
      <c r="G129" s="52" t="s">
        <v>280</v>
      </c>
      <c r="H129" s="47">
        <f>99000000-13733000</f>
        <v>85267000</v>
      </c>
      <c r="I129" s="156" t="s">
        <v>86</v>
      </c>
      <c r="J129" s="29" t="s">
        <v>76</v>
      </c>
      <c r="K129" s="72" t="s">
        <v>281</v>
      </c>
      <c r="L129" s="73" t="s">
        <v>282</v>
      </c>
      <c r="M129" s="52" t="str">
        <f>G129</f>
        <v xml:space="preserve">Adquirir la dotación de calzado para los trabajadores oficiales y personal que presta servicio en el área de restaurante vigencia </v>
      </c>
      <c r="N129" s="31">
        <v>1</v>
      </c>
      <c r="O129" s="31">
        <v>1</v>
      </c>
      <c r="P129" s="74">
        <v>11</v>
      </c>
      <c r="Q129" s="75" t="s">
        <v>79</v>
      </c>
      <c r="R129" s="75" t="s">
        <v>80</v>
      </c>
      <c r="S129" s="82" t="s">
        <v>1</v>
      </c>
      <c r="T129" s="76">
        <f>H129</f>
        <v>85267000</v>
      </c>
      <c r="U129" s="77">
        <f>T129</f>
        <v>85267000</v>
      </c>
      <c r="V129" s="31" t="s">
        <v>76</v>
      </c>
      <c r="W129" s="31" t="s">
        <v>81</v>
      </c>
      <c r="X129" s="78" t="s">
        <v>82</v>
      </c>
      <c r="Y129" s="32" t="s">
        <v>83</v>
      </c>
      <c r="Z129" s="33" t="s">
        <v>3</v>
      </c>
      <c r="AA129" s="30" t="s">
        <v>84</v>
      </c>
      <c r="AB129" s="79" t="s">
        <v>85</v>
      </c>
      <c r="AC129" s="31" t="s">
        <v>76</v>
      </c>
      <c r="AD129" s="31" t="s">
        <v>86</v>
      </c>
      <c r="AE129" s="80" t="s">
        <v>87</v>
      </c>
      <c r="AF129" s="80" t="s">
        <v>88</v>
      </c>
      <c r="AG129" s="80" t="s">
        <v>89</v>
      </c>
      <c r="AH129" s="80" t="s">
        <v>90</v>
      </c>
      <c r="AI129" s="80" t="s">
        <v>90</v>
      </c>
      <c r="AJ129" s="80" t="s">
        <v>90</v>
      </c>
      <c r="AK129" s="81"/>
      <c r="AL129" s="81"/>
      <c r="AM129" s="81"/>
    </row>
    <row r="130" spans="1:39" s="35" customFormat="1" ht="48" customHeight="1" x14ac:dyDescent="0.15">
      <c r="A130" s="53" t="s">
        <v>277</v>
      </c>
      <c r="B130" s="28" t="s">
        <v>3</v>
      </c>
      <c r="C130" s="52" t="s">
        <v>142</v>
      </c>
      <c r="D130" s="52" t="s">
        <v>72</v>
      </c>
      <c r="E130" s="52" t="s">
        <v>26</v>
      </c>
      <c r="F130" s="52" t="s">
        <v>18</v>
      </c>
      <c r="G130" s="52" t="s">
        <v>283</v>
      </c>
      <c r="H130" s="47">
        <f>100732719+10271671+212415</f>
        <v>111216805</v>
      </c>
      <c r="I130" s="156" t="s">
        <v>86</v>
      </c>
      <c r="J130" s="29" t="s">
        <v>430</v>
      </c>
      <c r="K130" s="112" t="s">
        <v>284</v>
      </c>
      <c r="L130" s="170" t="s">
        <v>664</v>
      </c>
      <c r="M130" s="175" t="str">
        <f>G130</f>
        <v xml:space="preserve">Adquirir la dotación de implementos de seguridad para los trabajadores oficiales y personal que presta servicio en el área de restaurante </v>
      </c>
      <c r="N130" s="31">
        <v>1</v>
      </c>
      <c r="O130" s="31">
        <v>1</v>
      </c>
      <c r="P130" s="74">
        <v>11</v>
      </c>
      <c r="Q130" s="75" t="s">
        <v>79</v>
      </c>
      <c r="R130" s="75" t="s">
        <v>80</v>
      </c>
      <c r="S130" s="82" t="s">
        <v>1</v>
      </c>
      <c r="T130" s="176">
        <f>H130+H131</f>
        <v>136869040</v>
      </c>
      <c r="U130" s="177">
        <f>T130</f>
        <v>136869040</v>
      </c>
      <c r="V130" s="31" t="s">
        <v>76</v>
      </c>
      <c r="W130" s="31" t="s">
        <v>81</v>
      </c>
      <c r="X130" s="78" t="s">
        <v>82</v>
      </c>
      <c r="Y130" s="32" t="s">
        <v>83</v>
      </c>
      <c r="Z130" s="33" t="s">
        <v>3</v>
      </c>
      <c r="AA130" s="30" t="s">
        <v>84</v>
      </c>
      <c r="AB130" s="79" t="s">
        <v>85</v>
      </c>
      <c r="AC130" s="31" t="s">
        <v>76</v>
      </c>
      <c r="AD130" s="31" t="s">
        <v>86</v>
      </c>
      <c r="AE130" s="80" t="s">
        <v>87</v>
      </c>
      <c r="AF130" s="80" t="s">
        <v>88</v>
      </c>
      <c r="AG130" s="80" t="s">
        <v>89</v>
      </c>
      <c r="AH130" s="80" t="s">
        <v>90</v>
      </c>
      <c r="AI130" s="80" t="s">
        <v>90</v>
      </c>
      <c r="AJ130" s="80" t="s">
        <v>90</v>
      </c>
      <c r="AK130" s="81"/>
      <c r="AL130" s="81"/>
      <c r="AM130" s="81"/>
    </row>
    <row r="131" spans="1:39" s="35" customFormat="1" ht="48" customHeight="1" x14ac:dyDescent="0.15">
      <c r="A131" s="53" t="s">
        <v>277</v>
      </c>
      <c r="B131" s="28" t="s">
        <v>3</v>
      </c>
      <c r="C131" s="52" t="s">
        <v>142</v>
      </c>
      <c r="D131" s="52" t="s">
        <v>72</v>
      </c>
      <c r="E131" s="52" t="s">
        <v>125</v>
      </c>
      <c r="F131" s="52" t="s">
        <v>126</v>
      </c>
      <c r="G131" s="52" t="s">
        <v>696</v>
      </c>
      <c r="H131" s="47">
        <f>23000000+2864650-212415</f>
        <v>25652235</v>
      </c>
      <c r="I131" s="156" t="s">
        <v>86</v>
      </c>
      <c r="J131" s="29" t="s">
        <v>76</v>
      </c>
      <c r="K131" s="72" t="s">
        <v>284</v>
      </c>
      <c r="L131" s="171"/>
      <c r="M131" s="175"/>
      <c r="N131" s="31">
        <v>1</v>
      </c>
      <c r="O131" s="31">
        <v>1</v>
      </c>
      <c r="P131" s="74">
        <v>11</v>
      </c>
      <c r="Q131" s="75" t="s">
        <v>79</v>
      </c>
      <c r="R131" s="75" t="s">
        <v>80</v>
      </c>
      <c r="S131" s="82" t="s">
        <v>1</v>
      </c>
      <c r="T131" s="176"/>
      <c r="U131" s="177"/>
      <c r="V131" s="31" t="s">
        <v>76</v>
      </c>
      <c r="W131" s="31" t="s">
        <v>81</v>
      </c>
      <c r="X131" s="78" t="s">
        <v>82</v>
      </c>
      <c r="Y131" s="32" t="s">
        <v>83</v>
      </c>
      <c r="Z131" s="33" t="s">
        <v>3</v>
      </c>
      <c r="AA131" s="30" t="s">
        <v>84</v>
      </c>
      <c r="AB131" s="79" t="s">
        <v>85</v>
      </c>
      <c r="AC131" s="31" t="s">
        <v>76</v>
      </c>
      <c r="AD131" s="31" t="s">
        <v>86</v>
      </c>
      <c r="AE131" s="80" t="s">
        <v>87</v>
      </c>
      <c r="AF131" s="80" t="s">
        <v>88</v>
      </c>
      <c r="AG131" s="80" t="s">
        <v>89</v>
      </c>
      <c r="AH131" s="80" t="s">
        <v>90</v>
      </c>
      <c r="AI131" s="80" t="s">
        <v>90</v>
      </c>
      <c r="AJ131" s="80" t="s">
        <v>90</v>
      </c>
      <c r="AK131" s="81"/>
      <c r="AL131" s="81"/>
      <c r="AM131" s="81"/>
    </row>
    <row r="132" spans="1:39" s="35" customFormat="1" ht="48" customHeight="1" x14ac:dyDescent="0.15">
      <c r="A132" s="53"/>
      <c r="B132" s="28" t="s">
        <v>3</v>
      </c>
      <c r="C132" s="52" t="s">
        <v>142</v>
      </c>
      <c r="D132" s="52" t="s">
        <v>72</v>
      </c>
      <c r="E132" s="52" t="s">
        <v>125</v>
      </c>
      <c r="F132" s="52" t="s">
        <v>126</v>
      </c>
      <c r="G132" s="52" t="s">
        <v>285</v>
      </c>
      <c r="H132" s="47">
        <f>119124612-5624249</f>
        <v>113500363</v>
      </c>
      <c r="I132" s="156" t="s">
        <v>86</v>
      </c>
      <c r="J132" s="29" t="s">
        <v>76</v>
      </c>
      <c r="K132" s="112" t="s">
        <v>286</v>
      </c>
      <c r="L132" s="170" t="s">
        <v>665</v>
      </c>
      <c r="M132" s="175" t="str">
        <f>G132</f>
        <v>Suministrar elementos e insumos de cafetería para los diferentes predios de la Universidad Pedagógica Nacional.</v>
      </c>
      <c r="N132" s="31">
        <v>1</v>
      </c>
      <c r="O132" s="31">
        <v>1</v>
      </c>
      <c r="P132" s="74">
        <v>11</v>
      </c>
      <c r="Q132" s="75" t="s">
        <v>79</v>
      </c>
      <c r="R132" s="75" t="s">
        <v>80</v>
      </c>
      <c r="S132" s="82" t="s">
        <v>1</v>
      </c>
      <c r="T132" s="176">
        <f>H132+H133</f>
        <v>135851356</v>
      </c>
      <c r="U132" s="177">
        <f>T132</f>
        <v>135851356</v>
      </c>
      <c r="V132" s="31" t="s">
        <v>76</v>
      </c>
      <c r="W132" s="31" t="s">
        <v>81</v>
      </c>
      <c r="X132" s="78" t="s">
        <v>82</v>
      </c>
      <c r="Y132" s="32" t="s">
        <v>83</v>
      </c>
      <c r="Z132" s="33" t="s">
        <v>3</v>
      </c>
      <c r="AA132" s="30" t="s">
        <v>84</v>
      </c>
      <c r="AB132" s="79" t="s">
        <v>85</v>
      </c>
      <c r="AC132" s="31" t="s">
        <v>76</v>
      </c>
      <c r="AD132" s="31" t="s">
        <v>86</v>
      </c>
      <c r="AE132" s="80" t="s">
        <v>87</v>
      </c>
      <c r="AF132" s="80" t="s">
        <v>88</v>
      </c>
      <c r="AG132" s="80" t="s">
        <v>89</v>
      </c>
      <c r="AH132" s="80" t="s">
        <v>90</v>
      </c>
      <c r="AI132" s="80" t="s">
        <v>90</v>
      </c>
      <c r="AJ132" s="80" t="s">
        <v>90</v>
      </c>
      <c r="AK132" s="81"/>
      <c r="AL132" s="81"/>
      <c r="AM132" s="81"/>
    </row>
    <row r="133" spans="1:39" s="35" customFormat="1" ht="48" customHeight="1" x14ac:dyDescent="0.15">
      <c r="A133" s="53"/>
      <c r="B133" s="28" t="s">
        <v>3</v>
      </c>
      <c r="C133" s="52" t="s">
        <v>142</v>
      </c>
      <c r="D133" s="52" t="s">
        <v>72</v>
      </c>
      <c r="E133" s="52" t="s">
        <v>26</v>
      </c>
      <c r="F133" s="52" t="s">
        <v>18</v>
      </c>
      <c r="G133" s="52" t="s">
        <v>285</v>
      </c>
      <c r="H133" s="47">
        <f>16726744+5624249</f>
        <v>22350993</v>
      </c>
      <c r="I133" s="156" t="s">
        <v>86</v>
      </c>
      <c r="J133" s="29" t="s">
        <v>76</v>
      </c>
      <c r="K133" s="112" t="s">
        <v>286</v>
      </c>
      <c r="L133" s="171"/>
      <c r="M133" s="175"/>
      <c r="N133" s="31">
        <v>1</v>
      </c>
      <c r="O133" s="31">
        <v>1</v>
      </c>
      <c r="P133" s="74">
        <v>11</v>
      </c>
      <c r="Q133" s="75" t="s">
        <v>79</v>
      </c>
      <c r="R133" s="75" t="s">
        <v>80</v>
      </c>
      <c r="S133" s="82" t="s">
        <v>1</v>
      </c>
      <c r="T133" s="176"/>
      <c r="U133" s="177"/>
      <c r="V133" s="31" t="s">
        <v>76</v>
      </c>
      <c r="W133" s="31" t="s">
        <v>81</v>
      </c>
      <c r="X133" s="78" t="s">
        <v>82</v>
      </c>
      <c r="Y133" s="32" t="s">
        <v>83</v>
      </c>
      <c r="Z133" s="33" t="s">
        <v>3</v>
      </c>
      <c r="AA133" s="30" t="s">
        <v>84</v>
      </c>
      <c r="AB133" s="79" t="s">
        <v>85</v>
      </c>
      <c r="AC133" s="31" t="s">
        <v>76</v>
      </c>
      <c r="AD133" s="31" t="s">
        <v>86</v>
      </c>
      <c r="AE133" s="80" t="s">
        <v>87</v>
      </c>
      <c r="AF133" s="80" t="s">
        <v>88</v>
      </c>
      <c r="AG133" s="80" t="s">
        <v>89</v>
      </c>
      <c r="AH133" s="80" t="s">
        <v>90</v>
      </c>
      <c r="AI133" s="80" t="s">
        <v>90</v>
      </c>
      <c r="AJ133" s="80" t="s">
        <v>90</v>
      </c>
      <c r="AK133" s="81"/>
      <c r="AL133" s="81"/>
      <c r="AM133" s="81"/>
    </row>
    <row r="134" spans="1:39" s="35" customFormat="1" ht="48" customHeight="1" x14ac:dyDescent="0.15">
      <c r="A134" s="53"/>
      <c r="B134" s="28" t="s">
        <v>3</v>
      </c>
      <c r="C134" s="52" t="s">
        <v>287</v>
      </c>
      <c r="D134" s="52" t="s">
        <v>135</v>
      </c>
      <c r="E134" s="52" t="s">
        <v>125</v>
      </c>
      <c r="F134" s="52" t="s">
        <v>126</v>
      </c>
      <c r="G134" s="52" t="s">
        <v>288</v>
      </c>
      <c r="H134" s="47">
        <v>33962787</v>
      </c>
      <c r="I134" s="156" t="s">
        <v>86</v>
      </c>
      <c r="J134" s="29" t="s">
        <v>76</v>
      </c>
      <c r="K134" s="155" t="s">
        <v>289</v>
      </c>
      <c r="L134" s="73" t="s">
        <v>667</v>
      </c>
      <c r="M134" s="175" t="str">
        <f>G134</f>
        <v>Adquirir los elementos de protección personal de tipo seguridad industrial para los funcionarios de la Universidad Pedagógica Nacional, en cumplimiento a la política de seguridad y salud en el trabajo de la UPN y la normatividad nacional vigente en Seguridad y Salud en el Trabajo Decreto 1072 de 2015.</v>
      </c>
      <c r="N134" s="31">
        <v>1</v>
      </c>
      <c r="O134" s="31">
        <v>1</v>
      </c>
      <c r="P134" s="74">
        <v>11</v>
      </c>
      <c r="Q134" s="75" t="s">
        <v>79</v>
      </c>
      <c r="R134" s="75" t="s">
        <v>80</v>
      </c>
      <c r="S134" s="82" t="s">
        <v>1</v>
      </c>
      <c r="T134" s="176">
        <f>H134+H135+H136</f>
        <v>104587598</v>
      </c>
      <c r="U134" s="177">
        <f>T134</f>
        <v>104587598</v>
      </c>
      <c r="V134" s="31" t="s">
        <v>76</v>
      </c>
      <c r="W134" s="31" t="s">
        <v>81</v>
      </c>
      <c r="X134" s="78" t="s">
        <v>82</v>
      </c>
      <c r="Y134" s="32" t="s">
        <v>83</v>
      </c>
      <c r="Z134" s="33" t="s">
        <v>3</v>
      </c>
      <c r="AA134" s="30" t="s">
        <v>84</v>
      </c>
      <c r="AB134" s="79" t="s">
        <v>85</v>
      </c>
      <c r="AC134" s="31" t="s">
        <v>76</v>
      </c>
      <c r="AD134" s="31" t="s">
        <v>86</v>
      </c>
      <c r="AE134" s="80" t="s">
        <v>87</v>
      </c>
      <c r="AF134" s="80" t="s">
        <v>88</v>
      </c>
      <c r="AG134" s="80" t="s">
        <v>89</v>
      </c>
      <c r="AH134" s="80" t="s">
        <v>90</v>
      </c>
      <c r="AI134" s="80" t="s">
        <v>90</v>
      </c>
      <c r="AJ134" s="80" t="s">
        <v>90</v>
      </c>
      <c r="AK134" s="81"/>
      <c r="AL134" s="81"/>
      <c r="AM134" s="81"/>
    </row>
    <row r="135" spans="1:39" s="35" customFormat="1" ht="48" customHeight="1" x14ac:dyDescent="0.15">
      <c r="A135" s="53"/>
      <c r="B135" s="28" t="s">
        <v>3</v>
      </c>
      <c r="C135" s="52" t="s">
        <v>287</v>
      </c>
      <c r="D135" s="52" t="s">
        <v>135</v>
      </c>
      <c r="E135" s="52" t="s">
        <v>129</v>
      </c>
      <c r="F135" s="52" t="s">
        <v>130</v>
      </c>
      <c r="G135" s="52" t="s">
        <v>288</v>
      </c>
      <c r="H135" s="47">
        <v>4421540</v>
      </c>
      <c r="I135" s="156" t="s">
        <v>86</v>
      </c>
      <c r="J135" s="29" t="s">
        <v>76</v>
      </c>
      <c r="K135" s="155" t="s">
        <v>289</v>
      </c>
      <c r="L135" s="73" t="s">
        <v>290</v>
      </c>
      <c r="M135" s="175"/>
      <c r="N135" s="31">
        <v>1</v>
      </c>
      <c r="O135" s="31">
        <v>1</v>
      </c>
      <c r="P135" s="74">
        <v>11</v>
      </c>
      <c r="Q135" s="75" t="s">
        <v>79</v>
      </c>
      <c r="R135" s="75" t="s">
        <v>80</v>
      </c>
      <c r="S135" s="82" t="s">
        <v>1</v>
      </c>
      <c r="T135" s="176"/>
      <c r="U135" s="177"/>
      <c r="V135" s="31" t="s">
        <v>76</v>
      </c>
      <c r="W135" s="31" t="s">
        <v>81</v>
      </c>
      <c r="X135" s="78" t="s">
        <v>82</v>
      </c>
      <c r="Y135" s="32" t="s">
        <v>83</v>
      </c>
      <c r="Z135" s="33" t="s">
        <v>3</v>
      </c>
      <c r="AA135" s="30" t="s">
        <v>84</v>
      </c>
      <c r="AB135" s="79" t="s">
        <v>85</v>
      </c>
      <c r="AC135" s="31" t="s">
        <v>76</v>
      </c>
      <c r="AD135" s="31" t="s">
        <v>86</v>
      </c>
      <c r="AE135" s="80" t="s">
        <v>87</v>
      </c>
      <c r="AF135" s="80" t="s">
        <v>88</v>
      </c>
      <c r="AG135" s="80" t="s">
        <v>89</v>
      </c>
      <c r="AH135" s="80" t="s">
        <v>90</v>
      </c>
      <c r="AI135" s="80" t="s">
        <v>90</v>
      </c>
      <c r="AJ135" s="80" t="s">
        <v>90</v>
      </c>
      <c r="AK135" s="81"/>
      <c r="AL135" s="81"/>
      <c r="AM135" s="81"/>
    </row>
    <row r="136" spans="1:39" s="35" customFormat="1" ht="48" customHeight="1" x14ac:dyDescent="0.15">
      <c r="A136" s="53"/>
      <c r="B136" s="28" t="s">
        <v>3</v>
      </c>
      <c r="C136" s="52" t="s">
        <v>287</v>
      </c>
      <c r="D136" s="52" t="s">
        <v>135</v>
      </c>
      <c r="E136" s="52" t="s">
        <v>26</v>
      </c>
      <c r="F136" s="52" t="s">
        <v>18</v>
      </c>
      <c r="G136" s="52" t="s">
        <v>288</v>
      </c>
      <c r="H136" s="47">
        <v>66203271</v>
      </c>
      <c r="I136" s="156" t="s">
        <v>86</v>
      </c>
      <c r="J136" s="29" t="s">
        <v>76</v>
      </c>
      <c r="K136" s="155" t="s">
        <v>289</v>
      </c>
      <c r="L136" s="73" t="s">
        <v>666</v>
      </c>
      <c r="M136" s="175"/>
      <c r="N136" s="31">
        <v>1</v>
      </c>
      <c r="O136" s="31">
        <v>1</v>
      </c>
      <c r="P136" s="74">
        <v>11</v>
      </c>
      <c r="Q136" s="75" t="s">
        <v>79</v>
      </c>
      <c r="R136" s="75" t="s">
        <v>80</v>
      </c>
      <c r="S136" s="82" t="s">
        <v>1</v>
      </c>
      <c r="T136" s="176"/>
      <c r="U136" s="177"/>
      <c r="V136" s="31" t="s">
        <v>76</v>
      </c>
      <c r="W136" s="31" t="s">
        <v>81</v>
      </c>
      <c r="X136" s="78" t="s">
        <v>82</v>
      </c>
      <c r="Y136" s="32" t="s">
        <v>83</v>
      </c>
      <c r="Z136" s="33" t="s">
        <v>3</v>
      </c>
      <c r="AA136" s="30" t="s">
        <v>84</v>
      </c>
      <c r="AB136" s="79" t="s">
        <v>85</v>
      </c>
      <c r="AC136" s="31" t="s">
        <v>76</v>
      </c>
      <c r="AD136" s="31" t="s">
        <v>86</v>
      </c>
      <c r="AE136" s="80" t="s">
        <v>87</v>
      </c>
      <c r="AF136" s="80" t="s">
        <v>88</v>
      </c>
      <c r="AG136" s="80" t="s">
        <v>89</v>
      </c>
      <c r="AH136" s="80" t="s">
        <v>90</v>
      </c>
      <c r="AI136" s="80" t="s">
        <v>90</v>
      </c>
      <c r="AJ136" s="80" t="s">
        <v>90</v>
      </c>
      <c r="AK136" s="81"/>
      <c r="AL136" s="81"/>
      <c r="AM136" s="81"/>
    </row>
    <row r="137" spans="1:39" s="35" customFormat="1" ht="48" customHeight="1" x14ac:dyDescent="0.15">
      <c r="A137" s="53"/>
      <c r="B137" s="28" t="s">
        <v>3</v>
      </c>
      <c r="C137" s="52" t="s">
        <v>142</v>
      </c>
      <c r="D137" s="52" t="s">
        <v>72</v>
      </c>
      <c r="E137" s="52" t="s">
        <v>26</v>
      </c>
      <c r="F137" s="52" t="s">
        <v>18</v>
      </c>
      <c r="G137" s="52" t="s">
        <v>291</v>
      </c>
      <c r="H137" s="47">
        <v>28404000</v>
      </c>
      <c r="I137" s="156" t="s">
        <v>86</v>
      </c>
      <c r="J137" s="29" t="s">
        <v>76</v>
      </c>
      <c r="K137" s="72" t="s">
        <v>292</v>
      </c>
      <c r="L137" s="73" t="s">
        <v>293</v>
      </c>
      <c r="M137" s="52" t="str">
        <f>G137</f>
        <v>Adquirir químicos e insumos para el mantenimiento y limpieza de la piscina de Calle 72  de la Universidad Pedagógica Nacional</v>
      </c>
      <c r="N137" s="31">
        <v>1</v>
      </c>
      <c r="O137" s="31">
        <v>1</v>
      </c>
      <c r="P137" s="74">
        <v>11</v>
      </c>
      <c r="Q137" s="75" t="s">
        <v>79</v>
      </c>
      <c r="R137" s="75" t="s">
        <v>80</v>
      </c>
      <c r="S137" s="82" t="s">
        <v>1</v>
      </c>
      <c r="T137" s="76">
        <f>H137</f>
        <v>28404000</v>
      </c>
      <c r="U137" s="77">
        <f>T137</f>
        <v>28404000</v>
      </c>
      <c r="V137" s="31" t="s">
        <v>76</v>
      </c>
      <c r="W137" s="31" t="s">
        <v>81</v>
      </c>
      <c r="X137" s="78" t="s">
        <v>82</v>
      </c>
      <c r="Y137" s="32" t="s">
        <v>83</v>
      </c>
      <c r="Z137" s="33" t="s">
        <v>3</v>
      </c>
      <c r="AA137" s="30" t="s">
        <v>84</v>
      </c>
      <c r="AB137" s="79" t="s">
        <v>85</v>
      </c>
      <c r="AC137" s="31" t="s">
        <v>76</v>
      </c>
      <c r="AD137" s="31" t="s">
        <v>86</v>
      </c>
      <c r="AE137" s="80" t="s">
        <v>87</v>
      </c>
      <c r="AF137" s="80" t="s">
        <v>88</v>
      </c>
      <c r="AG137" s="80" t="s">
        <v>89</v>
      </c>
      <c r="AH137" s="80" t="s">
        <v>90</v>
      </c>
      <c r="AI137" s="80" t="s">
        <v>90</v>
      </c>
      <c r="AJ137" s="80" t="s">
        <v>90</v>
      </c>
      <c r="AK137" s="81"/>
      <c r="AL137" s="81"/>
      <c r="AM137" s="81"/>
    </row>
    <row r="138" spans="1:39" s="35" customFormat="1" ht="48" customHeight="1" x14ac:dyDescent="0.15">
      <c r="A138" s="53"/>
      <c r="B138" s="28" t="s">
        <v>3</v>
      </c>
      <c r="C138" s="52" t="s">
        <v>142</v>
      </c>
      <c r="D138" s="52" t="s">
        <v>72</v>
      </c>
      <c r="E138" s="52" t="s">
        <v>26</v>
      </c>
      <c r="F138" s="52" t="s">
        <v>18</v>
      </c>
      <c r="G138" s="52" t="s">
        <v>294</v>
      </c>
      <c r="H138" s="47">
        <v>21040000</v>
      </c>
      <c r="I138" s="156" t="s">
        <v>86</v>
      </c>
      <c r="J138" s="29" t="s">
        <v>76</v>
      </c>
      <c r="K138" s="112" t="s">
        <v>295</v>
      </c>
      <c r="L138" s="73" t="s">
        <v>668</v>
      </c>
      <c r="M138" s="175" t="str">
        <f>G138</f>
        <v>Suministrar materiales eléctricos para adecuaciones y mantenimientos que se realizan en las diferentes instalaciones de la Universidad Pedagógica Nacional.</v>
      </c>
      <c r="N138" s="31">
        <v>1</v>
      </c>
      <c r="O138" s="31">
        <v>1</v>
      </c>
      <c r="P138" s="74">
        <v>11</v>
      </c>
      <c r="Q138" s="75" t="s">
        <v>79</v>
      </c>
      <c r="R138" s="75" t="s">
        <v>80</v>
      </c>
      <c r="S138" s="82" t="s">
        <v>1</v>
      </c>
      <c r="T138" s="176">
        <f>H138+H139</f>
        <v>99940000</v>
      </c>
      <c r="U138" s="177">
        <f>T138</f>
        <v>99940000</v>
      </c>
      <c r="V138" s="31" t="s">
        <v>76</v>
      </c>
      <c r="W138" s="31" t="s">
        <v>81</v>
      </c>
      <c r="X138" s="78" t="s">
        <v>82</v>
      </c>
      <c r="Y138" s="32" t="s">
        <v>83</v>
      </c>
      <c r="Z138" s="33" t="s">
        <v>3</v>
      </c>
      <c r="AA138" s="30" t="s">
        <v>84</v>
      </c>
      <c r="AB138" s="79" t="s">
        <v>85</v>
      </c>
      <c r="AC138" s="31" t="s">
        <v>76</v>
      </c>
      <c r="AD138" s="31" t="s">
        <v>86</v>
      </c>
      <c r="AE138" s="80" t="s">
        <v>87</v>
      </c>
      <c r="AF138" s="80" t="s">
        <v>88</v>
      </c>
      <c r="AG138" s="80" t="s">
        <v>89</v>
      </c>
      <c r="AH138" s="80" t="s">
        <v>90</v>
      </c>
      <c r="AI138" s="80" t="s">
        <v>90</v>
      </c>
      <c r="AJ138" s="80" t="s">
        <v>90</v>
      </c>
      <c r="AK138" s="81"/>
      <c r="AL138" s="81"/>
      <c r="AM138" s="81"/>
    </row>
    <row r="139" spans="1:39" s="35" customFormat="1" ht="48" customHeight="1" x14ac:dyDescent="0.15">
      <c r="A139" s="53"/>
      <c r="B139" s="28" t="s">
        <v>3</v>
      </c>
      <c r="C139" s="52" t="s">
        <v>142</v>
      </c>
      <c r="D139" s="52" t="s">
        <v>72</v>
      </c>
      <c r="E139" s="52" t="s">
        <v>129</v>
      </c>
      <c r="F139" s="52" t="s">
        <v>130</v>
      </c>
      <c r="G139" s="52" t="s">
        <v>294</v>
      </c>
      <c r="H139" s="47">
        <v>78900000</v>
      </c>
      <c r="I139" s="156" t="s">
        <v>86</v>
      </c>
      <c r="J139" s="29" t="s">
        <v>76</v>
      </c>
      <c r="K139" s="112" t="s">
        <v>295</v>
      </c>
      <c r="L139" s="73" t="s">
        <v>669</v>
      </c>
      <c r="M139" s="175"/>
      <c r="N139" s="31">
        <v>1</v>
      </c>
      <c r="O139" s="31">
        <v>1</v>
      </c>
      <c r="P139" s="74">
        <v>11</v>
      </c>
      <c r="Q139" s="75" t="s">
        <v>79</v>
      </c>
      <c r="R139" s="75" t="s">
        <v>80</v>
      </c>
      <c r="S139" s="82" t="s">
        <v>1</v>
      </c>
      <c r="T139" s="176"/>
      <c r="U139" s="177"/>
      <c r="V139" s="31" t="s">
        <v>76</v>
      </c>
      <c r="W139" s="31" t="s">
        <v>81</v>
      </c>
      <c r="X139" s="78" t="s">
        <v>82</v>
      </c>
      <c r="Y139" s="32" t="s">
        <v>83</v>
      </c>
      <c r="Z139" s="33" t="s">
        <v>3</v>
      </c>
      <c r="AA139" s="30" t="s">
        <v>84</v>
      </c>
      <c r="AB139" s="79" t="s">
        <v>85</v>
      </c>
      <c r="AC139" s="31" t="s">
        <v>76</v>
      </c>
      <c r="AD139" s="31" t="s">
        <v>86</v>
      </c>
      <c r="AE139" s="80" t="s">
        <v>87</v>
      </c>
      <c r="AF139" s="80" t="s">
        <v>88</v>
      </c>
      <c r="AG139" s="80" t="s">
        <v>89</v>
      </c>
      <c r="AH139" s="80" t="s">
        <v>90</v>
      </c>
      <c r="AI139" s="80" t="s">
        <v>90</v>
      </c>
      <c r="AJ139" s="80" t="s">
        <v>90</v>
      </c>
      <c r="AK139" s="81"/>
      <c r="AL139" s="81"/>
      <c r="AM139" s="81"/>
    </row>
    <row r="140" spans="1:39" s="35" customFormat="1" ht="48" customHeight="1" x14ac:dyDescent="0.15">
      <c r="A140" s="53"/>
      <c r="B140" s="28" t="s">
        <v>3</v>
      </c>
      <c r="C140" s="52" t="s">
        <v>142</v>
      </c>
      <c r="D140" s="52" t="s">
        <v>72</v>
      </c>
      <c r="E140" s="52" t="s">
        <v>26</v>
      </c>
      <c r="F140" s="52" t="s">
        <v>18</v>
      </c>
      <c r="G140" s="52" t="s">
        <v>296</v>
      </c>
      <c r="H140" s="47">
        <v>136760000</v>
      </c>
      <c r="I140" s="156" t="s">
        <v>86</v>
      </c>
      <c r="J140" s="29" t="s">
        <v>76</v>
      </c>
      <c r="K140" s="72" t="s">
        <v>297</v>
      </c>
      <c r="L140" s="73">
        <v>15101500</v>
      </c>
      <c r="M140" s="52" t="str">
        <f>G140</f>
        <v>Suministrar combustible (GASOLINA Y ACPM) para los vehículos que conforman el parque automotor de la Universidad
Pedagógica Nacional</v>
      </c>
      <c r="N140" s="31">
        <v>1</v>
      </c>
      <c r="O140" s="31">
        <v>1</v>
      </c>
      <c r="P140" s="74">
        <v>11</v>
      </c>
      <c r="Q140" s="75" t="s">
        <v>79</v>
      </c>
      <c r="R140" s="75" t="s">
        <v>80</v>
      </c>
      <c r="S140" s="82" t="s">
        <v>1</v>
      </c>
      <c r="T140" s="76">
        <f>H140</f>
        <v>136760000</v>
      </c>
      <c r="U140" s="77">
        <f>T140</f>
        <v>136760000</v>
      </c>
      <c r="V140" s="31" t="s">
        <v>76</v>
      </c>
      <c r="W140" s="31" t="s">
        <v>81</v>
      </c>
      <c r="X140" s="78" t="s">
        <v>82</v>
      </c>
      <c r="Y140" s="32" t="s">
        <v>83</v>
      </c>
      <c r="Z140" s="33" t="s">
        <v>3</v>
      </c>
      <c r="AA140" s="30" t="s">
        <v>84</v>
      </c>
      <c r="AB140" s="79" t="s">
        <v>85</v>
      </c>
      <c r="AC140" s="31" t="s">
        <v>76</v>
      </c>
      <c r="AD140" s="31" t="s">
        <v>86</v>
      </c>
      <c r="AE140" s="80" t="s">
        <v>87</v>
      </c>
      <c r="AF140" s="80" t="s">
        <v>88</v>
      </c>
      <c r="AG140" s="80" t="s">
        <v>89</v>
      </c>
      <c r="AH140" s="80" t="s">
        <v>90</v>
      </c>
      <c r="AI140" s="80" t="s">
        <v>90</v>
      </c>
      <c r="AJ140" s="80" t="s">
        <v>90</v>
      </c>
      <c r="AK140" s="81"/>
      <c r="AL140" s="81"/>
      <c r="AM140" s="81"/>
    </row>
    <row r="141" spans="1:39" ht="48" customHeight="1" x14ac:dyDescent="0.15">
      <c r="A141" s="53"/>
      <c r="B141" s="28" t="s">
        <v>3</v>
      </c>
      <c r="C141" s="52" t="s">
        <v>142</v>
      </c>
      <c r="D141" s="52" t="s">
        <v>72</v>
      </c>
      <c r="E141" s="52" t="s">
        <v>26</v>
      </c>
      <c r="F141" s="52" t="s">
        <v>18</v>
      </c>
      <c r="G141" s="52" t="s">
        <v>298</v>
      </c>
      <c r="H141" s="47">
        <v>29456000</v>
      </c>
      <c r="I141" s="156" t="s">
        <v>86</v>
      </c>
      <c r="J141" s="29" t="s">
        <v>76</v>
      </c>
      <c r="K141" s="112" t="s">
        <v>299</v>
      </c>
      <c r="L141" s="169" t="s">
        <v>300</v>
      </c>
      <c r="M141" s="175" t="str">
        <f>G141</f>
        <v>Adquirir Papelería y útiles de oficina, con el fin de atender las necesidades básicas de las diferentes dependencias de la Universidad vigencia .</v>
      </c>
      <c r="N141" s="31">
        <v>1</v>
      </c>
      <c r="O141" s="31">
        <v>1</v>
      </c>
      <c r="P141" s="74">
        <v>11</v>
      </c>
      <c r="Q141" s="75" t="s">
        <v>79</v>
      </c>
      <c r="R141" s="75" t="s">
        <v>80</v>
      </c>
      <c r="S141" s="184" t="s">
        <v>1</v>
      </c>
      <c r="T141" s="176">
        <f>H141+H142</f>
        <v>41089846</v>
      </c>
      <c r="U141" s="177">
        <f>T141</f>
        <v>41089846</v>
      </c>
      <c r="V141" s="31" t="s">
        <v>76</v>
      </c>
      <c r="W141" s="31" t="s">
        <v>81</v>
      </c>
      <c r="X141" s="78" t="s">
        <v>82</v>
      </c>
      <c r="Y141" s="32" t="s">
        <v>83</v>
      </c>
      <c r="Z141" s="33" t="s">
        <v>3</v>
      </c>
      <c r="AA141" s="30" t="s">
        <v>84</v>
      </c>
      <c r="AB141" s="79" t="s">
        <v>85</v>
      </c>
      <c r="AC141" s="31" t="s">
        <v>76</v>
      </c>
      <c r="AD141" s="31" t="s">
        <v>86</v>
      </c>
      <c r="AE141" s="80" t="s">
        <v>87</v>
      </c>
      <c r="AF141" s="80" t="s">
        <v>88</v>
      </c>
      <c r="AG141" s="80" t="s">
        <v>89</v>
      </c>
      <c r="AH141" s="80" t="s">
        <v>90</v>
      </c>
      <c r="AI141" s="80" t="s">
        <v>90</v>
      </c>
      <c r="AJ141" s="80" t="s">
        <v>90</v>
      </c>
      <c r="AK141" s="81"/>
      <c r="AL141" s="81"/>
      <c r="AM141" s="81"/>
    </row>
    <row r="142" spans="1:39" s="35" customFormat="1" ht="48" customHeight="1" x14ac:dyDescent="0.15">
      <c r="A142" s="53"/>
      <c r="B142" s="28" t="s">
        <v>3</v>
      </c>
      <c r="C142" s="52" t="s">
        <v>142</v>
      </c>
      <c r="D142" s="52" t="s">
        <v>72</v>
      </c>
      <c r="E142" s="52" t="s">
        <v>129</v>
      </c>
      <c r="F142" s="52" t="s">
        <v>130</v>
      </c>
      <c r="G142" s="52" t="s">
        <v>298</v>
      </c>
      <c r="H142" s="47">
        <v>11633846</v>
      </c>
      <c r="I142" s="156" t="s">
        <v>86</v>
      </c>
      <c r="J142" s="29" t="s">
        <v>76</v>
      </c>
      <c r="K142" s="112" t="s">
        <v>299</v>
      </c>
      <c r="L142" s="169"/>
      <c r="M142" s="175"/>
      <c r="N142" s="31">
        <v>1</v>
      </c>
      <c r="O142" s="31">
        <v>1</v>
      </c>
      <c r="P142" s="74">
        <v>11</v>
      </c>
      <c r="Q142" s="75" t="s">
        <v>79</v>
      </c>
      <c r="R142" s="75" t="s">
        <v>80</v>
      </c>
      <c r="S142" s="185"/>
      <c r="T142" s="176"/>
      <c r="U142" s="177"/>
      <c r="V142" s="31" t="s">
        <v>76</v>
      </c>
      <c r="W142" s="31" t="s">
        <v>81</v>
      </c>
      <c r="X142" s="78" t="s">
        <v>82</v>
      </c>
      <c r="Y142" s="32" t="s">
        <v>83</v>
      </c>
      <c r="Z142" s="33" t="s">
        <v>3</v>
      </c>
      <c r="AA142" s="30" t="s">
        <v>84</v>
      </c>
      <c r="AB142" s="79" t="s">
        <v>85</v>
      </c>
      <c r="AC142" s="31" t="s">
        <v>76</v>
      </c>
      <c r="AD142" s="31" t="s">
        <v>86</v>
      </c>
      <c r="AE142" s="80" t="s">
        <v>87</v>
      </c>
      <c r="AF142" s="80" t="s">
        <v>88</v>
      </c>
      <c r="AG142" s="80" t="s">
        <v>89</v>
      </c>
      <c r="AH142" s="80" t="s">
        <v>90</v>
      </c>
      <c r="AI142" s="80" t="s">
        <v>90</v>
      </c>
      <c r="AJ142" s="80" t="s">
        <v>90</v>
      </c>
      <c r="AK142" s="81"/>
      <c r="AL142" s="81"/>
      <c r="AM142" s="81"/>
    </row>
    <row r="143" spans="1:39" s="36" customFormat="1" ht="48" customHeight="1" x14ac:dyDescent="0.15">
      <c r="A143" s="53"/>
      <c r="B143" s="28" t="s">
        <v>3</v>
      </c>
      <c r="C143" s="52" t="s">
        <v>142</v>
      </c>
      <c r="D143" s="52" t="s">
        <v>72</v>
      </c>
      <c r="E143" s="52" t="s">
        <v>26</v>
      </c>
      <c r="F143" s="52" t="s">
        <v>18</v>
      </c>
      <c r="G143" s="52" t="s">
        <v>301</v>
      </c>
      <c r="H143" s="47">
        <v>12624000</v>
      </c>
      <c r="I143" s="156" t="s">
        <v>86</v>
      </c>
      <c r="J143" s="29" t="s">
        <v>76</v>
      </c>
      <c r="K143" s="72" t="s">
        <v>302</v>
      </c>
      <c r="L143" s="52" t="s">
        <v>303</v>
      </c>
      <c r="M143" s="52" t="str">
        <f t="shared" ref="M143:M182" si="7">G143</f>
        <v>Suministrar materiales de carpintería para la reparación, renovación y mantenimiento de muebles, puertas, ventanas, estructuras y otros elementos de carpintería que se realizan en las diferentes instalaciones de la Universidad Pedagógica Nacional</v>
      </c>
      <c r="N143" s="31">
        <v>1</v>
      </c>
      <c r="O143" s="31">
        <v>1</v>
      </c>
      <c r="P143" s="74">
        <v>11</v>
      </c>
      <c r="Q143" s="75" t="s">
        <v>79</v>
      </c>
      <c r="R143" s="75" t="s">
        <v>80</v>
      </c>
      <c r="S143" s="85" t="s">
        <v>1</v>
      </c>
      <c r="T143" s="77">
        <f>H143</f>
        <v>12624000</v>
      </c>
      <c r="U143" s="76">
        <f t="shared" si="1"/>
        <v>12624000</v>
      </c>
      <c r="V143" s="31" t="s">
        <v>76</v>
      </c>
      <c r="W143" s="31" t="s">
        <v>81</v>
      </c>
      <c r="X143" s="78" t="s">
        <v>82</v>
      </c>
      <c r="Y143" s="32" t="s">
        <v>83</v>
      </c>
      <c r="Z143" s="33" t="s">
        <v>3</v>
      </c>
      <c r="AA143" s="30" t="s">
        <v>84</v>
      </c>
      <c r="AB143" s="79" t="s">
        <v>85</v>
      </c>
      <c r="AC143" s="31" t="s">
        <v>76</v>
      </c>
      <c r="AD143" s="31" t="s">
        <v>86</v>
      </c>
      <c r="AE143" s="80" t="s">
        <v>87</v>
      </c>
      <c r="AF143" s="80" t="s">
        <v>88</v>
      </c>
      <c r="AG143" s="80" t="s">
        <v>89</v>
      </c>
      <c r="AH143" s="80" t="s">
        <v>90</v>
      </c>
      <c r="AI143" s="80" t="s">
        <v>90</v>
      </c>
      <c r="AJ143" s="80" t="s">
        <v>90</v>
      </c>
      <c r="AK143" s="2"/>
      <c r="AL143" s="2"/>
      <c r="AM143" s="35"/>
    </row>
    <row r="144" spans="1:39" s="35" customFormat="1" ht="48" customHeight="1" x14ac:dyDescent="0.15">
      <c r="A144" s="53"/>
      <c r="B144" s="28" t="s">
        <v>3</v>
      </c>
      <c r="C144" s="52" t="s">
        <v>142</v>
      </c>
      <c r="D144" s="52" t="s">
        <v>72</v>
      </c>
      <c r="E144" s="52" t="s">
        <v>304</v>
      </c>
      <c r="F144" s="52" t="s">
        <v>132</v>
      </c>
      <c r="G144" s="52" t="s">
        <v>305</v>
      </c>
      <c r="H144" s="47">
        <v>26300000</v>
      </c>
      <c r="I144" s="156" t="s">
        <v>86</v>
      </c>
      <c r="J144" s="29" t="s">
        <v>76</v>
      </c>
      <c r="K144" s="72" t="s">
        <v>306</v>
      </c>
      <c r="L144" s="73" t="s">
        <v>307</v>
      </c>
      <c r="M144" s="52" t="str">
        <f t="shared" si="7"/>
        <v>Realizar el suministro e instalación de vidrios, divisiones, espejos, y películas en las diferentes instalaciones de la Universidad Pedagógica Nacional.</v>
      </c>
      <c r="N144" s="31">
        <v>1</v>
      </c>
      <c r="O144" s="31">
        <v>1</v>
      </c>
      <c r="P144" s="74">
        <v>11</v>
      </c>
      <c r="Q144" s="75" t="s">
        <v>79</v>
      </c>
      <c r="R144" s="75" t="s">
        <v>80</v>
      </c>
      <c r="S144" s="82" t="s">
        <v>1</v>
      </c>
      <c r="T144" s="76">
        <f>H144</f>
        <v>26300000</v>
      </c>
      <c r="U144" s="77">
        <f t="shared" si="1"/>
        <v>26300000</v>
      </c>
      <c r="V144" s="31" t="s">
        <v>76</v>
      </c>
      <c r="W144" s="31" t="s">
        <v>81</v>
      </c>
      <c r="X144" s="78" t="s">
        <v>82</v>
      </c>
      <c r="Y144" s="32" t="s">
        <v>83</v>
      </c>
      <c r="Z144" s="33" t="s">
        <v>3</v>
      </c>
      <c r="AA144" s="30" t="s">
        <v>84</v>
      </c>
      <c r="AB144" s="79" t="s">
        <v>85</v>
      </c>
      <c r="AC144" s="31" t="s">
        <v>76</v>
      </c>
      <c r="AD144" s="31" t="s">
        <v>86</v>
      </c>
      <c r="AE144" s="80" t="s">
        <v>87</v>
      </c>
      <c r="AF144" s="80" t="s">
        <v>88</v>
      </c>
      <c r="AG144" s="80" t="s">
        <v>89</v>
      </c>
      <c r="AH144" s="80" t="s">
        <v>90</v>
      </c>
      <c r="AI144" s="80" t="s">
        <v>90</v>
      </c>
      <c r="AJ144" s="80" t="s">
        <v>90</v>
      </c>
      <c r="AK144" s="81"/>
      <c r="AL144" s="81"/>
      <c r="AM144" s="81"/>
    </row>
    <row r="145" spans="1:39" s="35" customFormat="1" ht="48" customHeight="1" x14ac:dyDescent="0.15">
      <c r="A145" s="53"/>
      <c r="B145" s="28" t="s">
        <v>3</v>
      </c>
      <c r="C145" s="52" t="s">
        <v>142</v>
      </c>
      <c r="D145" s="52" t="s">
        <v>72</v>
      </c>
      <c r="E145" s="52" t="s">
        <v>4</v>
      </c>
      <c r="F145" s="52" t="s">
        <v>6</v>
      </c>
      <c r="G145" s="52" t="s">
        <v>308</v>
      </c>
      <c r="H145" s="47">
        <v>700000000</v>
      </c>
      <c r="I145" s="156" t="s">
        <v>86</v>
      </c>
      <c r="J145" s="29" t="s">
        <v>76</v>
      </c>
      <c r="K145" s="72" t="s">
        <v>309</v>
      </c>
      <c r="L145" s="73">
        <v>78111800</v>
      </c>
      <c r="M145" s="52" t="str">
        <f t="shared" si="7"/>
        <v>Prestar el servicio de transporte terrestre para las salidas académicas y administrativas de la Universidad Pedagógica Nacional</v>
      </c>
      <c r="N145" s="31">
        <v>1</v>
      </c>
      <c r="O145" s="31">
        <v>1</v>
      </c>
      <c r="P145" s="74">
        <v>11</v>
      </c>
      <c r="Q145" s="75" t="s">
        <v>79</v>
      </c>
      <c r="R145" s="75" t="s">
        <v>80</v>
      </c>
      <c r="S145" s="82" t="s">
        <v>5</v>
      </c>
      <c r="T145" s="76">
        <f t="shared" ref="T145:T195" si="8">H145</f>
        <v>700000000</v>
      </c>
      <c r="U145" s="77">
        <f t="shared" si="1"/>
        <v>700000000</v>
      </c>
      <c r="V145" s="31" t="s">
        <v>76</v>
      </c>
      <c r="W145" s="31" t="s">
        <v>81</v>
      </c>
      <c r="X145" s="78" t="s">
        <v>82</v>
      </c>
      <c r="Y145" s="32" t="s">
        <v>83</v>
      </c>
      <c r="Z145" s="33" t="s">
        <v>3</v>
      </c>
      <c r="AA145" s="30" t="s">
        <v>84</v>
      </c>
      <c r="AB145" s="79" t="s">
        <v>85</v>
      </c>
      <c r="AC145" s="31" t="s">
        <v>76</v>
      </c>
      <c r="AD145" s="31" t="s">
        <v>86</v>
      </c>
      <c r="AE145" s="80" t="s">
        <v>87</v>
      </c>
      <c r="AF145" s="80" t="s">
        <v>88</v>
      </c>
      <c r="AG145" s="80" t="s">
        <v>89</v>
      </c>
      <c r="AH145" s="80" t="s">
        <v>90</v>
      </c>
      <c r="AI145" s="80" t="s">
        <v>90</v>
      </c>
      <c r="AJ145" s="80" t="s">
        <v>90</v>
      </c>
      <c r="AK145" s="81"/>
      <c r="AL145" s="81"/>
      <c r="AM145" s="81"/>
    </row>
    <row r="146" spans="1:39" s="35" customFormat="1" ht="48" customHeight="1" x14ac:dyDescent="0.15">
      <c r="A146" s="53"/>
      <c r="B146" s="28" t="s">
        <v>3</v>
      </c>
      <c r="C146" s="52" t="s">
        <v>159</v>
      </c>
      <c r="D146" s="52" t="s">
        <v>160</v>
      </c>
      <c r="E146" s="52" t="s">
        <v>161</v>
      </c>
      <c r="F146" s="52" t="s">
        <v>133</v>
      </c>
      <c r="G146" s="52" t="s">
        <v>310</v>
      </c>
      <c r="H146" s="47">
        <v>138498704</v>
      </c>
      <c r="I146" s="156" t="s">
        <v>86</v>
      </c>
      <c r="J146" s="29" t="s">
        <v>76</v>
      </c>
      <c r="K146" s="72" t="s">
        <v>311</v>
      </c>
      <c r="L146" s="73" t="s">
        <v>670</v>
      </c>
      <c r="M146" s="52" t="s">
        <v>310</v>
      </c>
      <c r="N146" s="31">
        <v>1</v>
      </c>
      <c r="O146" s="31">
        <v>1</v>
      </c>
      <c r="P146" s="74">
        <v>11</v>
      </c>
      <c r="Q146" s="75" t="s">
        <v>79</v>
      </c>
      <c r="R146" s="75" t="s">
        <v>80</v>
      </c>
      <c r="S146" s="52" t="s">
        <v>1</v>
      </c>
      <c r="T146" s="76">
        <f t="shared" si="8"/>
        <v>138498704</v>
      </c>
      <c r="U146" s="77">
        <f t="shared" ref="U146:U196" si="9">T146</f>
        <v>138498704</v>
      </c>
      <c r="V146" s="31" t="s">
        <v>76</v>
      </c>
      <c r="W146" s="31" t="s">
        <v>81</v>
      </c>
      <c r="X146" s="78" t="s">
        <v>82</v>
      </c>
      <c r="Y146" s="32" t="s">
        <v>83</v>
      </c>
      <c r="Z146" s="33" t="s">
        <v>3</v>
      </c>
      <c r="AA146" s="30" t="s">
        <v>84</v>
      </c>
      <c r="AB146" s="79" t="s">
        <v>85</v>
      </c>
      <c r="AC146" s="31" t="s">
        <v>76</v>
      </c>
      <c r="AD146" s="31" t="s">
        <v>86</v>
      </c>
      <c r="AE146" s="80" t="s">
        <v>87</v>
      </c>
      <c r="AF146" s="80" t="s">
        <v>88</v>
      </c>
      <c r="AG146" s="80" t="s">
        <v>89</v>
      </c>
      <c r="AH146" s="80" t="s">
        <v>90</v>
      </c>
      <c r="AI146" s="80" t="s">
        <v>90</v>
      </c>
      <c r="AJ146" s="80" t="s">
        <v>90</v>
      </c>
      <c r="AK146" s="81"/>
      <c r="AL146" s="81"/>
      <c r="AM146" s="81"/>
    </row>
    <row r="147" spans="1:39" s="35" customFormat="1" ht="48" customHeight="1" x14ac:dyDescent="0.15">
      <c r="A147" s="53"/>
      <c r="B147" s="28" t="s">
        <v>3</v>
      </c>
      <c r="C147" s="52" t="s">
        <v>142</v>
      </c>
      <c r="D147" s="52" t="s">
        <v>72</v>
      </c>
      <c r="E147" s="52" t="s">
        <v>9</v>
      </c>
      <c r="F147" s="52" t="s">
        <v>133</v>
      </c>
      <c r="G147" s="52" t="s">
        <v>312</v>
      </c>
      <c r="H147" s="47">
        <v>89586116</v>
      </c>
      <c r="I147" s="156" t="s">
        <v>86</v>
      </c>
      <c r="J147" s="29" t="s">
        <v>76</v>
      </c>
      <c r="K147" s="72" t="s">
        <v>313</v>
      </c>
      <c r="L147" s="73">
        <v>92101500</v>
      </c>
      <c r="M147" s="52" t="s">
        <v>312</v>
      </c>
      <c r="N147" s="31">
        <v>1</v>
      </c>
      <c r="O147" s="31">
        <v>1</v>
      </c>
      <c r="P147" s="74">
        <v>11</v>
      </c>
      <c r="Q147" s="75" t="s">
        <v>79</v>
      </c>
      <c r="R147" s="75" t="s">
        <v>157</v>
      </c>
      <c r="S147" s="82" t="s">
        <v>5</v>
      </c>
      <c r="T147" s="76">
        <f t="shared" si="8"/>
        <v>89586116</v>
      </c>
      <c r="U147" s="77">
        <f t="shared" si="9"/>
        <v>89586116</v>
      </c>
      <c r="V147" s="31" t="s">
        <v>76</v>
      </c>
      <c r="W147" s="31" t="s">
        <v>81</v>
      </c>
      <c r="X147" s="78" t="s">
        <v>82</v>
      </c>
      <c r="Y147" s="32" t="s">
        <v>83</v>
      </c>
      <c r="Z147" s="33" t="s">
        <v>3</v>
      </c>
      <c r="AA147" s="30" t="s">
        <v>84</v>
      </c>
      <c r="AB147" s="79" t="s">
        <v>85</v>
      </c>
      <c r="AC147" s="31" t="s">
        <v>76</v>
      </c>
      <c r="AD147" s="31" t="s">
        <v>86</v>
      </c>
      <c r="AE147" s="80" t="s">
        <v>87</v>
      </c>
      <c r="AF147" s="80" t="s">
        <v>88</v>
      </c>
      <c r="AG147" s="80" t="s">
        <v>89</v>
      </c>
      <c r="AH147" s="80" t="s">
        <v>90</v>
      </c>
      <c r="AI147" s="80" t="s">
        <v>90</v>
      </c>
      <c r="AJ147" s="80" t="s">
        <v>90</v>
      </c>
      <c r="AK147" s="81"/>
      <c r="AL147" s="81"/>
      <c r="AM147" s="81"/>
    </row>
    <row r="148" spans="1:39" s="35" customFormat="1" ht="48" customHeight="1" x14ac:dyDescent="0.15">
      <c r="A148" s="53"/>
      <c r="B148" s="28" t="s">
        <v>3</v>
      </c>
      <c r="C148" s="52" t="s">
        <v>142</v>
      </c>
      <c r="D148" s="52" t="s">
        <v>72</v>
      </c>
      <c r="E148" s="52" t="s">
        <v>9</v>
      </c>
      <c r="F148" s="52" t="s">
        <v>133</v>
      </c>
      <c r="G148" s="52" t="s">
        <v>312</v>
      </c>
      <c r="H148" s="47">
        <f>1322639376-H147</f>
        <v>1233053260</v>
      </c>
      <c r="I148" s="156" t="s">
        <v>86</v>
      </c>
      <c r="J148" s="29" t="s">
        <v>76</v>
      </c>
      <c r="K148" s="72" t="s">
        <v>313</v>
      </c>
      <c r="L148" s="73">
        <v>92101500</v>
      </c>
      <c r="M148" s="52" t="str">
        <f t="shared" si="7"/>
        <v>Contratar la prestación del servicio de vigilancia y seguridad privada para las personas y bienes muebles e inmuebles de la Universidad Pedagógica Nacional</v>
      </c>
      <c r="N148" s="31">
        <v>1</v>
      </c>
      <c r="O148" s="31">
        <v>1</v>
      </c>
      <c r="P148" s="74">
        <v>11</v>
      </c>
      <c r="Q148" s="75" t="s">
        <v>79</v>
      </c>
      <c r="R148" s="75" t="s">
        <v>157</v>
      </c>
      <c r="S148" s="82" t="s">
        <v>158</v>
      </c>
      <c r="T148" s="76">
        <f t="shared" si="8"/>
        <v>1233053260</v>
      </c>
      <c r="U148" s="77">
        <f t="shared" si="9"/>
        <v>1233053260</v>
      </c>
      <c r="V148" s="31" t="s">
        <v>76</v>
      </c>
      <c r="W148" s="31" t="s">
        <v>81</v>
      </c>
      <c r="X148" s="78" t="s">
        <v>82</v>
      </c>
      <c r="Y148" s="32" t="s">
        <v>83</v>
      </c>
      <c r="Z148" s="33" t="s">
        <v>3</v>
      </c>
      <c r="AA148" s="30" t="s">
        <v>84</v>
      </c>
      <c r="AB148" s="79" t="s">
        <v>85</v>
      </c>
      <c r="AC148" s="31" t="s">
        <v>76</v>
      </c>
      <c r="AD148" s="31" t="s">
        <v>86</v>
      </c>
      <c r="AE148" s="80" t="s">
        <v>87</v>
      </c>
      <c r="AF148" s="80" t="s">
        <v>88</v>
      </c>
      <c r="AG148" s="80" t="s">
        <v>89</v>
      </c>
      <c r="AH148" s="80" t="s">
        <v>90</v>
      </c>
      <c r="AI148" s="80" t="s">
        <v>90</v>
      </c>
      <c r="AJ148" s="80" t="s">
        <v>90</v>
      </c>
      <c r="AK148" s="81"/>
      <c r="AL148" s="81"/>
      <c r="AM148" s="81"/>
    </row>
    <row r="149" spans="1:39" s="35" customFormat="1" ht="48" customHeight="1" x14ac:dyDescent="0.15">
      <c r="A149" s="53"/>
      <c r="B149" s="28" t="s">
        <v>27</v>
      </c>
      <c r="C149" s="52" t="s">
        <v>314</v>
      </c>
      <c r="D149" s="52" t="s">
        <v>315</v>
      </c>
      <c r="E149" s="52" t="s">
        <v>9</v>
      </c>
      <c r="F149" s="52" t="s">
        <v>133</v>
      </c>
      <c r="G149" s="52" t="s">
        <v>316</v>
      </c>
      <c r="H149" s="47">
        <v>4125944</v>
      </c>
      <c r="I149" s="156" t="s">
        <v>86</v>
      </c>
      <c r="J149" s="29" t="s">
        <v>76</v>
      </c>
      <c r="K149" s="72" t="s">
        <v>317</v>
      </c>
      <c r="L149" s="73">
        <v>73152100</v>
      </c>
      <c r="M149" s="52" t="str">
        <f t="shared" si="7"/>
        <v xml:space="preserve"> Realizar el mantenimiento preventivo de los equipos de audio y video del Auditorio Multipropósito Simón Rodríguez y de la emisora "la Pedagógica Radio"</v>
      </c>
      <c r="N149" s="31">
        <v>1</v>
      </c>
      <c r="O149" s="31">
        <v>1</v>
      </c>
      <c r="P149" s="74">
        <v>11</v>
      </c>
      <c r="Q149" s="75" t="s">
        <v>79</v>
      </c>
      <c r="R149" s="75" t="s">
        <v>80</v>
      </c>
      <c r="S149" s="52" t="s">
        <v>1</v>
      </c>
      <c r="T149" s="76">
        <f t="shared" si="8"/>
        <v>4125944</v>
      </c>
      <c r="U149" s="77">
        <f t="shared" si="9"/>
        <v>4125944</v>
      </c>
      <c r="V149" s="31" t="s">
        <v>76</v>
      </c>
      <c r="W149" s="31" t="s">
        <v>81</v>
      </c>
      <c r="X149" s="78" t="s">
        <v>82</v>
      </c>
      <c r="Y149" s="32" t="s">
        <v>83</v>
      </c>
      <c r="Z149" s="33" t="s">
        <v>27</v>
      </c>
      <c r="AA149" s="30" t="s">
        <v>84</v>
      </c>
      <c r="AB149" s="79" t="s">
        <v>85</v>
      </c>
      <c r="AC149" s="31" t="s">
        <v>76</v>
      </c>
      <c r="AD149" s="31" t="s">
        <v>86</v>
      </c>
      <c r="AE149" s="80" t="s">
        <v>87</v>
      </c>
      <c r="AF149" s="80" t="s">
        <v>88</v>
      </c>
      <c r="AG149" s="80" t="s">
        <v>89</v>
      </c>
      <c r="AH149" s="80" t="s">
        <v>90</v>
      </c>
      <c r="AI149" s="80" t="s">
        <v>90</v>
      </c>
      <c r="AJ149" s="80" t="s">
        <v>90</v>
      </c>
      <c r="AK149" s="81"/>
      <c r="AL149" s="81"/>
      <c r="AM149" s="81"/>
    </row>
    <row r="150" spans="1:39" s="35" customFormat="1" ht="48" customHeight="1" x14ac:dyDescent="0.15">
      <c r="A150" s="53"/>
      <c r="B150" s="28" t="s">
        <v>27</v>
      </c>
      <c r="C150" s="52" t="s">
        <v>314</v>
      </c>
      <c r="D150" s="52" t="s">
        <v>315</v>
      </c>
      <c r="E150" s="52" t="s">
        <v>9</v>
      </c>
      <c r="F150" s="52" t="s">
        <v>133</v>
      </c>
      <c r="G150" s="52" t="s">
        <v>318</v>
      </c>
      <c r="H150" s="47">
        <v>66907200</v>
      </c>
      <c r="I150" s="156" t="s">
        <v>86</v>
      </c>
      <c r="J150" s="29" t="s">
        <v>76</v>
      </c>
      <c r="K150" s="72" t="s">
        <v>319</v>
      </c>
      <c r="L150" s="73">
        <v>83121700</v>
      </c>
      <c r="M150" s="52" t="str">
        <f t="shared" si="7"/>
        <v>Prestar el servicio para la emisión de los capítulos del programa institucional "Historia con Futuro" de la Universidad Pedagógica Nacional y de la promoción del mismo a través de canales digitales.  </v>
      </c>
      <c r="N150" s="31">
        <v>1</v>
      </c>
      <c r="O150" s="31">
        <v>1</v>
      </c>
      <c r="P150" s="74">
        <v>11</v>
      </c>
      <c r="Q150" s="75" t="s">
        <v>79</v>
      </c>
      <c r="R150" s="75" t="s">
        <v>80</v>
      </c>
      <c r="S150" s="52" t="s">
        <v>1</v>
      </c>
      <c r="T150" s="76">
        <f t="shared" si="8"/>
        <v>66907200</v>
      </c>
      <c r="U150" s="77">
        <f t="shared" si="9"/>
        <v>66907200</v>
      </c>
      <c r="V150" s="31" t="s">
        <v>76</v>
      </c>
      <c r="W150" s="31" t="s">
        <v>81</v>
      </c>
      <c r="X150" s="78" t="s">
        <v>82</v>
      </c>
      <c r="Y150" s="32" t="s">
        <v>83</v>
      </c>
      <c r="Z150" s="33" t="s">
        <v>27</v>
      </c>
      <c r="AA150" s="30" t="s">
        <v>84</v>
      </c>
      <c r="AB150" s="79" t="s">
        <v>85</v>
      </c>
      <c r="AC150" s="31" t="s">
        <v>76</v>
      </c>
      <c r="AD150" s="31" t="s">
        <v>86</v>
      </c>
      <c r="AE150" s="80" t="s">
        <v>87</v>
      </c>
      <c r="AF150" s="80" t="s">
        <v>88</v>
      </c>
      <c r="AG150" s="80" t="s">
        <v>89</v>
      </c>
      <c r="AH150" s="80" t="s">
        <v>90</v>
      </c>
      <c r="AI150" s="80" t="s">
        <v>90</v>
      </c>
      <c r="AJ150" s="80" t="s">
        <v>90</v>
      </c>
      <c r="AK150" s="81"/>
      <c r="AL150" s="81"/>
      <c r="AM150" s="81"/>
    </row>
    <row r="151" spans="1:39" s="35" customFormat="1" ht="48" customHeight="1" x14ac:dyDescent="0.15">
      <c r="A151" s="53"/>
      <c r="B151" s="28" t="s">
        <v>320</v>
      </c>
      <c r="C151" s="52" t="s">
        <v>321</v>
      </c>
      <c r="D151" s="52" t="s">
        <v>322</v>
      </c>
      <c r="E151" s="52" t="s">
        <v>9</v>
      </c>
      <c r="F151" s="52" t="s">
        <v>133</v>
      </c>
      <c r="G151" s="52" t="s">
        <v>323</v>
      </c>
      <c r="H151" s="47">
        <v>4975262</v>
      </c>
      <c r="I151" s="156" t="s">
        <v>86</v>
      </c>
      <c r="J151" s="29" t="s">
        <v>76</v>
      </c>
      <c r="K151" s="72" t="s">
        <v>324</v>
      </c>
      <c r="L151" s="73">
        <v>55101500</v>
      </c>
      <c r="M151" s="52" t="str">
        <f t="shared" si="7"/>
        <v>Prestar el servicio para publicar los actos administrativos de carácter general dentro de las fechas establecidas para cada actuación, en cumplimiento al artículo 65 de la ley 1437 de 2011.</v>
      </c>
      <c r="N151" s="31">
        <v>1</v>
      </c>
      <c r="O151" s="31">
        <v>1</v>
      </c>
      <c r="P151" s="74">
        <v>11</v>
      </c>
      <c r="Q151" s="75" t="s">
        <v>79</v>
      </c>
      <c r="R151" s="75" t="s">
        <v>80</v>
      </c>
      <c r="S151" s="52" t="s">
        <v>1</v>
      </c>
      <c r="T151" s="76">
        <f t="shared" si="8"/>
        <v>4975262</v>
      </c>
      <c r="U151" s="77">
        <f t="shared" si="9"/>
        <v>4975262</v>
      </c>
      <c r="V151" s="31" t="s">
        <v>76</v>
      </c>
      <c r="W151" s="31" t="s">
        <v>81</v>
      </c>
      <c r="X151" s="78" t="s">
        <v>82</v>
      </c>
      <c r="Y151" s="32" t="s">
        <v>83</v>
      </c>
      <c r="Z151" s="33" t="s">
        <v>181</v>
      </c>
      <c r="AA151" s="30" t="s">
        <v>84</v>
      </c>
      <c r="AB151" s="79" t="s">
        <v>85</v>
      </c>
      <c r="AC151" s="31" t="s">
        <v>76</v>
      </c>
      <c r="AD151" s="31" t="s">
        <v>86</v>
      </c>
      <c r="AE151" s="80" t="s">
        <v>87</v>
      </c>
      <c r="AF151" s="80" t="s">
        <v>88</v>
      </c>
      <c r="AG151" s="80" t="s">
        <v>89</v>
      </c>
      <c r="AH151" s="80" t="s">
        <v>90</v>
      </c>
      <c r="AI151" s="80" t="s">
        <v>90</v>
      </c>
      <c r="AJ151" s="80" t="s">
        <v>90</v>
      </c>
      <c r="AK151" s="81"/>
      <c r="AL151" s="81"/>
      <c r="AM151" s="81"/>
    </row>
    <row r="152" spans="1:39" s="35" customFormat="1" ht="48" customHeight="1" x14ac:dyDescent="0.15">
      <c r="A152" s="53"/>
      <c r="B152" s="28" t="s">
        <v>3</v>
      </c>
      <c r="C152" s="52" t="s">
        <v>142</v>
      </c>
      <c r="D152" s="52" t="s">
        <v>72</v>
      </c>
      <c r="E152" s="52" t="s">
        <v>9</v>
      </c>
      <c r="F152" s="52" t="s">
        <v>133</v>
      </c>
      <c r="G152" s="52" t="s">
        <v>325</v>
      </c>
      <c r="H152" s="47">
        <v>27878000</v>
      </c>
      <c r="I152" s="156" t="s">
        <v>86</v>
      </c>
      <c r="J152" s="29" t="s">
        <v>76</v>
      </c>
      <c r="K152" s="72" t="s">
        <v>326</v>
      </c>
      <c r="L152" s="73" t="s">
        <v>327</v>
      </c>
      <c r="M152" s="52" t="str">
        <f t="shared" si="7"/>
        <v>Realizar la recarga y mantenimiento de los equipos de extinción de incendios que se encuentran en las diferentes instalaciones de la Universidad Pedagógica Nacional.</v>
      </c>
      <c r="N152" s="31">
        <v>1</v>
      </c>
      <c r="O152" s="31">
        <v>1</v>
      </c>
      <c r="P152" s="74">
        <v>11</v>
      </c>
      <c r="Q152" s="75" t="s">
        <v>79</v>
      </c>
      <c r="R152" s="75" t="s">
        <v>80</v>
      </c>
      <c r="S152" s="82" t="s">
        <v>158</v>
      </c>
      <c r="T152" s="76">
        <f t="shared" si="8"/>
        <v>27878000</v>
      </c>
      <c r="U152" s="77">
        <f t="shared" si="9"/>
        <v>27878000</v>
      </c>
      <c r="V152" s="31" t="s">
        <v>76</v>
      </c>
      <c r="W152" s="31" t="s">
        <v>81</v>
      </c>
      <c r="X152" s="78" t="s">
        <v>82</v>
      </c>
      <c r="Y152" s="32" t="s">
        <v>83</v>
      </c>
      <c r="Z152" s="33" t="s">
        <v>3</v>
      </c>
      <c r="AA152" s="30" t="s">
        <v>84</v>
      </c>
      <c r="AB152" s="79" t="s">
        <v>85</v>
      </c>
      <c r="AC152" s="31" t="s">
        <v>76</v>
      </c>
      <c r="AD152" s="31" t="s">
        <v>86</v>
      </c>
      <c r="AE152" s="80" t="s">
        <v>87</v>
      </c>
      <c r="AF152" s="80" t="s">
        <v>88</v>
      </c>
      <c r="AG152" s="80" t="s">
        <v>89</v>
      </c>
      <c r="AH152" s="80" t="s">
        <v>90</v>
      </c>
      <c r="AI152" s="80" t="s">
        <v>90</v>
      </c>
      <c r="AJ152" s="80" t="s">
        <v>90</v>
      </c>
      <c r="AK152" s="81"/>
      <c r="AL152" s="81"/>
      <c r="AM152" s="81"/>
    </row>
    <row r="153" spans="1:39" s="35" customFormat="1" ht="48" customHeight="1" x14ac:dyDescent="0.15">
      <c r="A153" s="53"/>
      <c r="B153" s="28" t="s">
        <v>3</v>
      </c>
      <c r="C153" s="52" t="s">
        <v>142</v>
      </c>
      <c r="D153" s="52" t="s">
        <v>72</v>
      </c>
      <c r="E153" s="52" t="s">
        <v>9</v>
      </c>
      <c r="F153" s="52" t="s">
        <v>133</v>
      </c>
      <c r="G153" s="52" t="s">
        <v>328</v>
      </c>
      <c r="H153" s="47">
        <v>40000000</v>
      </c>
      <c r="I153" s="156" t="s">
        <v>86</v>
      </c>
      <c r="J153" s="29" t="s">
        <v>76</v>
      </c>
      <c r="K153" s="72" t="s">
        <v>329</v>
      </c>
      <c r="L153" s="73" t="s">
        <v>330</v>
      </c>
      <c r="M153" s="52" t="str">
        <f t="shared" si="7"/>
        <v>Realizar el mantenimiento preventivo y correctivo de las calderas del restaurante y la piscina de la Universidad Pedagógica Nacional.</v>
      </c>
      <c r="N153" s="31">
        <v>1</v>
      </c>
      <c r="O153" s="31">
        <v>1</v>
      </c>
      <c r="P153" s="74">
        <v>11</v>
      </c>
      <c r="Q153" s="75" t="s">
        <v>79</v>
      </c>
      <c r="R153" s="75" t="s">
        <v>80</v>
      </c>
      <c r="S153" s="82" t="s">
        <v>158</v>
      </c>
      <c r="T153" s="76">
        <f t="shared" si="8"/>
        <v>40000000</v>
      </c>
      <c r="U153" s="77">
        <f t="shared" si="9"/>
        <v>40000000</v>
      </c>
      <c r="V153" s="31" t="s">
        <v>76</v>
      </c>
      <c r="W153" s="31" t="s">
        <v>81</v>
      </c>
      <c r="X153" s="78" t="s">
        <v>82</v>
      </c>
      <c r="Y153" s="32" t="s">
        <v>83</v>
      </c>
      <c r="Z153" s="33" t="s">
        <v>3</v>
      </c>
      <c r="AA153" s="30" t="s">
        <v>84</v>
      </c>
      <c r="AB153" s="79" t="s">
        <v>85</v>
      </c>
      <c r="AC153" s="31" t="s">
        <v>76</v>
      </c>
      <c r="AD153" s="31" t="s">
        <v>86</v>
      </c>
      <c r="AE153" s="80" t="s">
        <v>87</v>
      </c>
      <c r="AF153" s="80" t="s">
        <v>88</v>
      </c>
      <c r="AG153" s="80" t="s">
        <v>89</v>
      </c>
      <c r="AH153" s="80" t="s">
        <v>90</v>
      </c>
      <c r="AI153" s="80" t="s">
        <v>90</v>
      </c>
      <c r="AJ153" s="80" t="s">
        <v>90</v>
      </c>
      <c r="AK153" s="81"/>
      <c r="AL153" s="81"/>
      <c r="AM153" s="81"/>
    </row>
    <row r="154" spans="1:39" s="35" customFormat="1" ht="48" customHeight="1" x14ac:dyDescent="0.15">
      <c r="A154" s="53"/>
      <c r="B154" s="28" t="s">
        <v>3</v>
      </c>
      <c r="C154" s="52" t="s">
        <v>142</v>
      </c>
      <c r="D154" s="52" t="s">
        <v>72</v>
      </c>
      <c r="E154" s="52" t="s">
        <v>9</v>
      </c>
      <c r="F154" s="52" t="s">
        <v>133</v>
      </c>
      <c r="G154" s="52" t="s">
        <v>331</v>
      </c>
      <c r="H154" s="47">
        <v>24354220</v>
      </c>
      <c r="I154" s="156" t="s">
        <v>86</v>
      </c>
      <c r="J154" s="29" t="s">
        <v>76</v>
      </c>
      <c r="K154" s="72" t="s">
        <v>332</v>
      </c>
      <c r="L154" s="73" t="s">
        <v>333</v>
      </c>
      <c r="M154" s="52" t="str">
        <f t="shared" si="7"/>
        <v>Realizar el mantenimiento preventivo y correctivo de los aires acondicionados de las diferentes instalaciones de la Universidad Pedagógica Nacional.</v>
      </c>
      <c r="N154" s="31">
        <v>1</v>
      </c>
      <c r="O154" s="31">
        <v>1</v>
      </c>
      <c r="P154" s="74">
        <v>11</v>
      </c>
      <c r="Q154" s="75" t="s">
        <v>79</v>
      </c>
      <c r="R154" s="75" t="s">
        <v>80</v>
      </c>
      <c r="S154" s="82" t="s">
        <v>158</v>
      </c>
      <c r="T154" s="76">
        <f t="shared" si="8"/>
        <v>24354220</v>
      </c>
      <c r="U154" s="77">
        <f t="shared" si="9"/>
        <v>24354220</v>
      </c>
      <c r="V154" s="31" t="s">
        <v>76</v>
      </c>
      <c r="W154" s="31" t="s">
        <v>81</v>
      </c>
      <c r="X154" s="78" t="s">
        <v>82</v>
      </c>
      <c r="Y154" s="32" t="s">
        <v>83</v>
      </c>
      <c r="Z154" s="33" t="s">
        <v>3</v>
      </c>
      <c r="AA154" s="30" t="s">
        <v>84</v>
      </c>
      <c r="AB154" s="79" t="s">
        <v>85</v>
      </c>
      <c r="AC154" s="31" t="s">
        <v>76</v>
      </c>
      <c r="AD154" s="31" t="s">
        <v>86</v>
      </c>
      <c r="AE154" s="80" t="s">
        <v>87</v>
      </c>
      <c r="AF154" s="80" t="s">
        <v>88</v>
      </c>
      <c r="AG154" s="80" t="s">
        <v>89</v>
      </c>
      <c r="AH154" s="80" t="s">
        <v>90</v>
      </c>
      <c r="AI154" s="80" t="s">
        <v>90</v>
      </c>
      <c r="AJ154" s="80" t="s">
        <v>90</v>
      </c>
      <c r="AK154" s="81"/>
      <c r="AL154" s="81"/>
      <c r="AM154" s="81"/>
    </row>
    <row r="155" spans="1:39" s="35" customFormat="1" ht="48" customHeight="1" x14ac:dyDescent="0.15">
      <c r="A155" s="53"/>
      <c r="B155" s="28" t="s">
        <v>3</v>
      </c>
      <c r="C155" s="52" t="s">
        <v>142</v>
      </c>
      <c r="D155" s="52" t="s">
        <v>72</v>
      </c>
      <c r="E155" s="52" t="s">
        <v>9</v>
      </c>
      <c r="F155" s="52" t="s">
        <v>133</v>
      </c>
      <c r="G155" s="52" t="s">
        <v>334</v>
      </c>
      <c r="H155" s="47">
        <v>34716000</v>
      </c>
      <c r="I155" s="156" t="s">
        <v>86</v>
      </c>
      <c r="J155" s="29" t="s">
        <v>76</v>
      </c>
      <c r="K155" s="72" t="s">
        <v>335</v>
      </c>
      <c r="L155" s="73" t="s">
        <v>336</v>
      </c>
      <c r="M155" s="52" t="str">
        <f t="shared" si="7"/>
        <v>Realizar el mantenimiento preventivo y correctivo de las Plantas Eléctricas y UPS de las diferentes instalaciones  de la Universidad Pedagógica Nacional.</v>
      </c>
      <c r="N155" s="31">
        <v>1</v>
      </c>
      <c r="O155" s="31">
        <v>1</v>
      </c>
      <c r="P155" s="74">
        <v>11</v>
      </c>
      <c r="Q155" s="75" t="s">
        <v>79</v>
      </c>
      <c r="R155" s="75" t="s">
        <v>80</v>
      </c>
      <c r="S155" s="82" t="s">
        <v>158</v>
      </c>
      <c r="T155" s="76">
        <f t="shared" si="8"/>
        <v>34716000</v>
      </c>
      <c r="U155" s="77">
        <f t="shared" si="9"/>
        <v>34716000</v>
      </c>
      <c r="V155" s="31" t="s">
        <v>76</v>
      </c>
      <c r="W155" s="31" t="s">
        <v>81</v>
      </c>
      <c r="X155" s="78" t="s">
        <v>82</v>
      </c>
      <c r="Y155" s="32" t="s">
        <v>83</v>
      </c>
      <c r="Z155" s="33" t="s">
        <v>3</v>
      </c>
      <c r="AA155" s="30" t="s">
        <v>84</v>
      </c>
      <c r="AB155" s="79" t="s">
        <v>85</v>
      </c>
      <c r="AC155" s="31" t="s">
        <v>76</v>
      </c>
      <c r="AD155" s="31" t="s">
        <v>86</v>
      </c>
      <c r="AE155" s="80" t="s">
        <v>87</v>
      </c>
      <c r="AF155" s="80" t="s">
        <v>88</v>
      </c>
      <c r="AG155" s="80" t="s">
        <v>89</v>
      </c>
      <c r="AH155" s="80" t="s">
        <v>90</v>
      </c>
      <c r="AI155" s="80" t="s">
        <v>90</v>
      </c>
      <c r="AJ155" s="80" t="s">
        <v>90</v>
      </c>
      <c r="AK155" s="81"/>
      <c r="AL155" s="81"/>
      <c r="AM155" s="81"/>
    </row>
    <row r="156" spans="1:39" s="35" customFormat="1" ht="48" customHeight="1" x14ac:dyDescent="0.15">
      <c r="A156" s="53"/>
      <c r="B156" s="28" t="s">
        <v>3</v>
      </c>
      <c r="C156" s="52" t="s">
        <v>142</v>
      </c>
      <c r="D156" s="52" t="s">
        <v>72</v>
      </c>
      <c r="E156" s="52" t="s">
        <v>693</v>
      </c>
      <c r="F156" s="52" t="s">
        <v>12</v>
      </c>
      <c r="G156" s="52" t="s">
        <v>337</v>
      </c>
      <c r="H156" s="47">
        <v>35500000</v>
      </c>
      <c r="I156" s="156" t="s">
        <v>86</v>
      </c>
      <c r="J156" s="29" t="s">
        <v>76</v>
      </c>
      <c r="K156" s="72" t="s">
        <v>338</v>
      </c>
      <c r="L156" s="147" t="s">
        <v>697</v>
      </c>
      <c r="M156" s="52" t="str">
        <f t="shared" si="7"/>
        <v>Realizar la limpieza y mantenimiento de las trampas de grasa, pozos sépticos, cajas de inspección y redes de aguas negras de las diferentes instalaciones de la Universidad Pedagógica Nacional.</v>
      </c>
      <c r="N156" s="31">
        <v>1</v>
      </c>
      <c r="O156" s="31">
        <v>1</v>
      </c>
      <c r="P156" s="74">
        <v>11</v>
      </c>
      <c r="Q156" s="75" t="s">
        <v>79</v>
      </c>
      <c r="R156" s="75" t="s">
        <v>80</v>
      </c>
      <c r="S156" s="82" t="s">
        <v>158</v>
      </c>
      <c r="T156" s="76">
        <f t="shared" si="8"/>
        <v>35500000</v>
      </c>
      <c r="U156" s="77">
        <f t="shared" si="9"/>
        <v>35500000</v>
      </c>
      <c r="V156" s="31" t="s">
        <v>76</v>
      </c>
      <c r="W156" s="31" t="s">
        <v>81</v>
      </c>
      <c r="X156" s="78" t="s">
        <v>82</v>
      </c>
      <c r="Y156" s="32" t="s">
        <v>83</v>
      </c>
      <c r="Z156" s="33" t="s">
        <v>3</v>
      </c>
      <c r="AA156" s="30" t="s">
        <v>84</v>
      </c>
      <c r="AB156" s="79" t="s">
        <v>85</v>
      </c>
      <c r="AC156" s="31" t="s">
        <v>76</v>
      </c>
      <c r="AD156" s="31" t="s">
        <v>86</v>
      </c>
      <c r="AE156" s="80" t="s">
        <v>87</v>
      </c>
      <c r="AF156" s="80" t="s">
        <v>88</v>
      </c>
      <c r="AG156" s="80" t="s">
        <v>89</v>
      </c>
      <c r="AH156" s="80" t="s">
        <v>90</v>
      </c>
      <c r="AI156" s="80" t="s">
        <v>90</v>
      </c>
      <c r="AJ156" s="80" t="s">
        <v>90</v>
      </c>
      <c r="AK156" s="81"/>
      <c r="AL156" s="81"/>
      <c r="AM156" s="81"/>
    </row>
    <row r="157" spans="1:39" s="35" customFormat="1" ht="48" customHeight="1" x14ac:dyDescent="0.15">
      <c r="A157" s="53"/>
      <c r="B157" s="28" t="s">
        <v>3</v>
      </c>
      <c r="C157" s="52" t="s">
        <v>142</v>
      </c>
      <c r="D157" s="52" t="s">
        <v>72</v>
      </c>
      <c r="E157" s="52" t="s">
        <v>9</v>
      </c>
      <c r="F157" s="52" t="s">
        <v>133</v>
      </c>
      <c r="G157" s="52" t="s">
        <v>339</v>
      </c>
      <c r="H157" s="47">
        <v>10000000</v>
      </c>
      <c r="I157" s="156" t="s">
        <v>86</v>
      </c>
      <c r="J157" s="29" t="s">
        <v>76</v>
      </c>
      <c r="K157" s="72" t="s">
        <v>340</v>
      </c>
      <c r="L157" s="73">
        <v>72101500</v>
      </c>
      <c r="M157" s="52" t="str">
        <f t="shared" si="7"/>
        <v>Realizar mantenimiento de los equipos de hidropresión de las diferentes instalaciones de la UPN</v>
      </c>
      <c r="N157" s="31">
        <v>1</v>
      </c>
      <c r="O157" s="31">
        <v>1</v>
      </c>
      <c r="P157" s="74">
        <v>11</v>
      </c>
      <c r="Q157" s="75" t="s">
        <v>79</v>
      </c>
      <c r="R157" s="75" t="s">
        <v>80</v>
      </c>
      <c r="S157" s="82" t="s">
        <v>158</v>
      </c>
      <c r="T157" s="76">
        <f t="shared" si="8"/>
        <v>10000000</v>
      </c>
      <c r="U157" s="77">
        <f t="shared" si="9"/>
        <v>10000000</v>
      </c>
      <c r="V157" s="31" t="s">
        <v>76</v>
      </c>
      <c r="W157" s="31" t="s">
        <v>81</v>
      </c>
      <c r="X157" s="78" t="s">
        <v>82</v>
      </c>
      <c r="Y157" s="32" t="s">
        <v>83</v>
      </c>
      <c r="Z157" s="33" t="s">
        <v>3</v>
      </c>
      <c r="AA157" s="30" t="s">
        <v>84</v>
      </c>
      <c r="AB157" s="79" t="s">
        <v>85</v>
      </c>
      <c r="AC157" s="31" t="s">
        <v>76</v>
      </c>
      <c r="AD157" s="31" t="s">
        <v>86</v>
      </c>
      <c r="AE157" s="80" t="s">
        <v>87</v>
      </c>
      <c r="AF157" s="80" t="s">
        <v>88</v>
      </c>
      <c r="AG157" s="80" t="s">
        <v>89</v>
      </c>
      <c r="AH157" s="80" t="s">
        <v>90</v>
      </c>
      <c r="AI157" s="80" t="s">
        <v>90</v>
      </c>
      <c r="AJ157" s="80" t="s">
        <v>90</v>
      </c>
      <c r="AK157" s="81"/>
      <c r="AL157" s="81"/>
      <c r="AM157" s="81"/>
    </row>
    <row r="158" spans="1:39" s="35" customFormat="1" ht="48" customHeight="1" x14ac:dyDescent="0.15">
      <c r="A158" s="53"/>
      <c r="B158" s="28" t="s">
        <v>3</v>
      </c>
      <c r="C158" s="52" t="s">
        <v>142</v>
      </c>
      <c r="D158" s="52" t="s">
        <v>72</v>
      </c>
      <c r="E158" s="52" t="s">
        <v>9</v>
      </c>
      <c r="F158" s="52" t="s">
        <v>133</v>
      </c>
      <c r="G158" s="52" t="s">
        <v>341</v>
      </c>
      <c r="H158" s="47">
        <v>63320974</v>
      </c>
      <c r="I158" s="156" t="s">
        <v>86</v>
      </c>
      <c r="J158" s="29" t="s">
        <v>76</v>
      </c>
      <c r="K158" s="72" t="s">
        <v>342</v>
      </c>
      <c r="L158" s="73" t="s">
        <v>343</v>
      </c>
      <c r="M158" s="52" t="str">
        <f t="shared" si="7"/>
        <v>Realizar el control integrado de Plagas de las diferentes instalaciones de la Universidad Pedagógica Nacional</v>
      </c>
      <c r="N158" s="31">
        <v>1</v>
      </c>
      <c r="O158" s="31">
        <v>1</v>
      </c>
      <c r="P158" s="74">
        <v>11</v>
      </c>
      <c r="Q158" s="75" t="s">
        <v>79</v>
      </c>
      <c r="R158" s="75" t="s">
        <v>80</v>
      </c>
      <c r="S158" s="82" t="s">
        <v>158</v>
      </c>
      <c r="T158" s="76">
        <f t="shared" si="8"/>
        <v>63320974</v>
      </c>
      <c r="U158" s="77">
        <f t="shared" si="9"/>
        <v>63320974</v>
      </c>
      <c r="V158" s="31" t="s">
        <v>76</v>
      </c>
      <c r="W158" s="31" t="s">
        <v>81</v>
      </c>
      <c r="X158" s="78" t="s">
        <v>82</v>
      </c>
      <c r="Y158" s="32" t="s">
        <v>83</v>
      </c>
      <c r="Z158" s="33" t="s">
        <v>3</v>
      </c>
      <c r="AA158" s="30" t="s">
        <v>84</v>
      </c>
      <c r="AB158" s="79" t="s">
        <v>85</v>
      </c>
      <c r="AC158" s="31" t="s">
        <v>76</v>
      </c>
      <c r="AD158" s="31" t="s">
        <v>86</v>
      </c>
      <c r="AE158" s="80" t="s">
        <v>87</v>
      </c>
      <c r="AF158" s="80" t="s">
        <v>88</v>
      </c>
      <c r="AG158" s="80" t="s">
        <v>89</v>
      </c>
      <c r="AH158" s="80" t="s">
        <v>90</v>
      </c>
      <c r="AI158" s="80" t="s">
        <v>90</v>
      </c>
      <c r="AJ158" s="80" t="s">
        <v>90</v>
      </c>
      <c r="AK158" s="81"/>
      <c r="AL158" s="81"/>
      <c r="AM158" s="81"/>
    </row>
    <row r="159" spans="1:39" s="35" customFormat="1" ht="48" customHeight="1" x14ac:dyDescent="0.15">
      <c r="A159" s="53"/>
      <c r="B159" s="28" t="s">
        <v>3</v>
      </c>
      <c r="C159" s="52" t="s">
        <v>142</v>
      </c>
      <c r="D159" s="52" t="s">
        <v>72</v>
      </c>
      <c r="E159" s="52" t="s">
        <v>9</v>
      </c>
      <c r="F159" s="52" t="s">
        <v>133</v>
      </c>
      <c r="G159" s="52" t="s">
        <v>344</v>
      </c>
      <c r="H159" s="47">
        <v>45000000</v>
      </c>
      <c r="I159" s="156" t="s">
        <v>86</v>
      </c>
      <c r="J159" s="29" t="s">
        <v>76</v>
      </c>
      <c r="K159" s="72" t="s">
        <v>345</v>
      </c>
      <c r="L159" s="73" t="s">
        <v>346</v>
      </c>
      <c r="M159" s="52" t="str">
        <f t="shared" si="7"/>
        <v>Realizar el mantenimiento preventivo y correctivo de los ascensores y equipos de transporte vertical  de las diferentes instalaciones de la Universidad Pedagógica Nacional.</v>
      </c>
      <c r="N159" s="31">
        <v>1</v>
      </c>
      <c r="O159" s="31">
        <v>1</v>
      </c>
      <c r="P159" s="74">
        <v>11</v>
      </c>
      <c r="Q159" s="75" t="s">
        <v>79</v>
      </c>
      <c r="R159" s="75" t="s">
        <v>80</v>
      </c>
      <c r="S159" s="82" t="s">
        <v>158</v>
      </c>
      <c r="T159" s="76">
        <f t="shared" si="8"/>
        <v>45000000</v>
      </c>
      <c r="U159" s="77">
        <f t="shared" si="9"/>
        <v>45000000</v>
      </c>
      <c r="V159" s="31" t="s">
        <v>76</v>
      </c>
      <c r="W159" s="31" t="s">
        <v>81</v>
      </c>
      <c r="X159" s="78" t="s">
        <v>82</v>
      </c>
      <c r="Y159" s="32" t="s">
        <v>83</v>
      </c>
      <c r="Z159" s="33" t="s">
        <v>3</v>
      </c>
      <c r="AA159" s="30" t="s">
        <v>84</v>
      </c>
      <c r="AB159" s="79" t="s">
        <v>85</v>
      </c>
      <c r="AC159" s="31" t="s">
        <v>76</v>
      </c>
      <c r="AD159" s="31" t="s">
        <v>86</v>
      </c>
      <c r="AE159" s="80" t="s">
        <v>87</v>
      </c>
      <c r="AF159" s="80" t="s">
        <v>88</v>
      </c>
      <c r="AG159" s="80" t="s">
        <v>89</v>
      </c>
      <c r="AH159" s="80" t="s">
        <v>90</v>
      </c>
      <c r="AI159" s="80" t="s">
        <v>90</v>
      </c>
      <c r="AJ159" s="80" t="s">
        <v>90</v>
      </c>
      <c r="AK159" s="81"/>
      <c r="AL159" s="81"/>
      <c r="AM159" s="81"/>
    </row>
    <row r="160" spans="1:39" s="35" customFormat="1" ht="48" customHeight="1" x14ac:dyDescent="0.15">
      <c r="A160" s="53"/>
      <c r="B160" s="28" t="s">
        <v>3</v>
      </c>
      <c r="C160" s="52" t="s">
        <v>142</v>
      </c>
      <c r="D160" s="52" t="s">
        <v>72</v>
      </c>
      <c r="E160" s="52" t="s">
        <v>9</v>
      </c>
      <c r="F160" s="52" t="s">
        <v>133</v>
      </c>
      <c r="G160" s="52" t="s">
        <v>347</v>
      </c>
      <c r="H160" s="47">
        <v>39973264</v>
      </c>
      <c r="I160" s="156" t="s">
        <v>86</v>
      </c>
      <c r="J160" s="29" t="s">
        <v>76</v>
      </c>
      <c r="K160" s="72" t="s">
        <v>348</v>
      </c>
      <c r="L160" s="73">
        <v>76121700</v>
      </c>
      <c r="M160" s="52" t="str">
        <f t="shared" si="7"/>
        <v>Realizar el lavado de tanques de agua potable y el análisis físico-químico, biológico e IRCA de agua cruda para consumo de las diferentes instalaciones de la Universidad Pedagógica Nacional.</v>
      </c>
      <c r="N160" s="31">
        <v>1</v>
      </c>
      <c r="O160" s="31">
        <v>1</v>
      </c>
      <c r="P160" s="74">
        <v>11</v>
      </c>
      <c r="Q160" s="75" t="s">
        <v>79</v>
      </c>
      <c r="R160" s="75" t="s">
        <v>80</v>
      </c>
      <c r="S160" s="82" t="s">
        <v>158</v>
      </c>
      <c r="T160" s="76">
        <f t="shared" si="8"/>
        <v>39973264</v>
      </c>
      <c r="U160" s="77">
        <f>T160</f>
        <v>39973264</v>
      </c>
      <c r="V160" s="31" t="s">
        <v>76</v>
      </c>
      <c r="W160" s="31" t="s">
        <v>81</v>
      </c>
      <c r="X160" s="78" t="s">
        <v>82</v>
      </c>
      <c r="Y160" s="32" t="s">
        <v>83</v>
      </c>
      <c r="Z160" s="33" t="s">
        <v>3</v>
      </c>
      <c r="AA160" s="30" t="s">
        <v>84</v>
      </c>
      <c r="AB160" s="79" t="s">
        <v>85</v>
      </c>
      <c r="AC160" s="31" t="s">
        <v>76</v>
      </c>
      <c r="AD160" s="31" t="s">
        <v>86</v>
      </c>
      <c r="AE160" s="80" t="s">
        <v>87</v>
      </c>
      <c r="AF160" s="80" t="s">
        <v>88</v>
      </c>
      <c r="AG160" s="80" t="s">
        <v>89</v>
      </c>
      <c r="AH160" s="80" t="s">
        <v>90</v>
      </c>
      <c r="AI160" s="80" t="s">
        <v>90</v>
      </c>
      <c r="AJ160" s="80" t="s">
        <v>90</v>
      </c>
      <c r="AK160" s="81"/>
      <c r="AL160" s="81"/>
      <c r="AM160" s="81"/>
    </row>
    <row r="161" spans="1:39" s="35" customFormat="1" ht="48" customHeight="1" x14ac:dyDescent="0.15">
      <c r="A161" s="53"/>
      <c r="B161" s="28" t="s">
        <v>3</v>
      </c>
      <c r="C161" s="52" t="s">
        <v>203</v>
      </c>
      <c r="D161" s="52" t="s">
        <v>204</v>
      </c>
      <c r="E161" s="52" t="s">
        <v>9</v>
      </c>
      <c r="F161" s="52" t="s">
        <v>133</v>
      </c>
      <c r="G161" s="52" t="s">
        <v>349</v>
      </c>
      <c r="H161" s="47">
        <v>5049600</v>
      </c>
      <c r="I161" s="156" t="s">
        <v>86</v>
      </c>
      <c r="J161" s="29" t="s">
        <v>76</v>
      </c>
      <c r="K161" s="72" t="s">
        <v>350</v>
      </c>
      <c r="L161" s="73" t="s">
        <v>351</v>
      </c>
      <c r="M161" s="52" t="str">
        <f t="shared" si="7"/>
        <v xml:space="preserve">Prestar el servicio para realizar los análisis fisicoquímicos y microbiológicos del agua de la piscina de calle 72.  </v>
      </c>
      <c r="N161" s="31">
        <v>1</v>
      </c>
      <c r="O161" s="31">
        <v>1</v>
      </c>
      <c r="P161" s="74">
        <v>11</v>
      </c>
      <c r="Q161" s="75" t="s">
        <v>79</v>
      </c>
      <c r="R161" s="75" t="s">
        <v>80</v>
      </c>
      <c r="S161" s="52" t="s">
        <v>1</v>
      </c>
      <c r="T161" s="76">
        <f t="shared" si="8"/>
        <v>5049600</v>
      </c>
      <c r="U161" s="77">
        <f>T161</f>
        <v>5049600</v>
      </c>
      <c r="V161" s="31" t="s">
        <v>76</v>
      </c>
      <c r="W161" s="31" t="s">
        <v>81</v>
      </c>
      <c r="X161" s="78" t="s">
        <v>82</v>
      </c>
      <c r="Y161" s="32" t="s">
        <v>83</v>
      </c>
      <c r="Z161" s="33" t="s">
        <v>3</v>
      </c>
      <c r="AA161" s="30" t="s">
        <v>84</v>
      </c>
      <c r="AB161" s="79" t="s">
        <v>85</v>
      </c>
      <c r="AC161" s="31" t="s">
        <v>76</v>
      </c>
      <c r="AD161" s="31" t="s">
        <v>86</v>
      </c>
      <c r="AE161" s="80" t="s">
        <v>87</v>
      </c>
      <c r="AF161" s="80" t="s">
        <v>88</v>
      </c>
      <c r="AG161" s="80" t="s">
        <v>89</v>
      </c>
      <c r="AH161" s="80" t="s">
        <v>90</v>
      </c>
      <c r="AI161" s="80" t="s">
        <v>90</v>
      </c>
      <c r="AJ161" s="80" t="s">
        <v>90</v>
      </c>
      <c r="AK161" s="81"/>
      <c r="AL161" s="81"/>
      <c r="AM161" s="81"/>
    </row>
    <row r="162" spans="1:39" s="35" customFormat="1" ht="48" customHeight="1" x14ac:dyDescent="0.15">
      <c r="A162" s="53"/>
      <c r="B162" s="28" t="s">
        <v>3</v>
      </c>
      <c r="C162" s="52" t="s">
        <v>142</v>
      </c>
      <c r="D162" s="52" t="s">
        <v>72</v>
      </c>
      <c r="E162" s="52" t="s">
        <v>11</v>
      </c>
      <c r="F162" s="52" t="s">
        <v>12</v>
      </c>
      <c r="G162" s="52" t="s">
        <v>683</v>
      </c>
      <c r="H162" s="47">
        <f>16726800+9741688</f>
        <v>26468488</v>
      </c>
      <c r="I162" s="156" t="s">
        <v>86</v>
      </c>
      <c r="J162" s="29" t="s">
        <v>430</v>
      </c>
      <c r="K162" s="72" t="s">
        <v>352</v>
      </c>
      <c r="L162" s="73" t="s">
        <v>353</v>
      </c>
      <c r="M162" s="52" t="str">
        <f t="shared" si="7"/>
        <v>Realizar la recolección, transporte y disposición final de los residuos peligrosos y  especiales generados en las diferentes instalaciones de la UPN</v>
      </c>
      <c r="N162" s="31">
        <v>1</v>
      </c>
      <c r="O162" s="31">
        <v>1</v>
      </c>
      <c r="P162" s="74">
        <v>11</v>
      </c>
      <c r="Q162" s="75" t="s">
        <v>79</v>
      </c>
      <c r="R162" s="75" t="s">
        <v>80</v>
      </c>
      <c r="S162" s="82" t="s">
        <v>14</v>
      </c>
      <c r="T162" s="76">
        <f t="shared" si="8"/>
        <v>26468488</v>
      </c>
      <c r="U162" s="77">
        <f t="shared" si="9"/>
        <v>26468488</v>
      </c>
      <c r="V162" s="31" t="s">
        <v>76</v>
      </c>
      <c r="W162" s="31" t="s">
        <v>81</v>
      </c>
      <c r="X162" s="78" t="s">
        <v>82</v>
      </c>
      <c r="Y162" s="32" t="s">
        <v>83</v>
      </c>
      <c r="Z162" s="33" t="s">
        <v>3</v>
      </c>
      <c r="AA162" s="30" t="s">
        <v>84</v>
      </c>
      <c r="AB162" s="79" t="s">
        <v>85</v>
      </c>
      <c r="AC162" s="31" t="s">
        <v>76</v>
      </c>
      <c r="AD162" s="31" t="s">
        <v>86</v>
      </c>
      <c r="AE162" s="80" t="s">
        <v>87</v>
      </c>
      <c r="AF162" s="80" t="s">
        <v>88</v>
      </c>
      <c r="AG162" s="80" t="s">
        <v>89</v>
      </c>
      <c r="AH162" s="80" t="s">
        <v>90</v>
      </c>
      <c r="AI162" s="80" t="s">
        <v>90</v>
      </c>
      <c r="AJ162" s="80" t="s">
        <v>90</v>
      </c>
      <c r="AK162" s="81"/>
      <c r="AL162" s="81"/>
      <c r="AM162" s="81"/>
    </row>
    <row r="163" spans="1:39" s="35" customFormat="1" ht="48" customHeight="1" x14ac:dyDescent="0.15">
      <c r="A163" s="53"/>
      <c r="B163" s="28" t="s">
        <v>3</v>
      </c>
      <c r="C163" s="52" t="s">
        <v>142</v>
      </c>
      <c r="D163" s="52" t="s">
        <v>72</v>
      </c>
      <c r="E163" s="52" t="s">
        <v>11</v>
      </c>
      <c r="F163" s="52" t="s">
        <v>12</v>
      </c>
      <c r="G163" s="52" t="s">
        <v>354</v>
      </c>
      <c r="H163" s="47">
        <f>9741688-9741688</f>
        <v>0</v>
      </c>
      <c r="I163" s="156" t="s">
        <v>86</v>
      </c>
      <c r="J163" s="29" t="s">
        <v>430</v>
      </c>
      <c r="K163" s="72" t="s">
        <v>355</v>
      </c>
      <c r="L163" s="73">
        <v>76121900</v>
      </c>
      <c r="M163" s="52" t="str">
        <f t="shared" si="7"/>
        <v>Realizar la recolección, transporte y disposición final de los residuos peligrosos generados en las diferentes instalaciones de la UPN</v>
      </c>
      <c r="N163" s="31">
        <v>1</v>
      </c>
      <c r="O163" s="31">
        <v>1</v>
      </c>
      <c r="P163" s="74">
        <v>11</v>
      </c>
      <c r="Q163" s="75" t="s">
        <v>79</v>
      </c>
      <c r="R163" s="75" t="s">
        <v>80</v>
      </c>
      <c r="S163" s="82" t="s">
        <v>14</v>
      </c>
      <c r="T163" s="76">
        <f t="shared" si="8"/>
        <v>0</v>
      </c>
      <c r="U163" s="77">
        <f t="shared" si="9"/>
        <v>0</v>
      </c>
      <c r="V163" s="31" t="s">
        <v>76</v>
      </c>
      <c r="W163" s="31" t="s">
        <v>81</v>
      </c>
      <c r="X163" s="78" t="s">
        <v>82</v>
      </c>
      <c r="Y163" s="32" t="s">
        <v>83</v>
      </c>
      <c r="Z163" s="33" t="s">
        <v>3</v>
      </c>
      <c r="AA163" s="30" t="s">
        <v>84</v>
      </c>
      <c r="AB163" s="79" t="s">
        <v>85</v>
      </c>
      <c r="AC163" s="31" t="s">
        <v>76</v>
      </c>
      <c r="AD163" s="31" t="s">
        <v>86</v>
      </c>
      <c r="AE163" s="80" t="s">
        <v>87</v>
      </c>
      <c r="AF163" s="80" t="s">
        <v>88</v>
      </c>
      <c r="AG163" s="80" t="s">
        <v>89</v>
      </c>
      <c r="AH163" s="80" t="s">
        <v>90</v>
      </c>
      <c r="AI163" s="80" t="s">
        <v>90</v>
      </c>
      <c r="AJ163" s="80" t="s">
        <v>90</v>
      </c>
      <c r="AK163" s="81"/>
      <c r="AL163" s="81"/>
      <c r="AM163" s="81"/>
    </row>
    <row r="164" spans="1:39" s="35" customFormat="1" ht="48" customHeight="1" x14ac:dyDescent="0.15">
      <c r="A164" s="53"/>
      <c r="B164" s="28" t="s">
        <v>3</v>
      </c>
      <c r="C164" s="52" t="s">
        <v>142</v>
      </c>
      <c r="D164" s="52" t="s">
        <v>72</v>
      </c>
      <c r="E164" s="52" t="s">
        <v>26</v>
      </c>
      <c r="F164" s="52" t="s">
        <v>18</v>
      </c>
      <c r="G164" s="52" t="s">
        <v>356</v>
      </c>
      <c r="H164" s="47">
        <v>78687119</v>
      </c>
      <c r="I164" s="156" t="s">
        <v>86</v>
      </c>
      <c r="J164" s="29" t="s">
        <v>76</v>
      </c>
      <c r="K164" s="72" t="s">
        <v>357</v>
      </c>
      <c r="L164" s="73">
        <v>14111700</v>
      </c>
      <c r="M164" s="52" t="str">
        <f t="shared" si="7"/>
        <v>Suministrar papel higiénico para las diferentes instalaciones de la Universidad Pedagógica Nacional.</v>
      </c>
      <c r="N164" s="31">
        <v>1</v>
      </c>
      <c r="O164" s="31">
        <v>1</v>
      </c>
      <c r="P164" s="74">
        <v>11</v>
      </c>
      <c r="Q164" s="75" t="s">
        <v>79</v>
      </c>
      <c r="R164" s="75" t="s">
        <v>80</v>
      </c>
      <c r="S164" s="82" t="s">
        <v>1</v>
      </c>
      <c r="T164" s="76">
        <f t="shared" si="8"/>
        <v>78687119</v>
      </c>
      <c r="U164" s="77">
        <f t="shared" si="9"/>
        <v>78687119</v>
      </c>
      <c r="V164" s="31" t="s">
        <v>76</v>
      </c>
      <c r="W164" s="31" t="s">
        <v>81</v>
      </c>
      <c r="X164" s="78" t="s">
        <v>82</v>
      </c>
      <c r="Y164" s="32" t="s">
        <v>83</v>
      </c>
      <c r="Z164" s="33" t="s">
        <v>3</v>
      </c>
      <c r="AA164" s="30" t="s">
        <v>84</v>
      </c>
      <c r="AB164" s="79" t="s">
        <v>85</v>
      </c>
      <c r="AC164" s="31" t="s">
        <v>76</v>
      </c>
      <c r="AD164" s="31" t="s">
        <v>86</v>
      </c>
      <c r="AE164" s="80" t="s">
        <v>87</v>
      </c>
      <c r="AF164" s="80" t="s">
        <v>88</v>
      </c>
      <c r="AG164" s="80" t="s">
        <v>89</v>
      </c>
      <c r="AH164" s="80" t="s">
        <v>90</v>
      </c>
      <c r="AI164" s="80" t="s">
        <v>90</v>
      </c>
      <c r="AJ164" s="80" t="s">
        <v>90</v>
      </c>
      <c r="AK164" s="81"/>
      <c r="AL164" s="81"/>
      <c r="AM164" s="81"/>
    </row>
    <row r="165" spans="1:39" s="35" customFormat="1" ht="48" customHeight="1" x14ac:dyDescent="0.15">
      <c r="A165" s="53"/>
      <c r="B165" s="28" t="s">
        <v>3</v>
      </c>
      <c r="C165" s="52" t="s">
        <v>142</v>
      </c>
      <c r="D165" s="52" t="s">
        <v>72</v>
      </c>
      <c r="E165" s="52" t="s">
        <v>7</v>
      </c>
      <c r="F165" s="52" t="s">
        <v>8</v>
      </c>
      <c r="G165" s="52" t="s">
        <v>358</v>
      </c>
      <c r="H165" s="47">
        <v>100000000</v>
      </c>
      <c r="I165" s="156" t="s">
        <v>86</v>
      </c>
      <c r="J165" s="29" t="s">
        <v>76</v>
      </c>
      <c r="K165" s="72" t="s">
        <v>359</v>
      </c>
      <c r="L165" s="73">
        <v>80161800</v>
      </c>
      <c r="M165" s="52" t="str">
        <f t="shared" si="7"/>
        <v>Prestar el servicio de impresión, fotocopiado y scanner mediante el alquiler e instalación de equipos de última tecnología en las diferentes instalaciones de la Universidad Pedagógica Nacional</v>
      </c>
      <c r="N165" s="31">
        <v>1</v>
      </c>
      <c r="O165" s="31">
        <v>1</v>
      </c>
      <c r="P165" s="74">
        <v>11</v>
      </c>
      <c r="Q165" s="75" t="s">
        <v>79</v>
      </c>
      <c r="R165" s="75" t="s">
        <v>80</v>
      </c>
      <c r="S165" s="82" t="s">
        <v>1</v>
      </c>
      <c r="T165" s="76">
        <f t="shared" si="8"/>
        <v>100000000</v>
      </c>
      <c r="U165" s="77">
        <f t="shared" si="9"/>
        <v>100000000</v>
      </c>
      <c r="V165" s="31" t="s">
        <v>76</v>
      </c>
      <c r="W165" s="31" t="s">
        <v>81</v>
      </c>
      <c r="X165" s="78" t="s">
        <v>82</v>
      </c>
      <c r="Y165" s="32" t="s">
        <v>83</v>
      </c>
      <c r="Z165" s="33" t="s">
        <v>3</v>
      </c>
      <c r="AA165" s="30" t="s">
        <v>84</v>
      </c>
      <c r="AB165" s="79" t="s">
        <v>85</v>
      </c>
      <c r="AC165" s="31" t="s">
        <v>76</v>
      </c>
      <c r="AD165" s="31" t="s">
        <v>86</v>
      </c>
      <c r="AE165" s="80" t="s">
        <v>87</v>
      </c>
      <c r="AF165" s="80" t="s">
        <v>88</v>
      </c>
      <c r="AG165" s="80" t="s">
        <v>89</v>
      </c>
      <c r="AH165" s="80" t="s">
        <v>90</v>
      </c>
      <c r="AI165" s="80" t="s">
        <v>90</v>
      </c>
      <c r="AJ165" s="80" t="s">
        <v>90</v>
      </c>
      <c r="AK165" s="81"/>
      <c r="AL165" s="81"/>
      <c r="AM165" s="81"/>
    </row>
    <row r="166" spans="1:39" s="35" customFormat="1" ht="26.25" customHeight="1" x14ac:dyDescent="0.15">
      <c r="A166" s="53"/>
      <c r="B166" s="28" t="s">
        <v>3</v>
      </c>
      <c r="C166" s="52" t="s">
        <v>142</v>
      </c>
      <c r="D166" s="52" t="s">
        <v>72</v>
      </c>
      <c r="E166" s="52" t="s">
        <v>7</v>
      </c>
      <c r="F166" s="52" t="s">
        <v>8</v>
      </c>
      <c r="G166" s="52" t="s">
        <v>360</v>
      </c>
      <c r="H166" s="47">
        <v>20000000</v>
      </c>
      <c r="I166" s="156" t="s">
        <v>76</v>
      </c>
      <c r="J166" s="29" t="s">
        <v>76</v>
      </c>
      <c r="K166" s="72" t="s">
        <v>361</v>
      </c>
      <c r="L166" s="73" t="s">
        <v>78</v>
      </c>
      <c r="M166" s="52" t="str">
        <f t="shared" si="7"/>
        <v>Pago de las cuotas de administración de los lotes 26 y 29 del Condominio Campestre Los Tulipanes propiedad de la UPN de la vigencia .</v>
      </c>
      <c r="N166" s="31">
        <v>1</v>
      </c>
      <c r="O166" s="31">
        <v>1</v>
      </c>
      <c r="P166" s="74">
        <v>11</v>
      </c>
      <c r="Q166" s="75" t="s">
        <v>79</v>
      </c>
      <c r="R166" s="75" t="s">
        <v>80</v>
      </c>
      <c r="S166" s="82" t="s">
        <v>1</v>
      </c>
      <c r="T166" s="76">
        <f t="shared" si="8"/>
        <v>20000000</v>
      </c>
      <c r="U166" s="77">
        <f t="shared" si="9"/>
        <v>20000000</v>
      </c>
      <c r="V166" s="31" t="s">
        <v>76</v>
      </c>
      <c r="W166" s="31" t="s">
        <v>81</v>
      </c>
      <c r="X166" s="78" t="s">
        <v>82</v>
      </c>
      <c r="Y166" s="32" t="s">
        <v>83</v>
      </c>
      <c r="Z166" s="33" t="s">
        <v>3</v>
      </c>
      <c r="AA166" s="30" t="s">
        <v>84</v>
      </c>
      <c r="AB166" s="79" t="s">
        <v>85</v>
      </c>
      <c r="AC166" s="31" t="s">
        <v>76</v>
      </c>
      <c r="AD166" s="31" t="s">
        <v>86</v>
      </c>
      <c r="AE166" s="80" t="s">
        <v>87</v>
      </c>
      <c r="AF166" s="80" t="s">
        <v>88</v>
      </c>
      <c r="AG166" s="80" t="s">
        <v>89</v>
      </c>
      <c r="AH166" s="80" t="s">
        <v>90</v>
      </c>
      <c r="AI166" s="80" t="s">
        <v>90</v>
      </c>
      <c r="AJ166" s="80" t="s">
        <v>90</v>
      </c>
      <c r="AK166" s="81"/>
      <c r="AL166" s="81"/>
      <c r="AM166" s="81"/>
    </row>
    <row r="167" spans="1:39" s="35" customFormat="1" ht="48" customHeight="1" x14ac:dyDescent="0.15">
      <c r="A167" s="53"/>
      <c r="B167" s="28" t="s">
        <v>3</v>
      </c>
      <c r="C167" s="52" t="s">
        <v>142</v>
      </c>
      <c r="D167" s="52" t="s">
        <v>72</v>
      </c>
      <c r="E167" s="52" t="s">
        <v>9</v>
      </c>
      <c r="F167" s="52" t="s">
        <v>133</v>
      </c>
      <c r="G167" s="52" t="s">
        <v>362</v>
      </c>
      <c r="H167" s="47">
        <v>139916000</v>
      </c>
      <c r="I167" s="156" t="s">
        <v>86</v>
      </c>
      <c r="J167" s="29" t="s">
        <v>76</v>
      </c>
      <c r="K167" s="72" t="s">
        <v>363</v>
      </c>
      <c r="L167" s="73">
        <v>78181500</v>
      </c>
      <c r="M167" s="52" t="str">
        <f t="shared" si="7"/>
        <v xml:space="preserve">Realizar el mantenimiento  preventivo y correctivo a la flota vehicular de la Universidad Pedagógica Nacional </v>
      </c>
      <c r="N167" s="31">
        <v>1</v>
      </c>
      <c r="O167" s="31">
        <v>1</v>
      </c>
      <c r="P167" s="74">
        <v>11</v>
      </c>
      <c r="Q167" s="75" t="s">
        <v>79</v>
      </c>
      <c r="R167" s="75" t="s">
        <v>80</v>
      </c>
      <c r="S167" s="82" t="s">
        <v>5</v>
      </c>
      <c r="T167" s="76">
        <f t="shared" si="8"/>
        <v>139916000</v>
      </c>
      <c r="U167" s="77">
        <f t="shared" si="9"/>
        <v>139916000</v>
      </c>
      <c r="V167" s="31" t="s">
        <v>76</v>
      </c>
      <c r="W167" s="31" t="s">
        <v>81</v>
      </c>
      <c r="X167" s="78" t="s">
        <v>82</v>
      </c>
      <c r="Y167" s="32" t="s">
        <v>83</v>
      </c>
      <c r="Z167" s="33" t="s">
        <v>3</v>
      </c>
      <c r="AA167" s="30" t="s">
        <v>84</v>
      </c>
      <c r="AB167" s="79" t="s">
        <v>85</v>
      </c>
      <c r="AC167" s="31" t="s">
        <v>76</v>
      </c>
      <c r="AD167" s="31" t="s">
        <v>86</v>
      </c>
      <c r="AE167" s="80" t="s">
        <v>87</v>
      </c>
      <c r="AF167" s="80" t="s">
        <v>88</v>
      </c>
      <c r="AG167" s="80" t="s">
        <v>89</v>
      </c>
      <c r="AH167" s="80" t="s">
        <v>90</v>
      </c>
      <c r="AI167" s="80" t="s">
        <v>90</v>
      </c>
      <c r="AJ167" s="80" t="s">
        <v>90</v>
      </c>
      <c r="AK167" s="81"/>
      <c r="AL167" s="81"/>
      <c r="AM167" s="81"/>
    </row>
    <row r="168" spans="1:39" s="35" customFormat="1" ht="48" customHeight="1" x14ac:dyDescent="0.15">
      <c r="A168" s="53"/>
      <c r="B168" s="28" t="s">
        <v>3</v>
      </c>
      <c r="C168" s="128" t="s">
        <v>142</v>
      </c>
      <c r="D168" s="128" t="s">
        <v>72</v>
      </c>
      <c r="E168" s="128" t="s">
        <v>9</v>
      </c>
      <c r="F168" s="128" t="s">
        <v>133</v>
      </c>
      <c r="G168" s="128" t="s">
        <v>364</v>
      </c>
      <c r="H168" s="47">
        <v>68440000</v>
      </c>
      <c r="I168" s="156" t="s">
        <v>86</v>
      </c>
      <c r="J168" s="29" t="s">
        <v>76</v>
      </c>
      <c r="K168" s="155" t="s">
        <v>365</v>
      </c>
      <c r="L168" s="170" t="s">
        <v>366</v>
      </c>
      <c r="M168" s="173" t="str">
        <f t="shared" ref="M168" si="10">G168</f>
        <v>Prestar el servicio para la elaboración e impresión del material de divulgación requerido por la Universidad Pedagógica Nacional para atender los diferentes eventos y/o requerimientos institucionales.</v>
      </c>
      <c r="N168" s="31">
        <v>1</v>
      </c>
      <c r="O168" s="31">
        <v>1</v>
      </c>
      <c r="P168" s="74">
        <v>11</v>
      </c>
      <c r="Q168" s="75" t="s">
        <v>79</v>
      </c>
      <c r="R168" s="75" t="s">
        <v>80</v>
      </c>
      <c r="S168" s="82" t="s">
        <v>14</v>
      </c>
      <c r="T168" s="186">
        <f>H168+H169</f>
        <v>100000000</v>
      </c>
      <c r="U168" s="188">
        <f t="shared" ref="U168" si="11">T168</f>
        <v>100000000</v>
      </c>
      <c r="V168" s="31" t="s">
        <v>76</v>
      </c>
      <c r="W168" s="31" t="s">
        <v>81</v>
      </c>
      <c r="X168" s="78" t="s">
        <v>82</v>
      </c>
      <c r="Y168" s="32" t="s">
        <v>83</v>
      </c>
      <c r="Z168" s="33" t="s">
        <v>3</v>
      </c>
      <c r="AA168" s="30" t="s">
        <v>84</v>
      </c>
      <c r="AB168" s="79" t="s">
        <v>85</v>
      </c>
      <c r="AC168" s="31" t="s">
        <v>76</v>
      </c>
      <c r="AD168" s="31" t="s">
        <v>86</v>
      </c>
      <c r="AE168" s="80" t="s">
        <v>87</v>
      </c>
      <c r="AF168" s="80" t="s">
        <v>88</v>
      </c>
      <c r="AG168" s="80" t="s">
        <v>89</v>
      </c>
      <c r="AH168" s="80" t="s">
        <v>90</v>
      </c>
      <c r="AI168" s="80" t="s">
        <v>90</v>
      </c>
      <c r="AJ168" s="80" t="s">
        <v>90</v>
      </c>
      <c r="AK168" s="81"/>
      <c r="AL168" s="81"/>
      <c r="AM168" s="81"/>
    </row>
    <row r="169" spans="1:39" s="35" customFormat="1" ht="48" customHeight="1" x14ac:dyDescent="0.15">
      <c r="A169" s="53"/>
      <c r="B169" s="28" t="s">
        <v>3</v>
      </c>
      <c r="C169" s="52" t="s">
        <v>142</v>
      </c>
      <c r="D169" s="52" t="s">
        <v>72</v>
      </c>
      <c r="E169" s="52" t="s">
        <v>9</v>
      </c>
      <c r="F169" s="52" t="s">
        <v>133</v>
      </c>
      <c r="G169" s="52" t="s">
        <v>364</v>
      </c>
      <c r="H169" s="47">
        <v>31560000</v>
      </c>
      <c r="I169" s="156" t="s">
        <v>86</v>
      </c>
      <c r="J169" s="29" t="s">
        <v>76</v>
      </c>
      <c r="K169" s="155" t="s">
        <v>365</v>
      </c>
      <c r="L169" s="171"/>
      <c r="M169" s="174"/>
      <c r="N169" s="31">
        <v>1</v>
      </c>
      <c r="O169" s="31">
        <v>1</v>
      </c>
      <c r="P169" s="74">
        <v>11</v>
      </c>
      <c r="Q169" s="75" t="s">
        <v>79</v>
      </c>
      <c r="R169" s="75" t="s">
        <v>80</v>
      </c>
      <c r="S169" s="82" t="s">
        <v>158</v>
      </c>
      <c r="T169" s="187"/>
      <c r="U169" s="189"/>
      <c r="V169" s="31" t="s">
        <v>76</v>
      </c>
      <c r="W169" s="31" t="s">
        <v>81</v>
      </c>
      <c r="X169" s="78" t="s">
        <v>82</v>
      </c>
      <c r="Y169" s="32" t="s">
        <v>83</v>
      </c>
      <c r="Z169" s="33" t="s">
        <v>3</v>
      </c>
      <c r="AA169" s="30" t="s">
        <v>84</v>
      </c>
      <c r="AB169" s="79" t="s">
        <v>85</v>
      </c>
      <c r="AC169" s="31" t="s">
        <v>76</v>
      </c>
      <c r="AD169" s="31" t="s">
        <v>86</v>
      </c>
      <c r="AE169" s="80" t="s">
        <v>87</v>
      </c>
      <c r="AF169" s="80" t="s">
        <v>88</v>
      </c>
      <c r="AG169" s="80" t="s">
        <v>89</v>
      </c>
      <c r="AH169" s="80" t="s">
        <v>90</v>
      </c>
      <c r="AI169" s="80" t="s">
        <v>90</v>
      </c>
      <c r="AJ169" s="80" t="s">
        <v>90</v>
      </c>
      <c r="AK169" s="81"/>
      <c r="AL169" s="81"/>
      <c r="AM169" s="81"/>
    </row>
    <row r="170" spans="1:39" s="35" customFormat="1" ht="48" customHeight="1" x14ac:dyDescent="0.15">
      <c r="A170" s="53"/>
      <c r="B170" s="28" t="s">
        <v>3</v>
      </c>
      <c r="C170" s="52" t="s">
        <v>142</v>
      </c>
      <c r="D170" s="52" t="s">
        <v>72</v>
      </c>
      <c r="E170" s="52" t="s">
        <v>125</v>
      </c>
      <c r="F170" s="52" t="s">
        <v>126</v>
      </c>
      <c r="G170" s="52" t="s">
        <v>367</v>
      </c>
      <c r="H170" s="47">
        <v>36820000</v>
      </c>
      <c r="I170" s="156" t="s">
        <v>86</v>
      </c>
      <c r="J170" s="29" t="s">
        <v>76</v>
      </c>
      <c r="K170" s="72" t="s">
        <v>368</v>
      </c>
      <c r="L170" s="73" t="s">
        <v>369</v>
      </c>
      <c r="M170" s="52" t="str">
        <f t="shared" si="7"/>
        <v>Adquirir buzos, camisetas y gorras institucionales en el marco de la participación de la UPN en la Feria internacional del libro de Bogotá y librería</v>
      </c>
      <c r="N170" s="31">
        <v>1</v>
      </c>
      <c r="O170" s="31">
        <v>1</v>
      </c>
      <c r="P170" s="74">
        <v>11</v>
      </c>
      <c r="Q170" s="75" t="s">
        <v>79</v>
      </c>
      <c r="R170" s="75" t="s">
        <v>80</v>
      </c>
      <c r="S170" s="82" t="s">
        <v>1</v>
      </c>
      <c r="T170" s="76">
        <f t="shared" si="8"/>
        <v>36820000</v>
      </c>
      <c r="U170" s="77">
        <f t="shared" si="9"/>
        <v>36820000</v>
      </c>
      <c r="V170" s="31" t="s">
        <v>76</v>
      </c>
      <c r="W170" s="31" t="s">
        <v>81</v>
      </c>
      <c r="X170" s="78" t="s">
        <v>82</v>
      </c>
      <c r="Y170" s="32" t="s">
        <v>83</v>
      </c>
      <c r="Z170" s="33" t="s">
        <v>3</v>
      </c>
      <c r="AA170" s="30" t="s">
        <v>84</v>
      </c>
      <c r="AB170" s="79" t="s">
        <v>85</v>
      </c>
      <c r="AC170" s="31" t="s">
        <v>76</v>
      </c>
      <c r="AD170" s="31" t="s">
        <v>86</v>
      </c>
      <c r="AE170" s="80" t="s">
        <v>87</v>
      </c>
      <c r="AF170" s="80" t="s">
        <v>88</v>
      </c>
      <c r="AG170" s="80" t="s">
        <v>89</v>
      </c>
      <c r="AH170" s="80" t="s">
        <v>90</v>
      </c>
      <c r="AI170" s="80" t="s">
        <v>90</v>
      </c>
      <c r="AJ170" s="80" t="s">
        <v>90</v>
      </c>
      <c r="AK170" s="81"/>
      <c r="AL170" s="81"/>
      <c r="AM170" s="81"/>
    </row>
    <row r="171" spans="1:39" s="35" customFormat="1" ht="48" customHeight="1" x14ac:dyDescent="0.15">
      <c r="A171" s="53"/>
      <c r="B171" s="28" t="s">
        <v>3</v>
      </c>
      <c r="C171" s="52" t="s">
        <v>142</v>
      </c>
      <c r="D171" s="52" t="s">
        <v>72</v>
      </c>
      <c r="E171" s="52" t="s">
        <v>9</v>
      </c>
      <c r="F171" s="52" t="s">
        <v>133</v>
      </c>
      <c r="G171" s="52" t="s">
        <v>370</v>
      </c>
      <c r="H171" s="47">
        <v>17109728</v>
      </c>
      <c r="I171" s="156" t="s">
        <v>86</v>
      </c>
      <c r="J171" s="29" t="s">
        <v>76</v>
      </c>
      <c r="K171" s="72" t="s">
        <v>371</v>
      </c>
      <c r="L171" s="73">
        <v>78181500</v>
      </c>
      <c r="M171" s="52" t="str">
        <f t="shared" si="7"/>
        <v>Realizar mantenimiento correctivo y preventivo de los tractores de la Universidad Pedagógica Nacional</v>
      </c>
      <c r="N171" s="31">
        <v>1</v>
      </c>
      <c r="O171" s="31">
        <v>1</v>
      </c>
      <c r="P171" s="74">
        <v>11</v>
      </c>
      <c r="Q171" s="75" t="s">
        <v>79</v>
      </c>
      <c r="R171" s="75" t="s">
        <v>80</v>
      </c>
      <c r="S171" s="82" t="s">
        <v>158</v>
      </c>
      <c r="T171" s="76">
        <f t="shared" si="8"/>
        <v>17109728</v>
      </c>
      <c r="U171" s="77">
        <f t="shared" si="9"/>
        <v>17109728</v>
      </c>
      <c r="V171" s="31" t="s">
        <v>76</v>
      </c>
      <c r="W171" s="31" t="s">
        <v>81</v>
      </c>
      <c r="X171" s="78" t="s">
        <v>82</v>
      </c>
      <c r="Y171" s="32" t="s">
        <v>83</v>
      </c>
      <c r="Z171" s="33" t="s">
        <v>3</v>
      </c>
      <c r="AA171" s="30" t="s">
        <v>84</v>
      </c>
      <c r="AB171" s="79" t="s">
        <v>85</v>
      </c>
      <c r="AC171" s="31" t="s">
        <v>76</v>
      </c>
      <c r="AD171" s="31" t="s">
        <v>86</v>
      </c>
      <c r="AE171" s="80" t="s">
        <v>87</v>
      </c>
      <c r="AF171" s="80" t="s">
        <v>88</v>
      </c>
      <c r="AG171" s="80" t="s">
        <v>89</v>
      </c>
      <c r="AH171" s="80" t="s">
        <v>90</v>
      </c>
      <c r="AI171" s="80" t="s">
        <v>90</v>
      </c>
      <c r="AJ171" s="80" t="s">
        <v>90</v>
      </c>
      <c r="AK171" s="81"/>
      <c r="AL171" s="81"/>
      <c r="AM171" s="81"/>
    </row>
    <row r="172" spans="1:39" s="35" customFormat="1" ht="48" customHeight="1" x14ac:dyDescent="0.15">
      <c r="A172" s="53"/>
      <c r="B172" s="28" t="s">
        <v>3</v>
      </c>
      <c r="C172" s="52" t="s">
        <v>142</v>
      </c>
      <c r="D172" s="52" t="s">
        <v>72</v>
      </c>
      <c r="E172" s="52" t="s">
        <v>11</v>
      </c>
      <c r="F172" s="52" t="s">
        <v>12</v>
      </c>
      <c r="G172" s="52" t="s">
        <v>372</v>
      </c>
      <c r="H172" s="47">
        <v>12000000</v>
      </c>
      <c r="I172" s="156" t="s">
        <v>86</v>
      </c>
      <c r="J172" s="29" t="s">
        <v>76</v>
      </c>
      <c r="K172" s="72" t="s">
        <v>373</v>
      </c>
      <c r="L172" s="73">
        <v>92101900</v>
      </c>
      <c r="M172" s="52" t="str">
        <f t="shared" si="7"/>
        <v>Prestar el servicio de ambulancia en las diferentes actividades académicas y administrativas de la Universidad Pedagógica Nacional.</v>
      </c>
      <c r="N172" s="31">
        <v>1</v>
      </c>
      <c r="O172" s="31">
        <v>1</v>
      </c>
      <c r="P172" s="74">
        <v>11</v>
      </c>
      <c r="Q172" s="75" t="s">
        <v>79</v>
      </c>
      <c r="R172" s="75" t="s">
        <v>80</v>
      </c>
      <c r="S172" s="82" t="s">
        <v>14</v>
      </c>
      <c r="T172" s="76">
        <f t="shared" si="8"/>
        <v>12000000</v>
      </c>
      <c r="U172" s="77">
        <f t="shared" si="9"/>
        <v>12000000</v>
      </c>
      <c r="V172" s="31" t="s">
        <v>76</v>
      </c>
      <c r="W172" s="31" t="s">
        <v>81</v>
      </c>
      <c r="X172" s="78" t="s">
        <v>82</v>
      </c>
      <c r="Y172" s="32" t="s">
        <v>83</v>
      </c>
      <c r="Z172" s="33" t="s">
        <v>3</v>
      </c>
      <c r="AA172" s="30" t="s">
        <v>84</v>
      </c>
      <c r="AB172" s="79" t="s">
        <v>85</v>
      </c>
      <c r="AC172" s="31" t="s">
        <v>76</v>
      </c>
      <c r="AD172" s="31" t="s">
        <v>86</v>
      </c>
      <c r="AE172" s="80" t="s">
        <v>87</v>
      </c>
      <c r="AF172" s="80" t="s">
        <v>88</v>
      </c>
      <c r="AG172" s="80" t="s">
        <v>89</v>
      </c>
      <c r="AH172" s="80" t="s">
        <v>90</v>
      </c>
      <c r="AI172" s="80" t="s">
        <v>90</v>
      </c>
      <c r="AJ172" s="80" t="s">
        <v>90</v>
      </c>
      <c r="AK172" s="81"/>
      <c r="AL172" s="81"/>
      <c r="AM172" s="81"/>
    </row>
    <row r="173" spans="1:39" s="35" customFormat="1" ht="48" customHeight="1" x14ac:dyDescent="0.15">
      <c r="A173" s="53"/>
      <c r="B173" s="28" t="s">
        <v>3</v>
      </c>
      <c r="C173" s="52" t="s">
        <v>203</v>
      </c>
      <c r="D173" s="52" t="s">
        <v>204</v>
      </c>
      <c r="E173" s="52" t="s">
        <v>9</v>
      </c>
      <c r="F173" s="52" t="s">
        <v>133</v>
      </c>
      <c r="G173" s="52" t="s">
        <v>374</v>
      </c>
      <c r="H173" s="47">
        <v>4000000</v>
      </c>
      <c r="I173" s="156" t="s">
        <v>86</v>
      </c>
      <c r="J173" s="29" t="s">
        <v>76</v>
      </c>
      <c r="K173" s="72" t="s">
        <v>375</v>
      </c>
      <c r="L173" s="73" t="s">
        <v>376</v>
      </c>
      <c r="M173" s="52" t="str">
        <f t="shared" si="7"/>
        <v>Prestar el servicio para la ejecución de  las autorizaciones técnicas emitidas por la CAR para poda y tala en las instalaciones fuera de Bogotá</v>
      </c>
      <c r="N173" s="31">
        <v>1</v>
      </c>
      <c r="O173" s="31">
        <v>1</v>
      </c>
      <c r="P173" s="74">
        <v>11</v>
      </c>
      <c r="Q173" s="75" t="s">
        <v>79</v>
      </c>
      <c r="R173" s="75" t="s">
        <v>80</v>
      </c>
      <c r="S173" s="52" t="s">
        <v>1</v>
      </c>
      <c r="T173" s="76">
        <f t="shared" si="8"/>
        <v>4000000</v>
      </c>
      <c r="U173" s="77">
        <f t="shared" si="9"/>
        <v>4000000</v>
      </c>
      <c r="V173" s="31" t="s">
        <v>76</v>
      </c>
      <c r="W173" s="31" t="s">
        <v>81</v>
      </c>
      <c r="X173" s="78" t="s">
        <v>82</v>
      </c>
      <c r="Y173" s="32" t="s">
        <v>83</v>
      </c>
      <c r="Z173" s="33" t="s">
        <v>3</v>
      </c>
      <c r="AA173" s="30" t="s">
        <v>84</v>
      </c>
      <c r="AB173" s="79" t="s">
        <v>85</v>
      </c>
      <c r="AC173" s="31" t="s">
        <v>76</v>
      </c>
      <c r="AD173" s="31" t="s">
        <v>86</v>
      </c>
      <c r="AE173" s="80" t="s">
        <v>87</v>
      </c>
      <c r="AF173" s="80" t="s">
        <v>88</v>
      </c>
      <c r="AG173" s="80" t="s">
        <v>89</v>
      </c>
      <c r="AH173" s="80" t="s">
        <v>90</v>
      </c>
      <c r="AI173" s="80" t="s">
        <v>90</v>
      </c>
      <c r="AJ173" s="80" t="s">
        <v>90</v>
      </c>
      <c r="AK173" s="81"/>
      <c r="AL173" s="81"/>
      <c r="AM173" s="81"/>
    </row>
    <row r="174" spans="1:39" s="35" customFormat="1" ht="48" customHeight="1" x14ac:dyDescent="0.15">
      <c r="A174" s="53"/>
      <c r="B174" s="28" t="s">
        <v>3</v>
      </c>
      <c r="C174" s="52" t="s">
        <v>203</v>
      </c>
      <c r="D174" s="52" t="s">
        <v>204</v>
      </c>
      <c r="E174" s="52" t="s">
        <v>11</v>
      </c>
      <c r="F174" s="52" t="s">
        <v>12</v>
      </c>
      <c r="G174" s="52" t="s">
        <v>377</v>
      </c>
      <c r="H174" s="47">
        <v>7364000</v>
      </c>
      <c r="I174" s="156" t="s">
        <v>86</v>
      </c>
      <c r="J174" s="29" t="s">
        <v>76</v>
      </c>
      <c r="K174" s="72" t="s">
        <v>378</v>
      </c>
      <c r="L174" s="73" t="s">
        <v>379</v>
      </c>
      <c r="M174" s="52" t="str">
        <f t="shared" si="7"/>
        <v>Realizar la recolección, transporte y disposición final de los residuos biológicos  generados en las diferentes instalaciones de la UPN</v>
      </c>
      <c r="N174" s="31">
        <v>1</v>
      </c>
      <c r="O174" s="31">
        <v>1</v>
      </c>
      <c r="P174" s="74">
        <v>11</v>
      </c>
      <c r="Q174" s="75" t="s">
        <v>79</v>
      </c>
      <c r="R174" s="75" t="s">
        <v>80</v>
      </c>
      <c r="S174" s="52" t="s">
        <v>14</v>
      </c>
      <c r="T174" s="76">
        <f t="shared" si="8"/>
        <v>7364000</v>
      </c>
      <c r="U174" s="77">
        <f t="shared" si="9"/>
        <v>7364000</v>
      </c>
      <c r="V174" s="31" t="s">
        <v>76</v>
      </c>
      <c r="W174" s="31" t="s">
        <v>81</v>
      </c>
      <c r="X174" s="78" t="s">
        <v>82</v>
      </c>
      <c r="Y174" s="32" t="s">
        <v>83</v>
      </c>
      <c r="Z174" s="33" t="s">
        <v>3</v>
      </c>
      <c r="AA174" s="30" t="s">
        <v>84</v>
      </c>
      <c r="AB174" s="79" t="s">
        <v>85</v>
      </c>
      <c r="AC174" s="31" t="s">
        <v>76</v>
      </c>
      <c r="AD174" s="31" t="s">
        <v>86</v>
      </c>
      <c r="AE174" s="80" t="s">
        <v>87</v>
      </c>
      <c r="AF174" s="80" t="s">
        <v>88</v>
      </c>
      <c r="AG174" s="80" t="s">
        <v>89</v>
      </c>
      <c r="AH174" s="80" t="s">
        <v>90</v>
      </c>
      <c r="AI174" s="80" t="s">
        <v>90</v>
      </c>
      <c r="AJ174" s="80" t="s">
        <v>90</v>
      </c>
      <c r="AK174" s="81"/>
      <c r="AL174" s="81"/>
      <c r="AM174" s="81"/>
    </row>
    <row r="175" spans="1:39" s="35" customFormat="1" ht="48" customHeight="1" x14ac:dyDescent="0.15">
      <c r="A175" s="53"/>
      <c r="B175" s="28" t="s">
        <v>3</v>
      </c>
      <c r="C175" s="52" t="s">
        <v>203</v>
      </c>
      <c r="D175" s="52" t="s">
        <v>204</v>
      </c>
      <c r="E175" s="52" t="s">
        <v>9</v>
      </c>
      <c r="F175" s="52" t="s">
        <v>133</v>
      </c>
      <c r="G175" s="52" t="s">
        <v>380</v>
      </c>
      <c r="H175" s="47">
        <v>1578000</v>
      </c>
      <c r="I175" s="156" t="s">
        <v>86</v>
      </c>
      <c r="J175" s="29" t="s">
        <v>76</v>
      </c>
      <c r="K175" s="72" t="s">
        <v>381</v>
      </c>
      <c r="L175" s="73" t="s">
        <v>382</v>
      </c>
      <c r="M175" s="52" t="str">
        <f t="shared" si="7"/>
        <v>Prestar el servicio de toma de muestras y análisis para determinación del contenido de PCBs de la subestación ubicada en las instalaciones de calle 72 de la UPN.</v>
      </c>
      <c r="N175" s="31">
        <v>1</v>
      </c>
      <c r="O175" s="31">
        <v>1</v>
      </c>
      <c r="P175" s="74">
        <v>11</v>
      </c>
      <c r="Q175" s="75" t="s">
        <v>79</v>
      </c>
      <c r="R175" s="75" t="s">
        <v>80</v>
      </c>
      <c r="S175" s="52" t="s">
        <v>1</v>
      </c>
      <c r="T175" s="76">
        <f t="shared" si="8"/>
        <v>1578000</v>
      </c>
      <c r="U175" s="77">
        <f t="shared" si="9"/>
        <v>1578000</v>
      </c>
      <c r="V175" s="31" t="s">
        <v>76</v>
      </c>
      <c r="W175" s="31" t="s">
        <v>81</v>
      </c>
      <c r="X175" s="78" t="s">
        <v>82</v>
      </c>
      <c r="Y175" s="32" t="s">
        <v>83</v>
      </c>
      <c r="Z175" s="33" t="s">
        <v>3</v>
      </c>
      <c r="AA175" s="30" t="s">
        <v>84</v>
      </c>
      <c r="AB175" s="79" t="s">
        <v>85</v>
      </c>
      <c r="AC175" s="31" t="s">
        <v>76</v>
      </c>
      <c r="AD175" s="31" t="s">
        <v>86</v>
      </c>
      <c r="AE175" s="80" t="s">
        <v>87</v>
      </c>
      <c r="AF175" s="80" t="s">
        <v>88</v>
      </c>
      <c r="AG175" s="80" t="s">
        <v>89</v>
      </c>
      <c r="AH175" s="80" t="s">
        <v>90</v>
      </c>
      <c r="AI175" s="80" t="s">
        <v>90</v>
      </c>
      <c r="AJ175" s="80" t="s">
        <v>90</v>
      </c>
      <c r="AK175" s="81"/>
      <c r="AL175" s="81"/>
      <c r="AM175" s="81"/>
    </row>
    <row r="176" spans="1:39" s="35" customFormat="1" ht="48" customHeight="1" x14ac:dyDescent="0.15">
      <c r="A176" s="53"/>
      <c r="B176" s="28" t="s">
        <v>3</v>
      </c>
      <c r="C176" s="52" t="s">
        <v>203</v>
      </c>
      <c r="D176" s="52" t="s">
        <v>204</v>
      </c>
      <c r="E176" s="52" t="s">
        <v>9</v>
      </c>
      <c r="F176" s="52" t="s">
        <v>133</v>
      </c>
      <c r="G176" s="52" t="s">
        <v>383</v>
      </c>
      <c r="H176" s="47">
        <v>132552000</v>
      </c>
      <c r="I176" s="156" t="s">
        <v>86</v>
      </c>
      <c r="J176" s="29" t="s">
        <v>76</v>
      </c>
      <c r="K176" s="72" t="s">
        <v>384</v>
      </c>
      <c r="L176" s="73" t="s">
        <v>385</v>
      </c>
      <c r="M176" s="52" t="str">
        <f t="shared" si="7"/>
        <v xml:space="preserve">Prestar el servicio de ejecución de Planes de poda de las instalaciones de la Universidad Pedagógica Nacional de acuerdo a los conceptos técnicos de la SDA.
</v>
      </c>
      <c r="N176" s="31">
        <v>1</v>
      </c>
      <c r="O176" s="31">
        <v>1</v>
      </c>
      <c r="P176" s="74">
        <v>11</v>
      </c>
      <c r="Q176" s="75" t="s">
        <v>79</v>
      </c>
      <c r="R176" s="75" t="s">
        <v>80</v>
      </c>
      <c r="S176" s="52" t="s">
        <v>1</v>
      </c>
      <c r="T176" s="76">
        <f t="shared" si="8"/>
        <v>132552000</v>
      </c>
      <c r="U176" s="77">
        <f t="shared" si="9"/>
        <v>132552000</v>
      </c>
      <c r="V176" s="31" t="s">
        <v>76</v>
      </c>
      <c r="W176" s="31" t="s">
        <v>81</v>
      </c>
      <c r="X176" s="78" t="s">
        <v>82</v>
      </c>
      <c r="Y176" s="32" t="s">
        <v>83</v>
      </c>
      <c r="Z176" s="33" t="s">
        <v>3</v>
      </c>
      <c r="AA176" s="30" t="s">
        <v>84</v>
      </c>
      <c r="AB176" s="79" t="s">
        <v>85</v>
      </c>
      <c r="AC176" s="31" t="s">
        <v>76</v>
      </c>
      <c r="AD176" s="31" t="s">
        <v>86</v>
      </c>
      <c r="AE176" s="80" t="s">
        <v>87</v>
      </c>
      <c r="AF176" s="80" t="s">
        <v>88</v>
      </c>
      <c r="AG176" s="80" t="s">
        <v>89</v>
      </c>
      <c r="AH176" s="80" t="s">
        <v>90</v>
      </c>
      <c r="AI176" s="80" t="s">
        <v>90</v>
      </c>
      <c r="AJ176" s="80" t="s">
        <v>90</v>
      </c>
      <c r="AK176" s="81"/>
      <c r="AL176" s="81"/>
      <c r="AM176" s="81"/>
    </row>
    <row r="177" spans="1:39" s="35" customFormat="1" ht="48" customHeight="1" x14ac:dyDescent="0.15">
      <c r="A177" s="53"/>
      <c r="B177" s="28" t="s">
        <v>3</v>
      </c>
      <c r="C177" s="52" t="s">
        <v>203</v>
      </c>
      <c r="D177" s="52" t="s">
        <v>204</v>
      </c>
      <c r="E177" s="52" t="s">
        <v>9</v>
      </c>
      <c r="F177" s="52" t="s">
        <v>133</v>
      </c>
      <c r="G177" s="52" t="s">
        <v>386</v>
      </c>
      <c r="H177" s="47">
        <v>19146400</v>
      </c>
      <c r="I177" s="156" t="s">
        <v>86</v>
      </c>
      <c r="J177" s="29" t="s">
        <v>76</v>
      </c>
      <c r="K177" s="72" t="s">
        <v>387</v>
      </c>
      <c r="L177" s="158" t="s">
        <v>686</v>
      </c>
      <c r="M177" s="52" t="str">
        <f t="shared" si="7"/>
        <v>Prestar el servicio de caracterización de vertimientos de los diferentes laboratorios de las instalaciones de la Universidad Pedagógica Nacional".</v>
      </c>
      <c r="N177" s="31">
        <v>1</v>
      </c>
      <c r="O177" s="31">
        <v>1</v>
      </c>
      <c r="P177" s="74">
        <v>11</v>
      </c>
      <c r="Q177" s="75" t="s">
        <v>79</v>
      </c>
      <c r="R177" s="75" t="s">
        <v>80</v>
      </c>
      <c r="S177" s="52" t="s">
        <v>1</v>
      </c>
      <c r="T177" s="76">
        <f t="shared" si="8"/>
        <v>19146400</v>
      </c>
      <c r="U177" s="77">
        <f t="shared" si="9"/>
        <v>19146400</v>
      </c>
      <c r="V177" s="31" t="s">
        <v>76</v>
      </c>
      <c r="W177" s="31" t="s">
        <v>81</v>
      </c>
      <c r="X177" s="78" t="s">
        <v>82</v>
      </c>
      <c r="Y177" s="32" t="s">
        <v>83</v>
      </c>
      <c r="Z177" s="33" t="s">
        <v>3</v>
      </c>
      <c r="AA177" s="30" t="s">
        <v>84</v>
      </c>
      <c r="AB177" s="79" t="s">
        <v>85</v>
      </c>
      <c r="AC177" s="31" t="s">
        <v>76</v>
      </c>
      <c r="AD177" s="31" t="s">
        <v>86</v>
      </c>
      <c r="AE177" s="80" t="s">
        <v>87</v>
      </c>
      <c r="AF177" s="80" t="s">
        <v>88</v>
      </c>
      <c r="AG177" s="80" t="s">
        <v>89</v>
      </c>
      <c r="AH177" s="80" t="s">
        <v>90</v>
      </c>
      <c r="AI177" s="80" t="s">
        <v>90</v>
      </c>
      <c r="AJ177" s="80" t="s">
        <v>90</v>
      </c>
      <c r="AK177" s="81"/>
      <c r="AL177" s="81"/>
      <c r="AM177" s="81"/>
    </row>
    <row r="178" spans="1:39" s="35" customFormat="1" ht="48" customHeight="1" x14ac:dyDescent="0.15">
      <c r="A178" s="53"/>
      <c r="B178" s="28" t="s">
        <v>3</v>
      </c>
      <c r="C178" s="52" t="s">
        <v>203</v>
      </c>
      <c r="D178" s="52" t="s">
        <v>204</v>
      </c>
      <c r="E178" s="52" t="s">
        <v>9</v>
      </c>
      <c r="F178" s="52" t="s">
        <v>133</v>
      </c>
      <c r="G178" s="52" t="s">
        <v>388</v>
      </c>
      <c r="H178" s="47">
        <v>100000000</v>
      </c>
      <c r="I178" s="156" t="s">
        <v>86</v>
      </c>
      <c r="J178" s="29" t="s">
        <v>76</v>
      </c>
      <c r="K178" s="72" t="s">
        <v>389</v>
      </c>
      <c r="L178" s="73" t="s">
        <v>385</v>
      </c>
      <c r="M178" s="52" t="str">
        <f t="shared" si="7"/>
        <v>Realizar la adquisición, siembra y conservación de especies arbóreas para garantizar las compensaciones forestales en cumplimiento de los conceptos técnicos emitidos por las autoridades ambientales en las diferentes instalaciones de la Universidad Pedagógica Nacional</v>
      </c>
      <c r="N178" s="31">
        <v>1</v>
      </c>
      <c r="O178" s="31">
        <v>1</v>
      </c>
      <c r="P178" s="74">
        <v>11</v>
      </c>
      <c r="Q178" s="75" t="s">
        <v>79</v>
      </c>
      <c r="R178" s="75" t="s">
        <v>80</v>
      </c>
      <c r="S178" s="52" t="s">
        <v>1</v>
      </c>
      <c r="T178" s="76">
        <f t="shared" si="8"/>
        <v>100000000</v>
      </c>
      <c r="U178" s="77">
        <f t="shared" si="9"/>
        <v>100000000</v>
      </c>
      <c r="V178" s="31" t="s">
        <v>76</v>
      </c>
      <c r="W178" s="31" t="s">
        <v>81</v>
      </c>
      <c r="X178" s="78" t="s">
        <v>82</v>
      </c>
      <c r="Y178" s="32" t="s">
        <v>83</v>
      </c>
      <c r="Z178" s="33" t="s">
        <v>3</v>
      </c>
      <c r="AA178" s="30" t="s">
        <v>84</v>
      </c>
      <c r="AB178" s="79" t="s">
        <v>85</v>
      </c>
      <c r="AC178" s="31" t="s">
        <v>76</v>
      </c>
      <c r="AD178" s="31" t="s">
        <v>86</v>
      </c>
      <c r="AE178" s="80" t="s">
        <v>87</v>
      </c>
      <c r="AF178" s="80" t="s">
        <v>88</v>
      </c>
      <c r="AG178" s="80" t="s">
        <v>89</v>
      </c>
      <c r="AH178" s="80" t="s">
        <v>90</v>
      </c>
      <c r="AI178" s="80" t="s">
        <v>90</v>
      </c>
      <c r="AJ178" s="80" t="s">
        <v>90</v>
      </c>
      <c r="AK178" s="81"/>
      <c r="AL178" s="81"/>
      <c r="AM178" s="81"/>
    </row>
    <row r="179" spans="1:39" s="35" customFormat="1" ht="48" customHeight="1" x14ac:dyDescent="0.15">
      <c r="A179" s="53"/>
      <c r="B179" s="28" t="s">
        <v>27</v>
      </c>
      <c r="C179" s="52" t="s">
        <v>210</v>
      </c>
      <c r="D179" s="52" t="s">
        <v>211</v>
      </c>
      <c r="E179" s="52" t="s">
        <v>9</v>
      </c>
      <c r="F179" s="52" t="s">
        <v>133</v>
      </c>
      <c r="G179" s="52" t="s">
        <v>390</v>
      </c>
      <c r="H179" s="47">
        <v>105200000</v>
      </c>
      <c r="I179" s="156" t="s">
        <v>86</v>
      </c>
      <c r="J179" s="29" t="s">
        <v>76</v>
      </c>
      <c r="K179" s="72" t="s">
        <v>391</v>
      </c>
      <c r="L179" s="73">
        <v>82101500</v>
      </c>
      <c r="M179" s="52" t="str">
        <f t="shared" si="7"/>
        <v>Prestar el servicio  de elaboración e impresión de los insumos que se requieren para cubrir las necesidades de la Subdirección de Admisiones y Registro de la Universidad Pedagógica Nacional.</v>
      </c>
      <c r="N179" s="31">
        <v>1</v>
      </c>
      <c r="O179" s="31">
        <v>1</v>
      </c>
      <c r="P179" s="74">
        <v>11</v>
      </c>
      <c r="Q179" s="75" t="s">
        <v>79</v>
      </c>
      <c r="R179" s="75" t="s">
        <v>80</v>
      </c>
      <c r="S179" s="52" t="s">
        <v>1</v>
      </c>
      <c r="T179" s="76">
        <f t="shared" si="8"/>
        <v>105200000</v>
      </c>
      <c r="U179" s="77">
        <f t="shared" si="9"/>
        <v>105200000</v>
      </c>
      <c r="V179" s="31" t="s">
        <v>76</v>
      </c>
      <c r="W179" s="31" t="s">
        <v>81</v>
      </c>
      <c r="X179" s="78" t="s">
        <v>82</v>
      </c>
      <c r="Y179" s="32" t="s">
        <v>83</v>
      </c>
      <c r="Z179" s="33" t="s">
        <v>27</v>
      </c>
      <c r="AA179" s="30" t="s">
        <v>84</v>
      </c>
      <c r="AB179" s="79" t="s">
        <v>85</v>
      </c>
      <c r="AC179" s="31" t="s">
        <v>76</v>
      </c>
      <c r="AD179" s="31" t="s">
        <v>86</v>
      </c>
      <c r="AE179" s="80" t="s">
        <v>87</v>
      </c>
      <c r="AF179" s="80" t="s">
        <v>88</v>
      </c>
      <c r="AG179" s="80" t="s">
        <v>89</v>
      </c>
      <c r="AH179" s="80" t="s">
        <v>90</v>
      </c>
      <c r="AI179" s="80" t="s">
        <v>90</v>
      </c>
      <c r="AJ179" s="80" t="s">
        <v>90</v>
      </c>
      <c r="AK179" s="81"/>
      <c r="AL179" s="81"/>
      <c r="AM179" s="81"/>
    </row>
    <row r="180" spans="1:39" s="35" customFormat="1" ht="48" customHeight="1" x14ac:dyDescent="0.15">
      <c r="A180" s="53"/>
      <c r="B180" s="28" t="s">
        <v>27</v>
      </c>
      <c r="C180" s="52" t="s">
        <v>210</v>
      </c>
      <c r="D180" s="52" t="s">
        <v>211</v>
      </c>
      <c r="E180" s="52" t="s">
        <v>26</v>
      </c>
      <c r="F180" s="52" t="s">
        <v>18</v>
      </c>
      <c r="G180" s="52" t="s">
        <v>392</v>
      </c>
      <c r="H180" s="47">
        <v>110297508</v>
      </c>
      <c r="I180" s="156" t="s">
        <v>86</v>
      </c>
      <c r="J180" s="29" t="s">
        <v>76</v>
      </c>
      <c r="K180" s="72" t="s">
        <v>393</v>
      </c>
      <c r="L180" s="73">
        <v>55121800</v>
      </c>
      <c r="M180" s="52" t="str">
        <f t="shared" si="7"/>
        <v>Adquirir carnés para la comunidad universitaria, atendiendo los requerimientos establecidos por la UPN</v>
      </c>
      <c r="N180" s="31">
        <v>1</v>
      </c>
      <c r="O180" s="31">
        <v>1</v>
      </c>
      <c r="P180" s="74">
        <v>11</v>
      </c>
      <c r="Q180" s="75" t="s">
        <v>79</v>
      </c>
      <c r="R180" s="75" t="s">
        <v>80</v>
      </c>
      <c r="S180" s="52" t="s">
        <v>1</v>
      </c>
      <c r="T180" s="76">
        <f t="shared" si="8"/>
        <v>110297508</v>
      </c>
      <c r="U180" s="77">
        <f t="shared" si="9"/>
        <v>110297508</v>
      </c>
      <c r="V180" s="31" t="s">
        <v>76</v>
      </c>
      <c r="W180" s="31" t="s">
        <v>81</v>
      </c>
      <c r="X180" s="78" t="s">
        <v>82</v>
      </c>
      <c r="Y180" s="32" t="s">
        <v>83</v>
      </c>
      <c r="Z180" s="33" t="s">
        <v>27</v>
      </c>
      <c r="AA180" s="30" t="s">
        <v>84</v>
      </c>
      <c r="AB180" s="79" t="s">
        <v>85</v>
      </c>
      <c r="AC180" s="31" t="s">
        <v>76</v>
      </c>
      <c r="AD180" s="31" t="s">
        <v>86</v>
      </c>
      <c r="AE180" s="80" t="s">
        <v>87</v>
      </c>
      <c r="AF180" s="80" t="s">
        <v>88</v>
      </c>
      <c r="AG180" s="80" t="s">
        <v>89</v>
      </c>
      <c r="AH180" s="80" t="s">
        <v>90</v>
      </c>
      <c r="AI180" s="80" t="s">
        <v>90</v>
      </c>
      <c r="AJ180" s="80" t="s">
        <v>90</v>
      </c>
      <c r="AK180" s="81"/>
      <c r="AL180" s="81"/>
      <c r="AM180" s="81"/>
    </row>
    <row r="181" spans="1:39" s="35" customFormat="1" ht="48" customHeight="1" x14ac:dyDescent="0.15">
      <c r="A181" s="53"/>
      <c r="B181" s="28" t="s">
        <v>3</v>
      </c>
      <c r="C181" s="52" t="s">
        <v>159</v>
      </c>
      <c r="D181" s="52" t="s">
        <v>160</v>
      </c>
      <c r="E181" s="52" t="s">
        <v>161</v>
      </c>
      <c r="F181" s="52" t="s">
        <v>133</v>
      </c>
      <c r="G181" s="52" t="s">
        <v>394</v>
      </c>
      <c r="H181" s="47">
        <v>174000000</v>
      </c>
      <c r="I181" s="156" t="s">
        <v>86</v>
      </c>
      <c r="J181" s="29" t="s">
        <v>76</v>
      </c>
      <c r="K181" s="72" t="s">
        <v>395</v>
      </c>
      <c r="L181" s="73" t="s">
        <v>276</v>
      </c>
      <c r="M181" s="52" t="str">
        <f t="shared" si="7"/>
        <v>Prestar los servicios de soporte para el Sistema Académico CLASS</v>
      </c>
      <c r="N181" s="31">
        <v>1</v>
      </c>
      <c r="O181" s="31">
        <v>1</v>
      </c>
      <c r="P181" s="74">
        <v>12</v>
      </c>
      <c r="Q181" s="75" t="s">
        <v>79</v>
      </c>
      <c r="R181" s="75" t="s">
        <v>80</v>
      </c>
      <c r="S181" s="52" t="s">
        <v>1</v>
      </c>
      <c r="T181" s="76">
        <f t="shared" si="8"/>
        <v>174000000</v>
      </c>
      <c r="U181" s="77">
        <f t="shared" si="9"/>
        <v>174000000</v>
      </c>
      <c r="V181" s="31" t="s">
        <v>76</v>
      </c>
      <c r="W181" s="31" t="s">
        <v>81</v>
      </c>
      <c r="X181" s="78" t="s">
        <v>82</v>
      </c>
      <c r="Y181" s="32" t="s">
        <v>83</v>
      </c>
      <c r="Z181" s="33" t="s">
        <v>3</v>
      </c>
      <c r="AA181" s="30" t="s">
        <v>84</v>
      </c>
      <c r="AB181" s="79" t="s">
        <v>85</v>
      </c>
      <c r="AC181" s="31" t="s">
        <v>76</v>
      </c>
      <c r="AD181" s="31" t="s">
        <v>86</v>
      </c>
      <c r="AE181" s="80" t="s">
        <v>87</v>
      </c>
      <c r="AF181" s="80" t="s">
        <v>88</v>
      </c>
      <c r="AG181" s="80" t="s">
        <v>89</v>
      </c>
      <c r="AH181" s="80" t="s">
        <v>90</v>
      </c>
      <c r="AI181" s="80" t="s">
        <v>90</v>
      </c>
      <c r="AJ181" s="80" t="s">
        <v>90</v>
      </c>
      <c r="AK181" s="81"/>
      <c r="AL181" s="81"/>
      <c r="AM181" s="81"/>
    </row>
    <row r="182" spans="1:39" s="35" customFormat="1" ht="48" customHeight="1" x14ac:dyDescent="0.15">
      <c r="A182" s="53"/>
      <c r="B182" s="28" t="s">
        <v>3</v>
      </c>
      <c r="C182" s="52" t="s">
        <v>159</v>
      </c>
      <c r="D182" s="52" t="s">
        <v>160</v>
      </c>
      <c r="E182" s="52" t="s">
        <v>161</v>
      </c>
      <c r="F182" s="52" t="s">
        <v>133</v>
      </c>
      <c r="G182" s="52" t="s">
        <v>396</v>
      </c>
      <c r="H182" s="47">
        <f>18000000-964100</f>
        <v>17035900</v>
      </c>
      <c r="I182" s="156" t="s">
        <v>86</v>
      </c>
      <c r="J182" s="29" t="s">
        <v>76</v>
      </c>
      <c r="K182" s="72" t="s">
        <v>397</v>
      </c>
      <c r="L182" s="73" t="s">
        <v>276</v>
      </c>
      <c r="M182" s="52" t="str">
        <f t="shared" si="7"/>
        <v>Prestar los servicios de soporte y mantenimiento para el sistema de notas en uso del Instituto Pedagógico Nacional INTEGRA PLATAFORMA ACADEMICA</v>
      </c>
      <c r="N182" s="31">
        <v>1</v>
      </c>
      <c r="O182" s="31">
        <v>1</v>
      </c>
      <c r="P182" s="74">
        <v>12</v>
      </c>
      <c r="Q182" s="75" t="s">
        <v>79</v>
      </c>
      <c r="R182" s="75" t="s">
        <v>80</v>
      </c>
      <c r="S182" s="52" t="s">
        <v>1</v>
      </c>
      <c r="T182" s="76">
        <f t="shared" si="8"/>
        <v>17035900</v>
      </c>
      <c r="U182" s="77">
        <f t="shared" si="9"/>
        <v>17035900</v>
      </c>
      <c r="V182" s="31" t="s">
        <v>76</v>
      </c>
      <c r="W182" s="31" t="s">
        <v>81</v>
      </c>
      <c r="X182" s="78" t="s">
        <v>82</v>
      </c>
      <c r="Y182" s="32" t="s">
        <v>83</v>
      </c>
      <c r="Z182" s="33" t="s">
        <v>3</v>
      </c>
      <c r="AA182" s="30" t="s">
        <v>84</v>
      </c>
      <c r="AB182" s="79" t="s">
        <v>85</v>
      </c>
      <c r="AC182" s="31" t="s">
        <v>76</v>
      </c>
      <c r="AD182" s="31" t="s">
        <v>86</v>
      </c>
      <c r="AE182" s="80" t="s">
        <v>87</v>
      </c>
      <c r="AF182" s="80" t="s">
        <v>88</v>
      </c>
      <c r="AG182" s="80" t="s">
        <v>89</v>
      </c>
      <c r="AH182" s="80" t="s">
        <v>90</v>
      </c>
      <c r="AI182" s="80" t="s">
        <v>90</v>
      </c>
      <c r="AJ182" s="80" t="s">
        <v>90</v>
      </c>
      <c r="AK182" s="81"/>
      <c r="AL182" s="81"/>
      <c r="AM182" s="81"/>
    </row>
    <row r="183" spans="1:39" s="35" customFormat="1" ht="48" customHeight="1" x14ac:dyDescent="0.15">
      <c r="A183" s="53"/>
      <c r="B183" s="28" t="s">
        <v>3</v>
      </c>
      <c r="C183" s="52" t="s">
        <v>159</v>
      </c>
      <c r="D183" s="52" t="s">
        <v>160</v>
      </c>
      <c r="E183" s="52" t="s">
        <v>161</v>
      </c>
      <c r="F183" s="52" t="s">
        <v>133</v>
      </c>
      <c r="G183" s="52" t="s">
        <v>398</v>
      </c>
      <c r="H183" s="47">
        <f>100000000-4804963</f>
        <v>95195037</v>
      </c>
      <c r="I183" s="156" t="s">
        <v>86</v>
      </c>
      <c r="J183" s="29" t="s">
        <v>76</v>
      </c>
      <c r="K183" s="72" t="s">
        <v>399</v>
      </c>
      <c r="L183" s="73" t="s">
        <v>276</v>
      </c>
      <c r="M183" s="52" t="s">
        <v>400</v>
      </c>
      <c r="N183" s="31">
        <v>1</v>
      </c>
      <c r="O183" s="31">
        <v>1</v>
      </c>
      <c r="P183" s="74">
        <v>12</v>
      </c>
      <c r="Q183" s="75" t="s">
        <v>79</v>
      </c>
      <c r="R183" s="75" t="s">
        <v>80</v>
      </c>
      <c r="S183" s="52" t="s">
        <v>1</v>
      </c>
      <c r="T183" s="76">
        <f t="shared" si="8"/>
        <v>95195037</v>
      </c>
      <c r="U183" s="77">
        <f t="shared" si="9"/>
        <v>95195037</v>
      </c>
      <c r="V183" s="31" t="s">
        <v>76</v>
      </c>
      <c r="W183" s="31" t="s">
        <v>81</v>
      </c>
      <c r="X183" s="78" t="s">
        <v>82</v>
      </c>
      <c r="Y183" s="32" t="s">
        <v>83</v>
      </c>
      <c r="Z183" s="33" t="s">
        <v>3</v>
      </c>
      <c r="AA183" s="30" t="s">
        <v>84</v>
      </c>
      <c r="AB183" s="79" t="s">
        <v>85</v>
      </c>
      <c r="AC183" s="31" t="s">
        <v>76</v>
      </c>
      <c r="AD183" s="31" t="s">
        <v>86</v>
      </c>
      <c r="AE183" s="80" t="s">
        <v>87</v>
      </c>
      <c r="AF183" s="80" t="s">
        <v>88</v>
      </c>
      <c r="AG183" s="80" t="s">
        <v>89</v>
      </c>
      <c r="AH183" s="80" t="s">
        <v>90</v>
      </c>
      <c r="AI183" s="80" t="s">
        <v>90</v>
      </c>
      <c r="AJ183" s="80" t="s">
        <v>90</v>
      </c>
      <c r="AK183" s="81"/>
      <c r="AL183" s="81"/>
      <c r="AM183" s="81"/>
    </row>
    <row r="184" spans="1:39" s="35" customFormat="1" ht="48" customHeight="1" x14ac:dyDescent="0.15">
      <c r="A184" s="53"/>
      <c r="B184" s="28" t="s">
        <v>3</v>
      </c>
      <c r="C184" s="52" t="s">
        <v>159</v>
      </c>
      <c r="D184" s="52" t="s">
        <v>160</v>
      </c>
      <c r="E184" s="52" t="s">
        <v>161</v>
      </c>
      <c r="F184" s="52" t="s">
        <v>133</v>
      </c>
      <c r="G184" s="52" t="s">
        <v>401</v>
      </c>
      <c r="H184" s="47">
        <v>90000000</v>
      </c>
      <c r="I184" s="156" t="s">
        <v>86</v>
      </c>
      <c r="J184" s="29" t="s">
        <v>76</v>
      </c>
      <c r="K184" s="72" t="s">
        <v>402</v>
      </c>
      <c r="L184" s="73" t="s">
        <v>276</v>
      </c>
      <c r="M184" s="52" t="str">
        <f>G184</f>
        <v>Prestar los servicios de soporte y desarrollo para el Sistema de Gestión Documental software  Papiro Cloud en Nube</v>
      </c>
      <c r="N184" s="31">
        <v>1</v>
      </c>
      <c r="O184" s="31">
        <v>1</v>
      </c>
      <c r="P184" s="74">
        <v>12</v>
      </c>
      <c r="Q184" s="75" t="s">
        <v>79</v>
      </c>
      <c r="R184" s="75" t="s">
        <v>80</v>
      </c>
      <c r="S184" s="52" t="s">
        <v>1</v>
      </c>
      <c r="T184" s="76">
        <f t="shared" si="8"/>
        <v>90000000</v>
      </c>
      <c r="U184" s="77">
        <f>T184</f>
        <v>90000000</v>
      </c>
      <c r="V184" s="31" t="s">
        <v>76</v>
      </c>
      <c r="W184" s="31" t="s">
        <v>81</v>
      </c>
      <c r="X184" s="78" t="s">
        <v>82</v>
      </c>
      <c r="Y184" s="32" t="s">
        <v>83</v>
      </c>
      <c r="Z184" s="33" t="s">
        <v>3</v>
      </c>
      <c r="AA184" s="30" t="s">
        <v>84</v>
      </c>
      <c r="AB184" s="79" t="s">
        <v>85</v>
      </c>
      <c r="AC184" s="31" t="s">
        <v>76</v>
      </c>
      <c r="AD184" s="31" t="s">
        <v>86</v>
      </c>
      <c r="AE184" s="80" t="s">
        <v>87</v>
      </c>
      <c r="AF184" s="80" t="s">
        <v>88</v>
      </c>
      <c r="AG184" s="80" t="s">
        <v>89</v>
      </c>
      <c r="AH184" s="80" t="s">
        <v>90</v>
      </c>
      <c r="AI184" s="80" t="s">
        <v>90</v>
      </c>
      <c r="AJ184" s="80" t="s">
        <v>90</v>
      </c>
      <c r="AK184" s="81"/>
      <c r="AL184" s="81"/>
      <c r="AM184" s="81"/>
    </row>
    <row r="185" spans="1:39" s="35" customFormat="1" ht="48" customHeight="1" x14ac:dyDescent="0.15">
      <c r="A185" s="53"/>
      <c r="B185" s="28" t="s">
        <v>3</v>
      </c>
      <c r="C185" s="52" t="s">
        <v>159</v>
      </c>
      <c r="D185" s="52" t="s">
        <v>160</v>
      </c>
      <c r="E185" s="52" t="s">
        <v>161</v>
      </c>
      <c r="F185" s="52" t="s">
        <v>133</v>
      </c>
      <c r="G185" s="52" t="s">
        <v>403</v>
      </c>
      <c r="H185" s="47">
        <v>8000000</v>
      </c>
      <c r="I185" s="156" t="s">
        <v>86</v>
      </c>
      <c r="J185" s="29" t="s">
        <v>76</v>
      </c>
      <c r="K185" s="72" t="s">
        <v>404</v>
      </c>
      <c r="L185" s="73" t="s">
        <v>276</v>
      </c>
      <c r="M185" s="52" t="str">
        <f>G185</f>
        <v>Prestar los servicios de soporte y parametrización para el sistema GLPI.</v>
      </c>
      <c r="N185" s="31">
        <v>1</v>
      </c>
      <c r="O185" s="31">
        <v>1</v>
      </c>
      <c r="P185" s="74">
        <v>12</v>
      </c>
      <c r="Q185" s="75" t="s">
        <v>79</v>
      </c>
      <c r="R185" s="75" t="s">
        <v>80</v>
      </c>
      <c r="S185" s="52" t="s">
        <v>1</v>
      </c>
      <c r="T185" s="76">
        <f t="shared" si="8"/>
        <v>8000000</v>
      </c>
      <c r="U185" s="77">
        <f t="shared" si="9"/>
        <v>8000000</v>
      </c>
      <c r="V185" s="31" t="s">
        <v>76</v>
      </c>
      <c r="W185" s="31" t="s">
        <v>81</v>
      </c>
      <c r="X185" s="78" t="s">
        <v>82</v>
      </c>
      <c r="Y185" s="32" t="s">
        <v>83</v>
      </c>
      <c r="Z185" s="33" t="s">
        <v>3</v>
      </c>
      <c r="AA185" s="30" t="s">
        <v>84</v>
      </c>
      <c r="AB185" s="79" t="s">
        <v>85</v>
      </c>
      <c r="AC185" s="31" t="s">
        <v>76</v>
      </c>
      <c r="AD185" s="31" t="s">
        <v>86</v>
      </c>
      <c r="AE185" s="80" t="s">
        <v>87</v>
      </c>
      <c r="AF185" s="80" t="s">
        <v>88</v>
      </c>
      <c r="AG185" s="80" t="s">
        <v>89</v>
      </c>
      <c r="AH185" s="80" t="s">
        <v>90</v>
      </c>
      <c r="AI185" s="80" t="s">
        <v>90</v>
      </c>
      <c r="AJ185" s="80" t="s">
        <v>90</v>
      </c>
      <c r="AK185" s="81"/>
      <c r="AL185" s="81"/>
      <c r="AM185" s="81"/>
    </row>
    <row r="186" spans="1:39" s="35" customFormat="1" ht="48" customHeight="1" x14ac:dyDescent="0.15">
      <c r="A186" s="53"/>
      <c r="B186" s="28" t="s">
        <v>3</v>
      </c>
      <c r="C186" s="52" t="s">
        <v>159</v>
      </c>
      <c r="D186" s="52" t="s">
        <v>160</v>
      </c>
      <c r="E186" s="52" t="s">
        <v>161</v>
      </c>
      <c r="F186" s="52" t="s">
        <v>133</v>
      </c>
      <c r="G186" s="52" t="s">
        <v>405</v>
      </c>
      <c r="H186" s="47">
        <f>280000000+9132188</f>
        <v>289132188</v>
      </c>
      <c r="I186" s="156" t="s">
        <v>86</v>
      </c>
      <c r="J186" s="29" t="s">
        <v>76</v>
      </c>
      <c r="K186" s="72" t="s">
        <v>406</v>
      </c>
      <c r="L186" s="73" t="s">
        <v>276</v>
      </c>
      <c r="M186" s="52" t="str">
        <f>G186</f>
        <v>Prestar los servicios de soporte para la Plataforma Software GOOBI</v>
      </c>
      <c r="N186" s="31">
        <v>1</v>
      </c>
      <c r="O186" s="31">
        <v>1</v>
      </c>
      <c r="P186" s="74">
        <v>12</v>
      </c>
      <c r="Q186" s="75" t="s">
        <v>79</v>
      </c>
      <c r="R186" s="75" t="s">
        <v>80</v>
      </c>
      <c r="S186" s="52" t="s">
        <v>1</v>
      </c>
      <c r="T186" s="76">
        <f t="shared" si="8"/>
        <v>289132188</v>
      </c>
      <c r="U186" s="77">
        <f t="shared" si="9"/>
        <v>289132188</v>
      </c>
      <c r="V186" s="31" t="s">
        <v>76</v>
      </c>
      <c r="W186" s="31" t="s">
        <v>81</v>
      </c>
      <c r="X186" s="78" t="s">
        <v>82</v>
      </c>
      <c r="Y186" s="32" t="s">
        <v>83</v>
      </c>
      <c r="Z186" s="33" t="s">
        <v>3</v>
      </c>
      <c r="AA186" s="30" t="s">
        <v>84</v>
      </c>
      <c r="AB186" s="79" t="s">
        <v>85</v>
      </c>
      <c r="AC186" s="31" t="s">
        <v>76</v>
      </c>
      <c r="AD186" s="31" t="s">
        <v>86</v>
      </c>
      <c r="AE186" s="80" t="s">
        <v>87</v>
      </c>
      <c r="AF186" s="80" t="s">
        <v>88</v>
      </c>
      <c r="AG186" s="80" t="s">
        <v>89</v>
      </c>
      <c r="AH186" s="80" t="s">
        <v>90</v>
      </c>
      <c r="AI186" s="80" t="s">
        <v>90</v>
      </c>
      <c r="AJ186" s="80" t="s">
        <v>90</v>
      </c>
      <c r="AK186" s="81"/>
      <c r="AL186" s="81"/>
      <c r="AM186" s="81"/>
    </row>
    <row r="187" spans="1:39" s="35" customFormat="1" ht="48" customHeight="1" x14ac:dyDescent="0.15">
      <c r="A187" s="53"/>
      <c r="B187" s="28" t="s">
        <v>3</v>
      </c>
      <c r="C187" s="52" t="s">
        <v>159</v>
      </c>
      <c r="D187" s="52" t="s">
        <v>160</v>
      </c>
      <c r="E187" s="52" t="s">
        <v>161</v>
      </c>
      <c r="F187" s="52" t="s">
        <v>133</v>
      </c>
      <c r="G187" s="52" t="s">
        <v>407</v>
      </c>
      <c r="H187" s="47">
        <v>71360165</v>
      </c>
      <c r="I187" s="156" t="s">
        <v>86</v>
      </c>
      <c r="J187" s="29" t="s">
        <v>76</v>
      </c>
      <c r="K187" s="72" t="s">
        <v>408</v>
      </c>
      <c r="L187" s="73" t="s">
        <v>276</v>
      </c>
      <c r="M187" s="52" t="str">
        <f>G187</f>
        <v>Prestar los servicios de soporte y mantenimiento para la planta telefónica de la Universidad Pedagógica Nacional</v>
      </c>
      <c r="N187" s="31">
        <v>1</v>
      </c>
      <c r="O187" s="31">
        <v>1</v>
      </c>
      <c r="P187" s="74">
        <v>12</v>
      </c>
      <c r="Q187" s="75" t="s">
        <v>79</v>
      </c>
      <c r="R187" s="75" t="s">
        <v>80</v>
      </c>
      <c r="S187" s="52" t="s">
        <v>1</v>
      </c>
      <c r="T187" s="76">
        <f t="shared" si="8"/>
        <v>71360165</v>
      </c>
      <c r="U187" s="77">
        <f t="shared" si="9"/>
        <v>71360165</v>
      </c>
      <c r="V187" s="31" t="s">
        <v>76</v>
      </c>
      <c r="W187" s="31" t="s">
        <v>81</v>
      </c>
      <c r="X187" s="78" t="s">
        <v>82</v>
      </c>
      <c r="Y187" s="32" t="s">
        <v>83</v>
      </c>
      <c r="Z187" s="33" t="s">
        <v>3</v>
      </c>
      <c r="AA187" s="30" t="s">
        <v>84</v>
      </c>
      <c r="AB187" s="79" t="s">
        <v>85</v>
      </c>
      <c r="AC187" s="31" t="s">
        <v>76</v>
      </c>
      <c r="AD187" s="31" t="s">
        <v>86</v>
      </c>
      <c r="AE187" s="80" t="s">
        <v>87</v>
      </c>
      <c r="AF187" s="80" t="s">
        <v>88</v>
      </c>
      <c r="AG187" s="80" t="s">
        <v>89</v>
      </c>
      <c r="AH187" s="80" t="s">
        <v>90</v>
      </c>
      <c r="AI187" s="80" t="s">
        <v>90</v>
      </c>
      <c r="AJ187" s="80" t="s">
        <v>90</v>
      </c>
      <c r="AK187" s="81"/>
      <c r="AL187" s="81"/>
      <c r="AM187" s="81"/>
    </row>
    <row r="188" spans="1:39" s="35" customFormat="1" ht="48" customHeight="1" x14ac:dyDescent="0.15">
      <c r="A188" s="53"/>
      <c r="B188" s="28" t="s">
        <v>3</v>
      </c>
      <c r="C188" s="52" t="s">
        <v>159</v>
      </c>
      <c r="D188" s="52" t="s">
        <v>160</v>
      </c>
      <c r="E188" s="52" t="s">
        <v>161</v>
      </c>
      <c r="F188" s="52" t="s">
        <v>133</v>
      </c>
      <c r="G188" s="52" t="s">
        <v>409</v>
      </c>
      <c r="H188" s="47">
        <f>44617003-3631590</f>
        <v>40985413</v>
      </c>
      <c r="I188" s="156" t="s">
        <v>86</v>
      </c>
      <c r="J188" s="29" t="s">
        <v>76</v>
      </c>
      <c r="K188" s="72" t="s">
        <v>410</v>
      </c>
      <c r="L188" s="73" t="s">
        <v>276</v>
      </c>
      <c r="M188" s="52" t="s">
        <v>411</v>
      </c>
      <c r="N188" s="31">
        <v>1</v>
      </c>
      <c r="O188" s="31">
        <v>1</v>
      </c>
      <c r="P188" s="74">
        <v>12</v>
      </c>
      <c r="Q188" s="75" t="s">
        <v>79</v>
      </c>
      <c r="R188" s="75" t="s">
        <v>80</v>
      </c>
      <c r="S188" s="52" t="s">
        <v>1</v>
      </c>
      <c r="T188" s="76">
        <f t="shared" si="8"/>
        <v>40985413</v>
      </c>
      <c r="U188" s="77">
        <f t="shared" si="9"/>
        <v>40985413</v>
      </c>
      <c r="V188" s="31" t="s">
        <v>76</v>
      </c>
      <c r="W188" s="31" t="s">
        <v>81</v>
      </c>
      <c r="X188" s="78" t="s">
        <v>82</v>
      </c>
      <c r="Y188" s="32" t="s">
        <v>83</v>
      </c>
      <c r="Z188" s="33" t="s">
        <v>3</v>
      </c>
      <c r="AA188" s="30" t="s">
        <v>84</v>
      </c>
      <c r="AB188" s="79" t="s">
        <v>85</v>
      </c>
      <c r="AC188" s="31" t="s">
        <v>76</v>
      </c>
      <c r="AD188" s="31" t="s">
        <v>86</v>
      </c>
      <c r="AE188" s="80" t="s">
        <v>87</v>
      </c>
      <c r="AF188" s="80" t="s">
        <v>88</v>
      </c>
      <c r="AG188" s="80" t="s">
        <v>89</v>
      </c>
      <c r="AH188" s="80" t="s">
        <v>90</v>
      </c>
      <c r="AI188" s="80" t="s">
        <v>90</v>
      </c>
      <c r="AJ188" s="80" t="s">
        <v>90</v>
      </c>
      <c r="AK188" s="81"/>
      <c r="AL188" s="81"/>
      <c r="AM188" s="81"/>
    </row>
    <row r="189" spans="1:39" s="35" customFormat="1" ht="48" customHeight="1" x14ac:dyDescent="0.15">
      <c r="A189" s="53"/>
      <c r="B189" s="28" t="s">
        <v>3</v>
      </c>
      <c r="C189" s="52" t="s">
        <v>159</v>
      </c>
      <c r="D189" s="52" t="s">
        <v>160</v>
      </c>
      <c r="E189" s="52" t="s">
        <v>161</v>
      </c>
      <c r="F189" s="52" t="s">
        <v>133</v>
      </c>
      <c r="G189" s="52" t="s">
        <v>412</v>
      </c>
      <c r="H189" s="47">
        <v>40000000</v>
      </c>
      <c r="I189" s="156" t="s">
        <v>86</v>
      </c>
      <c r="J189" s="29" t="s">
        <v>76</v>
      </c>
      <c r="K189" s="72" t="s">
        <v>413</v>
      </c>
      <c r="L189" s="73" t="s">
        <v>276</v>
      </c>
      <c r="M189" s="52" t="str">
        <f t="shared" ref="M189:M199" si="12">G189</f>
        <v xml:space="preserve">Prestar los servicios de operación para la facturación electrónica de venta de la Universidad Pedagógica Nacional. </v>
      </c>
      <c r="N189" s="31">
        <v>1</v>
      </c>
      <c r="O189" s="31">
        <v>1</v>
      </c>
      <c r="P189" s="74">
        <v>12</v>
      </c>
      <c r="Q189" s="75" t="s">
        <v>79</v>
      </c>
      <c r="R189" s="75" t="s">
        <v>80</v>
      </c>
      <c r="S189" s="52" t="s">
        <v>1</v>
      </c>
      <c r="T189" s="76">
        <f t="shared" si="8"/>
        <v>40000000</v>
      </c>
      <c r="U189" s="77">
        <f t="shared" si="9"/>
        <v>40000000</v>
      </c>
      <c r="V189" s="31" t="s">
        <v>76</v>
      </c>
      <c r="W189" s="31" t="s">
        <v>81</v>
      </c>
      <c r="X189" s="78" t="s">
        <v>82</v>
      </c>
      <c r="Y189" s="32" t="s">
        <v>83</v>
      </c>
      <c r="Z189" s="33" t="s">
        <v>3</v>
      </c>
      <c r="AA189" s="30" t="s">
        <v>84</v>
      </c>
      <c r="AB189" s="79" t="s">
        <v>85</v>
      </c>
      <c r="AC189" s="31" t="s">
        <v>76</v>
      </c>
      <c r="AD189" s="31" t="s">
        <v>86</v>
      </c>
      <c r="AE189" s="80" t="s">
        <v>87</v>
      </c>
      <c r="AF189" s="80" t="s">
        <v>88</v>
      </c>
      <c r="AG189" s="80" t="s">
        <v>89</v>
      </c>
      <c r="AH189" s="80" t="s">
        <v>90</v>
      </c>
      <c r="AI189" s="80" t="s">
        <v>90</v>
      </c>
      <c r="AJ189" s="80" t="s">
        <v>90</v>
      </c>
      <c r="AK189" s="81"/>
      <c r="AL189" s="81"/>
      <c r="AM189" s="81"/>
    </row>
    <row r="190" spans="1:39" s="35" customFormat="1" ht="48" customHeight="1" x14ac:dyDescent="0.15">
      <c r="A190" s="53"/>
      <c r="B190" s="28" t="s">
        <v>3</v>
      </c>
      <c r="C190" s="52" t="s">
        <v>159</v>
      </c>
      <c r="D190" s="52" t="s">
        <v>160</v>
      </c>
      <c r="E190" s="52" t="s">
        <v>161</v>
      </c>
      <c r="F190" s="52" t="s">
        <v>133</v>
      </c>
      <c r="G190" s="52" t="s">
        <v>414</v>
      </c>
      <c r="H190" s="47">
        <v>94680000</v>
      </c>
      <c r="I190" s="156" t="s">
        <v>86</v>
      </c>
      <c r="J190" s="29" t="s">
        <v>76</v>
      </c>
      <c r="K190" s="72" t="s">
        <v>415</v>
      </c>
      <c r="L190" s="73" t="s">
        <v>276</v>
      </c>
      <c r="M190" s="52" t="str">
        <f t="shared" si="12"/>
        <v xml:space="preserve">Prestar el Servicios de mantenimiento y reparación de  maquinaria y otro equipo DATACENTER </v>
      </c>
      <c r="N190" s="31">
        <v>1</v>
      </c>
      <c r="O190" s="31">
        <v>1</v>
      </c>
      <c r="P190" s="74">
        <v>12</v>
      </c>
      <c r="Q190" s="75" t="s">
        <v>79</v>
      </c>
      <c r="R190" s="75" t="s">
        <v>80</v>
      </c>
      <c r="S190" s="52" t="s">
        <v>1</v>
      </c>
      <c r="T190" s="76">
        <f t="shared" si="8"/>
        <v>94680000</v>
      </c>
      <c r="U190" s="77">
        <f>T190</f>
        <v>94680000</v>
      </c>
      <c r="V190" s="31" t="s">
        <v>76</v>
      </c>
      <c r="W190" s="31" t="s">
        <v>81</v>
      </c>
      <c r="X190" s="78" t="s">
        <v>82</v>
      </c>
      <c r="Y190" s="32" t="s">
        <v>83</v>
      </c>
      <c r="Z190" s="33" t="s">
        <v>3</v>
      </c>
      <c r="AA190" s="30" t="s">
        <v>84</v>
      </c>
      <c r="AB190" s="79" t="s">
        <v>85</v>
      </c>
      <c r="AC190" s="31" t="s">
        <v>76</v>
      </c>
      <c r="AD190" s="31" t="s">
        <v>86</v>
      </c>
      <c r="AE190" s="80" t="s">
        <v>87</v>
      </c>
      <c r="AF190" s="80" t="s">
        <v>88</v>
      </c>
      <c r="AG190" s="80" t="s">
        <v>89</v>
      </c>
      <c r="AH190" s="80" t="s">
        <v>90</v>
      </c>
      <c r="AI190" s="80" t="s">
        <v>90</v>
      </c>
      <c r="AJ190" s="80" t="s">
        <v>90</v>
      </c>
      <c r="AK190" s="81"/>
      <c r="AL190" s="81"/>
      <c r="AM190" s="81"/>
    </row>
    <row r="191" spans="1:39" s="35" customFormat="1" ht="48" customHeight="1" x14ac:dyDescent="0.15">
      <c r="A191" s="53"/>
      <c r="B191" s="28" t="s">
        <v>27</v>
      </c>
      <c r="C191" s="52" t="s">
        <v>416</v>
      </c>
      <c r="D191" s="52" t="s">
        <v>417</v>
      </c>
      <c r="E191" s="52" t="s">
        <v>9</v>
      </c>
      <c r="F191" s="52" t="s">
        <v>133</v>
      </c>
      <c r="G191" s="52" t="s">
        <v>418</v>
      </c>
      <c r="H191" s="47">
        <v>2297568</v>
      </c>
      <c r="I191" s="156" t="s">
        <v>86</v>
      </c>
      <c r="J191" s="29" t="s">
        <v>76</v>
      </c>
      <c r="K191" s="72" t="s">
        <v>419</v>
      </c>
      <c r="L191" s="73" t="s">
        <v>420</v>
      </c>
      <c r="M191" s="52" t="str">
        <f t="shared" si="12"/>
        <v xml:space="preserve">Realizar el mantenimiento de  equipos (luces y sonido) LAE de la Facultad de Bellas Artes - UPN. </v>
      </c>
      <c r="N191" s="31">
        <v>1</v>
      </c>
      <c r="O191" s="31">
        <v>1</v>
      </c>
      <c r="P191" s="74">
        <v>11</v>
      </c>
      <c r="Q191" s="75" t="s">
        <v>79</v>
      </c>
      <c r="R191" s="75" t="s">
        <v>80</v>
      </c>
      <c r="S191" s="52" t="s">
        <v>1</v>
      </c>
      <c r="T191" s="76">
        <f t="shared" si="8"/>
        <v>2297568</v>
      </c>
      <c r="U191" s="77">
        <f t="shared" si="9"/>
        <v>2297568</v>
      </c>
      <c r="V191" s="31" t="s">
        <v>76</v>
      </c>
      <c r="W191" s="31" t="s">
        <v>81</v>
      </c>
      <c r="X191" s="78" t="s">
        <v>82</v>
      </c>
      <c r="Y191" s="32" t="s">
        <v>83</v>
      </c>
      <c r="Z191" s="33" t="s">
        <v>27</v>
      </c>
      <c r="AA191" s="30" t="s">
        <v>84</v>
      </c>
      <c r="AB191" s="79" t="s">
        <v>85</v>
      </c>
      <c r="AC191" s="31" t="s">
        <v>76</v>
      </c>
      <c r="AD191" s="31" t="s">
        <v>86</v>
      </c>
      <c r="AE191" s="80" t="s">
        <v>87</v>
      </c>
      <c r="AF191" s="80" t="s">
        <v>88</v>
      </c>
      <c r="AG191" s="80" t="s">
        <v>89</v>
      </c>
      <c r="AH191" s="80" t="s">
        <v>90</v>
      </c>
      <c r="AI191" s="80" t="s">
        <v>90</v>
      </c>
      <c r="AJ191" s="80" t="s">
        <v>90</v>
      </c>
      <c r="AK191" s="81"/>
      <c r="AL191" s="81"/>
      <c r="AM191" s="81"/>
    </row>
    <row r="192" spans="1:39" s="35" customFormat="1" ht="48" customHeight="1" x14ac:dyDescent="0.15">
      <c r="A192" s="53"/>
      <c r="B192" s="28" t="s">
        <v>27</v>
      </c>
      <c r="C192" s="52" t="s">
        <v>416</v>
      </c>
      <c r="D192" s="52" t="s">
        <v>417</v>
      </c>
      <c r="E192" s="52" t="s">
        <v>11</v>
      </c>
      <c r="F192" s="52" t="s">
        <v>12</v>
      </c>
      <c r="G192" s="52" t="s">
        <v>421</v>
      </c>
      <c r="H192" s="47">
        <v>5786000</v>
      </c>
      <c r="I192" s="156" t="s">
        <v>86</v>
      </c>
      <c r="J192" s="29" t="s">
        <v>76</v>
      </c>
      <c r="K192" s="72" t="s">
        <v>422</v>
      </c>
      <c r="L192" s="73">
        <v>91111500</v>
      </c>
      <c r="M192" s="52" t="str">
        <f t="shared" si="12"/>
        <v>Prestar el servicio de Lavado de Vestuario LAE de la Facultad de Bellas Artes - UPN.</v>
      </c>
      <c r="N192" s="31">
        <v>1</v>
      </c>
      <c r="O192" s="31">
        <v>1</v>
      </c>
      <c r="P192" s="74">
        <v>11</v>
      </c>
      <c r="Q192" s="75" t="s">
        <v>79</v>
      </c>
      <c r="R192" s="75" t="s">
        <v>80</v>
      </c>
      <c r="S192" s="52" t="s">
        <v>14</v>
      </c>
      <c r="T192" s="76">
        <f t="shared" si="8"/>
        <v>5786000</v>
      </c>
      <c r="U192" s="77">
        <f t="shared" si="9"/>
        <v>5786000</v>
      </c>
      <c r="V192" s="31" t="s">
        <v>76</v>
      </c>
      <c r="W192" s="31" t="s">
        <v>81</v>
      </c>
      <c r="X192" s="78" t="s">
        <v>82</v>
      </c>
      <c r="Y192" s="32" t="s">
        <v>83</v>
      </c>
      <c r="Z192" s="33" t="s">
        <v>27</v>
      </c>
      <c r="AA192" s="30" t="s">
        <v>84</v>
      </c>
      <c r="AB192" s="79" t="s">
        <v>85</v>
      </c>
      <c r="AC192" s="31" t="s">
        <v>76</v>
      </c>
      <c r="AD192" s="31" t="s">
        <v>86</v>
      </c>
      <c r="AE192" s="80" t="s">
        <v>87</v>
      </c>
      <c r="AF192" s="80" t="s">
        <v>88</v>
      </c>
      <c r="AG192" s="80" t="s">
        <v>89</v>
      </c>
      <c r="AH192" s="80" t="s">
        <v>90</v>
      </c>
      <c r="AI192" s="80" t="s">
        <v>90</v>
      </c>
      <c r="AJ192" s="80" t="s">
        <v>90</v>
      </c>
      <c r="AK192" s="81"/>
      <c r="AL192" s="81"/>
      <c r="AM192" s="81"/>
    </row>
    <row r="193" spans="1:39" s="35" customFormat="1" ht="48" customHeight="1" x14ac:dyDescent="0.15">
      <c r="A193" s="53"/>
      <c r="B193" s="28" t="s">
        <v>27</v>
      </c>
      <c r="C193" s="52" t="s">
        <v>416</v>
      </c>
      <c r="D193" s="52" t="s">
        <v>417</v>
      </c>
      <c r="E193" s="52" t="s">
        <v>9</v>
      </c>
      <c r="F193" s="52" t="s">
        <v>133</v>
      </c>
      <c r="G193" s="52" t="s">
        <v>423</v>
      </c>
      <c r="H193" s="47">
        <v>21040000</v>
      </c>
      <c r="I193" s="156" t="s">
        <v>86</v>
      </c>
      <c r="J193" s="29" t="s">
        <v>76</v>
      </c>
      <c r="K193" s="72" t="s">
        <v>424</v>
      </c>
      <c r="L193" s="73">
        <v>72154200</v>
      </c>
      <c r="M193" s="52" t="str">
        <f t="shared" si="12"/>
        <v>Prestar los servicios de mantenimiento preventivo y correctivo de los instrumentos musicales de la Facultad de Bellas Artes.</v>
      </c>
      <c r="N193" s="31">
        <v>1</v>
      </c>
      <c r="O193" s="31">
        <v>1</v>
      </c>
      <c r="P193" s="74">
        <v>11</v>
      </c>
      <c r="Q193" s="75" t="s">
        <v>79</v>
      </c>
      <c r="R193" s="75" t="s">
        <v>80</v>
      </c>
      <c r="S193" s="52" t="s">
        <v>1</v>
      </c>
      <c r="T193" s="76">
        <f t="shared" si="8"/>
        <v>21040000</v>
      </c>
      <c r="U193" s="77">
        <f t="shared" si="9"/>
        <v>21040000</v>
      </c>
      <c r="V193" s="31" t="s">
        <v>76</v>
      </c>
      <c r="W193" s="31" t="s">
        <v>81</v>
      </c>
      <c r="X193" s="78" t="s">
        <v>82</v>
      </c>
      <c r="Y193" s="32" t="s">
        <v>83</v>
      </c>
      <c r="Z193" s="33" t="s">
        <v>27</v>
      </c>
      <c r="AA193" s="30" t="s">
        <v>84</v>
      </c>
      <c r="AB193" s="79" t="s">
        <v>85</v>
      </c>
      <c r="AC193" s="31" t="s">
        <v>76</v>
      </c>
      <c r="AD193" s="31" t="s">
        <v>86</v>
      </c>
      <c r="AE193" s="80" t="s">
        <v>87</v>
      </c>
      <c r="AF193" s="80" t="s">
        <v>88</v>
      </c>
      <c r="AG193" s="80" t="s">
        <v>89</v>
      </c>
      <c r="AH193" s="80" t="s">
        <v>90</v>
      </c>
      <c r="AI193" s="80" t="s">
        <v>90</v>
      </c>
      <c r="AJ193" s="80" t="s">
        <v>90</v>
      </c>
      <c r="AK193" s="81"/>
      <c r="AL193" s="81"/>
      <c r="AM193" s="81"/>
    </row>
    <row r="194" spans="1:39" s="35" customFormat="1" ht="48" customHeight="1" x14ac:dyDescent="0.15">
      <c r="A194" s="53"/>
      <c r="B194" s="28" t="s">
        <v>27</v>
      </c>
      <c r="C194" s="52" t="s">
        <v>416</v>
      </c>
      <c r="D194" s="52" t="s">
        <v>417</v>
      </c>
      <c r="E194" s="52" t="s">
        <v>9</v>
      </c>
      <c r="F194" s="52" t="s">
        <v>133</v>
      </c>
      <c r="G194" s="52" t="s">
        <v>425</v>
      </c>
      <c r="H194" s="47">
        <v>10000000</v>
      </c>
      <c r="I194" s="156" t="s">
        <v>86</v>
      </c>
      <c r="J194" s="29" t="s">
        <v>76</v>
      </c>
      <c r="K194" s="72" t="s">
        <v>426</v>
      </c>
      <c r="L194" s="73" t="s">
        <v>420</v>
      </c>
      <c r="M194" s="52" t="str">
        <f t="shared" si="12"/>
        <v>Prestar el servicio de mantenimiento para los equipos de laboratorios y talleres de los programas de la Facultad de Bellas Artes de la Universidad Pedagógica Nacional.</v>
      </c>
      <c r="N194" s="31">
        <v>1</v>
      </c>
      <c r="O194" s="31">
        <v>1</v>
      </c>
      <c r="P194" s="74">
        <v>11</v>
      </c>
      <c r="Q194" s="75" t="s">
        <v>79</v>
      </c>
      <c r="R194" s="75" t="s">
        <v>80</v>
      </c>
      <c r="S194" s="52" t="s">
        <v>1</v>
      </c>
      <c r="T194" s="76">
        <f t="shared" si="8"/>
        <v>10000000</v>
      </c>
      <c r="U194" s="77">
        <f t="shared" si="9"/>
        <v>10000000</v>
      </c>
      <c r="V194" s="31" t="s">
        <v>76</v>
      </c>
      <c r="W194" s="31" t="s">
        <v>81</v>
      </c>
      <c r="X194" s="78" t="s">
        <v>82</v>
      </c>
      <c r="Y194" s="32" t="s">
        <v>83</v>
      </c>
      <c r="Z194" s="33" t="s">
        <v>27</v>
      </c>
      <c r="AA194" s="30" t="s">
        <v>84</v>
      </c>
      <c r="AB194" s="79" t="s">
        <v>85</v>
      </c>
      <c r="AC194" s="31" t="s">
        <v>76</v>
      </c>
      <c r="AD194" s="31" t="s">
        <v>86</v>
      </c>
      <c r="AE194" s="80" t="s">
        <v>87</v>
      </c>
      <c r="AF194" s="80" t="s">
        <v>88</v>
      </c>
      <c r="AG194" s="80" t="s">
        <v>89</v>
      </c>
      <c r="AH194" s="80" t="s">
        <v>90</v>
      </c>
      <c r="AI194" s="80" t="s">
        <v>90</v>
      </c>
      <c r="AJ194" s="80" t="s">
        <v>90</v>
      </c>
      <c r="AK194" s="81"/>
      <c r="AL194" s="81"/>
      <c r="AM194" s="81"/>
    </row>
    <row r="195" spans="1:39" s="35" customFormat="1" ht="58.5" customHeight="1" x14ac:dyDescent="0.15">
      <c r="A195" s="53"/>
      <c r="B195" s="28" t="s">
        <v>27</v>
      </c>
      <c r="C195" s="52" t="s">
        <v>416</v>
      </c>
      <c r="D195" s="52" t="s">
        <v>417</v>
      </c>
      <c r="E195" s="52" t="s">
        <v>9</v>
      </c>
      <c r="F195" s="52" t="s">
        <v>133</v>
      </c>
      <c r="G195" s="52" t="s">
        <v>427</v>
      </c>
      <c r="H195" s="47">
        <v>50000000</v>
      </c>
      <c r="I195" s="156" t="s">
        <v>86</v>
      </c>
      <c r="J195" s="29" t="s">
        <v>76</v>
      </c>
      <c r="K195" s="72" t="s">
        <v>428</v>
      </c>
      <c r="L195" s="73">
        <v>81141600</v>
      </c>
      <c r="M195" s="52" t="str">
        <f t="shared" si="12"/>
        <v>Contratar el servicio de logística, preproducción y creación teatral con el fin de amparar las actividades de los Montajes correspondientes a los Procesos Autónomos de Creación - Teatro Circular , de la Licenciatura en Artes Escénicas de la Facultad de Bellas Artes de la Universidad Pedagógica Nacional.</v>
      </c>
      <c r="N195" s="31">
        <v>1</v>
      </c>
      <c r="O195" s="31">
        <v>1</v>
      </c>
      <c r="P195" s="74">
        <v>11</v>
      </c>
      <c r="Q195" s="75" t="s">
        <v>79</v>
      </c>
      <c r="R195" s="75" t="s">
        <v>80</v>
      </c>
      <c r="S195" s="52" t="s">
        <v>1</v>
      </c>
      <c r="T195" s="76">
        <f t="shared" si="8"/>
        <v>50000000</v>
      </c>
      <c r="U195" s="77">
        <f t="shared" si="9"/>
        <v>50000000</v>
      </c>
      <c r="V195" s="31" t="s">
        <v>76</v>
      </c>
      <c r="W195" s="31" t="s">
        <v>81</v>
      </c>
      <c r="X195" s="78" t="s">
        <v>82</v>
      </c>
      <c r="Y195" s="32" t="s">
        <v>83</v>
      </c>
      <c r="Z195" s="33" t="s">
        <v>27</v>
      </c>
      <c r="AA195" s="30" t="s">
        <v>84</v>
      </c>
      <c r="AB195" s="79" t="s">
        <v>85</v>
      </c>
      <c r="AC195" s="31" t="s">
        <v>76</v>
      </c>
      <c r="AD195" s="31" t="s">
        <v>86</v>
      </c>
      <c r="AE195" s="80" t="s">
        <v>87</v>
      </c>
      <c r="AF195" s="80" t="s">
        <v>88</v>
      </c>
      <c r="AG195" s="80" t="s">
        <v>89</v>
      </c>
      <c r="AH195" s="80" t="s">
        <v>90</v>
      </c>
      <c r="AI195" s="80" t="s">
        <v>90</v>
      </c>
      <c r="AJ195" s="80" t="s">
        <v>90</v>
      </c>
      <c r="AK195" s="81"/>
      <c r="AL195" s="81"/>
      <c r="AM195" s="81"/>
    </row>
    <row r="196" spans="1:39" s="35" customFormat="1" ht="63.75" customHeight="1" x14ac:dyDescent="0.15">
      <c r="A196" s="53"/>
      <c r="B196" s="28" t="s">
        <v>27</v>
      </c>
      <c r="C196" s="52" t="s">
        <v>416</v>
      </c>
      <c r="D196" s="52" t="s">
        <v>417</v>
      </c>
      <c r="E196" s="52" t="s">
        <v>26</v>
      </c>
      <c r="F196" s="52" t="s">
        <v>18</v>
      </c>
      <c r="G196" s="52" t="s">
        <v>429</v>
      </c>
      <c r="H196" s="47">
        <v>31560000</v>
      </c>
      <c r="I196" s="156" t="s">
        <v>86</v>
      </c>
      <c r="J196" s="29" t="s">
        <v>430</v>
      </c>
      <c r="K196" s="155" t="s">
        <v>431</v>
      </c>
      <c r="L196" s="73" t="s">
        <v>432</v>
      </c>
      <c r="M196" s="52" t="str">
        <f t="shared" si="12"/>
        <v>Contratar la adquisición de materiales y suministros necesarios para el desarrollo de la actividades  de la Facultad de Bellas Artes de la Universidad Pedagógica 
Nacional.</v>
      </c>
      <c r="N196" s="31">
        <v>1</v>
      </c>
      <c r="O196" s="31">
        <v>1</v>
      </c>
      <c r="P196" s="74">
        <v>11</v>
      </c>
      <c r="Q196" s="75" t="s">
        <v>79</v>
      </c>
      <c r="R196" s="75" t="s">
        <v>80</v>
      </c>
      <c r="S196" s="52" t="s">
        <v>1</v>
      </c>
      <c r="T196" s="176">
        <f>H196+H197</f>
        <v>39976000</v>
      </c>
      <c r="U196" s="177">
        <f t="shared" si="9"/>
        <v>39976000</v>
      </c>
      <c r="V196" s="31" t="s">
        <v>76</v>
      </c>
      <c r="W196" s="31" t="s">
        <v>81</v>
      </c>
      <c r="X196" s="78" t="s">
        <v>82</v>
      </c>
      <c r="Y196" s="32" t="s">
        <v>83</v>
      </c>
      <c r="Z196" s="33" t="s">
        <v>27</v>
      </c>
      <c r="AA196" s="30" t="s">
        <v>84</v>
      </c>
      <c r="AB196" s="79" t="s">
        <v>85</v>
      </c>
      <c r="AC196" s="31" t="s">
        <v>76</v>
      </c>
      <c r="AD196" s="31" t="s">
        <v>86</v>
      </c>
      <c r="AE196" s="80" t="s">
        <v>87</v>
      </c>
      <c r="AF196" s="80" t="s">
        <v>88</v>
      </c>
      <c r="AG196" s="80" t="s">
        <v>89</v>
      </c>
      <c r="AH196" s="80" t="s">
        <v>90</v>
      </c>
      <c r="AI196" s="80" t="s">
        <v>90</v>
      </c>
      <c r="AJ196" s="80" t="s">
        <v>90</v>
      </c>
      <c r="AK196" s="81"/>
      <c r="AL196" s="81"/>
      <c r="AM196" s="81"/>
    </row>
    <row r="197" spans="1:39" s="35" customFormat="1" ht="57" customHeight="1" x14ac:dyDescent="0.15">
      <c r="A197" s="53"/>
      <c r="B197" s="28" t="s">
        <v>27</v>
      </c>
      <c r="C197" s="52" t="s">
        <v>416</v>
      </c>
      <c r="D197" s="52" t="s">
        <v>417</v>
      </c>
      <c r="E197" s="52" t="s">
        <v>129</v>
      </c>
      <c r="F197" s="52" t="s">
        <v>130</v>
      </c>
      <c r="G197" s="52" t="s">
        <v>429</v>
      </c>
      <c r="H197" s="47">
        <v>8416000</v>
      </c>
      <c r="I197" s="156" t="s">
        <v>86</v>
      </c>
      <c r="J197" s="29" t="s">
        <v>430</v>
      </c>
      <c r="K197" s="155" t="s">
        <v>431</v>
      </c>
      <c r="L197" s="73" t="s">
        <v>433</v>
      </c>
      <c r="M197" s="52" t="str">
        <f t="shared" si="12"/>
        <v>Contratar la adquisición de materiales y suministros necesarios para el desarrollo de la actividades  de la Facultad de Bellas Artes de la Universidad Pedagógica 
Nacional.</v>
      </c>
      <c r="N197" s="31">
        <v>1</v>
      </c>
      <c r="O197" s="31">
        <v>1</v>
      </c>
      <c r="P197" s="74">
        <v>11</v>
      </c>
      <c r="Q197" s="75" t="s">
        <v>79</v>
      </c>
      <c r="R197" s="75" t="s">
        <v>80</v>
      </c>
      <c r="S197" s="52" t="s">
        <v>1</v>
      </c>
      <c r="T197" s="176"/>
      <c r="U197" s="177"/>
      <c r="V197" s="31" t="s">
        <v>76</v>
      </c>
      <c r="W197" s="31" t="s">
        <v>81</v>
      </c>
      <c r="X197" s="78" t="s">
        <v>82</v>
      </c>
      <c r="Y197" s="32" t="s">
        <v>83</v>
      </c>
      <c r="Z197" s="33" t="s">
        <v>27</v>
      </c>
      <c r="AA197" s="30" t="s">
        <v>84</v>
      </c>
      <c r="AB197" s="79" t="s">
        <v>85</v>
      </c>
      <c r="AC197" s="31" t="s">
        <v>76</v>
      </c>
      <c r="AD197" s="31" t="s">
        <v>86</v>
      </c>
      <c r="AE197" s="80" t="s">
        <v>87</v>
      </c>
      <c r="AF197" s="80" t="s">
        <v>88</v>
      </c>
      <c r="AG197" s="80" t="s">
        <v>89</v>
      </c>
      <c r="AH197" s="80" t="s">
        <v>90</v>
      </c>
      <c r="AI197" s="80" t="s">
        <v>90</v>
      </c>
      <c r="AJ197" s="80" t="s">
        <v>90</v>
      </c>
      <c r="AK197" s="81"/>
      <c r="AL197" s="81"/>
      <c r="AM197" s="81"/>
    </row>
    <row r="198" spans="1:39" s="8" customFormat="1" ht="57.75" customHeight="1" x14ac:dyDescent="0.15">
      <c r="A198" s="53"/>
      <c r="B198" s="28" t="s">
        <v>3</v>
      </c>
      <c r="C198" s="52" t="s">
        <v>142</v>
      </c>
      <c r="D198" s="52" t="s">
        <v>72</v>
      </c>
      <c r="E198" s="52" t="s">
        <v>9</v>
      </c>
      <c r="F198" s="52" t="s">
        <v>133</v>
      </c>
      <c r="G198" s="52" t="s">
        <v>434</v>
      </c>
      <c r="H198" s="47">
        <v>39730334</v>
      </c>
      <c r="I198" s="156" t="s">
        <v>86</v>
      </c>
      <c r="J198" s="29" t="s">
        <v>76</v>
      </c>
      <c r="K198" s="72" t="s">
        <v>435</v>
      </c>
      <c r="L198" s="73" t="s">
        <v>276</v>
      </c>
      <c r="M198" s="52" t="str">
        <f t="shared" si="12"/>
        <v xml:space="preserve">Prestar los servicio de soporte y mantenimiento de la licencia de uso del software ISOLUCION  (HSEQ, riesgos, Seguridad de la Información), herramienta especializada en la administración y  automatización para el Sistema de Gestión Integral de la Universidad Pedagógica Nacional. </v>
      </c>
      <c r="N198" s="31">
        <v>1</v>
      </c>
      <c r="O198" s="31">
        <v>1</v>
      </c>
      <c r="P198" s="74">
        <v>11</v>
      </c>
      <c r="Q198" s="75" t="s">
        <v>79</v>
      </c>
      <c r="R198" s="75" t="s">
        <v>80</v>
      </c>
      <c r="S198" s="82" t="s">
        <v>158</v>
      </c>
      <c r="T198" s="76">
        <f>H198</f>
        <v>39730334</v>
      </c>
      <c r="U198" s="77">
        <f>T198</f>
        <v>39730334</v>
      </c>
      <c r="V198" s="31" t="s">
        <v>76</v>
      </c>
      <c r="W198" s="31" t="s">
        <v>81</v>
      </c>
      <c r="X198" s="78" t="s">
        <v>82</v>
      </c>
      <c r="Y198" s="32" t="s">
        <v>83</v>
      </c>
      <c r="Z198" s="33" t="s">
        <v>3</v>
      </c>
      <c r="AA198" s="30" t="s">
        <v>84</v>
      </c>
      <c r="AB198" s="79" t="s">
        <v>85</v>
      </c>
      <c r="AC198" s="31" t="s">
        <v>76</v>
      </c>
      <c r="AD198" s="31" t="s">
        <v>86</v>
      </c>
      <c r="AE198" s="80" t="s">
        <v>87</v>
      </c>
      <c r="AF198" s="80" t="s">
        <v>88</v>
      </c>
      <c r="AG198" s="80" t="s">
        <v>89</v>
      </c>
      <c r="AH198" s="80" t="s">
        <v>90</v>
      </c>
      <c r="AI198" s="80" t="s">
        <v>90</v>
      </c>
      <c r="AJ198" s="80" t="s">
        <v>90</v>
      </c>
    </row>
    <row r="199" spans="1:39" s="35" customFormat="1" ht="48" customHeight="1" x14ac:dyDescent="0.15">
      <c r="A199" s="53"/>
      <c r="B199" s="28" t="s">
        <v>27</v>
      </c>
      <c r="C199" s="52" t="s">
        <v>436</v>
      </c>
      <c r="D199" s="52" t="s">
        <v>437</v>
      </c>
      <c r="E199" s="52" t="s">
        <v>26</v>
      </c>
      <c r="F199" s="52" t="s">
        <v>18</v>
      </c>
      <c r="G199" s="52" t="s">
        <v>438</v>
      </c>
      <c r="H199" s="47">
        <v>17675800</v>
      </c>
      <c r="I199" s="156" t="s">
        <v>86</v>
      </c>
      <c r="J199" s="29" t="s">
        <v>76</v>
      </c>
      <c r="K199" s="155" t="s">
        <v>439</v>
      </c>
      <c r="L199" s="170" t="s">
        <v>440</v>
      </c>
      <c r="M199" s="175" t="str">
        <f t="shared" si="12"/>
        <v>Suministrar materiales y reactivos para el Laboratorio del Departamento de Química de la Universidad Pedagógica Nacional.</v>
      </c>
      <c r="N199" s="31">
        <v>1</v>
      </c>
      <c r="O199" s="31">
        <v>1</v>
      </c>
      <c r="P199" s="74">
        <v>11</v>
      </c>
      <c r="Q199" s="75" t="s">
        <v>79</v>
      </c>
      <c r="R199" s="75" t="s">
        <v>80</v>
      </c>
      <c r="S199" s="82" t="s">
        <v>1</v>
      </c>
      <c r="T199" s="176">
        <f>H199+H200+H201</f>
        <v>24331800</v>
      </c>
      <c r="U199" s="177">
        <f>T199</f>
        <v>24331800</v>
      </c>
      <c r="V199" s="31" t="s">
        <v>76</v>
      </c>
      <c r="W199" s="31" t="s">
        <v>81</v>
      </c>
      <c r="X199" s="78" t="s">
        <v>82</v>
      </c>
      <c r="Y199" s="32" t="s">
        <v>83</v>
      </c>
      <c r="Z199" s="33" t="s">
        <v>27</v>
      </c>
      <c r="AA199" s="30" t="s">
        <v>84</v>
      </c>
      <c r="AB199" s="79" t="s">
        <v>85</v>
      </c>
      <c r="AC199" s="31" t="s">
        <v>76</v>
      </c>
      <c r="AD199" s="31" t="s">
        <v>86</v>
      </c>
      <c r="AE199" s="80" t="s">
        <v>87</v>
      </c>
      <c r="AF199" s="80" t="s">
        <v>88</v>
      </c>
      <c r="AG199" s="80" t="s">
        <v>89</v>
      </c>
      <c r="AH199" s="80" t="s">
        <v>90</v>
      </c>
      <c r="AI199" s="80" t="s">
        <v>90</v>
      </c>
      <c r="AJ199" s="80" t="s">
        <v>90</v>
      </c>
      <c r="AK199" s="81"/>
      <c r="AL199" s="81"/>
      <c r="AM199" s="81"/>
    </row>
    <row r="200" spans="1:39" s="35" customFormat="1" ht="48" customHeight="1" x14ac:dyDescent="0.15">
      <c r="A200" s="53"/>
      <c r="B200" s="28" t="s">
        <v>27</v>
      </c>
      <c r="C200" s="52" t="s">
        <v>436</v>
      </c>
      <c r="D200" s="52" t="s">
        <v>437</v>
      </c>
      <c r="E200" s="52" t="s">
        <v>129</v>
      </c>
      <c r="F200" s="52" t="s">
        <v>130</v>
      </c>
      <c r="G200" s="52" t="s">
        <v>438</v>
      </c>
      <c r="H200" s="47">
        <v>4756000</v>
      </c>
      <c r="I200" s="156" t="s">
        <v>86</v>
      </c>
      <c r="J200" s="29" t="s">
        <v>76</v>
      </c>
      <c r="K200" s="155" t="s">
        <v>439</v>
      </c>
      <c r="L200" s="172"/>
      <c r="M200" s="175"/>
      <c r="N200" s="31">
        <v>1</v>
      </c>
      <c r="O200" s="31">
        <v>1</v>
      </c>
      <c r="P200" s="74">
        <v>11</v>
      </c>
      <c r="Q200" s="75" t="s">
        <v>79</v>
      </c>
      <c r="R200" s="75" t="s">
        <v>80</v>
      </c>
      <c r="S200" s="82" t="s">
        <v>1</v>
      </c>
      <c r="T200" s="176"/>
      <c r="U200" s="177"/>
      <c r="V200" s="31" t="s">
        <v>76</v>
      </c>
      <c r="W200" s="31" t="s">
        <v>81</v>
      </c>
      <c r="X200" s="78" t="s">
        <v>82</v>
      </c>
      <c r="Y200" s="32" t="s">
        <v>83</v>
      </c>
      <c r="Z200" s="33" t="s">
        <v>27</v>
      </c>
      <c r="AA200" s="30" t="s">
        <v>84</v>
      </c>
      <c r="AB200" s="79" t="s">
        <v>85</v>
      </c>
      <c r="AC200" s="31" t="s">
        <v>76</v>
      </c>
      <c r="AD200" s="31" t="s">
        <v>86</v>
      </c>
      <c r="AE200" s="80" t="s">
        <v>87</v>
      </c>
      <c r="AF200" s="80" t="s">
        <v>88</v>
      </c>
      <c r="AG200" s="80" t="s">
        <v>89</v>
      </c>
      <c r="AH200" s="80" t="s">
        <v>90</v>
      </c>
      <c r="AI200" s="80" t="s">
        <v>90</v>
      </c>
      <c r="AJ200" s="80" t="s">
        <v>90</v>
      </c>
      <c r="AK200" s="81"/>
      <c r="AL200" s="81"/>
      <c r="AM200" s="81"/>
    </row>
    <row r="201" spans="1:39" s="35" customFormat="1" ht="48" customHeight="1" x14ac:dyDescent="0.15">
      <c r="A201" s="53"/>
      <c r="B201" s="28" t="s">
        <v>27</v>
      </c>
      <c r="C201" s="52" t="s">
        <v>436</v>
      </c>
      <c r="D201" s="52" t="s">
        <v>437</v>
      </c>
      <c r="E201" s="37" t="s">
        <v>441</v>
      </c>
      <c r="F201" s="52" t="s">
        <v>442</v>
      </c>
      <c r="G201" s="52" t="s">
        <v>438</v>
      </c>
      <c r="H201" s="86">
        <v>1900000</v>
      </c>
      <c r="I201" s="156" t="s">
        <v>86</v>
      </c>
      <c r="J201" s="29" t="s">
        <v>76</v>
      </c>
      <c r="K201" s="155" t="s">
        <v>439</v>
      </c>
      <c r="L201" s="171"/>
      <c r="M201" s="175"/>
      <c r="N201" s="31">
        <v>1</v>
      </c>
      <c r="O201" s="31">
        <v>1</v>
      </c>
      <c r="P201" s="74">
        <v>11</v>
      </c>
      <c r="Q201" s="75" t="s">
        <v>79</v>
      </c>
      <c r="R201" s="75" t="s">
        <v>80</v>
      </c>
      <c r="S201" s="82" t="s">
        <v>1</v>
      </c>
      <c r="T201" s="176"/>
      <c r="U201" s="177"/>
      <c r="V201" s="31"/>
      <c r="W201" s="31"/>
      <c r="X201" s="78" t="s">
        <v>82</v>
      </c>
      <c r="Y201" s="32"/>
      <c r="Z201" s="33" t="s">
        <v>27</v>
      </c>
      <c r="AA201" s="30"/>
      <c r="AB201" s="79"/>
      <c r="AC201" s="31"/>
      <c r="AD201" s="31"/>
      <c r="AE201" s="80"/>
      <c r="AF201" s="80"/>
      <c r="AG201" s="80"/>
      <c r="AH201" s="80"/>
      <c r="AI201" s="80"/>
      <c r="AJ201" s="80"/>
      <c r="AK201" s="81"/>
      <c r="AL201" s="81"/>
      <c r="AM201" s="81"/>
    </row>
    <row r="202" spans="1:39" s="35" customFormat="1" ht="48" customHeight="1" x14ac:dyDescent="0.15">
      <c r="A202" s="53"/>
      <c r="B202" s="28" t="s">
        <v>27</v>
      </c>
      <c r="C202" s="52" t="s">
        <v>436</v>
      </c>
      <c r="D202" s="52" t="s">
        <v>437</v>
      </c>
      <c r="E202" s="52" t="s">
        <v>26</v>
      </c>
      <c r="F202" s="52" t="s">
        <v>18</v>
      </c>
      <c r="G202" s="52" t="s">
        <v>443</v>
      </c>
      <c r="H202" s="47">
        <v>17597547</v>
      </c>
      <c r="I202" s="156" t="s">
        <v>86</v>
      </c>
      <c r="J202" s="29" t="s">
        <v>76</v>
      </c>
      <c r="K202" s="155" t="s">
        <v>444</v>
      </c>
      <c r="L202" s="170" t="s">
        <v>440</v>
      </c>
      <c r="M202" s="175" t="str">
        <f>G202</f>
        <v>Suministrar materiales y reactivos para Laboratorio Bioclinico del Departamento de Biología de la Universidad Pedagógica Nacional.</v>
      </c>
      <c r="N202" s="31">
        <v>1</v>
      </c>
      <c r="O202" s="31">
        <v>1</v>
      </c>
      <c r="P202" s="74">
        <v>11</v>
      </c>
      <c r="Q202" s="75" t="s">
        <v>79</v>
      </c>
      <c r="R202" s="75" t="s">
        <v>80</v>
      </c>
      <c r="S202" s="82" t="s">
        <v>1</v>
      </c>
      <c r="T202" s="176">
        <f>H202+H203+H204</f>
        <v>19668266</v>
      </c>
      <c r="U202" s="177">
        <f>T202</f>
        <v>19668266</v>
      </c>
      <c r="V202" s="31" t="s">
        <v>76</v>
      </c>
      <c r="W202" s="31" t="s">
        <v>81</v>
      </c>
      <c r="X202" s="78" t="s">
        <v>82</v>
      </c>
      <c r="Y202" s="32" t="s">
        <v>83</v>
      </c>
      <c r="Z202" s="33" t="s">
        <v>27</v>
      </c>
      <c r="AA202" s="30" t="s">
        <v>84</v>
      </c>
      <c r="AB202" s="79" t="s">
        <v>85</v>
      </c>
      <c r="AC202" s="31" t="s">
        <v>76</v>
      </c>
      <c r="AD202" s="31" t="s">
        <v>86</v>
      </c>
      <c r="AE202" s="80" t="s">
        <v>87</v>
      </c>
      <c r="AF202" s="80" t="s">
        <v>88</v>
      </c>
      <c r="AG202" s="80" t="s">
        <v>89</v>
      </c>
      <c r="AH202" s="80" t="s">
        <v>90</v>
      </c>
      <c r="AI202" s="80" t="s">
        <v>90</v>
      </c>
      <c r="AJ202" s="80" t="s">
        <v>90</v>
      </c>
      <c r="AK202" s="81"/>
      <c r="AL202" s="81"/>
      <c r="AM202" s="81"/>
    </row>
    <row r="203" spans="1:39" s="35" customFormat="1" ht="48" customHeight="1" x14ac:dyDescent="0.15">
      <c r="A203" s="53"/>
      <c r="B203" s="28" t="s">
        <v>27</v>
      </c>
      <c r="C203" s="52" t="s">
        <v>436</v>
      </c>
      <c r="D203" s="52" t="s">
        <v>437</v>
      </c>
      <c r="E203" s="52" t="s">
        <v>129</v>
      </c>
      <c r="F203" s="52" t="s">
        <v>130</v>
      </c>
      <c r="G203" s="52" t="s">
        <v>443</v>
      </c>
      <c r="H203" s="47">
        <v>1413720</v>
      </c>
      <c r="I203" s="156" t="s">
        <v>86</v>
      </c>
      <c r="J203" s="29" t="s">
        <v>76</v>
      </c>
      <c r="K203" s="155" t="s">
        <v>444</v>
      </c>
      <c r="L203" s="172"/>
      <c r="M203" s="175"/>
      <c r="N203" s="31">
        <v>1</v>
      </c>
      <c r="O203" s="31">
        <v>1</v>
      </c>
      <c r="P203" s="74">
        <v>11</v>
      </c>
      <c r="Q203" s="75" t="s">
        <v>79</v>
      </c>
      <c r="R203" s="75" t="s">
        <v>80</v>
      </c>
      <c r="S203" s="82" t="s">
        <v>1</v>
      </c>
      <c r="T203" s="176"/>
      <c r="U203" s="177"/>
      <c r="V203" s="31" t="s">
        <v>76</v>
      </c>
      <c r="W203" s="31" t="s">
        <v>81</v>
      </c>
      <c r="X203" s="78" t="s">
        <v>82</v>
      </c>
      <c r="Y203" s="32" t="s">
        <v>83</v>
      </c>
      <c r="Z203" s="33" t="s">
        <v>27</v>
      </c>
      <c r="AA203" s="30" t="s">
        <v>84</v>
      </c>
      <c r="AB203" s="79" t="s">
        <v>85</v>
      </c>
      <c r="AC203" s="31" t="s">
        <v>76</v>
      </c>
      <c r="AD203" s="31" t="s">
        <v>86</v>
      </c>
      <c r="AE203" s="80" t="s">
        <v>87</v>
      </c>
      <c r="AF203" s="80" t="s">
        <v>88</v>
      </c>
      <c r="AG203" s="80" t="s">
        <v>89</v>
      </c>
      <c r="AH203" s="80" t="s">
        <v>90</v>
      </c>
      <c r="AI203" s="80" t="s">
        <v>90</v>
      </c>
      <c r="AJ203" s="80" t="s">
        <v>90</v>
      </c>
      <c r="AK203" s="81"/>
      <c r="AL203" s="81"/>
      <c r="AM203" s="81"/>
    </row>
    <row r="204" spans="1:39" s="35" customFormat="1" ht="48" customHeight="1" x14ac:dyDescent="0.15">
      <c r="A204" s="53"/>
      <c r="B204" s="28" t="s">
        <v>27</v>
      </c>
      <c r="C204" s="52" t="s">
        <v>436</v>
      </c>
      <c r="D204" s="52" t="s">
        <v>437</v>
      </c>
      <c r="E204" s="52" t="s">
        <v>125</v>
      </c>
      <c r="F204" s="52" t="s">
        <v>445</v>
      </c>
      <c r="G204" s="52" t="s">
        <v>443</v>
      </c>
      <c r="H204" s="47">
        <v>656999</v>
      </c>
      <c r="I204" s="156" t="s">
        <v>86</v>
      </c>
      <c r="J204" s="29" t="s">
        <v>76</v>
      </c>
      <c r="K204" s="155" t="s">
        <v>444</v>
      </c>
      <c r="L204" s="171"/>
      <c r="M204" s="175"/>
      <c r="N204" s="31">
        <v>1</v>
      </c>
      <c r="O204" s="31">
        <v>1</v>
      </c>
      <c r="P204" s="74">
        <v>11</v>
      </c>
      <c r="Q204" s="75" t="s">
        <v>79</v>
      </c>
      <c r="R204" s="75" t="s">
        <v>80</v>
      </c>
      <c r="S204" s="82" t="s">
        <v>1</v>
      </c>
      <c r="T204" s="176"/>
      <c r="U204" s="177"/>
      <c r="V204" s="31" t="s">
        <v>76</v>
      </c>
      <c r="W204" s="31" t="s">
        <v>81</v>
      </c>
      <c r="X204" s="78" t="s">
        <v>82</v>
      </c>
      <c r="Y204" s="32" t="s">
        <v>83</v>
      </c>
      <c r="Z204" s="33" t="s">
        <v>27</v>
      </c>
      <c r="AA204" s="30" t="s">
        <v>84</v>
      </c>
      <c r="AB204" s="79" t="s">
        <v>85</v>
      </c>
      <c r="AC204" s="31" t="s">
        <v>76</v>
      </c>
      <c r="AD204" s="31" t="s">
        <v>86</v>
      </c>
      <c r="AE204" s="80" t="s">
        <v>87</v>
      </c>
      <c r="AF204" s="80" t="s">
        <v>88</v>
      </c>
      <c r="AG204" s="80" t="s">
        <v>89</v>
      </c>
      <c r="AH204" s="80" t="s">
        <v>90</v>
      </c>
      <c r="AI204" s="80" t="s">
        <v>90</v>
      </c>
      <c r="AJ204" s="80" t="s">
        <v>90</v>
      </c>
      <c r="AK204" s="81"/>
      <c r="AL204" s="81"/>
      <c r="AM204" s="81"/>
    </row>
    <row r="205" spans="1:39" s="35" customFormat="1" ht="48" customHeight="1" x14ac:dyDescent="0.15">
      <c r="A205" s="53"/>
      <c r="B205" s="28" t="s">
        <v>27</v>
      </c>
      <c r="C205" s="52" t="s">
        <v>436</v>
      </c>
      <c r="D205" s="52" t="s">
        <v>437</v>
      </c>
      <c r="E205" s="52" t="s">
        <v>26</v>
      </c>
      <c r="F205" s="52" t="s">
        <v>18</v>
      </c>
      <c r="G205" s="52" t="s">
        <v>446</v>
      </c>
      <c r="H205" s="47">
        <v>3352005</v>
      </c>
      <c r="I205" s="156" t="s">
        <v>86</v>
      </c>
      <c r="J205" s="29" t="s">
        <v>76</v>
      </c>
      <c r="K205" s="155" t="s">
        <v>447</v>
      </c>
      <c r="L205" s="170" t="s">
        <v>440</v>
      </c>
      <c r="M205" s="175" t="str">
        <f>G205</f>
        <v>Suministrar materiales para el Departamento de Matemáticas de la Universidad Pedagógica Nacional.</v>
      </c>
      <c r="N205" s="31">
        <v>1</v>
      </c>
      <c r="O205" s="31">
        <v>1</v>
      </c>
      <c r="P205" s="74">
        <v>11</v>
      </c>
      <c r="Q205" s="75" t="s">
        <v>79</v>
      </c>
      <c r="R205" s="75" t="s">
        <v>80</v>
      </c>
      <c r="S205" s="82" t="s">
        <v>1</v>
      </c>
      <c r="T205" s="176">
        <f>H205+H206</f>
        <v>5387005</v>
      </c>
      <c r="U205" s="177">
        <f>T205</f>
        <v>5387005</v>
      </c>
      <c r="V205" s="31" t="s">
        <v>76</v>
      </c>
      <c r="W205" s="31" t="s">
        <v>81</v>
      </c>
      <c r="X205" s="78" t="s">
        <v>82</v>
      </c>
      <c r="Y205" s="32" t="s">
        <v>83</v>
      </c>
      <c r="Z205" s="33" t="s">
        <v>27</v>
      </c>
      <c r="AA205" s="30" t="s">
        <v>84</v>
      </c>
      <c r="AB205" s="79" t="s">
        <v>85</v>
      </c>
      <c r="AC205" s="31" t="s">
        <v>76</v>
      </c>
      <c r="AD205" s="31" t="s">
        <v>86</v>
      </c>
      <c r="AE205" s="80" t="s">
        <v>87</v>
      </c>
      <c r="AF205" s="80" t="s">
        <v>88</v>
      </c>
      <c r="AG205" s="80" t="s">
        <v>89</v>
      </c>
      <c r="AH205" s="80" t="s">
        <v>90</v>
      </c>
      <c r="AI205" s="80" t="s">
        <v>90</v>
      </c>
      <c r="AJ205" s="80" t="s">
        <v>90</v>
      </c>
      <c r="AK205" s="81"/>
      <c r="AL205" s="81"/>
      <c r="AM205" s="81"/>
    </row>
    <row r="206" spans="1:39" s="35" customFormat="1" ht="48" customHeight="1" x14ac:dyDescent="0.15">
      <c r="A206" s="53"/>
      <c r="B206" s="28" t="s">
        <v>27</v>
      </c>
      <c r="C206" s="52" t="s">
        <v>436</v>
      </c>
      <c r="D206" s="52" t="s">
        <v>437</v>
      </c>
      <c r="E206" s="52" t="s">
        <v>129</v>
      </c>
      <c r="F206" s="52" t="s">
        <v>130</v>
      </c>
      <c r="G206" s="52" t="s">
        <v>446</v>
      </c>
      <c r="H206" s="47">
        <v>2035000</v>
      </c>
      <c r="I206" s="156" t="s">
        <v>86</v>
      </c>
      <c r="J206" s="29" t="s">
        <v>76</v>
      </c>
      <c r="K206" s="155" t="s">
        <v>447</v>
      </c>
      <c r="L206" s="171"/>
      <c r="M206" s="175"/>
      <c r="N206" s="31">
        <v>1</v>
      </c>
      <c r="O206" s="31">
        <v>1</v>
      </c>
      <c r="P206" s="74">
        <v>11</v>
      </c>
      <c r="Q206" s="75" t="s">
        <v>79</v>
      </c>
      <c r="R206" s="75" t="s">
        <v>80</v>
      </c>
      <c r="S206" s="82" t="s">
        <v>1</v>
      </c>
      <c r="T206" s="176"/>
      <c r="U206" s="177"/>
      <c r="V206" s="31" t="s">
        <v>76</v>
      </c>
      <c r="W206" s="31" t="s">
        <v>81</v>
      </c>
      <c r="X206" s="78" t="s">
        <v>82</v>
      </c>
      <c r="Y206" s="32" t="s">
        <v>83</v>
      </c>
      <c r="Z206" s="33" t="s">
        <v>27</v>
      </c>
      <c r="AA206" s="30" t="s">
        <v>84</v>
      </c>
      <c r="AB206" s="79" t="s">
        <v>85</v>
      </c>
      <c r="AC206" s="31" t="s">
        <v>76</v>
      </c>
      <c r="AD206" s="31" t="s">
        <v>86</v>
      </c>
      <c r="AE206" s="80" t="s">
        <v>87</v>
      </c>
      <c r="AF206" s="80" t="s">
        <v>88</v>
      </c>
      <c r="AG206" s="80" t="s">
        <v>89</v>
      </c>
      <c r="AH206" s="80" t="s">
        <v>90</v>
      </c>
      <c r="AI206" s="80" t="s">
        <v>90</v>
      </c>
      <c r="AJ206" s="80" t="s">
        <v>90</v>
      </c>
      <c r="AK206" s="81"/>
      <c r="AL206" s="81"/>
      <c r="AM206" s="81"/>
    </row>
    <row r="207" spans="1:39" s="35" customFormat="1" ht="48" customHeight="1" x14ac:dyDescent="0.15">
      <c r="A207" s="53"/>
      <c r="B207" s="28" t="s">
        <v>27</v>
      </c>
      <c r="C207" s="52" t="s">
        <v>436</v>
      </c>
      <c r="D207" s="52" t="s">
        <v>437</v>
      </c>
      <c r="E207" s="52" t="s">
        <v>9</v>
      </c>
      <c r="F207" s="52" t="s">
        <v>133</v>
      </c>
      <c r="G207" s="52" t="s">
        <v>448</v>
      </c>
      <c r="H207" s="47">
        <v>13000000</v>
      </c>
      <c r="I207" s="156" t="s">
        <v>86</v>
      </c>
      <c r="J207" s="29" t="s">
        <v>76</v>
      </c>
      <c r="K207" s="72" t="s">
        <v>449</v>
      </c>
      <c r="L207" s="73" t="s">
        <v>450</v>
      </c>
      <c r="M207" s="52" t="str">
        <f>G207</f>
        <v>Prestar el servicio de mantenimiento para los equipos del  Laboratorio del Departamento de Física de la Universidad Pedagógica Nacional.</v>
      </c>
      <c r="N207" s="31">
        <v>1</v>
      </c>
      <c r="O207" s="31">
        <v>1</v>
      </c>
      <c r="P207" s="74">
        <v>11</v>
      </c>
      <c r="Q207" s="75" t="s">
        <v>79</v>
      </c>
      <c r="R207" s="75" t="s">
        <v>80</v>
      </c>
      <c r="S207" s="82" t="s">
        <v>1</v>
      </c>
      <c r="T207" s="76">
        <f>H207</f>
        <v>13000000</v>
      </c>
      <c r="U207" s="77">
        <f>T207</f>
        <v>13000000</v>
      </c>
      <c r="V207" s="31" t="s">
        <v>76</v>
      </c>
      <c r="W207" s="31" t="s">
        <v>81</v>
      </c>
      <c r="X207" s="78" t="s">
        <v>82</v>
      </c>
      <c r="Y207" s="32" t="s">
        <v>83</v>
      </c>
      <c r="Z207" s="33" t="s">
        <v>27</v>
      </c>
      <c r="AA207" s="30" t="s">
        <v>84</v>
      </c>
      <c r="AB207" s="79" t="s">
        <v>85</v>
      </c>
      <c r="AC207" s="31" t="s">
        <v>76</v>
      </c>
      <c r="AD207" s="31" t="s">
        <v>86</v>
      </c>
      <c r="AE207" s="80" t="s">
        <v>87</v>
      </c>
      <c r="AF207" s="80" t="s">
        <v>88</v>
      </c>
      <c r="AG207" s="80" t="s">
        <v>89</v>
      </c>
      <c r="AH207" s="80" t="s">
        <v>90</v>
      </c>
      <c r="AI207" s="80" t="s">
        <v>90</v>
      </c>
      <c r="AJ207" s="80" t="s">
        <v>90</v>
      </c>
      <c r="AK207" s="81"/>
      <c r="AL207" s="81"/>
      <c r="AM207" s="81"/>
    </row>
    <row r="208" spans="1:39" s="35" customFormat="1" ht="48" customHeight="1" x14ac:dyDescent="0.15">
      <c r="A208" s="53"/>
      <c r="B208" s="28" t="s">
        <v>3</v>
      </c>
      <c r="C208" s="52" t="s">
        <v>451</v>
      </c>
      <c r="D208" s="52" t="s">
        <v>128</v>
      </c>
      <c r="E208" s="52" t="s">
        <v>129</v>
      </c>
      <c r="F208" s="52" t="s">
        <v>130</v>
      </c>
      <c r="G208" s="52" t="s">
        <v>452</v>
      </c>
      <c r="H208" s="47">
        <v>4263600</v>
      </c>
      <c r="I208" s="156" t="s">
        <v>86</v>
      </c>
      <c r="J208" s="29" t="s">
        <v>76</v>
      </c>
      <c r="K208" s="155" t="s">
        <v>453</v>
      </c>
      <c r="L208" s="170" t="s">
        <v>454</v>
      </c>
      <c r="M208" s="175" t="str">
        <f>G208</f>
        <v>Suministrar los elementos de limpieza y cafetería requeridos para los restaurantes y cafeterías de la Universidad Pedagógica Nacional</v>
      </c>
      <c r="N208" s="31">
        <v>1</v>
      </c>
      <c r="O208" s="31">
        <v>1</v>
      </c>
      <c r="P208" s="74">
        <v>11</v>
      </c>
      <c r="Q208" s="75" t="s">
        <v>79</v>
      </c>
      <c r="R208" s="75" t="s">
        <v>80</v>
      </c>
      <c r="S208" s="52" t="s">
        <v>1</v>
      </c>
      <c r="T208" s="176">
        <f>H208+H209</f>
        <v>92902590</v>
      </c>
      <c r="U208" s="177">
        <f>T208</f>
        <v>92902590</v>
      </c>
      <c r="V208" s="31" t="s">
        <v>76</v>
      </c>
      <c r="W208" s="31" t="s">
        <v>81</v>
      </c>
      <c r="X208" s="78" t="s">
        <v>82</v>
      </c>
      <c r="Y208" s="32" t="s">
        <v>83</v>
      </c>
      <c r="Z208" s="33" t="s">
        <v>3</v>
      </c>
      <c r="AA208" s="30" t="s">
        <v>84</v>
      </c>
      <c r="AB208" s="79" t="s">
        <v>85</v>
      </c>
      <c r="AC208" s="31" t="s">
        <v>76</v>
      </c>
      <c r="AD208" s="31" t="s">
        <v>86</v>
      </c>
      <c r="AE208" s="80" t="s">
        <v>87</v>
      </c>
      <c r="AF208" s="80" t="s">
        <v>88</v>
      </c>
      <c r="AG208" s="80" t="s">
        <v>89</v>
      </c>
      <c r="AH208" s="80" t="s">
        <v>90</v>
      </c>
      <c r="AI208" s="80" t="s">
        <v>90</v>
      </c>
      <c r="AJ208" s="80" t="s">
        <v>90</v>
      </c>
      <c r="AK208" s="81"/>
      <c r="AL208" s="81"/>
      <c r="AM208" s="81"/>
    </row>
    <row r="209" spans="1:39" s="35" customFormat="1" ht="48" customHeight="1" x14ac:dyDescent="0.15">
      <c r="A209" s="53"/>
      <c r="B209" s="28" t="s">
        <v>3</v>
      </c>
      <c r="C209" s="52" t="s">
        <v>451</v>
      </c>
      <c r="D209" s="52" t="s">
        <v>128</v>
      </c>
      <c r="E209" s="52" t="s">
        <v>26</v>
      </c>
      <c r="F209" s="52" t="s">
        <v>18</v>
      </c>
      <c r="G209" s="52" t="s">
        <v>452</v>
      </c>
      <c r="H209" s="47">
        <v>88638990</v>
      </c>
      <c r="I209" s="156" t="s">
        <v>86</v>
      </c>
      <c r="J209" s="29" t="s">
        <v>76</v>
      </c>
      <c r="K209" s="155" t="s">
        <v>453</v>
      </c>
      <c r="L209" s="171"/>
      <c r="M209" s="175"/>
      <c r="N209" s="31">
        <v>1</v>
      </c>
      <c r="O209" s="31">
        <v>1</v>
      </c>
      <c r="P209" s="74">
        <v>11</v>
      </c>
      <c r="Q209" s="75" t="s">
        <v>79</v>
      </c>
      <c r="R209" s="75" t="s">
        <v>80</v>
      </c>
      <c r="S209" s="52" t="s">
        <v>1</v>
      </c>
      <c r="T209" s="176"/>
      <c r="U209" s="177"/>
      <c r="V209" s="31" t="s">
        <v>76</v>
      </c>
      <c r="W209" s="31" t="s">
        <v>81</v>
      </c>
      <c r="X209" s="78" t="s">
        <v>82</v>
      </c>
      <c r="Y209" s="32" t="s">
        <v>83</v>
      </c>
      <c r="Z209" s="33" t="s">
        <v>3</v>
      </c>
      <c r="AA209" s="30" t="s">
        <v>84</v>
      </c>
      <c r="AB209" s="79" t="s">
        <v>85</v>
      </c>
      <c r="AC209" s="31" t="s">
        <v>76</v>
      </c>
      <c r="AD209" s="31" t="s">
        <v>86</v>
      </c>
      <c r="AE209" s="80" t="s">
        <v>87</v>
      </c>
      <c r="AF209" s="80" t="s">
        <v>88</v>
      </c>
      <c r="AG209" s="80" t="s">
        <v>89</v>
      </c>
      <c r="AH209" s="80" t="s">
        <v>90</v>
      </c>
      <c r="AI209" s="80" t="s">
        <v>90</v>
      </c>
      <c r="AJ209" s="80" t="s">
        <v>90</v>
      </c>
      <c r="AK209" s="81"/>
      <c r="AL209" s="81"/>
      <c r="AM209" s="81"/>
    </row>
    <row r="210" spans="1:39" s="35" customFormat="1" ht="48" customHeight="1" x14ac:dyDescent="0.15">
      <c r="A210" s="53"/>
      <c r="B210" s="28" t="s">
        <v>3</v>
      </c>
      <c r="C210" s="52" t="s">
        <v>151</v>
      </c>
      <c r="D210" s="52" t="s">
        <v>128</v>
      </c>
      <c r="E210" s="52" t="s">
        <v>4</v>
      </c>
      <c r="F210" s="52" t="s">
        <v>6</v>
      </c>
      <c r="G210" s="52" t="s">
        <v>455</v>
      </c>
      <c r="H210" s="47">
        <v>74363705</v>
      </c>
      <c r="I210" s="156" t="s">
        <v>86</v>
      </c>
      <c r="J210" s="29" t="s">
        <v>76</v>
      </c>
      <c r="K210" s="72" t="s">
        <v>456</v>
      </c>
      <c r="L210" s="73" t="s">
        <v>457</v>
      </c>
      <c r="M210" s="52" t="str">
        <f t="shared" ref="M210:M224" si="13">G210</f>
        <v>Prestar el servicio de transporte de alimentos, para los restaurantes y cafeterías de la Universidad Pedagógica Nacional.</v>
      </c>
      <c r="N210" s="31">
        <v>1</v>
      </c>
      <c r="O210" s="31">
        <v>1</v>
      </c>
      <c r="P210" s="74">
        <v>11</v>
      </c>
      <c r="Q210" s="75" t="s">
        <v>79</v>
      </c>
      <c r="R210" s="75" t="s">
        <v>80</v>
      </c>
      <c r="S210" s="82" t="s">
        <v>1</v>
      </c>
      <c r="T210" s="76">
        <f>H210</f>
        <v>74363705</v>
      </c>
      <c r="U210" s="77">
        <f>T210</f>
        <v>74363705</v>
      </c>
      <c r="V210" s="31" t="s">
        <v>76</v>
      </c>
      <c r="W210" s="31" t="s">
        <v>81</v>
      </c>
      <c r="X210" s="78" t="s">
        <v>82</v>
      </c>
      <c r="Y210" s="32" t="s">
        <v>83</v>
      </c>
      <c r="Z210" s="33" t="s">
        <v>3</v>
      </c>
      <c r="AA210" s="30" t="s">
        <v>84</v>
      </c>
      <c r="AB210" s="79" t="s">
        <v>85</v>
      </c>
      <c r="AC210" s="31" t="s">
        <v>76</v>
      </c>
      <c r="AD210" s="31" t="s">
        <v>86</v>
      </c>
      <c r="AE210" s="80" t="s">
        <v>87</v>
      </c>
      <c r="AF210" s="80" t="s">
        <v>88</v>
      </c>
      <c r="AG210" s="80" t="s">
        <v>89</v>
      </c>
      <c r="AH210" s="80" t="s">
        <v>90</v>
      </c>
      <c r="AI210" s="80" t="s">
        <v>90</v>
      </c>
      <c r="AJ210" s="80" t="s">
        <v>90</v>
      </c>
      <c r="AK210" s="81"/>
      <c r="AL210" s="81"/>
      <c r="AM210" s="81"/>
    </row>
    <row r="211" spans="1:39" s="35" customFormat="1" ht="48" customHeight="1" x14ac:dyDescent="0.15">
      <c r="A211" s="53"/>
      <c r="B211" s="28" t="s">
        <v>3</v>
      </c>
      <c r="C211" s="52" t="s">
        <v>151</v>
      </c>
      <c r="D211" s="52" t="s">
        <v>128</v>
      </c>
      <c r="E211" s="52" t="s">
        <v>11</v>
      </c>
      <c r="F211" s="52" t="s">
        <v>12</v>
      </c>
      <c r="G211" s="52" t="s">
        <v>458</v>
      </c>
      <c r="H211" s="47">
        <v>41788766</v>
      </c>
      <c r="I211" s="156" t="s">
        <v>86</v>
      </c>
      <c r="J211" s="29" t="s">
        <v>76</v>
      </c>
      <c r="K211" s="72" t="s">
        <v>459</v>
      </c>
      <c r="L211" s="73">
        <v>76121600</v>
      </c>
      <c r="M211" s="52" t="str">
        <f t="shared" si="13"/>
        <v>Prestar el servicio para la recolección, transporte y disposición final de residuos sólidos orgánicos generados en los restaurantes y cafeterías de acuerdo a los horarios establecidos por la Universidad en las instalaciones de la UPN</v>
      </c>
      <c r="N211" s="31">
        <v>1</v>
      </c>
      <c r="O211" s="31">
        <v>1</v>
      </c>
      <c r="P211" s="74">
        <v>11</v>
      </c>
      <c r="Q211" s="75" t="s">
        <v>79</v>
      </c>
      <c r="R211" s="75" t="s">
        <v>80</v>
      </c>
      <c r="S211" s="52" t="s">
        <v>14</v>
      </c>
      <c r="T211" s="76">
        <f>H211</f>
        <v>41788766</v>
      </c>
      <c r="U211" s="77">
        <f>T211</f>
        <v>41788766</v>
      </c>
      <c r="V211" s="31" t="s">
        <v>76</v>
      </c>
      <c r="W211" s="31" t="s">
        <v>81</v>
      </c>
      <c r="X211" s="78" t="s">
        <v>82</v>
      </c>
      <c r="Y211" s="32" t="s">
        <v>83</v>
      </c>
      <c r="Z211" s="33" t="s">
        <v>3</v>
      </c>
      <c r="AA211" s="30" t="s">
        <v>84</v>
      </c>
      <c r="AB211" s="79" t="s">
        <v>85</v>
      </c>
      <c r="AC211" s="31" t="s">
        <v>76</v>
      </c>
      <c r="AD211" s="31" t="s">
        <v>86</v>
      </c>
      <c r="AE211" s="80" t="s">
        <v>87</v>
      </c>
      <c r="AF211" s="80" t="s">
        <v>88</v>
      </c>
      <c r="AG211" s="80" t="s">
        <v>89</v>
      </c>
      <c r="AH211" s="80" t="s">
        <v>90</v>
      </c>
      <c r="AI211" s="80" t="s">
        <v>90</v>
      </c>
      <c r="AJ211" s="80" t="s">
        <v>90</v>
      </c>
      <c r="AK211" s="81"/>
      <c r="AL211" s="81"/>
      <c r="AM211" s="81"/>
    </row>
    <row r="212" spans="1:39" s="38" customFormat="1" ht="48" customHeight="1" x14ac:dyDescent="0.15">
      <c r="A212" s="53"/>
      <c r="B212" s="28" t="s">
        <v>3</v>
      </c>
      <c r="C212" s="52" t="s">
        <v>151</v>
      </c>
      <c r="D212" s="52" t="s">
        <v>128</v>
      </c>
      <c r="E212" s="52" t="s">
        <v>9</v>
      </c>
      <c r="F212" s="52" t="s">
        <v>133</v>
      </c>
      <c r="G212" s="52" t="s">
        <v>460</v>
      </c>
      <c r="H212" s="47">
        <v>101418964</v>
      </c>
      <c r="I212" s="156" t="s">
        <v>86</v>
      </c>
      <c r="J212" s="29" t="s">
        <v>76</v>
      </c>
      <c r="K212" s="72" t="s">
        <v>461</v>
      </c>
      <c r="L212" s="73">
        <v>73152100</v>
      </c>
      <c r="M212" s="52" t="str">
        <f t="shared" si="13"/>
        <v>Realizar el mantenimiento preventivo y correctivo para los equipos del Restaurante</v>
      </c>
      <c r="N212" s="31">
        <v>1</v>
      </c>
      <c r="O212" s="31">
        <v>1</v>
      </c>
      <c r="P212" s="74">
        <v>11</v>
      </c>
      <c r="Q212" s="75" t="s">
        <v>79</v>
      </c>
      <c r="R212" s="75" t="s">
        <v>80</v>
      </c>
      <c r="S212" s="52" t="s">
        <v>1</v>
      </c>
      <c r="T212" s="76">
        <f>H212</f>
        <v>101418964</v>
      </c>
      <c r="U212" s="77">
        <f>T212</f>
        <v>101418964</v>
      </c>
      <c r="V212" s="31" t="s">
        <v>76</v>
      </c>
      <c r="W212" s="31" t="s">
        <v>81</v>
      </c>
      <c r="X212" s="78" t="s">
        <v>82</v>
      </c>
      <c r="Y212" s="32" t="s">
        <v>83</v>
      </c>
      <c r="Z212" s="33" t="s">
        <v>3</v>
      </c>
      <c r="AA212" s="30" t="s">
        <v>84</v>
      </c>
      <c r="AB212" s="79" t="s">
        <v>85</v>
      </c>
      <c r="AC212" s="31" t="s">
        <v>76</v>
      </c>
      <c r="AD212" s="31" t="s">
        <v>86</v>
      </c>
      <c r="AE212" s="80" t="s">
        <v>87</v>
      </c>
      <c r="AF212" s="80" t="s">
        <v>88</v>
      </c>
      <c r="AG212" s="80" t="s">
        <v>89</v>
      </c>
      <c r="AH212" s="80" t="s">
        <v>90</v>
      </c>
      <c r="AI212" s="80" t="s">
        <v>90</v>
      </c>
      <c r="AJ212" s="80" t="s">
        <v>90</v>
      </c>
      <c r="AK212" s="87"/>
      <c r="AL212" s="87"/>
      <c r="AM212" s="87"/>
    </row>
    <row r="213" spans="1:39" s="35" customFormat="1" ht="48" customHeight="1" x14ac:dyDescent="0.15">
      <c r="A213" s="53"/>
      <c r="B213" s="28" t="s">
        <v>3</v>
      </c>
      <c r="C213" s="52" t="s">
        <v>151</v>
      </c>
      <c r="D213" s="52" t="s">
        <v>128</v>
      </c>
      <c r="E213" s="52" t="s">
        <v>117</v>
      </c>
      <c r="F213" s="52" t="s">
        <v>715</v>
      </c>
      <c r="G213" s="52" t="s">
        <v>700</v>
      </c>
      <c r="H213" s="47">
        <v>46588965</v>
      </c>
      <c r="I213" s="156" t="s">
        <v>86</v>
      </c>
      <c r="J213" s="29" t="s">
        <v>430</v>
      </c>
      <c r="K213" s="72" t="s">
        <v>462</v>
      </c>
      <c r="L213" s="73" t="s">
        <v>672</v>
      </c>
      <c r="M213" s="52" t="str">
        <f t="shared" si="13"/>
        <v>Aduirir dos mesas mostrador autoservicio a vapor para el restaurante de la instalación de la calle 72 de la Universidad Pedagógica Nacional.</v>
      </c>
      <c r="N213" s="31">
        <v>1</v>
      </c>
      <c r="O213" s="31">
        <v>1</v>
      </c>
      <c r="P213" s="74">
        <v>11</v>
      </c>
      <c r="Q213" s="75" t="s">
        <v>79</v>
      </c>
      <c r="R213" s="75" t="s">
        <v>80</v>
      </c>
      <c r="S213" s="82" t="s">
        <v>1</v>
      </c>
      <c r="T213" s="76">
        <f t="shared" ref="T213:T223" si="14">H213</f>
        <v>46588965</v>
      </c>
      <c r="U213" s="77">
        <f t="shared" ref="U213:U224" si="15">T213</f>
        <v>46588965</v>
      </c>
      <c r="V213" s="31" t="s">
        <v>76</v>
      </c>
      <c r="W213" s="31" t="s">
        <v>81</v>
      </c>
      <c r="X213" s="78" t="s">
        <v>82</v>
      </c>
      <c r="Y213" s="32" t="s">
        <v>83</v>
      </c>
      <c r="Z213" s="33" t="s">
        <v>3</v>
      </c>
      <c r="AA213" s="30" t="s">
        <v>84</v>
      </c>
      <c r="AB213" s="79" t="s">
        <v>85</v>
      </c>
      <c r="AC213" s="31" t="s">
        <v>76</v>
      </c>
      <c r="AD213" s="31" t="s">
        <v>86</v>
      </c>
      <c r="AE213" s="80" t="s">
        <v>87</v>
      </c>
      <c r="AF213" s="80" t="s">
        <v>88</v>
      </c>
      <c r="AG213" s="80" t="s">
        <v>89</v>
      </c>
      <c r="AH213" s="80" t="s">
        <v>90</v>
      </c>
      <c r="AI213" s="80" t="s">
        <v>90</v>
      </c>
      <c r="AJ213" s="80" t="s">
        <v>90</v>
      </c>
      <c r="AK213" s="81"/>
      <c r="AL213" s="81"/>
      <c r="AM213" s="81"/>
    </row>
    <row r="214" spans="1:39" s="35" customFormat="1" ht="48" customHeight="1" x14ac:dyDescent="0.15">
      <c r="A214" s="53"/>
      <c r="B214" s="28" t="s">
        <v>3</v>
      </c>
      <c r="C214" s="138" t="s">
        <v>151</v>
      </c>
      <c r="D214" s="138" t="s">
        <v>128</v>
      </c>
      <c r="E214" s="138" t="s">
        <v>26</v>
      </c>
      <c r="F214" s="138" t="s">
        <v>18</v>
      </c>
      <c r="G214" s="138" t="s">
        <v>463</v>
      </c>
      <c r="H214" s="47">
        <f>73640000-2962000</f>
        <v>70678000</v>
      </c>
      <c r="I214" s="156" t="s">
        <v>86</v>
      </c>
      <c r="J214" s="29" t="s">
        <v>76</v>
      </c>
      <c r="K214" s="72" t="s">
        <v>464</v>
      </c>
      <c r="L214" s="141" t="s">
        <v>465</v>
      </c>
      <c r="M214" s="138" t="str">
        <f t="shared" ref="M214" si="16">G214</f>
        <v>Adquirir menaje para el restaurante  de la Universidad Pedagógica Nacional.</v>
      </c>
      <c r="N214" s="31">
        <v>1</v>
      </c>
      <c r="O214" s="31">
        <v>1</v>
      </c>
      <c r="P214" s="74">
        <v>11</v>
      </c>
      <c r="Q214" s="75" t="s">
        <v>79</v>
      </c>
      <c r="R214" s="75" t="s">
        <v>80</v>
      </c>
      <c r="S214" s="138" t="s">
        <v>227</v>
      </c>
      <c r="T214" s="139">
        <f t="shared" ref="T214" si="17">H214</f>
        <v>70678000</v>
      </c>
      <c r="U214" s="140">
        <f t="shared" ref="U214" si="18">T214</f>
        <v>70678000</v>
      </c>
      <c r="V214" s="31" t="s">
        <v>76</v>
      </c>
      <c r="W214" s="31" t="s">
        <v>81</v>
      </c>
      <c r="X214" s="78" t="s">
        <v>82</v>
      </c>
      <c r="Y214" s="32" t="s">
        <v>83</v>
      </c>
      <c r="Z214" s="33" t="s">
        <v>3</v>
      </c>
      <c r="AA214" s="30" t="s">
        <v>84</v>
      </c>
      <c r="AB214" s="79" t="s">
        <v>85</v>
      </c>
      <c r="AC214" s="31" t="s">
        <v>76</v>
      </c>
      <c r="AD214" s="31" t="s">
        <v>86</v>
      </c>
      <c r="AE214" s="80" t="s">
        <v>87</v>
      </c>
      <c r="AF214" s="80" t="s">
        <v>88</v>
      </c>
      <c r="AG214" s="80" t="s">
        <v>89</v>
      </c>
      <c r="AH214" s="80" t="s">
        <v>90</v>
      </c>
      <c r="AI214" s="80" t="s">
        <v>90</v>
      </c>
      <c r="AJ214" s="80" t="s">
        <v>90</v>
      </c>
      <c r="AK214" s="81"/>
      <c r="AL214" s="81"/>
      <c r="AM214" s="81"/>
    </row>
    <row r="215" spans="1:39" s="35" customFormat="1" ht="48" customHeight="1" x14ac:dyDescent="0.15">
      <c r="A215" s="53"/>
      <c r="B215" s="28" t="s">
        <v>3</v>
      </c>
      <c r="C215" s="52" t="s">
        <v>151</v>
      </c>
      <c r="D215" s="52" t="s">
        <v>128</v>
      </c>
      <c r="E215" s="138" t="s">
        <v>129</v>
      </c>
      <c r="F215" s="138" t="s">
        <v>130</v>
      </c>
      <c r="G215" s="52" t="s">
        <v>463</v>
      </c>
      <c r="H215" s="47">
        <v>2962000</v>
      </c>
      <c r="I215" s="156" t="s">
        <v>86</v>
      </c>
      <c r="J215" s="29" t="s">
        <v>76</v>
      </c>
      <c r="K215" s="72" t="s">
        <v>464</v>
      </c>
      <c r="L215" s="73" t="s">
        <v>465</v>
      </c>
      <c r="M215" s="52" t="str">
        <f t="shared" si="13"/>
        <v>Adquirir menaje para el restaurante  de la Universidad Pedagógica Nacional.</v>
      </c>
      <c r="N215" s="31">
        <v>1</v>
      </c>
      <c r="O215" s="31">
        <v>1</v>
      </c>
      <c r="P215" s="74">
        <v>11</v>
      </c>
      <c r="Q215" s="75" t="s">
        <v>79</v>
      </c>
      <c r="R215" s="75" t="s">
        <v>80</v>
      </c>
      <c r="S215" s="52" t="s">
        <v>227</v>
      </c>
      <c r="T215" s="76">
        <f t="shared" si="14"/>
        <v>2962000</v>
      </c>
      <c r="U215" s="77">
        <f t="shared" si="15"/>
        <v>2962000</v>
      </c>
      <c r="V215" s="31" t="s">
        <v>76</v>
      </c>
      <c r="W215" s="31" t="s">
        <v>81</v>
      </c>
      <c r="X215" s="78" t="s">
        <v>82</v>
      </c>
      <c r="Y215" s="32" t="s">
        <v>83</v>
      </c>
      <c r="Z215" s="33" t="s">
        <v>3</v>
      </c>
      <c r="AA215" s="30" t="s">
        <v>84</v>
      </c>
      <c r="AB215" s="79" t="s">
        <v>85</v>
      </c>
      <c r="AC215" s="31" t="s">
        <v>76</v>
      </c>
      <c r="AD215" s="31" t="s">
        <v>86</v>
      </c>
      <c r="AE215" s="80" t="s">
        <v>87</v>
      </c>
      <c r="AF215" s="80" t="s">
        <v>88</v>
      </c>
      <c r="AG215" s="80" t="s">
        <v>89</v>
      </c>
      <c r="AH215" s="80" t="s">
        <v>90</v>
      </c>
      <c r="AI215" s="80" t="s">
        <v>90</v>
      </c>
      <c r="AJ215" s="80" t="s">
        <v>90</v>
      </c>
      <c r="AK215" s="81"/>
      <c r="AL215" s="81"/>
      <c r="AM215" s="81"/>
    </row>
    <row r="216" spans="1:39" s="35" customFormat="1" ht="48" customHeight="1" x14ac:dyDescent="0.15">
      <c r="A216" s="53"/>
      <c r="B216" s="28" t="s">
        <v>3</v>
      </c>
      <c r="C216" s="52" t="s">
        <v>466</v>
      </c>
      <c r="D216" s="52" t="s">
        <v>128</v>
      </c>
      <c r="E216" s="52" t="s">
        <v>125</v>
      </c>
      <c r="F216" s="52" t="s">
        <v>126</v>
      </c>
      <c r="G216" s="52" t="s">
        <v>467</v>
      </c>
      <c r="H216" s="47">
        <v>97540840</v>
      </c>
      <c r="I216" s="156" t="s">
        <v>86</v>
      </c>
      <c r="J216" s="29" t="s">
        <v>76</v>
      </c>
      <c r="K216" s="72" t="s">
        <v>468</v>
      </c>
      <c r="L216" s="73" t="s">
        <v>469</v>
      </c>
      <c r="M216" s="52" t="str">
        <f t="shared" si="13"/>
        <v>Adquirir los uniformes para los estudiantes y funcionarios que representan a la Universidad Pedagógica Nacional en los encuentros deportivos.</v>
      </c>
      <c r="N216" s="31">
        <v>1</v>
      </c>
      <c r="O216" s="31">
        <v>1</v>
      </c>
      <c r="P216" s="74">
        <v>11</v>
      </c>
      <c r="Q216" s="75" t="s">
        <v>79</v>
      </c>
      <c r="R216" s="75" t="s">
        <v>80</v>
      </c>
      <c r="S216" s="82" t="s">
        <v>1</v>
      </c>
      <c r="T216" s="76">
        <f t="shared" si="14"/>
        <v>97540840</v>
      </c>
      <c r="U216" s="77">
        <f>T216</f>
        <v>97540840</v>
      </c>
      <c r="V216" s="31" t="s">
        <v>76</v>
      </c>
      <c r="W216" s="31" t="s">
        <v>81</v>
      </c>
      <c r="X216" s="78" t="s">
        <v>82</v>
      </c>
      <c r="Y216" s="32" t="s">
        <v>83</v>
      </c>
      <c r="Z216" s="33" t="s">
        <v>3</v>
      </c>
      <c r="AA216" s="30" t="s">
        <v>84</v>
      </c>
      <c r="AB216" s="79" t="s">
        <v>85</v>
      </c>
      <c r="AC216" s="31" t="s">
        <v>76</v>
      </c>
      <c r="AD216" s="31" t="s">
        <v>86</v>
      </c>
      <c r="AE216" s="80" t="s">
        <v>87</v>
      </c>
      <c r="AF216" s="80" t="s">
        <v>88</v>
      </c>
      <c r="AG216" s="80" t="s">
        <v>89</v>
      </c>
      <c r="AH216" s="80" t="s">
        <v>90</v>
      </c>
      <c r="AI216" s="80" t="s">
        <v>90</v>
      </c>
      <c r="AJ216" s="80" t="s">
        <v>90</v>
      </c>
      <c r="AK216" s="81"/>
      <c r="AL216" s="81"/>
      <c r="AM216" s="81"/>
    </row>
    <row r="217" spans="1:39" s="35" customFormat="1" ht="26.25" customHeight="1" x14ac:dyDescent="0.15">
      <c r="A217" s="53"/>
      <c r="B217" s="28" t="s">
        <v>3</v>
      </c>
      <c r="C217" s="52" t="s">
        <v>466</v>
      </c>
      <c r="D217" s="52" t="s">
        <v>128</v>
      </c>
      <c r="E217" s="52" t="s">
        <v>11</v>
      </c>
      <c r="F217" s="52" t="s">
        <v>12</v>
      </c>
      <c r="G217" s="52" t="s">
        <v>470</v>
      </c>
      <c r="H217" s="47">
        <v>25000000</v>
      </c>
      <c r="I217" s="156" t="s">
        <v>76</v>
      </c>
      <c r="J217" s="29" t="s">
        <v>76</v>
      </c>
      <c r="K217" s="72" t="s">
        <v>144</v>
      </c>
      <c r="L217" s="73" t="s">
        <v>78</v>
      </c>
      <c r="M217" s="52" t="str">
        <f t="shared" si="13"/>
        <v>Amparar el pago de la inscripción juegos Distritales  -  ASCUN.</v>
      </c>
      <c r="N217" s="31">
        <v>1</v>
      </c>
      <c r="O217" s="31">
        <v>1</v>
      </c>
      <c r="P217" s="74">
        <v>11</v>
      </c>
      <c r="Q217" s="75" t="s">
        <v>79</v>
      </c>
      <c r="R217" s="75" t="s">
        <v>80</v>
      </c>
      <c r="S217" s="52" t="s">
        <v>14</v>
      </c>
      <c r="T217" s="76">
        <f t="shared" si="14"/>
        <v>25000000</v>
      </c>
      <c r="U217" s="77">
        <f t="shared" si="15"/>
        <v>25000000</v>
      </c>
      <c r="V217" s="31" t="s">
        <v>76</v>
      </c>
      <c r="W217" s="31" t="s">
        <v>81</v>
      </c>
      <c r="X217" s="78" t="s">
        <v>82</v>
      </c>
      <c r="Y217" s="32" t="s">
        <v>83</v>
      </c>
      <c r="Z217" s="33" t="s">
        <v>3</v>
      </c>
      <c r="AA217" s="30" t="s">
        <v>84</v>
      </c>
      <c r="AB217" s="79" t="s">
        <v>85</v>
      </c>
      <c r="AC217" s="31" t="s">
        <v>76</v>
      </c>
      <c r="AD217" s="31" t="s">
        <v>86</v>
      </c>
      <c r="AE217" s="80" t="s">
        <v>87</v>
      </c>
      <c r="AF217" s="80" t="s">
        <v>88</v>
      </c>
      <c r="AG217" s="80" t="s">
        <v>89</v>
      </c>
      <c r="AH217" s="80" t="s">
        <v>90</v>
      </c>
      <c r="AI217" s="80" t="s">
        <v>90</v>
      </c>
      <c r="AJ217" s="80" t="s">
        <v>90</v>
      </c>
      <c r="AK217" s="81"/>
      <c r="AL217" s="81"/>
      <c r="AM217" s="81"/>
    </row>
    <row r="218" spans="1:39" s="35" customFormat="1" ht="26.25" customHeight="1" x14ac:dyDescent="0.15">
      <c r="A218" s="53"/>
      <c r="B218" s="28" t="s">
        <v>3</v>
      </c>
      <c r="C218" s="52" t="s">
        <v>466</v>
      </c>
      <c r="D218" s="52" t="s">
        <v>128</v>
      </c>
      <c r="E218" s="52" t="s">
        <v>11</v>
      </c>
      <c r="F218" s="52" t="s">
        <v>12</v>
      </c>
      <c r="G218" s="52" t="s">
        <v>471</v>
      </c>
      <c r="H218" s="47">
        <v>20000000</v>
      </c>
      <c r="I218" s="156" t="s">
        <v>76</v>
      </c>
      <c r="J218" s="29" t="s">
        <v>76</v>
      </c>
      <c r="K218" s="72" t="s">
        <v>144</v>
      </c>
      <c r="L218" s="73" t="s">
        <v>78</v>
      </c>
      <c r="M218" s="52" t="str">
        <f t="shared" si="13"/>
        <v>Amparar el pago de la inscripción juegos Nacionales -  ASCUN.</v>
      </c>
      <c r="N218" s="31">
        <v>1</v>
      </c>
      <c r="O218" s="31">
        <v>1</v>
      </c>
      <c r="P218" s="74">
        <v>11</v>
      </c>
      <c r="Q218" s="75" t="s">
        <v>79</v>
      </c>
      <c r="R218" s="75" t="s">
        <v>80</v>
      </c>
      <c r="S218" s="52" t="s">
        <v>14</v>
      </c>
      <c r="T218" s="76">
        <f t="shared" si="14"/>
        <v>20000000</v>
      </c>
      <c r="U218" s="77">
        <f t="shared" si="15"/>
        <v>20000000</v>
      </c>
      <c r="V218" s="31" t="s">
        <v>76</v>
      </c>
      <c r="W218" s="31" t="s">
        <v>81</v>
      </c>
      <c r="X218" s="78" t="s">
        <v>82</v>
      </c>
      <c r="Y218" s="32" t="s">
        <v>83</v>
      </c>
      <c r="Z218" s="33" t="s">
        <v>3</v>
      </c>
      <c r="AA218" s="30" t="s">
        <v>84</v>
      </c>
      <c r="AB218" s="79" t="s">
        <v>85</v>
      </c>
      <c r="AC218" s="31" t="s">
        <v>76</v>
      </c>
      <c r="AD218" s="31" t="s">
        <v>86</v>
      </c>
      <c r="AE218" s="80" t="s">
        <v>87</v>
      </c>
      <c r="AF218" s="80" t="s">
        <v>88</v>
      </c>
      <c r="AG218" s="80" t="s">
        <v>89</v>
      </c>
      <c r="AH218" s="80" t="s">
        <v>90</v>
      </c>
      <c r="AI218" s="80" t="s">
        <v>90</v>
      </c>
      <c r="AJ218" s="80" t="s">
        <v>90</v>
      </c>
      <c r="AK218" s="81"/>
      <c r="AL218" s="81"/>
      <c r="AM218" s="81"/>
    </row>
    <row r="219" spans="1:39" s="89" customFormat="1" ht="48" customHeight="1" x14ac:dyDescent="0.25">
      <c r="A219" s="53"/>
      <c r="B219" s="28" t="s">
        <v>3</v>
      </c>
      <c r="C219" s="52" t="s">
        <v>466</v>
      </c>
      <c r="D219" s="52" t="s">
        <v>128</v>
      </c>
      <c r="E219" s="52" t="s">
        <v>11</v>
      </c>
      <c r="F219" s="52" t="s">
        <v>12</v>
      </c>
      <c r="G219" s="88" t="s">
        <v>472</v>
      </c>
      <c r="H219" s="47">
        <v>25000000</v>
      </c>
      <c r="I219" s="156" t="s">
        <v>86</v>
      </c>
      <c r="J219" s="29" t="s">
        <v>76</v>
      </c>
      <c r="K219" s="72" t="s">
        <v>473</v>
      </c>
      <c r="L219" s="73" t="s">
        <v>673</v>
      </c>
      <c r="M219" s="88" t="str">
        <f t="shared" si="13"/>
        <v xml:space="preserve">Prestar los servicios para atender todas las actividades relacionadas con la participación de la delegación deportiva de la Universidad Pedagógica Nacional, en la final de los juegos Universitarios Cerros </v>
      </c>
      <c r="N219" s="31">
        <v>1</v>
      </c>
      <c r="O219" s="31">
        <v>1</v>
      </c>
      <c r="P219" s="74">
        <v>11</v>
      </c>
      <c r="Q219" s="75" t="s">
        <v>79</v>
      </c>
      <c r="R219" s="75" t="s">
        <v>80</v>
      </c>
      <c r="S219" s="52" t="s">
        <v>14</v>
      </c>
      <c r="T219" s="76">
        <f>H219</f>
        <v>25000000</v>
      </c>
      <c r="U219" s="77">
        <f t="shared" si="15"/>
        <v>25000000</v>
      </c>
      <c r="V219" s="31" t="s">
        <v>76</v>
      </c>
      <c r="W219" s="31" t="s">
        <v>81</v>
      </c>
      <c r="X219" s="78" t="s">
        <v>82</v>
      </c>
      <c r="Y219" s="32" t="s">
        <v>83</v>
      </c>
      <c r="Z219" s="33" t="s">
        <v>3</v>
      </c>
      <c r="AA219" s="30" t="s">
        <v>84</v>
      </c>
      <c r="AB219" s="79" t="s">
        <v>85</v>
      </c>
      <c r="AC219" s="31" t="s">
        <v>76</v>
      </c>
      <c r="AD219" s="31" t="s">
        <v>86</v>
      </c>
      <c r="AE219" s="80" t="s">
        <v>87</v>
      </c>
      <c r="AF219" s="80" t="s">
        <v>88</v>
      </c>
      <c r="AG219" s="80" t="s">
        <v>89</v>
      </c>
      <c r="AH219" s="80" t="s">
        <v>90</v>
      </c>
      <c r="AI219" s="80" t="s">
        <v>90</v>
      </c>
      <c r="AJ219" s="80" t="s">
        <v>90</v>
      </c>
    </row>
    <row r="220" spans="1:39" s="8" customFormat="1" ht="48" customHeight="1" x14ac:dyDescent="0.15">
      <c r="A220" s="53"/>
      <c r="B220" s="28" t="s">
        <v>3</v>
      </c>
      <c r="C220" s="52" t="s">
        <v>466</v>
      </c>
      <c r="D220" s="52" t="s">
        <v>128</v>
      </c>
      <c r="E220" s="52" t="s">
        <v>11</v>
      </c>
      <c r="F220" s="52" t="s">
        <v>12</v>
      </c>
      <c r="G220" s="52" t="s">
        <v>474</v>
      </c>
      <c r="H220" s="47">
        <v>25000000</v>
      </c>
      <c r="I220" s="156" t="s">
        <v>86</v>
      </c>
      <c r="J220" s="29" t="s">
        <v>76</v>
      </c>
      <c r="K220" s="72" t="s">
        <v>475</v>
      </c>
      <c r="L220" s="73" t="s">
        <v>674</v>
      </c>
      <c r="M220" s="52" t="str">
        <f t="shared" si="13"/>
        <v>Prestar los servicios para atender todas las actividades lúdico-deportivas correspondientes a las vacaciones recreativas, programadas desde la Subdirección de Bienestar Universitario.</v>
      </c>
      <c r="N220" s="31">
        <v>1</v>
      </c>
      <c r="O220" s="31">
        <v>1</v>
      </c>
      <c r="P220" s="74">
        <v>11</v>
      </c>
      <c r="Q220" s="75" t="s">
        <v>79</v>
      </c>
      <c r="R220" s="75" t="s">
        <v>80</v>
      </c>
      <c r="S220" s="52" t="s">
        <v>14</v>
      </c>
      <c r="T220" s="76">
        <f>H220</f>
        <v>25000000</v>
      </c>
      <c r="U220" s="77">
        <f t="shared" si="15"/>
        <v>25000000</v>
      </c>
      <c r="V220" s="31" t="s">
        <v>76</v>
      </c>
      <c r="W220" s="31" t="s">
        <v>81</v>
      </c>
      <c r="X220" s="78" t="s">
        <v>82</v>
      </c>
      <c r="Y220" s="32" t="s">
        <v>83</v>
      </c>
      <c r="Z220" s="33" t="s">
        <v>3</v>
      </c>
      <c r="AA220" s="30" t="s">
        <v>84</v>
      </c>
      <c r="AB220" s="79" t="s">
        <v>85</v>
      </c>
      <c r="AC220" s="31" t="s">
        <v>76</v>
      </c>
      <c r="AD220" s="31" t="s">
        <v>86</v>
      </c>
      <c r="AE220" s="80" t="s">
        <v>87</v>
      </c>
      <c r="AF220" s="80" t="s">
        <v>88</v>
      </c>
      <c r="AG220" s="80" t="s">
        <v>89</v>
      </c>
      <c r="AH220" s="80" t="s">
        <v>90</v>
      </c>
      <c r="AI220" s="80" t="s">
        <v>90</v>
      </c>
      <c r="AJ220" s="80" t="s">
        <v>90</v>
      </c>
      <c r="AK220" s="35"/>
      <c r="AL220" s="35"/>
      <c r="AM220" s="35"/>
    </row>
    <row r="221" spans="1:39" s="35" customFormat="1" ht="48" customHeight="1" x14ac:dyDescent="0.15">
      <c r="A221" s="53"/>
      <c r="B221" s="28" t="s">
        <v>3</v>
      </c>
      <c r="C221" s="52" t="s">
        <v>466</v>
      </c>
      <c r="D221" s="52" t="s">
        <v>128</v>
      </c>
      <c r="E221" s="52" t="s">
        <v>4</v>
      </c>
      <c r="F221" s="52" t="s">
        <v>6</v>
      </c>
      <c r="G221" s="52" t="s">
        <v>477</v>
      </c>
      <c r="H221" s="47">
        <v>146877610</v>
      </c>
      <c r="I221" s="156" t="s">
        <v>86</v>
      </c>
      <c r="J221" s="29" t="s">
        <v>76</v>
      </c>
      <c r="K221" s="72" t="s">
        <v>478</v>
      </c>
      <c r="L221" s="73" t="s">
        <v>476</v>
      </c>
      <c r="M221" s="52" t="str">
        <f t="shared" si="13"/>
        <v>Prestar los servicios como operador logístico para atender el desplazamiento, alojamiento y alimentación de la delegación de la Universidad Pedagógica Nacional. (Participación deportiva organizada por ASCUN).</v>
      </c>
      <c r="N221" s="31">
        <v>1</v>
      </c>
      <c r="O221" s="31">
        <v>1</v>
      </c>
      <c r="P221" s="74">
        <v>11</v>
      </c>
      <c r="Q221" s="75" t="s">
        <v>79</v>
      </c>
      <c r="R221" s="75" t="s">
        <v>80</v>
      </c>
      <c r="S221" s="52" t="s">
        <v>1</v>
      </c>
      <c r="T221" s="76">
        <f t="shared" si="14"/>
        <v>146877610</v>
      </c>
      <c r="U221" s="77">
        <f t="shared" si="15"/>
        <v>146877610</v>
      </c>
      <c r="V221" s="31" t="s">
        <v>76</v>
      </c>
      <c r="W221" s="31" t="s">
        <v>81</v>
      </c>
      <c r="X221" s="78" t="s">
        <v>82</v>
      </c>
      <c r="Y221" s="32" t="s">
        <v>83</v>
      </c>
      <c r="Z221" s="33" t="s">
        <v>3</v>
      </c>
      <c r="AA221" s="30" t="s">
        <v>84</v>
      </c>
      <c r="AB221" s="79" t="s">
        <v>85</v>
      </c>
      <c r="AC221" s="31" t="s">
        <v>76</v>
      </c>
      <c r="AD221" s="31" t="s">
        <v>86</v>
      </c>
      <c r="AE221" s="80" t="s">
        <v>87</v>
      </c>
      <c r="AF221" s="80" t="s">
        <v>88</v>
      </c>
      <c r="AG221" s="80" t="s">
        <v>89</v>
      </c>
      <c r="AH221" s="80" t="s">
        <v>90</v>
      </c>
      <c r="AI221" s="80" t="s">
        <v>90</v>
      </c>
      <c r="AJ221" s="80" t="s">
        <v>90</v>
      </c>
      <c r="AK221" s="81"/>
      <c r="AL221" s="81"/>
      <c r="AM221" s="81"/>
    </row>
    <row r="222" spans="1:39" s="36" customFormat="1" ht="48" customHeight="1" x14ac:dyDescent="0.15">
      <c r="A222" s="53"/>
      <c r="B222" s="28" t="s">
        <v>3</v>
      </c>
      <c r="C222" s="52" t="s">
        <v>466</v>
      </c>
      <c r="D222" s="52" t="s">
        <v>128</v>
      </c>
      <c r="E222" s="52" t="s">
        <v>9</v>
      </c>
      <c r="F222" s="52" t="s">
        <v>10</v>
      </c>
      <c r="G222" s="52" t="s">
        <v>479</v>
      </c>
      <c r="H222" s="47">
        <v>30520000</v>
      </c>
      <c r="I222" s="156" t="s">
        <v>86</v>
      </c>
      <c r="J222" s="29" t="s">
        <v>76</v>
      </c>
      <c r="K222" s="72" t="s">
        <v>480</v>
      </c>
      <c r="L222" s="52" t="s">
        <v>675</v>
      </c>
      <c r="M222" s="52" t="str">
        <f t="shared" si="13"/>
        <v>Prestar los servicios logísticos para el desarrollo de las actividades lúdico -deportivas en el marco de la Bienvenida de los estudiantes nuevos del I y II semestre 2026.</v>
      </c>
      <c r="N222" s="31">
        <v>1</v>
      </c>
      <c r="O222" s="31">
        <v>1</v>
      </c>
      <c r="P222" s="74">
        <v>11</v>
      </c>
      <c r="Q222" s="75" t="s">
        <v>79</v>
      </c>
      <c r="R222" s="75" t="s">
        <v>80</v>
      </c>
      <c r="S222" s="85" t="s">
        <v>1</v>
      </c>
      <c r="T222" s="77">
        <f t="shared" si="14"/>
        <v>30520000</v>
      </c>
      <c r="U222" s="77">
        <f t="shared" si="15"/>
        <v>30520000</v>
      </c>
      <c r="V222" s="31" t="s">
        <v>76</v>
      </c>
      <c r="W222" s="31" t="s">
        <v>81</v>
      </c>
      <c r="X222" s="78" t="s">
        <v>82</v>
      </c>
      <c r="Y222" s="32" t="s">
        <v>83</v>
      </c>
      <c r="Z222" s="33" t="s">
        <v>3</v>
      </c>
      <c r="AA222" s="79" t="s">
        <v>84</v>
      </c>
      <c r="AB222" s="79" t="s">
        <v>85</v>
      </c>
      <c r="AC222" s="31" t="s">
        <v>76</v>
      </c>
      <c r="AD222" s="31" t="s">
        <v>86</v>
      </c>
      <c r="AE222" s="80" t="s">
        <v>87</v>
      </c>
      <c r="AF222" s="80" t="s">
        <v>88</v>
      </c>
      <c r="AG222" s="80" t="s">
        <v>89</v>
      </c>
      <c r="AH222" s="80" t="s">
        <v>90</v>
      </c>
      <c r="AI222" s="80" t="s">
        <v>90</v>
      </c>
      <c r="AJ222" s="80" t="s">
        <v>90</v>
      </c>
      <c r="AK222" s="2"/>
      <c r="AL222" s="2"/>
      <c r="AM222" s="35"/>
    </row>
    <row r="223" spans="1:39" s="35" customFormat="1" ht="48" customHeight="1" x14ac:dyDescent="0.15">
      <c r="A223" s="53"/>
      <c r="B223" s="28" t="s">
        <v>3</v>
      </c>
      <c r="C223" s="52" t="s">
        <v>127</v>
      </c>
      <c r="D223" s="52" t="s">
        <v>128</v>
      </c>
      <c r="E223" s="52" t="s">
        <v>9</v>
      </c>
      <c r="F223" s="52" t="s">
        <v>133</v>
      </c>
      <c r="G223" s="52" t="s">
        <v>482</v>
      </c>
      <c r="H223" s="47">
        <v>7000000</v>
      </c>
      <c r="I223" s="156" t="s">
        <v>86</v>
      </c>
      <c r="J223" s="29" t="s">
        <v>76</v>
      </c>
      <c r="K223" s="72" t="s">
        <v>483</v>
      </c>
      <c r="L223" s="73" t="s">
        <v>484</v>
      </c>
      <c r="M223" s="52" t="str">
        <f t="shared" si="13"/>
        <v>Realizar el mantenimiento preventivo y Correctivo de Equipos de la Unidad Odontológica y de salud de la universidad Pedagógica Nacional.</v>
      </c>
      <c r="N223" s="31">
        <v>1</v>
      </c>
      <c r="O223" s="31">
        <v>1</v>
      </c>
      <c r="P223" s="74">
        <v>11</v>
      </c>
      <c r="Q223" s="75" t="s">
        <v>79</v>
      </c>
      <c r="R223" s="75" t="s">
        <v>80</v>
      </c>
      <c r="S223" s="82" t="s">
        <v>1</v>
      </c>
      <c r="T223" s="76">
        <f t="shared" si="14"/>
        <v>7000000</v>
      </c>
      <c r="U223" s="77">
        <f t="shared" si="15"/>
        <v>7000000</v>
      </c>
      <c r="V223" s="31" t="s">
        <v>76</v>
      </c>
      <c r="W223" s="31" t="s">
        <v>81</v>
      </c>
      <c r="X223" s="78" t="s">
        <v>82</v>
      </c>
      <c r="Y223" s="32" t="s">
        <v>83</v>
      </c>
      <c r="Z223" s="33" t="s">
        <v>3</v>
      </c>
      <c r="AA223" s="30" t="s">
        <v>84</v>
      </c>
      <c r="AB223" s="79" t="s">
        <v>85</v>
      </c>
      <c r="AC223" s="31" t="s">
        <v>76</v>
      </c>
      <c r="AD223" s="31" t="s">
        <v>86</v>
      </c>
      <c r="AE223" s="80" t="s">
        <v>87</v>
      </c>
      <c r="AF223" s="80" t="s">
        <v>88</v>
      </c>
      <c r="AG223" s="80" t="s">
        <v>89</v>
      </c>
      <c r="AH223" s="80" t="s">
        <v>90</v>
      </c>
      <c r="AI223" s="80" t="s">
        <v>90</v>
      </c>
      <c r="AJ223" s="80" t="s">
        <v>90</v>
      </c>
      <c r="AK223" s="81"/>
      <c r="AL223" s="81"/>
      <c r="AM223" s="81"/>
    </row>
    <row r="224" spans="1:39" s="35" customFormat="1" ht="48" customHeight="1" x14ac:dyDescent="0.15">
      <c r="A224" s="53"/>
      <c r="B224" s="28" t="s">
        <v>3</v>
      </c>
      <c r="C224" s="52" t="s">
        <v>127</v>
      </c>
      <c r="D224" s="52" t="s">
        <v>128</v>
      </c>
      <c r="E224" s="52" t="s">
        <v>125</v>
      </c>
      <c r="F224" s="52" t="s">
        <v>126</v>
      </c>
      <c r="G224" s="52" t="s">
        <v>485</v>
      </c>
      <c r="H224" s="47">
        <v>294530</v>
      </c>
      <c r="I224" s="156" t="s">
        <v>86</v>
      </c>
      <c r="J224" s="29" t="s">
        <v>76</v>
      </c>
      <c r="K224" s="155" t="s">
        <v>486</v>
      </c>
      <c r="L224" s="170" t="s">
        <v>487</v>
      </c>
      <c r="M224" s="175" t="str">
        <f t="shared" si="13"/>
        <v>Adquirir insumos odontológicos, requeridos para el normal funcionamiento y prestación del servicio del Programa de Salud de la Subdirección de Bienestar Universitario</v>
      </c>
      <c r="N224" s="31">
        <v>1</v>
      </c>
      <c r="O224" s="31">
        <v>1</v>
      </c>
      <c r="P224" s="74">
        <v>11</v>
      </c>
      <c r="Q224" s="75" t="s">
        <v>79</v>
      </c>
      <c r="R224" s="75" t="s">
        <v>80</v>
      </c>
      <c r="S224" s="82" t="s">
        <v>1</v>
      </c>
      <c r="T224" s="176">
        <f>H224+H225+H226+H227</f>
        <v>7531255</v>
      </c>
      <c r="U224" s="177">
        <f t="shared" si="15"/>
        <v>7531255</v>
      </c>
      <c r="V224" s="31" t="s">
        <v>76</v>
      </c>
      <c r="W224" s="31" t="s">
        <v>81</v>
      </c>
      <c r="X224" s="78" t="s">
        <v>82</v>
      </c>
      <c r="Y224" s="32" t="s">
        <v>83</v>
      </c>
      <c r="Z224" s="33" t="s">
        <v>3</v>
      </c>
      <c r="AA224" s="30" t="s">
        <v>84</v>
      </c>
      <c r="AB224" s="79" t="s">
        <v>85</v>
      </c>
      <c r="AC224" s="31" t="s">
        <v>76</v>
      </c>
      <c r="AD224" s="31" t="s">
        <v>86</v>
      </c>
      <c r="AE224" s="80" t="s">
        <v>87</v>
      </c>
      <c r="AF224" s="80" t="s">
        <v>88</v>
      </c>
      <c r="AG224" s="80" t="s">
        <v>89</v>
      </c>
      <c r="AH224" s="80" t="s">
        <v>90</v>
      </c>
      <c r="AI224" s="80" t="s">
        <v>90</v>
      </c>
      <c r="AJ224" s="80" t="s">
        <v>90</v>
      </c>
      <c r="AK224" s="81"/>
      <c r="AL224" s="81"/>
      <c r="AM224" s="81"/>
    </row>
    <row r="225" spans="1:39" s="35" customFormat="1" ht="48" customHeight="1" x14ac:dyDescent="0.15">
      <c r="A225" s="53"/>
      <c r="B225" s="28" t="s">
        <v>3</v>
      </c>
      <c r="C225" s="52" t="s">
        <v>127</v>
      </c>
      <c r="D225" s="52" t="s">
        <v>128</v>
      </c>
      <c r="E225" s="52" t="s">
        <v>488</v>
      </c>
      <c r="F225" s="52" t="s">
        <v>489</v>
      </c>
      <c r="G225" s="52" t="s">
        <v>485</v>
      </c>
      <c r="H225" s="47">
        <v>1577999</v>
      </c>
      <c r="I225" s="156" t="s">
        <v>86</v>
      </c>
      <c r="J225" s="29" t="s">
        <v>76</v>
      </c>
      <c r="K225" s="155" t="s">
        <v>486</v>
      </c>
      <c r="L225" s="172"/>
      <c r="M225" s="175"/>
      <c r="N225" s="31">
        <v>1</v>
      </c>
      <c r="O225" s="31">
        <v>1</v>
      </c>
      <c r="P225" s="74">
        <v>11</v>
      </c>
      <c r="Q225" s="75" t="s">
        <v>79</v>
      </c>
      <c r="R225" s="75" t="s">
        <v>80</v>
      </c>
      <c r="S225" s="82" t="s">
        <v>1</v>
      </c>
      <c r="T225" s="176"/>
      <c r="U225" s="177"/>
      <c r="V225" s="31" t="s">
        <v>76</v>
      </c>
      <c r="W225" s="31" t="s">
        <v>81</v>
      </c>
      <c r="X225" s="78" t="s">
        <v>82</v>
      </c>
      <c r="Y225" s="32" t="s">
        <v>83</v>
      </c>
      <c r="Z225" s="33" t="s">
        <v>3</v>
      </c>
      <c r="AA225" s="30" t="s">
        <v>84</v>
      </c>
      <c r="AB225" s="79" t="s">
        <v>85</v>
      </c>
      <c r="AC225" s="31" t="s">
        <v>76</v>
      </c>
      <c r="AD225" s="31" t="s">
        <v>86</v>
      </c>
      <c r="AE225" s="80" t="s">
        <v>87</v>
      </c>
      <c r="AF225" s="80" t="s">
        <v>88</v>
      </c>
      <c r="AG225" s="80" t="s">
        <v>89</v>
      </c>
      <c r="AH225" s="80" t="s">
        <v>90</v>
      </c>
      <c r="AI225" s="80" t="s">
        <v>90</v>
      </c>
      <c r="AJ225" s="80" t="s">
        <v>90</v>
      </c>
      <c r="AK225" s="81"/>
      <c r="AL225" s="81"/>
      <c r="AM225" s="81"/>
    </row>
    <row r="226" spans="1:39" s="35" customFormat="1" ht="48" customHeight="1" x14ac:dyDescent="0.15">
      <c r="A226" s="53"/>
      <c r="B226" s="28" t="s">
        <v>3</v>
      </c>
      <c r="C226" s="52" t="s">
        <v>127</v>
      </c>
      <c r="D226" s="52" t="s">
        <v>128</v>
      </c>
      <c r="E226" s="52" t="s">
        <v>26</v>
      </c>
      <c r="F226" s="52" t="s">
        <v>18</v>
      </c>
      <c r="G226" s="52" t="s">
        <v>485</v>
      </c>
      <c r="H226" s="47">
        <v>3878079</v>
      </c>
      <c r="I226" s="156" t="s">
        <v>86</v>
      </c>
      <c r="J226" s="29" t="s">
        <v>76</v>
      </c>
      <c r="K226" s="155" t="s">
        <v>486</v>
      </c>
      <c r="L226" s="172"/>
      <c r="M226" s="175"/>
      <c r="N226" s="31">
        <v>1</v>
      </c>
      <c r="O226" s="31">
        <v>1</v>
      </c>
      <c r="P226" s="74">
        <v>11</v>
      </c>
      <c r="Q226" s="75" t="s">
        <v>79</v>
      </c>
      <c r="R226" s="75" t="s">
        <v>80</v>
      </c>
      <c r="S226" s="82" t="s">
        <v>1</v>
      </c>
      <c r="T226" s="176"/>
      <c r="U226" s="177"/>
      <c r="V226" s="31" t="s">
        <v>76</v>
      </c>
      <c r="W226" s="31" t="s">
        <v>81</v>
      </c>
      <c r="X226" s="78" t="s">
        <v>82</v>
      </c>
      <c r="Y226" s="32" t="s">
        <v>83</v>
      </c>
      <c r="Z226" s="33" t="s">
        <v>3</v>
      </c>
      <c r="AA226" s="30" t="s">
        <v>84</v>
      </c>
      <c r="AB226" s="79" t="s">
        <v>85</v>
      </c>
      <c r="AC226" s="31" t="s">
        <v>76</v>
      </c>
      <c r="AD226" s="31" t="s">
        <v>86</v>
      </c>
      <c r="AE226" s="80" t="s">
        <v>87</v>
      </c>
      <c r="AF226" s="80" t="s">
        <v>88</v>
      </c>
      <c r="AG226" s="80" t="s">
        <v>89</v>
      </c>
      <c r="AH226" s="80" t="s">
        <v>90</v>
      </c>
      <c r="AI226" s="80" t="s">
        <v>90</v>
      </c>
      <c r="AJ226" s="80" t="s">
        <v>90</v>
      </c>
      <c r="AK226" s="81"/>
      <c r="AL226" s="81"/>
      <c r="AM226" s="81"/>
    </row>
    <row r="227" spans="1:39" s="35" customFormat="1" ht="48" customHeight="1" x14ac:dyDescent="0.15">
      <c r="A227" s="53"/>
      <c r="B227" s="28" t="s">
        <v>3</v>
      </c>
      <c r="C227" s="52" t="s">
        <v>127</v>
      </c>
      <c r="D227" s="52" t="s">
        <v>128</v>
      </c>
      <c r="E227" s="52" t="s">
        <v>129</v>
      </c>
      <c r="F227" s="52" t="s">
        <v>130</v>
      </c>
      <c r="G227" s="52" t="s">
        <v>485</v>
      </c>
      <c r="H227" s="47">
        <v>1780647</v>
      </c>
      <c r="I227" s="156" t="s">
        <v>86</v>
      </c>
      <c r="J227" s="29" t="s">
        <v>76</v>
      </c>
      <c r="K227" s="155" t="s">
        <v>486</v>
      </c>
      <c r="L227" s="171"/>
      <c r="M227" s="175"/>
      <c r="N227" s="31">
        <v>1</v>
      </c>
      <c r="O227" s="31">
        <v>1</v>
      </c>
      <c r="P227" s="74">
        <v>11</v>
      </c>
      <c r="Q227" s="75" t="s">
        <v>79</v>
      </c>
      <c r="R227" s="75" t="s">
        <v>80</v>
      </c>
      <c r="S227" s="82" t="s">
        <v>1</v>
      </c>
      <c r="T227" s="176"/>
      <c r="U227" s="177"/>
      <c r="V227" s="31" t="s">
        <v>76</v>
      </c>
      <c r="W227" s="31" t="s">
        <v>81</v>
      </c>
      <c r="X227" s="78" t="s">
        <v>82</v>
      </c>
      <c r="Y227" s="32" t="s">
        <v>83</v>
      </c>
      <c r="Z227" s="33" t="s">
        <v>3</v>
      </c>
      <c r="AA227" s="30" t="s">
        <v>84</v>
      </c>
      <c r="AB227" s="79" t="s">
        <v>85</v>
      </c>
      <c r="AC227" s="31" t="s">
        <v>76</v>
      </c>
      <c r="AD227" s="31" t="s">
        <v>86</v>
      </c>
      <c r="AE227" s="80" t="s">
        <v>87</v>
      </c>
      <c r="AF227" s="80" t="s">
        <v>88</v>
      </c>
      <c r="AG227" s="80" t="s">
        <v>89</v>
      </c>
      <c r="AH227" s="80" t="s">
        <v>90</v>
      </c>
      <c r="AI227" s="80" t="s">
        <v>90</v>
      </c>
      <c r="AJ227" s="80" t="s">
        <v>90</v>
      </c>
      <c r="AK227" s="81"/>
      <c r="AL227" s="81"/>
      <c r="AM227" s="81"/>
    </row>
    <row r="228" spans="1:39" s="35" customFormat="1" ht="48" customHeight="1" x14ac:dyDescent="0.15">
      <c r="A228" s="53"/>
      <c r="B228" s="28" t="s">
        <v>3</v>
      </c>
      <c r="C228" s="52" t="s">
        <v>127</v>
      </c>
      <c r="D228" s="52" t="s">
        <v>128</v>
      </c>
      <c r="E228" s="52" t="s">
        <v>26</v>
      </c>
      <c r="F228" s="52" t="s">
        <v>18</v>
      </c>
      <c r="G228" s="52" t="s">
        <v>490</v>
      </c>
      <c r="H228" s="47">
        <v>23608600</v>
      </c>
      <c r="I228" s="156" t="s">
        <v>86</v>
      </c>
      <c r="J228" s="29" t="s">
        <v>76</v>
      </c>
      <c r="K228" s="155" t="s">
        <v>491</v>
      </c>
      <c r="L228" s="170" t="s">
        <v>676</v>
      </c>
      <c r="M228" s="175" t="str">
        <f>G228</f>
        <v xml:space="preserve">Adquirir insumos médicos y de fisioterapia, requeridos para el normal funcionamiento y prestación del servicio del Programa de Salud de la Subdirección de Bienestar Universitario </v>
      </c>
      <c r="N228" s="31">
        <v>1</v>
      </c>
      <c r="O228" s="31">
        <v>1</v>
      </c>
      <c r="P228" s="74">
        <v>11</v>
      </c>
      <c r="Q228" s="75" t="s">
        <v>79</v>
      </c>
      <c r="R228" s="75" t="s">
        <v>80</v>
      </c>
      <c r="S228" s="82" t="s">
        <v>1</v>
      </c>
      <c r="T228" s="176">
        <f>H228+H229+H230+H231+H232+H233+H234+H235</f>
        <v>48236348</v>
      </c>
      <c r="U228" s="177">
        <f>T228</f>
        <v>48236348</v>
      </c>
      <c r="V228" s="31" t="s">
        <v>76</v>
      </c>
      <c r="W228" s="31" t="s">
        <v>81</v>
      </c>
      <c r="X228" s="78" t="s">
        <v>82</v>
      </c>
      <c r="Y228" s="32" t="s">
        <v>83</v>
      </c>
      <c r="Z228" s="33" t="s">
        <v>3</v>
      </c>
      <c r="AA228" s="30" t="s">
        <v>84</v>
      </c>
      <c r="AB228" s="79" t="s">
        <v>85</v>
      </c>
      <c r="AC228" s="31" t="s">
        <v>76</v>
      </c>
      <c r="AD228" s="31" t="s">
        <v>86</v>
      </c>
      <c r="AE228" s="80" t="s">
        <v>87</v>
      </c>
      <c r="AF228" s="80" t="s">
        <v>88</v>
      </c>
      <c r="AG228" s="80" t="s">
        <v>89</v>
      </c>
      <c r="AH228" s="80" t="s">
        <v>90</v>
      </c>
      <c r="AI228" s="80" t="s">
        <v>90</v>
      </c>
      <c r="AJ228" s="80" t="s">
        <v>90</v>
      </c>
      <c r="AK228" s="81"/>
      <c r="AL228" s="81"/>
      <c r="AM228" s="81"/>
    </row>
    <row r="229" spans="1:39" s="35" customFormat="1" ht="48" customHeight="1" x14ac:dyDescent="0.15">
      <c r="A229" s="53"/>
      <c r="B229" s="28" t="s">
        <v>3</v>
      </c>
      <c r="C229" s="52" t="s">
        <v>127</v>
      </c>
      <c r="D229" s="52" t="s">
        <v>128</v>
      </c>
      <c r="E229" s="52" t="s">
        <v>129</v>
      </c>
      <c r="F229" s="52" t="s">
        <v>130</v>
      </c>
      <c r="G229" s="52" t="s">
        <v>490</v>
      </c>
      <c r="H229" s="47">
        <v>1342516</v>
      </c>
      <c r="I229" s="156" t="s">
        <v>86</v>
      </c>
      <c r="J229" s="29" t="s">
        <v>76</v>
      </c>
      <c r="K229" s="155" t="s">
        <v>491</v>
      </c>
      <c r="L229" s="172"/>
      <c r="M229" s="175"/>
      <c r="N229" s="31">
        <v>1</v>
      </c>
      <c r="O229" s="31">
        <v>1</v>
      </c>
      <c r="P229" s="74">
        <v>11</v>
      </c>
      <c r="Q229" s="75" t="s">
        <v>79</v>
      </c>
      <c r="R229" s="75" t="s">
        <v>80</v>
      </c>
      <c r="S229" s="82" t="s">
        <v>1</v>
      </c>
      <c r="T229" s="176"/>
      <c r="U229" s="177"/>
      <c r="V229" s="31" t="s">
        <v>76</v>
      </c>
      <c r="W229" s="31" t="s">
        <v>81</v>
      </c>
      <c r="X229" s="78" t="s">
        <v>82</v>
      </c>
      <c r="Y229" s="32" t="s">
        <v>83</v>
      </c>
      <c r="Z229" s="33" t="s">
        <v>3</v>
      </c>
      <c r="AA229" s="30" t="s">
        <v>84</v>
      </c>
      <c r="AB229" s="79" t="s">
        <v>85</v>
      </c>
      <c r="AC229" s="31" t="s">
        <v>76</v>
      </c>
      <c r="AD229" s="31" t="s">
        <v>86</v>
      </c>
      <c r="AE229" s="80" t="s">
        <v>87</v>
      </c>
      <c r="AF229" s="80" t="s">
        <v>88</v>
      </c>
      <c r="AG229" s="80" t="s">
        <v>89</v>
      </c>
      <c r="AH229" s="80" t="s">
        <v>90</v>
      </c>
      <c r="AI229" s="80" t="s">
        <v>90</v>
      </c>
      <c r="AJ229" s="80" t="s">
        <v>90</v>
      </c>
      <c r="AK229" s="81"/>
      <c r="AL229" s="81"/>
      <c r="AM229" s="81"/>
    </row>
    <row r="230" spans="1:39" s="35" customFormat="1" ht="48" customHeight="1" x14ac:dyDescent="0.15">
      <c r="A230" s="53"/>
      <c r="B230" s="28" t="s">
        <v>3</v>
      </c>
      <c r="C230" s="52" t="s">
        <v>127</v>
      </c>
      <c r="D230" s="52" t="s">
        <v>128</v>
      </c>
      <c r="E230" s="52" t="s">
        <v>488</v>
      </c>
      <c r="F230" s="52" t="s">
        <v>492</v>
      </c>
      <c r="G230" s="52" t="s">
        <v>490</v>
      </c>
      <c r="H230" s="47">
        <v>3717327</v>
      </c>
      <c r="I230" s="156" t="s">
        <v>86</v>
      </c>
      <c r="J230" s="29" t="s">
        <v>76</v>
      </c>
      <c r="K230" s="155" t="s">
        <v>491</v>
      </c>
      <c r="L230" s="172"/>
      <c r="M230" s="175"/>
      <c r="N230" s="31">
        <v>1</v>
      </c>
      <c r="O230" s="31">
        <v>1</v>
      </c>
      <c r="P230" s="74">
        <v>11</v>
      </c>
      <c r="Q230" s="75" t="s">
        <v>79</v>
      </c>
      <c r="R230" s="75" t="s">
        <v>80</v>
      </c>
      <c r="S230" s="82" t="s">
        <v>1</v>
      </c>
      <c r="T230" s="176"/>
      <c r="U230" s="177"/>
      <c r="V230" s="31" t="s">
        <v>76</v>
      </c>
      <c r="W230" s="31" t="s">
        <v>81</v>
      </c>
      <c r="X230" s="78" t="s">
        <v>82</v>
      </c>
      <c r="Y230" s="32" t="s">
        <v>83</v>
      </c>
      <c r="Z230" s="33" t="s">
        <v>3</v>
      </c>
      <c r="AA230" s="30" t="s">
        <v>84</v>
      </c>
      <c r="AB230" s="79" t="s">
        <v>85</v>
      </c>
      <c r="AC230" s="31" t="s">
        <v>76</v>
      </c>
      <c r="AD230" s="31" t="s">
        <v>86</v>
      </c>
      <c r="AE230" s="80" t="s">
        <v>87</v>
      </c>
      <c r="AF230" s="80" t="s">
        <v>88</v>
      </c>
      <c r="AG230" s="80" t="s">
        <v>89</v>
      </c>
      <c r="AH230" s="80" t="s">
        <v>90</v>
      </c>
      <c r="AI230" s="80" t="s">
        <v>90</v>
      </c>
      <c r="AJ230" s="80" t="s">
        <v>90</v>
      </c>
      <c r="AK230" s="81"/>
      <c r="AL230" s="81"/>
      <c r="AM230" s="81"/>
    </row>
    <row r="231" spans="1:39" s="35" customFormat="1" ht="48" customHeight="1" x14ac:dyDescent="0.15">
      <c r="A231" s="53"/>
      <c r="B231" s="28" t="s">
        <v>3</v>
      </c>
      <c r="C231" s="52" t="s">
        <v>127</v>
      </c>
      <c r="D231" s="52" t="s">
        <v>128</v>
      </c>
      <c r="E231" s="52" t="s">
        <v>493</v>
      </c>
      <c r="F231" s="52" t="s">
        <v>494</v>
      </c>
      <c r="G231" s="52" t="s">
        <v>490</v>
      </c>
      <c r="H231" s="86">
        <v>2213400</v>
      </c>
      <c r="I231" s="156" t="s">
        <v>86</v>
      </c>
      <c r="J231" s="29" t="s">
        <v>76</v>
      </c>
      <c r="K231" s="155" t="s">
        <v>491</v>
      </c>
      <c r="L231" s="172"/>
      <c r="M231" s="175"/>
      <c r="N231" s="31">
        <v>1</v>
      </c>
      <c r="O231" s="31">
        <v>1</v>
      </c>
      <c r="P231" s="74">
        <v>11</v>
      </c>
      <c r="Q231" s="75" t="s">
        <v>79</v>
      </c>
      <c r="R231" s="75" t="s">
        <v>80</v>
      </c>
      <c r="S231" s="82" t="s">
        <v>1</v>
      </c>
      <c r="T231" s="176"/>
      <c r="U231" s="177"/>
      <c r="V231" s="31" t="s">
        <v>76</v>
      </c>
      <c r="W231" s="31" t="s">
        <v>81</v>
      </c>
      <c r="X231" s="78" t="s">
        <v>82</v>
      </c>
      <c r="Y231" s="32" t="s">
        <v>83</v>
      </c>
      <c r="Z231" s="33" t="s">
        <v>3</v>
      </c>
      <c r="AA231" s="30" t="s">
        <v>84</v>
      </c>
      <c r="AB231" s="79" t="s">
        <v>85</v>
      </c>
      <c r="AC231" s="31" t="s">
        <v>76</v>
      </c>
      <c r="AD231" s="31" t="s">
        <v>86</v>
      </c>
      <c r="AE231" s="80" t="s">
        <v>87</v>
      </c>
      <c r="AF231" s="80" t="s">
        <v>88</v>
      </c>
      <c r="AG231" s="80" t="s">
        <v>89</v>
      </c>
      <c r="AH231" s="80" t="s">
        <v>90</v>
      </c>
      <c r="AI231" s="80" t="s">
        <v>90</v>
      </c>
      <c r="AJ231" s="80" t="s">
        <v>90</v>
      </c>
      <c r="AK231" s="81"/>
      <c r="AL231" s="81"/>
      <c r="AM231" s="81"/>
    </row>
    <row r="232" spans="1:39" s="35" customFormat="1" ht="48" customHeight="1" x14ac:dyDescent="0.15">
      <c r="A232" s="53"/>
      <c r="B232" s="28" t="s">
        <v>3</v>
      </c>
      <c r="C232" s="52" t="s">
        <v>127</v>
      </c>
      <c r="D232" s="52" t="s">
        <v>128</v>
      </c>
      <c r="E232" s="52" t="s">
        <v>111</v>
      </c>
      <c r="F232" s="52" t="s">
        <v>112</v>
      </c>
      <c r="G232" s="52" t="s">
        <v>490</v>
      </c>
      <c r="H232" s="86">
        <v>2704870</v>
      </c>
      <c r="I232" s="156" t="s">
        <v>86</v>
      </c>
      <c r="J232" s="29" t="s">
        <v>76</v>
      </c>
      <c r="K232" s="155" t="s">
        <v>491</v>
      </c>
      <c r="L232" s="172"/>
      <c r="M232" s="175"/>
      <c r="N232" s="31">
        <v>1</v>
      </c>
      <c r="O232" s="31">
        <v>1</v>
      </c>
      <c r="P232" s="74">
        <v>11</v>
      </c>
      <c r="Q232" s="75" t="s">
        <v>79</v>
      </c>
      <c r="R232" s="75" t="s">
        <v>80</v>
      </c>
      <c r="S232" s="82" t="s">
        <v>1</v>
      </c>
      <c r="T232" s="176"/>
      <c r="U232" s="177"/>
      <c r="V232" s="31" t="s">
        <v>76</v>
      </c>
      <c r="W232" s="31" t="s">
        <v>81</v>
      </c>
      <c r="X232" s="78" t="s">
        <v>82</v>
      </c>
      <c r="Y232" s="32" t="s">
        <v>83</v>
      </c>
      <c r="Z232" s="33" t="s">
        <v>3</v>
      </c>
      <c r="AA232" s="30" t="s">
        <v>84</v>
      </c>
      <c r="AB232" s="79" t="s">
        <v>85</v>
      </c>
      <c r="AC232" s="31" t="s">
        <v>76</v>
      </c>
      <c r="AD232" s="31" t="s">
        <v>86</v>
      </c>
      <c r="AE232" s="80" t="s">
        <v>87</v>
      </c>
      <c r="AF232" s="80" t="s">
        <v>88</v>
      </c>
      <c r="AG232" s="80" t="s">
        <v>89</v>
      </c>
      <c r="AH232" s="80" t="s">
        <v>90</v>
      </c>
      <c r="AI232" s="80" t="s">
        <v>90</v>
      </c>
      <c r="AJ232" s="80" t="s">
        <v>90</v>
      </c>
      <c r="AK232" s="81"/>
      <c r="AL232" s="81"/>
      <c r="AM232" s="81"/>
    </row>
    <row r="233" spans="1:39" s="35" customFormat="1" ht="48" customHeight="1" x14ac:dyDescent="0.15">
      <c r="A233" s="53"/>
      <c r="B233" s="28" t="s">
        <v>3</v>
      </c>
      <c r="C233" s="52" t="s">
        <v>127</v>
      </c>
      <c r="D233" s="52" t="s">
        <v>128</v>
      </c>
      <c r="E233" s="52" t="s">
        <v>125</v>
      </c>
      <c r="F233" s="52" t="s">
        <v>126</v>
      </c>
      <c r="G233" s="52" t="s">
        <v>490</v>
      </c>
      <c r="H233" s="47">
        <v>12597805</v>
      </c>
      <c r="I233" s="156" t="s">
        <v>86</v>
      </c>
      <c r="J233" s="29" t="s">
        <v>76</v>
      </c>
      <c r="K233" s="155" t="s">
        <v>491</v>
      </c>
      <c r="L233" s="172"/>
      <c r="M233" s="175"/>
      <c r="N233" s="31">
        <v>1</v>
      </c>
      <c r="O233" s="31">
        <v>1</v>
      </c>
      <c r="P233" s="74">
        <v>11</v>
      </c>
      <c r="Q233" s="75" t="s">
        <v>79</v>
      </c>
      <c r="R233" s="75" t="s">
        <v>80</v>
      </c>
      <c r="S233" s="82" t="s">
        <v>1</v>
      </c>
      <c r="T233" s="176"/>
      <c r="U233" s="177"/>
      <c r="V233" s="31" t="s">
        <v>76</v>
      </c>
      <c r="W233" s="31" t="s">
        <v>81</v>
      </c>
      <c r="X233" s="78" t="s">
        <v>82</v>
      </c>
      <c r="Y233" s="32" t="s">
        <v>83</v>
      </c>
      <c r="Z233" s="33" t="s">
        <v>3</v>
      </c>
      <c r="AA233" s="30" t="s">
        <v>84</v>
      </c>
      <c r="AB233" s="79" t="s">
        <v>85</v>
      </c>
      <c r="AC233" s="31" t="s">
        <v>76</v>
      </c>
      <c r="AD233" s="31" t="s">
        <v>86</v>
      </c>
      <c r="AE233" s="80" t="s">
        <v>87</v>
      </c>
      <c r="AF233" s="80" t="s">
        <v>88</v>
      </c>
      <c r="AG233" s="80" t="s">
        <v>89</v>
      </c>
      <c r="AH233" s="80" t="s">
        <v>90</v>
      </c>
      <c r="AI233" s="80" t="s">
        <v>90</v>
      </c>
      <c r="AJ233" s="80" t="s">
        <v>90</v>
      </c>
      <c r="AK233" s="81"/>
      <c r="AL233" s="81"/>
      <c r="AM233" s="81"/>
    </row>
    <row r="234" spans="1:39" s="35" customFormat="1" ht="48" customHeight="1" x14ac:dyDescent="0.15">
      <c r="A234" s="53"/>
      <c r="B234" s="28" t="s">
        <v>3</v>
      </c>
      <c r="C234" s="52" t="s">
        <v>127</v>
      </c>
      <c r="D234" s="52" t="s">
        <v>128</v>
      </c>
      <c r="E234" s="52" t="s">
        <v>93</v>
      </c>
      <c r="F234" s="52" t="s">
        <v>495</v>
      </c>
      <c r="G234" s="52" t="s">
        <v>490</v>
      </c>
      <c r="H234" s="47">
        <v>763646</v>
      </c>
      <c r="I234" s="156" t="s">
        <v>86</v>
      </c>
      <c r="J234" s="29" t="s">
        <v>76</v>
      </c>
      <c r="K234" s="155" t="s">
        <v>491</v>
      </c>
      <c r="L234" s="172"/>
      <c r="M234" s="175"/>
      <c r="N234" s="31">
        <v>1</v>
      </c>
      <c r="O234" s="31">
        <v>1</v>
      </c>
      <c r="P234" s="74">
        <v>11</v>
      </c>
      <c r="Q234" s="75" t="s">
        <v>79</v>
      </c>
      <c r="R234" s="75" t="s">
        <v>80</v>
      </c>
      <c r="S234" s="82" t="s">
        <v>1</v>
      </c>
      <c r="T234" s="176"/>
      <c r="U234" s="177"/>
      <c r="V234" s="31" t="s">
        <v>76</v>
      </c>
      <c r="W234" s="31" t="s">
        <v>81</v>
      </c>
      <c r="X234" s="78" t="s">
        <v>82</v>
      </c>
      <c r="Y234" s="32" t="s">
        <v>83</v>
      </c>
      <c r="Z234" s="33" t="s">
        <v>3</v>
      </c>
      <c r="AA234" s="30" t="s">
        <v>84</v>
      </c>
      <c r="AB234" s="79" t="s">
        <v>85</v>
      </c>
      <c r="AC234" s="31" t="s">
        <v>76</v>
      </c>
      <c r="AD234" s="31" t="s">
        <v>86</v>
      </c>
      <c r="AE234" s="80" t="s">
        <v>87</v>
      </c>
      <c r="AF234" s="80" t="s">
        <v>88</v>
      </c>
      <c r="AG234" s="80" t="s">
        <v>89</v>
      </c>
      <c r="AH234" s="80" t="s">
        <v>90</v>
      </c>
      <c r="AI234" s="80" t="s">
        <v>90</v>
      </c>
      <c r="AJ234" s="80" t="s">
        <v>90</v>
      </c>
      <c r="AK234" s="81"/>
      <c r="AL234" s="81"/>
      <c r="AM234" s="81"/>
    </row>
    <row r="235" spans="1:39" s="35" customFormat="1" ht="48" customHeight="1" x14ac:dyDescent="0.15">
      <c r="A235" s="53"/>
      <c r="B235" s="28" t="s">
        <v>3</v>
      </c>
      <c r="C235" s="52" t="s">
        <v>127</v>
      </c>
      <c r="D235" s="52" t="s">
        <v>128</v>
      </c>
      <c r="E235" s="52" t="s">
        <v>496</v>
      </c>
      <c r="F235" s="52" t="s">
        <v>497</v>
      </c>
      <c r="G235" s="52" t="s">
        <v>490</v>
      </c>
      <c r="H235" s="47">
        <v>1288184</v>
      </c>
      <c r="I235" s="156" t="s">
        <v>86</v>
      </c>
      <c r="J235" s="29" t="s">
        <v>76</v>
      </c>
      <c r="K235" s="155" t="s">
        <v>491</v>
      </c>
      <c r="L235" s="171"/>
      <c r="M235" s="175"/>
      <c r="N235" s="31">
        <v>1</v>
      </c>
      <c r="O235" s="31">
        <v>1</v>
      </c>
      <c r="P235" s="74">
        <v>11</v>
      </c>
      <c r="Q235" s="75" t="s">
        <v>79</v>
      </c>
      <c r="R235" s="75" t="s">
        <v>80</v>
      </c>
      <c r="S235" s="82" t="s">
        <v>1</v>
      </c>
      <c r="T235" s="176"/>
      <c r="U235" s="177"/>
      <c r="V235" s="31" t="s">
        <v>76</v>
      </c>
      <c r="W235" s="31" t="s">
        <v>81</v>
      </c>
      <c r="X235" s="78" t="s">
        <v>82</v>
      </c>
      <c r="Y235" s="32" t="s">
        <v>83</v>
      </c>
      <c r="Z235" s="33" t="s">
        <v>3</v>
      </c>
      <c r="AA235" s="30" t="s">
        <v>84</v>
      </c>
      <c r="AB235" s="79" t="s">
        <v>85</v>
      </c>
      <c r="AC235" s="31" t="s">
        <v>76</v>
      </c>
      <c r="AD235" s="31" t="s">
        <v>86</v>
      </c>
      <c r="AE235" s="80" t="s">
        <v>87</v>
      </c>
      <c r="AF235" s="80" t="s">
        <v>88</v>
      </c>
      <c r="AG235" s="80" t="s">
        <v>89</v>
      </c>
      <c r="AH235" s="80" t="s">
        <v>90</v>
      </c>
      <c r="AI235" s="80" t="s">
        <v>90</v>
      </c>
      <c r="AJ235" s="80" t="s">
        <v>90</v>
      </c>
      <c r="AK235" s="81"/>
      <c r="AL235" s="81"/>
      <c r="AM235" s="81"/>
    </row>
    <row r="236" spans="1:39" s="35" customFormat="1" ht="62.25" customHeight="1" x14ac:dyDescent="0.15">
      <c r="A236" s="53"/>
      <c r="B236" s="28" t="s">
        <v>3</v>
      </c>
      <c r="C236" s="52" t="s">
        <v>139</v>
      </c>
      <c r="D236" s="52" t="s">
        <v>128</v>
      </c>
      <c r="E236" s="52" t="s">
        <v>11</v>
      </c>
      <c r="F236" s="52" t="s">
        <v>12</v>
      </c>
      <c r="G236" s="143" t="s">
        <v>702</v>
      </c>
      <c r="H236" s="47">
        <v>50000000</v>
      </c>
      <c r="I236" s="156" t="s">
        <v>86</v>
      </c>
      <c r="J236" s="29" t="s">
        <v>76</v>
      </c>
      <c r="K236" s="72" t="s">
        <v>499</v>
      </c>
      <c r="L236" s="73" t="s">
        <v>500</v>
      </c>
      <c r="M236" s="52" t="s">
        <v>498</v>
      </c>
      <c r="N236" s="31">
        <v>1</v>
      </c>
      <c r="O236" s="31">
        <v>1</v>
      </c>
      <c r="P236" s="74">
        <v>11</v>
      </c>
      <c r="Q236" s="75" t="s">
        <v>79</v>
      </c>
      <c r="R236" s="75" t="s">
        <v>80</v>
      </c>
      <c r="S236" s="52" t="s">
        <v>14</v>
      </c>
      <c r="T236" s="76">
        <f>H236</f>
        <v>50000000</v>
      </c>
      <c r="U236" s="77">
        <f>T236</f>
        <v>50000000</v>
      </c>
      <c r="V236" s="31" t="s">
        <v>76</v>
      </c>
      <c r="W236" s="31" t="s">
        <v>81</v>
      </c>
      <c r="X236" s="78" t="s">
        <v>82</v>
      </c>
      <c r="Y236" s="32" t="s">
        <v>83</v>
      </c>
      <c r="Z236" s="33" t="s">
        <v>3</v>
      </c>
      <c r="AA236" s="30" t="s">
        <v>84</v>
      </c>
      <c r="AB236" s="79" t="s">
        <v>85</v>
      </c>
      <c r="AC236" s="31" t="s">
        <v>76</v>
      </c>
      <c r="AD236" s="31" t="s">
        <v>86</v>
      </c>
      <c r="AE236" s="80" t="s">
        <v>87</v>
      </c>
      <c r="AF236" s="80" t="s">
        <v>88</v>
      </c>
      <c r="AG236" s="80" t="s">
        <v>89</v>
      </c>
      <c r="AH236" s="80" t="s">
        <v>90</v>
      </c>
      <c r="AI236" s="80" t="s">
        <v>90</v>
      </c>
      <c r="AJ236" s="80" t="s">
        <v>90</v>
      </c>
      <c r="AK236" s="81"/>
      <c r="AL236" s="81"/>
      <c r="AM236" s="81"/>
    </row>
    <row r="237" spans="1:39" s="35" customFormat="1" ht="76.5" customHeight="1" x14ac:dyDescent="0.15">
      <c r="A237" s="53"/>
      <c r="B237" s="28" t="s">
        <v>3</v>
      </c>
      <c r="C237" s="52" t="s">
        <v>287</v>
      </c>
      <c r="D237" s="52" t="s">
        <v>135</v>
      </c>
      <c r="E237" s="52" t="s">
        <v>11</v>
      </c>
      <c r="F237" s="52" t="s">
        <v>12</v>
      </c>
      <c r="G237" s="52" t="s">
        <v>708</v>
      </c>
      <c r="H237" s="47">
        <v>151212267</v>
      </c>
      <c r="I237" s="156" t="s">
        <v>86</v>
      </c>
      <c r="J237" s="29" t="s">
        <v>76</v>
      </c>
      <c r="K237" s="72" t="s">
        <v>501</v>
      </c>
      <c r="L237" s="73" t="s">
        <v>502</v>
      </c>
      <c r="M237" s="52" t="str">
        <f>G237</f>
        <v>Prestar los servicios profesionales para la realización de los exámenes médicos ocupacionales para los funcionarios, docentes y trabajadores de la UPN, teniendo en cuenta los grupos de exposición de acuerdo a su ocupación (conductores, restaurante-cafetería, tareas de alto riesgo y personal de la salud) dando cumplimiento a la política de SST institucional y la normatividad colombiana vigente</v>
      </c>
      <c r="N237" s="31">
        <v>1</v>
      </c>
      <c r="O237" s="31">
        <v>1</v>
      </c>
      <c r="P237" s="74">
        <v>11</v>
      </c>
      <c r="Q237" s="75" t="s">
        <v>79</v>
      </c>
      <c r="R237" s="75" t="s">
        <v>80</v>
      </c>
      <c r="S237" s="52" t="s">
        <v>14</v>
      </c>
      <c r="T237" s="76">
        <f>H237</f>
        <v>151212267</v>
      </c>
      <c r="U237" s="77">
        <f>T237</f>
        <v>151212267</v>
      </c>
      <c r="V237" s="31" t="s">
        <v>76</v>
      </c>
      <c r="W237" s="31" t="s">
        <v>81</v>
      </c>
      <c r="X237" s="78" t="s">
        <v>82</v>
      </c>
      <c r="Y237" s="32" t="s">
        <v>83</v>
      </c>
      <c r="Z237" s="33" t="s">
        <v>3</v>
      </c>
      <c r="AA237" s="30" t="s">
        <v>84</v>
      </c>
      <c r="AB237" s="79" t="s">
        <v>85</v>
      </c>
      <c r="AC237" s="31" t="s">
        <v>76</v>
      </c>
      <c r="AD237" s="31" t="s">
        <v>86</v>
      </c>
      <c r="AE237" s="80" t="s">
        <v>87</v>
      </c>
      <c r="AF237" s="80" t="s">
        <v>88</v>
      </c>
      <c r="AG237" s="80" t="s">
        <v>89</v>
      </c>
      <c r="AH237" s="80" t="s">
        <v>90</v>
      </c>
      <c r="AI237" s="80" t="s">
        <v>90</v>
      </c>
      <c r="AJ237" s="80" t="s">
        <v>90</v>
      </c>
      <c r="AK237" s="81"/>
      <c r="AL237" s="81"/>
      <c r="AM237" s="81"/>
    </row>
    <row r="238" spans="1:39" s="35" customFormat="1" ht="48" customHeight="1" x14ac:dyDescent="0.15">
      <c r="A238" s="53"/>
      <c r="B238" s="28" t="s">
        <v>3</v>
      </c>
      <c r="C238" s="52" t="s">
        <v>214</v>
      </c>
      <c r="D238" s="52" t="s">
        <v>215</v>
      </c>
      <c r="E238" s="52" t="s">
        <v>9</v>
      </c>
      <c r="F238" s="52" t="s">
        <v>133</v>
      </c>
      <c r="G238" s="52" t="s">
        <v>503</v>
      </c>
      <c r="H238" s="47">
        <v>25885000</v>
      </c>
      <c r="I238" s="156" t="s">
        <v>86</v>
      </c>
      <c r="J238" s="29" t="s">
        <v>76</v>
      </c>
      <c r="K238" s="72" t="s">
        <v>504</v>
      </c>
      <c r="L238" s="73" t="s">
        <v>505</v>
      </c>
      <c r="M238" s="52" t="str">
        <f>G238</f>
        <v xml:space="preserve">Prestar el servicio de la elaboración e impresión de  agendas entre otros elementos institucionales de acuerdo a las necesidades del Instituto Pedagógico Nacional
</v>
      </c>
      <c r="N238" s="31">
        <v>1</v>
      </c>
      <c r="O238" s="31">
        <v>1</v>
      </c>
      <c r="P238" s="74">
        <v>11</v>
      </c>
      <c r="Q238" s="75" t="s">
        <v>79</v>
      </c>
      <c r="R238" s="75" t="s">
        <v>80</v>
      </c>
      <c r="S238" s="82" t="s">
        <v>14</v>
      </c>
      <c r="T238" s="76">
        <f>H238</f>
        <v>25885000</v>
      </c>
      <c r="U238" s="77">
        <f>T238</f>
        <v>25885000</v>
      </c>
      <c r="V238" s="31" t="s">
        <v>76</v>
      </c>
      <c r="W238" s="31" t="s">
        <v>81</v>
      </c>
      <c r="X238" s="78" t="s">
        <v>82</v>
      </c>
      <c r="Y238" s="32" t="s">
        <v>83</v>
      </c>
      <c r="Z238" s="33" t="s">
        <v>3</v>
      </c>
      <c r="AA238" s="30" t="s">
        <v>84</v>
      </c>
      <c r="AB238" s="79" t="s">
        <v>85</v>
      </c>
      <c r="AC238" s="31" t="s">
        <v>76</v>
      </c>
      <c r="AD238" s="31" t="s">
        <v>86</v>
      </c>
      <c r="AE238" s="80" t="s">
        <v>87</v>
      </c>
      <c r="AF238" s="80" t="s">
        <v>88</v>
      </c>
      <c r="AG238" s="80" t="s">
        <v>89</v>
      </c>
      <c r="AH238" s="80" t="s">
        <v>90</v>
      </c>
      <c r="AI238" s="80" t="s">
        <v>90</v>
      </c>
      <c r="AJ238" s="80" t="s">
        <v>90</v>
      </c>
      <c r="AK238" s="81"/>
      <c r="AL238" s="81"/>
      <c r="AM238" s="81"/>
    </row>
    <row r="239" spans="1:39" s="35" customFormat="1" ht="48" customHeight="1" x14ac:dyDescent="0.15">
      <c r="A239" s="53"/>
      <c r="B239" s="28" t="s">
        <v>3</v>
      </c>
      <c r="C239" s="52" t="s">
        <v>214</v>
      </c>
      <c r="D239" s="52" t="s">
        <v>215</v>
      </c>
      <c r="E239" s="52" t="s">
        <v>9</v>
      </c>
      <c r="F239" s="52" t="s">
        <v>133</v>
      </c>
      <c r="G239" s="52" t="s">
        <v>506</v>
      </c>
      <c r="H239" s="47">
        <f>9099600</f>
        <v>9099600</v>
      </c>
      <c r="I239" s="156" t="s">
        <v>86</v>
      </c>
      <c r="J239" s="29" t="s">
        <v>76</v>
      </c>
      <c r="K239" s="72" t="s">
        <v>507</v>
      </c>
      <c r="L239" s="73">
        <v>82101500</v>
      </c>
      <c r="M239" s="52" t="str">
        <f>G239</f>
        <v>Prestar el servicio de impresión de diplomas, placa, copa y demás menciones de honor de acuerdo a los archivos finales aprobados por el Instituto Pedagógico Nacional para la promoción de graduandos  del IPN</v>
      </c>
      <c r="N239" s="31">
        <v>1</v>
      </c>
      <c r="O239" s="31">
        <v>1</v>
      </c>
      <c r="P239" s="74">
        <v>11</v>
      </c>
      <c r="Q239" s="75" t="s">
        <v>79</v>
      </c>
      <c r="R239" s="75" t="s">
        <v>80</v>
      </c>
      <c r="S239" s="82" t="s">
        <v>14</v>
      </c>
      <c r="T239" s="76">
        <f>H239</f>
        <v>9099600</v>
      </c>
      <c r="U239" s="77">
        <f>T239</f>
        <v>9099600</v>
      </c>
      <c r="V239" s="31" t="s">
        <v>76</v>
      </c>
      <c r="W239" s="31" t="s">
        <v>81</v>
      </c>
      <c r="X239" s="78" t="s">
        <v>82</v>
      </c>
      <c r="Y239" s="32" t="s">
        <v>83</v>
      </c>
      <c r="Z239" s="33" t="s">
        <v>3</v>
      </c>
      <c r="AA239" s="30" t="s">
        <v>84</v>
      </c>
      <c r="AB239" s="79" t="s">
        <v>85</v>
      </c>
      <c r="AC239" s="31" t="s">
        <v>76</v>
      </c>
      <c r="AD239" s="31" t="s">
        <v>86</v>
      </c>
      <c r="AE239" s="80" t="s">
        <v>87</v>
      </c>
      <c r="AF239" s="80" t="s">
        <v>88</v>
      </c>
      <c r="AG239" s="80" t="s">
        <v>89</v>
      </c>
      <c r="AH239" s="80" t="s">
        <v>90</v>
      </c>
      <c r="AI239" s="80" t="s">
        <v>90</v>
      </c>
      <c r="AJ239" s="80" t="s">
        <v>90</v>
      </c>
      <c r="AK239" s="81"/>
      <c r="AL239" s="81"/>
      <c r="AM239" s="81"/>
    </row>
    <row r="240" spans="1:39" s="35" customFormat="1" ht="48" customHeight="1" x14ac:dyDescent="0.15">
      <c r="A240" s="53"/>
      <c r="B240" s="28" t="s">
        <v>3</v>
      </c>
      <c r="C240" s="52" t="s">
        <v>214</v>
      </c>
      <c r="D240" s="52" t="s">
        <v>215</v>
      </c>
      <c r="E240" s="52" t="s">
        <v>105</v>
      </c>
      <c r="F240" s="52" t="s">
        <v>106</v>
      </c>
      <c r="G240" s="52" t="s">
        <v>508</v>
      </c>
      <c r="H240" s="47">
        <v>21896000</v>
      </c>
      <c r="I240" s="156" t="s">
        <v>86</v>
      </c>
      <c r="J240" s="29" t="s">
        <v>76</v>
      </c>
      <c r="K240" s="155" t="s">
        <v>509</v>
      </c>
      <c r="L240" s="73">
        <v>52161500</v>
      </c>
      <c r="M240" s="175" t="str">
        <f>G240</f>
        <v>Adquirir equipos de comunicación para las aulas académicas y sus respectivos soportes y bases para su instalación con el fin de contribuir con el bienestar de los estudiantes del Instituto Pedagógico Nacional</v>
      </c>
      <c r="N240" s="31">
        <v>1</v>
      </c>
      <c r="O240" s="31">
        <v>1</v>
      </c>
      <c r="P240" s="74">
        <v>11</v>
      </c>
      <c r="Q240" s="75" t="s">
        <v>79</v>
      </c>
      <c r="R240" s="75" t="s">
        <v>80</v>
      </c>
      <c r="S240" s="82" t="s">
        <v>14</v>
      </c>
      <c r="T240" s="176">
        <f>H240+H241</f>
        <v>22610000</v>
      </c>
      <c r="U240" s="177">
        <f>T240</f>
        <v>22610000</v>
      </c>
      <c r="V240" s="31" t="s">
        <v>76</v>
      </c>
      <c r="W240" s="31" t="s">
        <v>81</v>
      </c>
      <c r="X240" s="78" t="s">
        <v>82</v>
      </c>
      <c r="Y240" s="32" t="s">
        <v>83</v>
      </c>
      <c r="Z240" s="33" t="s">
        <v>3</v>
      </c>
      <c r="AA240" s="30" t="s">
        <v>84</v>
      </c>
      <c r="AB240" s="79" t="s">
        <v>85</v>
      </c>
      <c r="AC240" s="31" t="s">
        <v>76</v>
      </c>
      <c r="AD240" s="31" t="s">
        <v>86</v>
      </c>
      <c r="AE240" s="80" t="s">
        <v>87</v>
      </c>
      <c r="AF240" s="80" t="s">
        <v>88</v>
      </c>
      <c r="AG240" s="80" t="s">
        <v>89</v>
      </c>
      <c r="AH240" s="80" t="s">
        <v>90</v>
      </c>
      <c r="AI240" s="80" t="s">
        <v>90</v>
      </c>
      <c r="AJ240" s="80" t="s">
        <v>90</v>
      </c>
      <c r="AK240" s="81"/>
      <c r="AL240" s="81"/>
      <c r="AM240" s="81"/>
    </row>
    <row r="241" spans="1:39" s="35" customFormat="1" ht="48" customHeight="1" x14ac:dyDescent="0.15">
      <c r="A241" s="53"/>
      <c r="B241" s="28" t="s">
        <v>3</v>
      </c>
      <c r="C241" s="52" t="s">
        <v>214</v>
      </c>
      <c r="D241" s="52" t="s">
        <v>215</v>
      </c>
      <c r="E241" s="52" t="s">
        <v>129</v>
      </c>
      <c r="F241" s="52" t="s">
        <v>130</v>
      </c>
      <c r="G241" s="52" t="s">
        <v>508</v>
      </c>
      <c r="H241" s="47">
        <v>714000</v>
      </c>
      <c r="I241" s="156" t="s">
        <v>86</v>
      </c>
      <c r="J241" s="29" t="s">
        <v>76</v>
      </c>
      <c r="K241" s="155" t="s">
        <v>509</v>
      </c>
      <c r="L241" s="73" t="s">
        <v>510</v>
      </c>
      <c r="M241" s="175"/>
      <c r="N241" s="31">
        <v>1</v>
      </c>
      <c r="O241" s="31">
        <v>1</v>
      </c>
      <c r="P241" s="74">
        <v>11</v>
      </c>
      <c r="Q241" s="75" t="s">
        <v>79</v>
      </c>
      <c r="R241" s="75" t="s">
        <v>80</v>
      </c>
      <c r="S241" s="82" t="s">
        <v>14</v>
      </c>
      <c r="T241" s="176"/>
      <c r="U241" s="177"/>
      <c r="V241" s="31" t="s">
        <v>76</v>
      </c>
      <c r="W241" s="31" t="s">
        <v>81</v>
      </c>
      <c r="X241" s="78" t="s">
        <v>82</v>
      </c>
      <c r="Y241" s="32" t="s">
        <v>83</v>
      </c>
      <c r="Z241" s="33" t="s">
        <v>3</v>
      </c>
      <c r="AA241" s="30" t="s">
        <v>84</v>
      </c>
      <c r="AB241" s="79" t="s">
        <v>85</v>
      </c>
      <c r="AC241" s="31" t="s">
        <v>76</v>
      </c>
      <c r="AD241" s="31" t="s">
        <v>86</v>
      </c>
      <c r="AE241" s="80" t="s">
        <v>87</v>
      </c>
      <c r="AF241" s="80" t="s">
        <v>88</v>
      </c>
      <c r="AG241" s="80" t="s">
        <v>89</v>
      </c>
      <c r="AH241" s="80" t="s">
        <v>90</v>
      </c>
      <c r="AI241" s="80" t="s">
        <v>90</v>
      </c>
      <c r="AJ241" s="80" t="s">
        <v>90</v>
      </c>
      <c r="AK241" s="81"/>
      <c r="AL241" s="81"/>
      <c r="AM241" s="81"/>
    </row>
    <row r="242" spans="1:39" s="35" customFormat="1" ht="48" customHeight="1" x14ac:dyDescent="0.15">
      <c r="A242" s="53"/>
      <c r="B242" s="28" t="s">
        <v>3</v>
      </c>
      <c r="C242" s="52" t="s">
        <v>214</v>
      </c>
      <c r="D242" s="52" t="s">
        <v>215</v>
      </c>
      <c r="E242" s="52" t="s">
        <v>26</v>
      </c>
      <c r="F242" s="52" t="s">
        <v>18</v>
      </c>
      <c r="G242" s="52" t="s">
        <v>511</v>
      </c>
      <c r="H242" s="47">
        <v>6000000</v>
      </c>
      <c r="I242" s="156" t="s">
        <v>86</v>
      </c>
      <c r="J242" s="29" t="s">
        <v>76</v>
      </c>
      <c r="K242" s="72" t="s">
        <v>512</v>
      </c>
      <c r="L242" s="52">
        <v>44111900</v>
      </c>
      <c r="M242" s="52" t="str">
        <f t="shared" ref="M242:M250" si="19">G242</f>
        <v>Adquirir tableros acrílicos para ser instalados en el Instituto Pedagógico Nacional (IPN), y así mejorar el ambiente de enseñanza y facilitar la interacción en las actividades académicas.</v>
      </c>
      <c r="N242" s="31">
        <v>1</v>
      </c>
      <c r="O242" s="31">
        <v>1</v>
      </c>
      <c r="P242" s="74">
        <v>11</v>
      </c>
      <c r="Q242" s="75" t="s">
        <v>79</v>
      </c>
      <c r="R242" s="75" t="s">
        <v>80</v>
      </c>
      <c r="S242" s="82" t="s">
        <v>14</v>
      </c>
      <c r="T242" s="76">
        <f>H242</f>
        <v>6000000</v>
      </c>
      <c r="U242" s="77">
        <f t="shared" ref="U242:U250" si="20">T242</f>
        <v>6000000</v>
      </c>
      <c r="V242" s="31" t="s">
        <v>76</v>
      </c>
      <c r="W242" s="31" t="s">
        <v>81</v>
      </c>
      <c r="X242" s="78" t="s">
        <v>82</v>
      </c>
      <c r="Y242" s="32" t="s">
        <v>83</v>
      </c>
      <c r="Z242" s="33" t="s">
        <v>3</v>
      </c>
      <c r="AA242" s="30" t="s">
        <v>84</v>
      </c>
      <c r="AB242" s="79" t="s">
        <v>85</v>
      </c>
      <c r="AC242" s="31" t="s">
        <v>76</v>
      </c>
      <c r="AD242" s="31" t="s">
        <v>86</v>
      </c>
      <c r="AE242" s="80" t="s">
        <v>87</v>
      </c>
      <c r="AF242" s="80" t="s">
        <v>88</v>
      </c>
      <c r="AG242" s="80" t="s">
        <v>89</v>
      </c>
      <c r="AH242" s="80" t="s">
        <v>90</v>
      </c>
      <c r="AI242" s="80" t="s">
        <v>90</v>
      </c>
      <c r="AJ242" s="80" t="s">
        <v>90</v>
      </c>
      <c r="AK242" s="81"/>
      <c r="AL242" s="81"/>
      <c r="AM242" s="81"/>
    </row>
    <row r="243" spans="1:39" s="35" customFormat="1" ht="48" customHeight="1" x14ac:dyDescent="0.15">
      <c r="A243" s="53"/>
      <c r="B243" s="28" t="s">
        <v>3</v>
      </c>
      <c r="C243" s="52" t="s">
        <v>214</v>
      </c>
      <c r="D243" s="52" t="s">
        <v>215</v>
      </c>
      <c r="E243" s="52" t="s">
        <v>26</v>
      </c>
      <c r="F243" s="52" t="s">
        <v>18</v>
      </c>
      <c r="G243" s="52" t="s">
        <v>513</v>
      </c>
      <c r="H243" s="47">
        <v>17930856</v>
      </c>
      <c r="I243" s="156" t="s">
        <v>86</v>
      </c>
      <c r="J243" s="29" t="s">
        <v>76</v>
      </c>
      <c r="K243" s="72" t="s">
        <v>514</v>
      </c>
      <c r="L243" s="52">
        <v>95121500</v>
      </c>
      <c r="M243" s="52" t="str">
        <f t="shared" si="19"/>
        <v xml:space="preserve">Adquirir Juegos de piso para el patio central con el fin de contribuir con el bienestar de los estudiantes del IPN </v>
      </c>
      <c r="N243" s="31">
        <v>1</v>
      </c>
      <c r="O243" s="31">
        <v>1</v>
      </c>
      <c r="P243" s="74">
        <v>11</v>
      </c>
      <c r="Q243" s="75" t="s">
        <v>79</v>
      </c>
      <c r="R243" s="75" t="s">
        <v>80</v>
      </c>
      <c r="S243" s="82" t="s">
        <v>14</v>
      </c>
      <c r="T243" s="76">
        <f t="shared" ref="T243:T249" si="21">H243</f>
        <v>17930856</v>
      </c>
      <c r="U243" s="77">
        <f t="shared" si="20"/>
        <v>17930856</v>
      </c>
      <c r="V243" s="31" t="s">
        <v>76</v>
      </c>
      <c r="W243" s="31" t="s">
        <v>81</v>
      </c>
      <c r="X243" s="78" t="s">
        <v>82</v>
      </c>
      <c r="Y243" s="32" t="s">
        <v>83</v>
      </c>
      <c r="Z243" s="33" t="s">
        <v>3</v>
      </c>
      <c r="AA243" s="30" t="s">
        <v>84</v>
      </c>
      <c r="AB243" s="79" t="s">
        <v>85</v>
      </c>
      <c r="AC243" s="31" t="s">
        <v>76</v>
      </c>
      <c r="AD243" s="31" t="s">
        <v>86</v>
      </c>
      <c r="AE243" s="80" t="s">
        <v>87</v>
      </c>
      <c r="AF243" s="80" t="s">
        <v>88</v>
      </c>
      <c r="AG243" s="80" t="s">
        <v>89</v>
      </c>
      <c r="AH243" s="80" t="s">
        <v>90</v>
      </c>
      <c r="AI243" s="80" t="s">
        <v>90</v>
      </c>
      <c r="AJ243" s="80" t="s">
        <v>90</v>
      </c>
      <c r="AK243" s="81"/>
      <c r="AL243" s="81"/>
      <c r="AM243" s="81"/>
    </row>
    <row r="244" spans="1:39" s="35" customFormat="1" ht="48" customHeight="1" x14ac:dyDescent="0.15">
      <c r="A244" s="53"/>
      <c r="B244" s="28" t="s">
        <v>3</v>
      </c>
      <c r="C244" s="52" t="s">
        <v>214</v>
      </c>
      <c r="D244" s="52" t="s">
        <v>215</v>
      </c>
      <c r="E244" s="52" t="s">
        <v>9</v>
      </c>
      <c r="F244" s="39" t="s">
        <v>10</v>
      </c>
      <c r="G244" s="52" t="s">
        <v>515</v>
      </c>
      <c r="H244" s="47">
        <v>18000000</v>
      </c>
      <c r="I244" s="156" t="s">
        <v>86</v>
      </c>
      <c r="J244" s="29" t="s">
        <v>76</v>
      </c>
      <c r="K244" s="72" t="s">
        <v>516</v>
      </c>
      <c r="L244" s="52" t="s">
        <v>330</v>
      </c>
      <c r="M244" s="52" t="str">
        <f t="shared" si="19"/>
        <v xml:space="preserve">Prestar los servicios de  mantenimiento, adecuaciones y adquisiciones necesarias para la puesta en funcionamiento de
los parques infantiles del Instituto Pedagógico Nacional y la casa de muñecas de la SEI </v>
      </c>
      <c r="N244" s="31">
        <v>1</v>
      </c>
      <c r="O244" s="31">
        <v>1</v>
      </c>
      <c r="P244" s="74">
        <v>11</v>
      </c>
      <c r="Q244" s="75" t="s">
        <v>79</v>
      </c>
      <c r="R244" s="75" t="s">
        <v>80</v>
      </c>
      <c r="S244" s="82" t="s">
        <v>14</v>
      </c>
      <c r="T244" s="76">
        <f t="shared" si="21"/>
        <v>18000000</v>
      </c>
      <c r="U244" s="77">
        <f t="shared" si="20"/>
        <v>18000000</v>
      </c>
      <c r="V244" s="31" t="s">
        <v>76</v>
      </c>
      <c r="W244" s="31" t="s">
        <v>81</v>
      </c>
      <c r="X244" s="78" t="s">
        <v>82</v>
      </c>
      <c r="Y244" s="32" t="s">
        <v>83</v>
      </c>
      <c r="Z244" s="33" t="s">
        <v>3</v>
      </c>
      <c r="AA244" s="30" t="s">
        <v>84</v>
      </c>
      <c r="AB244" s="79" t="s">
        <v>85</v>
      </c>
      <c r="AC244" s="31" t="s">
        <v>76</v>
      </c>
      <c r="AD244" s="31" t="s">
        <v>86</v>
      </c>
      <c r="AE244" s="80" t="s">
        <v>87</v>
      </c>
      <c r="AF244" s="80" t="s">
        <v>88</v>
      </c>
      <c r="AG244" s="80" t="s">
        <v>89</v>
      </c>
      <c r="AH244" s="80" t="s">
        <v>90</v>
      </c>
      <c r="AI244" s="80" t="s">
        <v>90</v>
      </c>
      <c r="AJ244" s="80" t="s">
        <v>90</v>
      </c>
      <c r="AK244" s="81"/>
      <c r="AL244" s="81"/>
      <c r="AM244" s="81"/>
    </row>
    <row r="245" spans="1:39" s="35" customFormat="1" ht="48" customHeight="1" x14ac:dyDescent="0.15">
      <c r="A245" s="53"/>
      <c r="B245" s="28" t="s">
        <v>3</v>
      </c>
      <c r="C245" s="52" t="s">
        <v>214</v>
      </c>
      <c r="D245" s="52" t="s">
        <v>215</v>
      </c>
      <c r="E245" s="52" t="s">
        <v>117</v>
      </c>
      <c r="F245" s="52" t="s">
        <v>118</v>
      </c>
      <c r="G245" s="128" t="s">
        <v>694</v>
      </c>
      <c r="H245" s="47">
        <v>10500000</v>
      </c>
      <c r="I245" s="156" t="s">
        <v>86</v>
      </c>
      <c r="J245" s="29" t="s">
        <v>76</v>
      </c>
      <c r="K245" s="155" t="s">
        <v>517</v>
      </c>
      <c r="L245" s="173">
        <v>60141100</v>
      </c>
      <c r="M245" s="173" t="str">
        <f t="shared" si="19"/>
        <v>Adquirir juegos de mesas hexagonales  y sillas para la SEI </v>
      </c>
      <c r="N245" s="31">
        <v>1</v>
      </c>
      <c r="O245" s="31">
        <v>1</v>
      </c>
      <c r="P245" s="74">
        <v>11</v>
      </c>
      <c r="Q245" s="75" t="s">
        <v>79</v>
      </c>
      <c r="R245" s="75" t="s">
        <v>80</v>
      </c>
      <c r="S245" s="82" t="s">
        <v>14</v>
      </c>
      <c r="T245" s="180">
        <f>H245+H246</f>
        <v>13463100</v>
      </c>
      <c r="U245" s="182">
        <f t="shared" si="20"/>
        <v>13463100</v>
      </c>
      <c r="V245" s="31" t="s">
        <v>76</v>
      </c>
      <c r="W245" s="31" t="s">
        <v>81</v>
      </c>
      <c r="X245" s="78" t="s">
        <v>82</v>
      </c>
      <c r="Y245" s="32" t="s">
        <v>83</v>
      </c>
      <c r="Z245" s="33" t="s">
        <v>3</v>
      </c>
      <c r="AA245" s="30" t="s">
        <v>84</v>
      </c>
      <c r="AB245" s="79" t="s">
        <v>85</v>
      </c>
      <c r="AC245" s="31" t="s">
        <v>76</v>
      </c>
      <c r="AD245" s="31" t="s">
        <v>86</v>
      </c>
      <c r="AE245" s="80" t="s">
        <v>87</v>
      </c>
      <c r="AF245" s="80" t="s">
        <v>88</v>
      </c>
      <c r="AG245" s="80" t="s">
        <v>89</v>
      </c>
      <c r="AH245" s="80" t="s">
        <v>90</v>
      </c>
      <c r="AI245" s="80" t="s">
        <v>90</v>
      </c>
      <c r="AJ245" s="80" t="s">
        <v>90</v>
      </c>
      <c r="AK245" s="81"/>
      <c r="AL245" s="81"/>
      <c r="AM245" s="81"/>
    </row>
    <row r="246" spans="1:39" s="35" customFormat="1" ht="48" customHeight="1" x14ac:dyDescent="0.15">
      <c r="A246" s="53"/>
      <c r="B246" s="28" t="s">
        <v>3</v>
      </c>
      <c r="C246" s="128" t="s">
        <v>214</v>
      </c>
      <c r="D246" s="128" t="s">
        <v>215</v>
      </c>
      <c r="E246" s="128" t="s">
        <v>113</v>
      </c>
      <c r="F246" s="128" t="s">
        <v>114</v>
      </c>
      <c r="G246" s="128" t="s">
        <v>694</v>
      </c>
      <c r="H246" s="47">
        <v>2963100</v>
      </c>
      <c r="I246" s="156" t="s">
        <v>86</v>
      </c>
      <c r="J246" s="29" t="s">
        <v>76</v>
      </c>
      <c r="K246" s="155" t="s">
        <v>517</v>
      </c>
      <c r="L246" s="174"/>
      <c r="M246" s="174"/>
      <c r="N246" s="31">
        <v>1</v>
      </c>
      <c r="O246" s="31">
        <v>1</v>
      </c>
      <c r="P246" s="74">
        <v>11</v>
      </c>
      <c r="Q246" s="75" t="s">
        <v>79</v>
      </c>
      <c r="R246" s="75" t="s">
        <v>80</v>
      </c>
      <c r="S246" s="82" t="s">
        <v>14</v>
      </c>
      <c r="T246" s="181"/>
      <c r="U246" s="183"/>
      <c r="V246" s="31" t="s">
        <v>76</v>
      </c>
      <c r="W246" s="31" t="s">
        <v>81</v>
      </c>
      <c r="X246" s="78" t="s">
        <v>82</v>
      </c>
      <c r="Y246" s="32" t="s">
        <v>83</v>
      </c>
      <c r="Z246" s="33" t="s">
        <v>3</v>
      </c>
      <c r="AA246" s="30" t="s">
        <v>84</v>
      </c>
      <c r="AB246" s="79" t="s">
        <v>85</v>
      </c>
      <c r="AC246" s="31" t="s">
        <v>76</v>
      </c>
      <c r="AD246" s="31" t="s">
        <v>86</v>
      </c>
      <c r="AE246" s="80" t="s">
        <v>87</v>
      </c>
      <c r="AF246" s="80" t="s">
        <v>88</v>
      </c>
      <c r="AG246" s="80" t="s">
        <v>89</v>
      </c>
      <c r="AH246" s="80" t="s">
        <v>90</v>
      </c>
      <c r="AI246" s="80" t="s">
        <v>90</v>
      </c>
      <c r="AJ246" s="80" t="s">
        <v>90</v>
      </c>
      <c r="AK246" s="81"/>
      <c r="AL246" s="81"/>
      <c r="AM246" s="81"/>
    </row>
    <row r="247" spans="1:39" s="35" customFormat="1" ht="48" customHeight="1" x14ac:dyDescent="0.15">
      <c r="A247" s="53"/>
      <c r="B247" s="28" t="s">
        <v>3</v>
      </c>
      <c r="C247" s="52" t="s">
        <v>214</v>
      </c>
      <c r="D247" s="52" t="s">
        <v>215</v>
      </c>
      <c r="E247" s="52" t="s">
        <v>113</v>
      </c>
      <c r="F247" s="52" t="s">
        <v>114</v>
      </c>
      <c r="G247" s="52" t="s">
        <v>518</v>
      </c>
      <c r="H247" s="47">
        <v>0</v>
      </c>
      <c r="I247" s="156" t="s">
        <v>86</v>
      </c>
      <c r="J247" s="29" t="s">
        <v>430</v>
      </c>
      <c r="K247" s="72" t="s">
        <v>519</v>
      </c>
      <c r="L247" s="52">
        <v>56112100</v>
      </c>
      <c r="M247" s="52" t="str">
        <f t="shared" si="19"/>
        <v>Adquirir Sillas para el Instituto Pedagógico Nacional</v>
      </c>
      <c r="N247" s="31">
        <v>1</v>
      </c>
      <c r="O247" s="31">
        <v>1</v>
      </c>
      <c r="P247" s="74">
        <v>11</v>
      </c>
      <c r="Q247" s="75" t="s">
        <v>79</v>
      </c>
      <c r="R247" s="75" t="s">
        <v>80</v>
      </c>
      <c r="S247" s="82" t="s">
        <v>14</v>
      </c>
      <c r="T247" s="132">
        <f t="shared" si="21"/>
        <v>0</v>
      </c>
      <c r="U247" s="133">
        <f t="shared" si="20"/>
        <v>0</v>
      </c>
      <c r="V247" s="31" t="s">
        <v>76</v>
      </c>
      <c r="W247" s="31" t="s">
        <v>81</v>
      </c>
      <c r="X247" s="78" t="s">
        <v>82</v>
      </c>
      <c r="Y247" s="32" t="s">
        <v>83</v>
      </c>
      <c r="Z247" s="33" t="s">
        <v>3</v>
      </c>
      <c r="AA247" s="30" t="s">
        <v>84</v>
      </c>
      <c r="AB247" s="79" t="s">
        <v>85</v>
      </c>
      <c r="AC247" s="31" t="s">
        <v>76</v>
      </c>
      <c r="AD247" s="31" t="s">
        <v>86</v>
      </c>
      <c r="AE247" s="80" t="s">
        <v>87</v>
      </c>
      <c r="AF247" s="80" t="s">
        <v>88</v>
      </c>
      <c r="AG247" s="80" t="s">
        <v>89</v>
      </c>
      <c r="AH247" s="80" t="s">
        <v>90</v>
      </c>
      <c r="AI247" s="80" t="s">
        <v>90</v>
      </c>
      <c r="AJ247" s="80" t="s">
        <v>90</v>
      </c>
      <c r="AK247" s="81"/>
      <c r="AL247" s="81"/>
      <c r="AM247" s="81"/>
    </row>
    <row r="248" spans="1:39" s="35" customFormat="1" ht="48" customHeight="1" x14ac:dyDescent="0.15">
      <c r="A248" s="53"/>
      <c r="B248" s="28" t="s">
        <v>3</v>
      </c>
      <c r="C248" s="52" t="s">
        <v>214</v>
      </c>
      <c r="D248" s="52" t="s">
        <v>215</v>
      </c>
      <c r="E248" s="52" t="s">
        <v>26</v>
      </c>
      <c r="F248" s="52" t="s">
        <v>18</v>
      </c>
      <c r="G248" s="52" t="s">
        <v>520</v>
      </c>
      <c r="H248" s="47">
        <v>1223016</v>
      </c>
      <c r="I248" s="156" t="s">
        <v>86</v>
      </c>
      <c r="J248" s="29" t="s">
        <v>76</v>
      </c>
      <c r="K248" s="72" t="s">
        <v>521</v>
      </c>
      <c r="L248" s="73">
        <v>60103400</v>
      </c>
      <c r="M248" s="52" t="str">
        <f t="shared" si="19"/>
        <v xml:space="preserve">Adquirir Material didáctico para los niños de la SEI (Bloques de construcción, pelotas de letras, pelotas lisas) </v>
      </c>
      <c r="N248" s="31">
        <v>1</v>
      </c>
      <c r="O248" s="31">
        <v>1</v>
      </c>
      <c r="P248" s="74">
        <v>11</v>
      </c>
      <c r="Q248" s="75" t="s">
        <v>79</v>
      </c>
      <c r="R248" s="75" t="s">
        <v>80</v>
      </c>
      <c r="S248" s="82" t="s">
        <v>14</v>
      </c>
      <c r="T248" s="76">
        <f t="shared" si="21"/>
        <v>1223016</v>
      </c>
      <c r="U248" s="77">
        <f t="shared" si="20"/>
        <v>1223016</v>
      </c>
      <c r="V248" s="31" t="s">
        <v>76</v>
      </c>
      <c r="W248" s="31" t="s">
        <v>81</v>
      </c>
      <c r="X248" s="78" t="s">
        <v>82</v>
      </c>
      <c r="Y248" s="32" t="s">
        <v>83</v>
      </c>
      <c r="Z248" s="33" t="s">
        <v>3</v>
      </c>
      <c r="AA248" s="30" t="s">
        <v>84</v>
      </c>
      <c r="AB248" s="79" t="s">
        <v>85</v>
      </c>
      <c r="AC248" s="31" t="s">
        <v>76</v>
      </c>
      <c r="AD248" s="31" t="s">
        <v>86</v>
      </c>
      <c r="AE248" s="80" t="s">
        <v>87</v>
      </c>
      <c r="AF248" s="80" t="s">
        <v>88</v>
      </c>
      <c r="AG248" s="80" t="s">
        <v>89</v>
      </c>
      <c r="AH248" s="80" t="s">
        <v>90</v>
      </c>
      <c r="AI248" s="80" t="s">
        <v>90</v>
      </c>
      <c r="AJ248" s="80" t="s">
        <v>90</v>
      </c>
      <c r="AK248" s="81"/>
      <c r="AL248" s="81"/>
      <c r="AM248" s="81"/>
    </row>
    <row r="249" spans="1:39" s="35" customFormat="1" ht="48" customHeight="1" x14ac:dyDescent="0.15">
      <c r="A249" s="53"/>
      <c r="B249" s="28" t="s">
        <v>3</v>
      </c>
      <c r="C249" s="52" t="s">
        <v>214</v>
      </c>
      <c r="D249" s="52" t="s">
        <v>215</v>
      </c>
      <c r="E249" s="52" t="s">
        <v>26</v>
      </c>
      <c r="F249" s="52" t="s">
        <v>18</v>
      </c>
      <c r="G249" s="52" t="s">
        <v>522</v>
      </c>
      <c r="H249" s="47">
        <v>6295000</v>
      </c>
      <c r="I249" s="156" t="s">
        <v>86</v>
      </c>
      <c r="J249" s="29" t="s">
        <v>76</v>
      </c>
      <c r="K249" s="72" t="s">
        <v>523</v>
      </c>
      <c r="L249" s="73">
        <v>49161500</v>
      </c>
      <c r="M249" s="52" t="str">
        <f t="shared" si="19"/>
        <v xml:space="preserve">Adquirir elementos deportivos para el área de Educación Física con el fin de contribuir con el bienestar de los estudiantes del Instituto Pedagógico Nacional.(Balones de baloncesto, mallas de futbol, tapete para gimnasia) </v>
      </c>
      <c r="N249" s="31">
        <v>1</v>
      </c>
      <c r="O249" s="31">
        <v>1</v>
      </c>
      <c r="P249" s="74">
        <v>11</v>
      </c>
      <c r="Q249" s="75" t="s">
        <v>79</v>
      </c>
      <c r="R249" s="75" t="s">
        <v>80</v>
      </c>
      <c r="S249" s="82" t="s">
        <v>14</v>
      </c>
      <c r="T249" s="76">
        <f t="shared" si="21"/>
        <v>6295000</v>
      </c>
      <c r="U249" s="77">
        <f t="shared" si="20"/>
        <v>6295000</v>
      </c>
      <c r="V249" s="31" t="s">
        <v>76</v>
      </c>
      <c r="W249" s="31" t="s">
        <v>81</v>
      </c>
      <c r="X249" s="78" t="s">
        <v>82</v>
      </c>
      <c r="Y249" s="32" t="s">
        <v>83</v>
      </c>
      <c r="Z249" s="33" t="s">
        <v>3</v>
      </c>
      <c r="AA249" s="30" t="s">
        <v>84</v>
      </c>
      <c r="AB249" s="79" t="s">
        <v>85</v>
      </c>
      <c r="AC249" s="31" t="s">
        <v>76</v>
      </c>
      <c r="AD249" s="31" t="s">
        <v>86</v>
      </c>
      <c r="AE249" s="80" t="s">
        <v>87</v>
      </c>
      <c r="AF249" s="80" t="s">
        <v>88</v>
      </c>
      <c r="AG249" s="80" t="s">
        <v>89</v>
      </c>
      <c r="AH249" s="80" t="s">
        <v>90</v>
      </c>
      <c r="AI249" s="80" t="s">
        <v>90</v>
      </c>
      <c r="AJ249" s="80" t="s">
        <v>90</v>
      </c>
      <c r="AK249" s="81"/>
      <c r="AL249" s="81"/>
      <c r="AM249" s="81"/>
    </row>
    <row r="250" spans="1:39" s="35" customFormat="1" ht="48" customHeight="1" x14ac:dyDescent="0.15">
      <c r="A250" s="53"/>
      <c r="B250" s="28" t="s">
        <v>3</v>
      </c>
      <c r="C250" s="52" t="s">
        <v>214</v>
      </c>
      <c r="D250" s="52" t="s">
        <v>215</v>
      </c>
      <c r="E250" s="52" t="s">
        <v>93</v>
      </c>
      <c r="F250" s="52" t="s">
        <v>94</v>
      </c>
      <c r="G250" s="52" t="s">
        <v>524</v>
      </c>
      <c r="H250" s="47">
        <v>4248300</v>
      </c>
      <c r="I250" s="156" t="s">
        <v>86</v>
      </c>
      <c r="J250" s="29" t="s">
        <v>76</v>
      </c>
      <c r="K250" s="167" t="s">
        <v>525</v>
      </c>
      <c r="L250" s="170" t="s">
        <v>526</v>
      </c>
      <c r="M250" s="175" t="str">
        <f t="shared" si="19"/>
        <v xml:space="preserve">Adquirir equipos y  elementos para el buen funcionamiento de la granja del IPN con el fin de contribuir con el bienestar de los estudiantes  </v>
      </c>
      <c r="N250" s="31">
        <v>1</v>
      </c>
      <c r="O250" s="31">
        <v>1</v>
      </c>
      <c r="P250" s="74">
        <v>11</v>
      </c>
      <c r="Q250" s="75" t="s">
        <v>79</v>
      </c>
      <c r="R250" s="75" t="s">
        <v>80</v>
      </c>
      <c r="S250" s="82" t="s">
        <v>14</v>
      </c>
      <c r="T250" s="176">
        <f>H250+H251</f>
        <v>4786180</v>
      </c>
      <c r="U250" s="177">
        <f t="shared" si="20"/>
        <v>4786180</v>
      </c>
      <c r="V250" s="31" t="s">
        <v>76</v>
      </c>
      <c r="W250" s="31" t="s">
        <v>81</v>
      </c>
      <c r="X250" s="78" t="s">
        <v>82</v>
      </c>
      <c r="Y250" s="32" t="s">
        <v>83</v>
      </c>
      <c r="Z250" s="33" t="s">
        <v>3</v>
      </c>
      <c r="AA250" s="30" t="s">
        <v>84</v>
      </c>
      <c r="AB250" s="79" t="s">
        <v>85</v>
      </c>
      <c r="AC250" s="31" t="s">
        <v>76</v>
      </c>
      <c r="AD250" s="31" t="s">
        <v>86</v>
      </c>
      <c r="AE250" s="80" t="s">
        <v>87</v>
      </c>
      <c r="AF250" s="80" t="s">
        <v>88</v>
      </c>
      <c r="AG250" s="80" t="s">
        <v>89</v>
      </c>
      <c r="AH250" s="80" t="s">
        <v>90</v>
      </c>
      <c r="AI250" s="80" t="s">
        <v>90</v>
      </c>
      <c r="AJ250" s="80" t="s">
        <v>90</v>
      </c>
      <c r="AK250" s="81"/>
      <c r="AL250" s="81"/>
      <c r="AM250" s="81"/>
    </row>
    <row r="251" spans="1:39" s="35" customFormat="1" ht="48" customHeight="1" x14ac:dyDescent="0.15">
      <c r="A251" s="53"/>
      <c r="B251" s="28" t="s">
        <v>3</v>
      </c>
      <c r="C251" s="52" t="s">
        <v>214</v>
      </c>
      <c r="D251" s="52" t="s">
        <v>215</v>
      </c>
      <c r="E251" s="52" t="s">
        <v>129</v>
      </c>
      <c r="F251" s="52" t="s">
        <v>130</v>
      </c>
      <c r="G251" s="52" t="s">
        <v>527</v>
      </c>
      <c r="H251" s="47">
        <v>537880</v>
      </c>
      <c r="I251" s="156" t="s">
        <v>86</v>
      </c>
      <c r="J251" s="29" t="s">
        <v>76</v>
      </c>
      <c r="K251" s="167" t="s">
        <v>525</v>
      </c>
      <c r="L251" s="171"/>
      <c r="M251" s="175"/>
      <c r="N251" s="31">
        <v>1</v>
      </c>
      <c r="O251" s="31">
        <v>1</v>
      </c>
      <c r="P251" s="74">
        <v>11</v>
      </c>
      <c r="Q251" s="75" t="s">
        <v>79</v>
      </c>
      <c r="R251" s="75" t="s">
        <v>80</v>
      </c>
      <c r="S251" s="82" t="s">
        <v>14</v>
      </c>
      <c r="T251" s="176"/>
      <c r="U251" s="177"/>
      <c r="V251" s="31" t="s">
        <v>76</v>
      </c>
      <c r="W251" s="31" t="s">
        <v>81</v>
      </c>
      <c r="X251" s="78" t="s">
        <v>82</v>
      </c>
      <c r="Y251" s="32" t="s">
        <v>83</v>
      </c>
      <c r="Z251" s="33" t="s">
        <v>3</v>
      </c>
      <c r="AA251" s="30" t="s">
        <v>84</v>
      </c>
      <c r="AB251" s="79" t="s">
        <v>85</v>
      </c>
      <c r="AC251" s="31" t="s">
        <v>76</v>
      </c>
      <c r="AD251" s="31" t="s">
        <v>86</v>
      </c>
      <c r="AE251" s="80" t="s">
        <v>87</v>
      </c>
      <c r="AF251" s="80" t="s">
        <v>88</v>
      </c>
      <c r="AG251" s="80" t="s">
        <v>89</v>
      </c>
      <c r="AH251" s="80" t="s">
        <v>90</v>
      </c>
      <c r="AI251" s="80" t="s">
        <v>90</v>
      </c>
      <c r="AJ251" s="80" t="s">
        <v>90</v>
      </c>
      <c r="AK251" s="81"/>
      <c r="AL251" s="81"/>
      <c r="AM251" s="81"/>
    </row>
    <row r="252" spans="1:39" s="35" customFormat="1" ht="48" customHeight="1" x14ac:dyDescent="0.15">
      <c r="A252" s="53"/>
      <c r="B252" s="28" t="s">
        <v>3</v>
      </c>
      <c r="C252" s="52" t="s">
        <v>214</v>
      </c>
      <c r="D252" s="52" t="s">
        <v>215</v>
      </c>
      <c r="E252" s="52" t="s">
        <v>528</v>
      </c>
      <c r="F252" s="52" t="s">
        <v>529</v>
      </c>
      <c r="G252" s="52" t="s">
        <v>530</v>
      </c>
      <c r="H252" s="47">
        <v>79227133</v>
      </c>
      <c r="I252" s="156" t="s">
        <v>86</v>
      </c>
      <c r="J252" s="29" t="s">
        <v>76</v>
      </c>
      <c r="K252" s="72" t="s">
        <v>531</v>
      </c>
      <c r="L252" s="73" t="s">
        <v>526</v>
      </c>
      <c r="M252" s="52" t="str">
        <f t="shared" ref="M252:M269" si="22">G252</f>
        <v xml:space="preserve">Adquirir pedestales para la Biblioteca del Instituto Pedagógico Nacional </v>
      </c>
      <c r="N252" s="31">
        <v>1</v>
      </c>
      <c r="O252" s="31">
        <v>1</v>
      </c>
      <c r="P252" s="74">
        <v>11</v>
      </c>
      <c r="Q252" s="75" t="s">
        <v>79</v>
      </c>
      <c r="R252" s="75" t="s">
        <v>80</v>
      </c>
      <c r="S252" s="82" t="s">
        <v>14</v>
      </c>
      <c r="T252" s="90">
        <f>H252</f>
        <v>79227133</v>
      </c>
      <c r="U252" s="83">
        <f t="shared" ref="U252:U258" si="23">T252</f>
        <v>79227133</v>
      </c>
      <c r="V252" s="31" t="s">
        <v>76</v>
      </c>
      <c r="W252" s="31" t="s">
        <v>81</v>
      </c>
      <c r="X252" s="78" t="s">
        <v>82</v>
      </c>
      <c r="Y252" s="32" t="s">
        <v>83</v>
      </c>
      <c r="Z252" s="33" t="s">
        <v>3</v>
      </c>
      <c r="AA252" s="30" t="s">
        <v>84</v>
      </c>
      <c r="AB252" s="79" t="s">
        <v>85</v>
      </c>
      <c r="AC252" s="31" t="s">
        <v>76</v>
      </c>
      <c r="AD252" s="31" t="s">
        <v>86</v>
      </c>
      <c r="AE252" s="80" t="s">
        <v>87</v>
      </c>
      <c r="AF252" s="80" t="s">
        <v>88</v>
      </c>
      <c r="AG252" s="80" t="s">
        <v>89</v>
      </c>
      <c r="AH252" s="80" t="s">
        <v>90</v>
      </c>
      <c r="AI252" s="80" t="s">
        <v>90</v>
      </c>
      <c r="AJ252" s="80" t="s">
        <v>90</v>
      </c>
      <c r="AK252" s="81"/>
      <c r="AL252" s="81"/>
      <c r="AM252" s="81"/>
    </row>
    <row r="253" spans="1:39" s="35" customFormat="1" ht="48" customHeight="1" x14ac:dyDescent="0.15">
      <c r="A253" s="53"/>
      <c r="B253" s="28" t="s">
        <v>3</v>
      </c>
      <c r="C253" s="52" t="s">
        <v>532</v>
      </c>
      <c r="D253" s="52" t="s">
        <v>533</v>
      </c>
      <c r="E253" s="52" t="s">
        <v>9</v>
      </c>
      <c r="F253" s="52" t="s">
        <v>133</v>
      </c>
      <c r="G253" s="138" t="s">
        <v>707</v>
      </c>
      <c r="H253" s="47">
        <f>5150000+2120000</f>
        <v>7270000</v>
      </c>
      <c r="I253" s="156" t="s">
        <v>86</v>
      </c>
      <c r="J253" s="29" t="s">
        <v>76</v>
      </c>
      <c r="K253" s="72" t="s">
        <v>663</v>
      </c>
      <c r="L253" s="73">
        <v>83121700</v>
      </c>
      <c r="M253" s="52" t="str">
        <f t="shared" si="22"/>
        <v>Prestar el servicio de Streaming y Auto DJ, para la
trasmisión continua de música y contenidos de la
emisora La Pedagógica Radio</v>
      </c>
      <c r="N253" s="31">
        <v>1</v>
      </c>
      <c r="O253" s="31">
        <v>1</v>
      </c>
      <c r="P253" s="74">
        <v>11</v>
      </c>
      <c r="Q253" s="75" t="s">
        <v>79</v>
      </c>
      <c r="R253" s="75" t="s">
        <v>80</v>
      </c>
      <c r="S253" s="52" t="s">
        <v>14</v>
      </c>
      <c r="T253" s="76">
        <f>H253</f>
        <v>7270000</v>
      </c>
      <c r="U253" s="77">
        <f t="shared" si="23"/>
        <v>7270000</v>
      </c>
      <c r="V253" s="31" t="s">
        <v>76</v>
      </c>
      <c r="W253" s="31" t="s">
        <v>81</v>
      </c>
      <c r="X253" s="78" t="s">
        <v>82</v>
      </c>
      <c r="Y253" s="32" t="s">
        <v>83</v>
      </c>
      <c r="Z253" s="33" t="s">
        <v>3</v>
      </c>
      <c r="AA253" s="30" t="s">
        <v>84</v>
      </c>
      <c r="AB253" s="79" t="s">
        <v>85</v>
      </c>
      <c r="AC253" s="31" t="s">
        <v>76</v>
      </c>
      <c r="AD253" s="31" t="s">
        <v>86</v>
      </c>
      <c r="AE253" s="80" t="s">
        <v>87</v>
      </c>
      <c r="AF253" s="80" t="s">
        <v>88</v>
      </c>
      <c r="AG253" s="80" t="s">
        <v>89</v>
      </c>
      <c r="AH253" s="80" t="s">
        <v>90</v>
      </c>
      <c r="AI253" s="80" t="s">
        <v>90</v>
      </c>
      <c r="AJ253" s="80" t="s">
        <v>90</v>
      </c>
      <c r="AK253" s="81"/>
      <c r="AL253" s="81"/>
      <c r="AM253" s="81"/>
    </row>
    <row r="254" spans="1:39" s="35" customFormat="1" ht="48" customHeight="1" x14ac:dyDescent="0.15">
      <c r="A254" s="53"/>
      <c r="B254" s="28" t="s">
        <v>3</v>
      </c>
      <c r="C254" s="52" t="s">
        <v>532</v>
      </c>
      <c r="D254" s="52" t="s">
        <v>533</v>
      </c>
      <c r="E254" s="52" t="s">
        <v>9</v>
      </c>
      <c r="F254" s="52" t="s">
        <v>133</v>
      </c>
      <c r="G254" s="52" t="s">
        <v>534</v>
      </c>
      <c r="H254" s="47">
        <f>2120000-2120000</f>
        <v>0</v>
      </c>
      <c r="I254" s="156" t="s">
        <v>430</v>
      </c>
      <c r="J254" s="29" t="s">
        <v>76</v>
      </c>
      <c r="K254" s="72" t="s">
        <v>535</v>
      </c>
      <c r="L254" s="73" t="s">
        <v>276</v>
      </c>
      <c r="M254" s="52" t="str">
        <f t="shared" si="22"/>
        <v>Prestar el servicio de soporte del sitio Web WordPress de la emisora.  - EMISORA</v>
      </c>
      <c r="N254" s="31">
        <v>1</v>
      </c>
      <c r="O254" s="31">
        <v>1</v>
      </c>
      <c r="P254" s="74">
        <v>11</v>
      </c>
      <c r="Q254" s="75" t="s">
        <v>79</v>
      </c>
      <c r="R254" s="75" t="s">
        <v>80</v>
      </c>
      <c r="S254" s="52" t="s">
        <v>14</v>
      </c>
      <c r="T254" s="76">
        <f t="shared" ref="T254:T267" si="24">H254</f>
        <v>0</v>
      </c>
      <c r="U254" s="77">
        <f t="shared" si="23"/>
        <v>0</v>
      </c>
      <c r="V254" s="31" t="s">
        <v>76</v>
      </c>
      <c r="W254" s="31" t="s">
        <v>81</v>
      </c>
      <c r="X254" s="78" t="s">
        <v>82</v>
      </c>
      <c r="Y254" s="32" t="s">
        <v>83</v>
      </c>
      <c r="Z254" s="33" t="s">
        <v>3</v>
      </c>
      <c r="AA254" s="30" t="s">
        <v>84</v>
      </c>
      <c r="AB254" s="79" t="s">
        <v>85</v>
      </c>
      <c r="AC254" s="31" t="s">
        <v>76</v>
      </c>
      <c r="AD254" s="31" t="s">
        <v>86</v>
      </c>
      <c r="AE254" s="80" t="s">
        <v>87</v>
      </c>
      <c r="AF254" s="80" t="s">
        <v>88</v>
      </c>
      <c r="AG254" s="80" t="s">
        <v>89</v>
      </c>
      <c r="AH254" s="80" t="s">
        <v>90</v>
      </c>
      <c r="AI254" s="80" t="s">
        <v>90</v>
      </c>
      <c r="AJ254" s="80" t="s">
        <v>90</v>
      </c>
      <c r="AK254" s="81"/>
      <c r="AL254" s="81"/>
      <c r="AM254" s="81"/>
    </row>
    <row r="255" spans="1:39" s="35" customFormat="1" ht="26.25" customHeight="1" x14ac:dyDescent="0.15">
      <c r="A255" s="53"/>
      <c r="B255" s="28" t="s">
        <v>3</v>
      </c>
      <c r="C255" s="52" t="s">
        <v>536</v>
      </c>
      <c r="D255" s="52" t="s">
        <v>537</v>
      </c>
      <c r="E255" s="52" t="s">
        <v>9</v>
      </c>
      <c r="F255" s="52" t="s">
        <v>133</v>
      </c>
      <c r="G255" s="52" t="s">
        <v>538</v>
      </c>
      <c r="H255" s="47">
        <v>1000000000</v>
      </c>
      <c r="I255" s="156" t="s">
        <v>76</v>
      </c>
      <c r="J255" s="29" t="s">
        <v>76</v>
      </c>
      <c r="K255" s="72" t="s">
        <v>539</v>
      </c>
      <c r="L255" s="73" t="s">
        <v>78</v>
      </c>
      <c r="M255" s="52" t="str">
        <f t="shared" si="22"/>
        <v>PAGOS ETICT</v>
      </c>
      <c r="N255" s="31">
        <v>1</v>
      </c>
      <c r="O255" s="31">
        <v>1</v>
      </c>
      <c r="P255" s="74">
        <v>11</v>
      </c>
      <c r="Q255" s="75" t="s">
        <v>79</v>
      </c>
      <c r="R255" s="75" t="s">
        <v>80</v>
      </c>
      <c r="S255" s="52" t="s">
        <v>14</v>
      </c>
      <c r="T255" s="76">
        <f t="shared" si="24"/>
        <v>1000000000</v>
      </c>
      <c r="U255" s="77">
        <f t="shared" si="23"/>
        <v>1000000000</v>
      </c>
      <c r="V255" s="31" t="s">
        <v>76</v>
      </c>
      <c r="W255" s="31" t="s">
        <v>81</v>
      </c>
      <c r="X255" s="78" t="s">
        <v>82</v>
      </c>
      <c r="Y255" s="32" t="s">
        <v>83</v>
      </c>
      <c r="Z255" s="33" t="s">
        <v>3</v>
      </c>
      <c r="AA255" s="30" t="s">
        <v>84</v>
      </c>
      <c r="AB255" s="79" t="s">
        <v>85</v>
      </c>
      <c r="AC255" s="31" t="s">
        <v>76</v>
      </c>
      <c r="AD255" s="31" t="s">
        <v>86</v>
      </c>
      <c r="AE255" s="80" t="s">
        <v>87</v>
      </c>
      <c r="AF255" s="80" t="s">
        <v>88</v>
      </c>
      <c r="AG255" s="80" t="s">
        <v>89</v>
      </c>
      <c r="AH255" s="80" t="s">
        <v>90</v>
      </c>
      <c r="AI255" s="80" t="s">
        <v>90</v>
      </c>
      <c r="AJ255" s="80" t="s">
        <v>90</v>
      </c>
      <c r="AK255" s="81"/>
      <c r="AL255" s="81"/>
      <c r="AM255" s="81"/>
    </row>
    <row r="256" spans="1:39" s="35" customFormat="1" ht="48" customHeight="1" x14ac:dyDescent="0.15">
      <c r="A256" s="53"/>
      <c r="B256" s="28" t="s">
        <v>27</v>
      </c>
      <c r="C256" s="52" t="s">
        <v>210</v>
      </c>
      <c r="D256" s="52" t="s">
        <v>211</v>
      </c>
      <c r="E256" s="52" t="s">
        <v>9</v>
      </c>
      <c r="F256" s="52" t="s">
        <v>133</v>
      </c>
      <c r="G256" s="52" t="s">
        <v>540</v>
      </c>
      <c r="H256" s="47">
        <v>18000000</v>
      </c>
      <c r="I256" s="156" t="s">
        <v>86</v>
      </c>
      <c r="J256" s="29" t="s">
        <v>76</v>
      </c>
      <c r="K256" s="72" t="s">
        <v>541</v>
      </c>
      <c r="L256" s="73" t="s">
        <v>677</v>
      </c>
      <c r="M256" s="52" t="str">
        <f t="shared" si="22"/>
        <v>Prestar el servicio de montaje del stand de la Universidad Pedagógica Nacional en Expo Estudiante 2026 y montaje Stand. - SAD</v>
      </c>
      <c r="N256" s="31">
        <v>1</v>
      </c>
      <c r="O256" s="31">
        <v>1</v>
      </c>
      <c r="P256" s="74">
        <v>11</v>
      </c>
      <c r="Q256" s="75" t="s">
        <v>79</v>
      </c>
      <c r="R256" s="75" t="s">
        <v>80</v>
      </c>
      <c r="S256" s="52" t="s">
        <v>1</v>
      </c>
      <c r="T256" s="76">
        <f t="shared" si="24"/>
        <v>18000000</v>
      </c>
      <c r="U256" s="77">
        <f t="shared" si="23"/>
        <v>18000000</v>
      </c>
      <c r="V256" s="31" t="s">
        <v>76</v>
      </c>
      <c r="W256" s="31" t="s">
        <v>81</v>
      </c>
      <c r="X256" s="78" t="s">
        <v>82</v>
      </c>
      <c r="Y256" s="32" t="s">
        <v>83</v>
      </c>
      <c r="Z256" s="33" t="s">
        <v>27</v>
      </c>
      <c r="AA256" s="30" t="s">
        <v>84</v>
      </c>
      <c r="AB256" s="79" t="s">
        <v>85</v>
      </c>
      <c r="AC256" s="31" t="s">
        <v>76</v>
      </c>
      <c r="AD256" s="31" t="s">
        <v>86</v>
      </c>
      <c r="AE256" s="80" t="s">
        <v>87</v>
      </c>
      <c r="AF256" s="80" t="s">
        <v>88</v>
      </c>
      <c r="AG256" s="80" t="s">
        <v>89</v>
      </c>
      <c r="AH256" s="80" t="s">
        <v>90</v>
      </c>
      <c r="AI256" s="80" t="s">
        <v>90</v>
      </c>
      <c r="AJ256" s="80" t="s">
        <v>90</v>
      </c>
      <c r="AK256" s="81"/>
      <c r="AL256" s="81"/>
      <c r="AM256" s="81"/>
    </row>
    <row r="257" spans="1:39" s="35" customFormat="1" ht="48" customHeight="1" x14ac:dyDescent="0.15">
      <c r="A257" s="53"/>
      <c r="B257" s="28" t="s">
        <v>15</v>
      </c>
      <c r="C257" s="52" t="s">
        <v>207</v>
      </c>
      <c r="D257" s="52" t="s">
        <v>16</v>
      </c>
      <c r="E257" s="52" t="s">
        <v>11</v>
      </c>
      <c r="F257" s="52" t="s">
        <v>12</v>
      </c>
      <c r="G257" s="52" t="s">
        <v>542</v>
      </c>
      <c r="H257" s="47">
        <v>10000000</v>
      </c>
      <c r="I257" s="156" t="s">
        <v>86</v>
      </c>
      <c r="J257" s="29" t="s">
        <v>76</v>
      </c>
      <c r="K257" s="72" t="s">
        <v>543</v>
      </c>
      <c r="L257" s="73" t="s">
        <v>677</v>
      </c>
      <c r="M257" s="52" t="str">
        <f t="shared" si="22"/>
        <v xml:space="preserve"> Prestar el servicio logístico para el evento cultural Encuentro General de Egresados - Actividades artísticas, de entretenimiento y recreación</v>
      </c>
      <c r="N257" s="31">
        <v>1</v>
      </c>
      <c r="O257" s="31">
        <v>1</v>
      </c>
      <c r="P257" s="74">
        <v>11</v>
      </c>
      <c r="Q257" s="75" t="s">
        <v>79</v>
      </c>
      <c r="R257" s="75" t="s">
        <v>80</v>
      </c>
      <c r="S257" s="52" t="s">
        <v>14</v>
      </c>
      <c r="T257" s="76">
        <f t="shared" si="24"/>
        <v>10000000</v>
      </c>
      <c r="U257" s="77">
        <f t="shared" si="23"/>
        <v>10000000</v>
      </c>
      <c r="V257" s="31" t="s">
        <v>76</v>
      </c>
      <c r="W257" s="31" t="s">
        <v>81</v>
      </c>
      <c r="X257" s="78" t="s">
        <v>82</v>
      </c>
      <c r="Y257" s="32" t="s">
        <v>83</v>
      </c>
      <c r="Z257" s="33" t="s">
        <v>15</v>
      </c>
      <c r="AA257" s="30" t="s">
        <v>84</v>
      </c>
      <c r="AB257" s="79" t="s">
        <v>85</v>
      </c>
      <c r="AC257" s="31" t="s">
        <v>76</v>
      </c>
      <c r="AD257" s="31" t="s">
        <v>86</v>
      </c>
      <c r="AE257" s="80" t="s">
        <v>87</v>
      </c>
      <c r="AF257" s="80" t="s">
        <v>88</v>
      </c>
      <c r="AG257" s="80" t="s">
        <v>89</v>
      </c>
      <c r="AH257" s="80" t="s">
        <v>90</v>
      </c>
      <c r="AI257" s="80" t="s">
        <v>90</v>
      </c>
      <c r="AJ257" s="80" t="s">
        <v>90</v>
      </c>
      <c r="AK257" s="81"/>
      <c r="AL257" s="81"/>
      <c r="AM257" s="81"/>
    </row>
    <row r="258" spans="1:39" s="35" customFormat="1" ht="48" customHeight="1" x14ac:dyDescent="0.15">
      <c r="A258" s="53"/>
      <c r="B258" s="28" t="s">
        <v>15</v>
      </c>
      <c r="C258" s="52" t="s">
        <v>207</v>
      </c>
      <c r="D258" s="52" t="s">
        <v>16</v>
      </c>
      <c r="E258" s="52" t="s">
        <v>9</v>
      </c>
      <c r="F258" s="52" t="s">
        <v>133</v>
      </c>
      <c r="G258" s="52" t="s">
        <v>544</v>
      </c>
      <c r="H258" s="47">
        <v>6000000</v>
      </c>
      <c r="I258" s="156" t="s">
        <v>86</v>
      </c>
      <c r="J258" s="29" t="s">
        <v>76</v>
      </c>
      <c r="K258" s="72" t="s">
        <v>545</v>
      </c>
      <c r="L258" s="73">
        <v>55101500</v>
      </c>
      <c r="M258" s="52" t="str">
        <f t="shared" si="22"/>
        <v>Prestar el servicio para la elaboración e impresión del material de divulgación requerido por la Universidad Pedagógica Nacional, para espacios institucionales a cargo del Centro de Egresados.</v>
      </c>
      <c r="N258" s="31">
        <v>1</v>
      </c>
      <c r="O258" s="31">
        <v>1</v>
      </c>
      <c r="P258" s="74">
        <v>11</v>
      </c>
      <c r="Q258" s="75" t="s">
        <v>79</v>
      </c>
      <c r="R258" s="75" t="s">
        <v>80</v>
      </c>
      <c r="S258" s="52" t="s">
        <v>1</v>
      </c>
      <c r="T258" s="76">
        <f t="shared" si="24"/>
        <v>6000000</v>
      </c>
      <c r="U258" s="77">
        <f t="shared" si="23"/>
        <v>6000000</v>
      </c>
      <c r="V258" s="31" t="s">
        <v>76</v>
      </c>
      <c r="W258" s="31" t="s">
        <v>81</v>
      </c>
      <c r="X258" s="78" t="s">
        <v>82</v>
      </c>
      <c r="Y258" s="32" t="s">
        <v>83</v>
      </c>
      <c r="Z258" s="33" t="s">
        <v>15</v>
      </c>
      <c r="AA258" s="30" t="s">
        <v>84</v>
      </c>
      <c r="AB258" s="79" t="s">
        <v>85</v>
      </c>
      <c r="AC258" s="31" t="s">
        <v>76</v>
      </c>
      <c r="AD258" s="31" t="s">
        <v>86</v>
      </c>
      <c r="AE258" s="80" t="s">
        <v>87</v>
      </c>
      <c r="AF258" s="80" t="s">
        <v>88</v>
      </c>
      <c r="AG258" s="80" t="s">
        <v>89</v>
      </c>
      <c r="AH258" s="80" t="s">
        <v>90</v>
      </c>
      <c r="AI258" s="80" t="s">
        <v>90</v>
      </c>
      <c r="AJ258" s="80" t="s">
        <v>90</v>
      </c>
      <c r="AK258" s="81"/>
      <c r="AL258" s="81"/>
      <c r="AM258" s="81"/>
    </row>
    <row r="259" spans="1:39" s="35" customFormat="1" ht="48" customHeight="1" x14ac:dyDescent="0.15">
      <c r="A259" s="53"/>
      <c r="B259" s="28" t="s">
        <v>27</v>
      </c>
      <c r="C259" s="52" t="s">
        <v>436</v>
      </c>
      <c r="D259" s="52" t="s">
        <v>437</v>
      </c>
      <c r="E259" s="52" t="s">
        <v>9</v>
      </c>
      <c r="F259" s="52" t="s">
        <v>133</v>
      </c>
      <c r="G259" s="52" t="s">
        <v>546</v>
      </c>
      <c r="H259" s="47">
        <v>3000000</v>
      </c>
      <c r="I259" s="156" t="s">
        <v>86</v>
      </c>
      <c r="J259" s="29" t="s">
        <v>76</v>
      </c>
      <c r="K259" s="72" t="s">
        <v>547</v>
      </c>
      <c r="L259" s="73">
        <v>81101700</v>
      </c>
      <c r="M259" s="52" t="str">
        <f t="shared" si="22"/>
        <v>Prestar el servicio de mantenimiento para los equipos del Laboratorio Bioclinico del Departamento de Biología de la Universidad Pedagógica Nacional.</v>
      </c>
      <c r="N259" s="31">
        <v>1</v>
      </c>
      <c r="O259" s="31">
        <v>1</v>
      </c>
      <c r="P259" s="74">
        <v>11</v>
      </c>
      <c r="Q259" s="75" t="s">
        <v>79</v>
      </c>
      <c r="R259" s="75" t="s">
        <v>80</v>
      </c>
      <c r="S259" s="82" t="s">
        <v>1</v>
      </c>
      <c r="T259" s="76">
        <f t="shared" si="24"/>
        <v>3000000</v>
      </c>
      <c r="U259" s="77">
        <f t="shared" ref="U259:U269" si="25">T259</f>
        <v>3000000</v>
      </c>
      <c r="V259" s="31" t="s">
        <v>76</v>
      </c>
      <c r="W259" s="31" t="s">
        <v>81</v>
      </c>
      <c r="X259" s="78" t="s">
        <v>82</v>
      </c>
      <c r="Y259" s="32" t="s">
        <v>83</v>
      </c>
      <c r="Z259" s="33" t="s">
        <v>27</v>
      </c>
      <c r="AA259" s="30" t="s">
        <v>84</v>
      </c>
      <c r="AB259" s="79" t="s">
        <v>85</v>
      </c>
      <c r="AC259" s="31" t="s">
        <v>76</v>
      </c>
      <c r="AD259" s="31" t="s">
        <v>86</v>
      </c>
      <c r="AE259" s="80" t="s">
        <v>87</v>
      </c>
      <c r="AF259" s="80" t="s">
        <v>88</v>
      </c>
      <c r="AG259" s="80" t="s">
        <v>89</v>
      </c>
      <c r="AH259" s="80" t="s">
        <v>90</v>
      </c>
      <c r="AI259" s="80" t="s">
        <v>90</v>
      </c>
      <c r="AJ259" s="80" t="s">
        <v>90</v>
      </c>
      <c r="AK259" s="81"/>
      <c r="AL259" s="81"/>
      <c r="AM259" s="81"/>
    </row>
    <row r="260" spans="1:39" s="35" customFormat="1" ht="48" customHeight="1" x14ac:dyDescent="0.15">
      <c r="A260" s="53"/>
      <c r="B260" s="28" t="s">
        <v>27</v>
      </c>
      <c r="C260" s="52" t="s">
        <v>436</v>
      </c>
      <c r="D260" s="52" t="s">
        <v>437</v>
      </c>
      <c r="E260" s="52" t="s">
        <v>9</v>
      </c>
      <c r="F260" s="52" t="s">
        <v>133</v>
      </c>
      <c r="G260" s="52" t="s">
        <v>548</v>
      </c>
      <c r="H260" s="47">
        <v>10520000</v>
      </c>
      <c r="I260" s="156" t="s">
        <v>86</v>
      </c>
      <c r="J260" s="29" t="s">
        <v>76</v>
      </c>
      <c r="K260" s="72" t="s">
        <v>549</v>
      </c>
      <c r="L260" s="73">
        <v>81101700</v>
      </c>
      <c r="M260" s="52" t="str">
        <f t="shared" si="22"/>
        <v>Prestar el servicio de mantenimiento para los equipos del Laboratorio del Departamento de Biología de la Universidad Pedagógica Nacional.</v>
      </c>
      <c r="N260" s="31">
        <v>1</v>
      </c>
      <c r="O260" s="31">
        <v>1</v>
      </c>
      <c r="P260" s="74">
        <v>11</v>
      </c>
      <c r="Q260" s="75" t="s">
        <v>79</v>
      </c>
      <c r="R260" s="75" t="s">
        <v>80</v>
      </c>
      <c r="S260" s="82" t="s">
        <v>1</v>
      </c>
      <c r="T260" s="76">
        <f t="shared" si="24"/>
        <v>10520000</v>
      </c>
      <c r="U260" s="77">
        <f t="shared" si="25"/>
        <v>10520000</v>
      </c>
      <c r="V260" s="31" t="s">
        <v>76</v>
      </c>
      <c r="W260" s="31" t="s">
        <v>81</v>
      </c>
      <c r="X260" s="78" t="s">
        <v>82</v>
      </c>
      <c r="Y260" s="32" t="s">
        <v>83</v>
      </c>
      <c r="Z260" s="33" t="s">
        <v>27</v>
      </c>
      <c r="AA260" s="30" t="s">
        <v>84</v>
      </c>
      <c r="AB260" s="79" t="s">
        <v>85</v>
      </c>
      <c r="AC260" s="31" t="s">
        <v>76</v>
      </c>
      <c r="AD260" s="31" t="s">
        <v>86</v>
      </c>
      <c r="AE260" s="80" t="s">
        <v>87</v>
      </c>
      <c r="AF260" s="80" t="s">
        <v>88</v>
      </c>
      <c r="AG260" s="80" t="s">
        <v>89</v>
      </c>
      <c r="AH260" s="80" t="s">
        <v>90</v>
      </c>
      <c r="AI260" s="80" t="s">
        <v>90</v>
      </c>
      <c r="AJ260" s="80" t="s">
        <v>90</v>
      </c>
      <c r="AK260" s="81"/>
      <c r="AL260" s="81"/>
      <c r="AM260" s="81"/>
    </row>
    <row r="261" spans="1:39" s="35" customFormat="1" ht="48" customHeight="1" x14ac:dyDescent="0.15">
      <c r="A261" s="53"/>
      <c r="B261" s="28" t="s">
        <v>3</v>
      </c>
      <c r="C261" s="52" t="s">
        <v>550</v>
      </c>
      <c r="D261" s="52" t="s">
        <v>128</v>
      </c>
      <c r="E261" s="52" t="s">
        <v>9</v>
      </c>
      <c r="F261" s="52" t="s">
        <v>10</v>
      </c>
      <c r="G261" s="52" t="s">
        <v>551</v>
      </c>
      <c r="H261" s="47">
        <v>4000000</v>
      </c>
      <c r="I261" s="156" t="s">
        <v>86</v>
      </c>
      <c r="J261" s="29" t="s">
        <v>76</v>
      </c>
      <c r="K261" s="72" t="s">
        <v>552</v>
      </c>
      <c r="L261" s="73" t="s">
        <v>553</v>
      </c>
      <c r="M261" s="52" t="str">
        <f t="shared" si="22"/>
        <v>Prestar el servicio de mantenimiento preventivo y correctivo de los equipos requeridos para el desarrollo de las actividades del Programa de Cultura de la Subdirección de Bienestar Universitario-UPN.</v>
      </c>
      <c r="N261" s="31">
        <v>1</v>
      </c>
      <c r="O261" s="31">
        <v>1</v>
      </c>
      <c r="P261" s="74">
        <v>11</v>
      </c>
      <c r="Q261" s="75" t="s">
        <v>79</v>
      </c>
      <c r="R261" s="75" t="s">
        <v>80</v>
      </c>
      <c r="S261" s="82" t="s">
        <v>1</v>
      </c>
      <c r="T261" s="76">
        <f t="shared" si="24"/>
        <v>4000000</v>
      </c>
      <c r="U261" s="77">
        <f t="shared" si="25"/>
        <v>4000000</v>
      </c>
      <c r="V261" s="31" t="s">
        <v>76</v>
      </c>
      <c r="W261" s="31" t="s">
        <v>81</v>
      </c>
      <c r="X261" s="78" t="s">
        <v>82</v>
      </c>
      <c r="Y261" s="32" t="s">
        <v>83</v>
      </c>
      <c r="Z261" s="33" t="s">
        <v>3</v>
      </c>
      <c r="AA261" s="30" t="s">
        <v>84</v>
      </c>
      <c r="AB261" s="79" t="s">
        <v>85</v>
      </c>
      <c r="AC261" s="31" t="s">
        <v>76</v>
      </c>
      <c r="AD261" s="31" t="s">
        <v>86</v>
      </c>
      <c r="AE261" s="80" t="s">
        <v>87</v>
      </c>
      <c r="AF261" s="80" t="s">
        <v>88</v>
      </c>
      <c r="AG261" s="80" t="s">
        <v>89</v>
      </c>
      <c r="AH261" s="80" t="s">
        <v>90</v>
      </c>
      <c r="AI261" s="80" t="s">
        <v>90</v>
      </c>
      <c r="AJ261" s="80" t="s">
        <v>90</v>
      </c>
      <c r="AK261" s="81"/>
      <c r="AL261" s="81"/>
      <c r="AM261" s="81"/>
    </row>
    <row r="262" spans="1:39" s="35" customFormat="1" ht="48" customHeight="1" x14ac:dyDescent="0.15">
      <c r="A262" s="53"/>
      <c r="B262" s="28" t="s">
        <v>3</v>
      </c>
      <c r="C262" s="52" t="s">
        <v>550</v>
      </c>
      <c r="D262" s="52" t="s">
        <v>128</v>
      </c>
      <c r="E262" s="52" t="s">
        <v>11</v>
      </c>
      <c r="F262" s="52" t="s">
        <v>12</v>
      </c>
      <c r="G262" s="52" t="s">
        <v>554</v>
      </c>
      <c r="H262" s="47">
        <v>3476000</v>
      </c>
      <c r="I262" s="156" t="s">
        <v>86</v>
      </c>
      <c r="J262" s="29" t="s">
        <v>76</v>
      </c>
      <c r="K262" s="72" t="s">
        <v>555</v>
      </c>
      <c r="L262" s="73">
        <v>91111500</v>
      </c>
      <c r="M262" s="52" t="str">
        <f t="shared" si="22"/>
        <v>Prestar el servicio de lavandería de los uniformes y trajes de los grupos representativos del programa de cultura.</v>
      </c>
      <c r="N262" s="31">
        <v>1</v>
      </c>
      <c r="O262" s="31">
        <v>1</v>
      </c>
      <c r="P262" s="74">
        <v>11</v>
      </c>
      <c r="Q262" s="75" t="s">
        <v>79</v>
      </c>
      <c r="R262" s="75" t="s">
        <v>80</v>
      </c>
      <c r="S262" s="52" t="s">
        <v>14</v>
      </c>
      <c r="T262" s="76">
        <f t="shared" si="24"/>
        <v>3476000</v>
      </c>
      <c r="U262" s="77">
        <f t="shared" si="25"/>
        <v>3476000</v>
      </c>
      <c r="V262" s="31" t="s">
        <v>76</v>
      </c>
      <c r="W262" s="31" t="s">
        <v>81</v>
      </c>
      <c r="X262" s="78" t="s">
        <v>82</v>
      </c>
      <c r="Y262" s="32" t="s">
        <v>83</v>
      </c>
      <c r="Z262" s="33" t="s">
        <v>3</v>
      </c>
      <c r="AA262" s="30" t="s">
        <v>84</v>
      </c>
      <c r="AB262" s="79" t="s">
        <v>85</v>
      </c>
      <c r="AC262" s="31" t="s">
        <v>76</v>
      </c>
      <c r="AD262" s="31" t="s">
        <v>86</v>
      </c>
      <c r="AE262" s="80" t="s">
        <v>87</v>
      </c>
      <c r="AF262" s="80" t="s">
        <v>88</v>
      </c>
      <c r="AG262" s="80" t="s">
        <v>89</v>
      </c>
      <c r="AH262" s="80" t="s">
        <v>90</v>
      </c>
      <c r="AI262" s="80" t="s">
        <v>90</v>
      </c>
      <c r="AJ262" s="80" t="s">
        <v>90</v>
      </c>
      <c r="AK262" s="81"/>
      <c r="AL262" s="81"/>
      <c r="AM262" s="81"/>
    </row>
    <row r="263" spans="1:39" s="35" customFormat="1" ht="48" customHeight="1" x14ac:dyDescent="0.15">
      <c r="A263" s="53"/>
      <c r="B263" s="28" t="s">
        <v>3</v>
      </c>
      <c r="C263" s="52" t="s">
        <v>142</v>
      </c>
      <c r="D263" s="52" t="s">
        <v>72</v>
      </c>
      <c r="E263" s="52" t="s">
        <v>556</v>
      </c>
      <c r="F263" s="52" t="s">
        <v>6</v>
      </c>
      <c r="G263" s="52" t="s">
        <v>557</v>
      </c>
      <c r="H263" s="47">
        <v>113102000</v>
      </c>
      <c r="I263" s="156" t="s">
        <v>86</v>
      </c>
      <c r="J263" s="29" t="s">
        <v>76</v>
      </c>
      <c r="K263" s="72" t="s">
        <v>558</v>
      </c>
      <c r="L263" s="73" t="s">
        <v>559</v>
      </c>
      <c r="M263" s="52" t="str">
        <f t="shared" si="22"/>
        <v>Prestar el servicio de admisión, curso y entrega de comunicaciones y documentos oficiales que remita la Universidad Pedagógica Nacional, a través de servicios postales, como correo certificado, correo electrónico certificado, encomienda u otros servicios: auxiliares de correspondencia, EMS y mensajería expresa.</v>
      </c>
      <c r="N263" s="31">
        <v>1</v>
      </c>
      <c r="O263" s="31">
        <v>1</v>
      </c>
      <c r="P263" s="74">
        <v>11</v>
      </c>
      <c r="Q263" s="75" t="s">
        <v>79</v>
      </c>
      <c r="R263" s="75" t="s">
        <v>80</v>
      </c>
      <c r="S263" s="82" t="s">
        <v>5</v>
      </c>
      <c r="T263" s="76">
        <f t="shared" si="24"/>
        <v>113102000</v>
      </c>
      <c r="U263" s="77">
        <f t="shared" si="25"/>
        <v>113102000</v>
      </c>
      <c r="V263" s="31" t="s">
        <v>76</v>
      </c>
      <c r="W263" s="31" t="s">
        <v>81</v>
      </c>
      <c r="X263" s="78" t="s">
        <v>82</v>
      </c>
      <c r="Y263" s="32" t="s">
        <v>83</v>
      </c>
      <c r="Z263" s="33" t="s">
        <v>3</v>
      </c>
      <c r="AA263" s="30" t="s">
        <v>84</v>
      </c>
      <c r="AB263" s="79" t="s">
        <v>85</v>
      </c>
      <c r="AC263" s="31" t="s">
        <v>76</v>
      </c>
      <c r="AD263" s="31" t="s">
        <v>86</v>
      </c>
      <c r="AE263" s="80" t="s">
        <v>87</v>
      </c>
      <c r="AF263" s="80" t="s">
        <v>88</v>
      </c>
      <c r="AG263" s="80" t="s">
        <v>89</v>
      </c>
      <c r="AH263" s="80" t="s">
        <v>90</v>
      </c>
      <c r="AI263" s="80" t="s">
        <v>90</v>
      </c>
      <c r="AJ263" s="80" t="s">
        <v>90</v>
      </c>
      <c r="AK263" s="81"/>
      <c r="AL263" s="81"/>
      <c r="AM263" s="81"/>
    </row>
    <row r="264" spans="1:39" s="35" customFormat="1" ht="48" customHeight="1" x14ac:dyDescent="0.15">
      <c r="A264" s="53"/>
      <c r="B264" s="28" t="s">
        <v>3</v>
      </c>
      <c r="C264" s="52" t="s">
        <v>142</v>
      </c>
      <c r="D264" s="52" t="s">
        <v>72</v>
      </c>
      <c r="E264" s="52" t="s">
        <v>125</v>
      </c>
      <c r="F264" s="52" t="s">
        <v>126</v>
      </c>
      <c r="G264" s="52" t="s">
        <v>560</v>
      </c>
      <c r="H264" s="47">
        <f>110000000-17071000</f>
        <v>92929000</v>
      </c>
      <c r="I264" s="156" t="s">
        <v>86</v>
      </c>
      <c r="J264" s="29" t="s">
        <v>76</v>
      </c>
      <c r="K264" s="72" t="s">
        <v>561</v>
      </c>
      <c r="L264" s="73" t="s">
        <v>562</v>
      </c>
      <c r="M264" s="52" t="str">
        <f t="shared" si="22"/>
        <v xml:space="preserve">Adquirir la dotación para los funcionarios administrativos planta, provisionales y supernumerarios (caballeros) </v>
      </c>
      <c r="N264" s="31">
        <v>1</v>
      </c>
      <c r="O264" s="31">
        <v>1</v>
      </c>
      <c r="P264" s="74">
        <v>11</v>
      </c>
      <c r="Q264" s="75" t="s">
        <v>79</v>
      </c>
      <c r="R264" s="75" t="s">
        <v>80</v>
      </c>
      <c r="S264" s="82" t="s">
        <v>1</v>
      </c>
      <c r="T264" s="76">
        <f t="shared" si="24"/>
        <v>92929000</v>
      </c>
      <c r="U264" s="77">
        <f t="shared" si="25"/>
        <v>92929000</v>
      </c>
      <c r="V264" s="31" t="s">
        <v>76</v>
      </c>
      <c r="W264" s="31" t="s">
        <v>81</v>
      </c>
      <c r="X264" s="78" t="s">
        <v>82</v>
      </c>
      <c r="Y264" s="32" t="s">
        <v>83</v>
      </c>
      <c r="Z264" s="33" t="s">
        <v>3</v>
      </c>
      <c r="AA264" s="30" t="s">
        <v>84</v>
      </c>
      <c r="AB264" s="79" t="s">
        <v>85</v>
      </c>
      <c r="AC264" s="31" t="s">
        <v>76</v>
      </c>
      <c r="AD264" s="31" t="s">
        <v>86</v>
      </c>
      <c r="AE264" s="80" t="s">
        <v>87</v>
      </c>
      <c r="AF264" s="80" t="s">
        <v>88</v>
      </c>
      <c r="AG264" s="80" t="s">
        <v>89</v>
      </c>
      <c r="AH264" s="80" t="s">
        <v>90</v>
      </c>
      <c r="AI264" s="80" t="s">
        <v>90</v>
      </c>
      <c r="AJ264" s="80" t="s">
        <v>90</v>
      </c>
      <c r="AK264" s="81"/>
      <c r="AL264" s="81"/>
      <c r="AM264" s="81"/>
    </row>
    <row r="265" spans="1:39" s="35" customFormat="1" ht="48" customHeight="1" x14ac:dyDescent="0.15">
      <c r="A265" s="53"/>
      <c r="B265" s="28" t="s">
        <v>3</v>
      </c>
      <c r="C265" s="52" t="s">
        <v>142</v>
      </c>
      <c r="D265" s="52" t="s">
        <v>72</v>
      </c>
      <c r="E265" s="52" t="s">
        <v>125</v>
      </c>
      <c r="F265" s="52" t="s">
        <v>126</v>
      </c>
      <c r="G265" s="52" t="s">
        <v>563</v>
      </c>
      <c r="H265" s="47">
        <v>140000000</v>
      </c>
      <c r="I265" s="156" t="s">
        <v>86</v>
      </c>
      <c r="J265" s="29" t="s">
        <v>76</v>
      </c>
      <c r="K265" s="72" t="s">
        <v>564</v>
      </c>
      <c r="L265" s="73" t="s">
        <v>565</v>
      </c>
      <c r="M265" s="52" t="str">
        <f t="shared" si="22"/>
        <v>Adquirir la dotación para los funcionarios administrativos planta, provisionales y supernumerarios (damas)</v>
      </c>
      <c r="N265" s="31">
        <v>1</v>
      </c>
      <c r="O265" s="31">
        <v>1</v>
      </c>
      <c r="P265" s="74">
        <v>11</v>
      </c>
      <c r="Q265" s="75" t="s">
        <v>79</v>
      </c>
      <c r="R265" s="75" t="s">
        <v>80</v>
      </c>
      <c r="S265" s="82" t="s">
        <v>1</v>
      </c>
      <c r="T265" s="76">
        <f t="shared" si="24"/>
        <v>140000000</v>
      </c>
      <c r="U265" s="77">
        <f t="shared" si="25"/>
        <v>140000000</v>
      </c>
      <c r="V265" s="31" t="s">
        <v>76</v>
      </c>
      <c r="W265" s="31" t="s">
        <v>81</v>
      </c>
      <c r="X265" s="78" t="s">
        <v>82</v>
      </c>
      <c r="Y265" s="32" t="s">
        <v>83</v>
      </c>
      <c r="Z265" s="33" t="s">
        <v>3</v>
      </c>
      <c r="AA265" s="30" t="s">
        <v>84</v>
      </c>
      <c r="AB265" s="79" t="s">
        <v>85</v>
      </c>
      <c r="AC265" s="31" t="s">
        <v>76</v>
      </c>
      <c r="AD265" s="31" t="s">
        <v>86</v>
      </c>
      <c r="AE265" s="80" t="s">
        <v>87</v>
      </c>
      <c r="AF265" s="80" t="s">
        <v>88</v>
      </c>
      <c r="AG265" s="80" t="s">
        <v>89</v>
      </c>
      <c r="AH265" s="80" t="s">
        <v>90</v>
      </c>
      <c r="AI265" s="80" t="s">
        <v>90</v>
      </c>
      <c r="AJ265" s="80" t="s">
        <v>90</v>
      </c>
      <c r="AK265" s="81"/>
      <c r="AL265" s="81"/>
      <c r="AM265" s="81"/>
    </row>
    <row r="266" spans="1:39" s="35" customFormat="1" ht="48" customHeight="1" x14ac:dyDescent="0.15">
      <c r="A266" s="53"/>
      <c r="B266" s="28" t="s">
        <v>3</v>
      </c>
      <c r="C266" s="52" t="s">
        <v>159</v>
      </c>
      <c r="D266" s="52" t="s">
        <v>160</v>
      </c>
      <c r="E266" s="52" t="s">
        <v>566</v>
      </c>
      <c r="F266" s="52" t="s">
        <v>18</v>
      </c>
      <c r="G266" s="52" t="s">
        <v>567</v>
      </c>
      <c r="H266" s="47">
        <v>5569388</v>
      </c>
      <c r="I266" s="156" t="s">
        <v>86</v>
      </c>
      <c r="J266" s="29" t="s">
        <v>76</v>
      </c>
      <c r="K266" s="72" t="s">
        <v>568</v>
      </c>
      <c r="L266" s="73" t="s">
        <v>569</v>
      </c>
      <c r="M266" s="52" t="str">
        <f t="shared" si="22"/>
        <v>Adquirir insumos, para realizar el mantenimiento preventivo y correctivo de los equipos de cómputo de la Universidad Pedagógica Nacional</v>
      </c>
      <c r="N266" s="31">
        <v>1</v>
      </c>
      <c r="O266" s="31">
        <v>1</v>
      </c>
      <c r="P266" s="74">
        <v>12</v>
      </c>
      <c r="Q266" s="75" t="s">
        <v>79</v>
      </c>
      <c r="R266" s="75" t="s">
        <v>80</v>
      </c>
      <c r="S266" s="52" t="s">
        <v>1</v>
      </c>
      <c r="T266" s="76">
        <f t="shared" si="24"/>
        <v>5569388</v>
      </c>
      <c r="U266" s="77">
        <f t="shared" si="25"/>
        <v>5569388</v>
      </c>
      <c r="V266" s="31" t="s">
        <v>76</v>
      </c>
      <c r="W266" s="31" t="s">
        <v>81</v>
      </c>
      <c r="X266" s="78" t="s">
        <v>82</v>
      </c>
      <c r="Y266" s="32" t="s">
        <v>83</v>
      </c>
      <c r="Z266" s="33" t="s">
        <v>3</v>
      </c>
      <c r="AA266" s="30" t="s">
        <v>84</v>
      </c>
      <c r="AB266" s="79" t="s">
        <v>85</v>
      </c>
      <c r="AC266" s="31" t="s">
        <v>76</v>
      </c>
      <c r="AD266" s="31" t="s">
        <v>86</v>
      </c>
      <c r="AE266" s="80" t="s">
        <v>87</v>
      </c>
      <c r="AF266" s="80" t="s">
        <v>88</v>
      </c>
      <c r="AG266" s="80" t="s">
        <v>89</v>
      </c>
      <c r="AH266" s="80" t="s">
        <v>90</v>
      </c>
      <c r="AI266" s="80" t="s">
        <v>90</v>
      </c>
      <c r="AJ266" s="80" t="s">
        <v>90</v>
      </c>
      <c r="AK266" s="81"/>
      <c r="AL266" s="81"/>
      <c r="AM266" s="81"/>
    </row>
    <row r="267" spans="1:39" s="35" customFormat="1" ht="48" customHeight="1" x14ac:dyDescent="0.15">
      <c r="A267" s="53"/>
      <c r="B267" s="28" t="s">
        <v>27</v>
      </c>
      <c r="C267" s="52" t="s">
        <v>436</v>
      </c>
      <c r="D267" s="52" t="s">
        <v>437</v>
      </c>
      <c r="E267" s="52" t="s">
        <v>9</v>
      </c>
      <c r="F267" s="52" t="s">
        <v>133</v>
      </c>
      <c r="G267" s="52" t="s">
        <v>570</v>
      </c>
      <c r="H267" s="47">
        <v>41248695</v>
      </c>
      <c r="I267" s="156" t="s">
        <v>86</v>
      </c>
      <c r="J267" s="29" t="s">
        <v>76</v>
      </c>
      <c r="K267" s="72" t="s">
        <v>571</v>
      </c>
      <c r="L267" s="73" t="s">
        <v>572</v>
      </c>
      <c r="M267" s="52" t="str">
        <f t="shared" si="22"/>
        <v>Prestar el servicio de mantenimiento preventivo y/o correctivo a equipos del Laboratorio del Departamento de Química de la Universidad Pedagógica Nacional.</v>
      </c>
      <c r="N267" s="31">
        <v>1</v>
      </c>
      <c r="O267" s="31">
        <v>1</v>
      </c>
      <c r="P267" s="74">
        <v>11</v>
      </c>
      <c r="Q267" s="75" t="s">
        <v>79</v>
      </c>
      <c r="R267" s="75" t="s">
        <v>80</v>
      </c>
      <c r="S267" s="82" t="s">
        <v>1</v>
      </c>
      <c r="T267" s="76">
        <f t="shared" si="24"/>
        <v>41248695</v>
      </c>
      <c r="U267" s="77">
        <f t="shared" si="25"/>
        <v>41248695</v>
      </c>
      <c r="V267" s="31" t="s">
        <v>76</v>
      </c>
      <c r="W267" s="31" t="s">
        <v>81</v>
      </c>
      <c r="X267" s="78" t="s">
        <v>82</v>
      </c>
      <c r="Y267" s="32" t="s">
        <v>83</v>
      </c>
      <c r="Z267" s="33" t="s">
        <v>27</v>
      </c>
      <c r="AA267" s="30" t="s">
        <v>84</v>
      </c>
      <c r="AB267" s="79" t="s">
        <v>85</v>
      </c>
      <c r="AC267" s="31" t="s">
        <v>76</v>
      </c>
      <c r="AD267" s="31" t="s">
        <v>86</v>
      </c>
      <c r="AE267" s="80" t="s">
        <v>87</v>
      </c>
      <c r="AF267" s="80" t="s">
        <v>88</v>
      </c>
      <c r="AG267" s="80" t="s">
        <v>89</v>
      </c>
      <c r="AH267" s="80" t="s">
        <v>90</v>
      </c>
      <c r="AI267" s="80" t="s">
        <v>90</v>
      </c>
      <c r="AJ267" s="80" t="s">
        <v>90</v>
      </c>
      <c r="AK267" s="81"/>
      <c r="AL267" s="81"/>
      <c r="AM267" s="81"/>
    </row>
    <row r="268" spans="1:39" s="35" customFormat="1" ht="48" customHeight="1" x14ac:dyDescent="0.15">
      <c r="A268" s="53"/>
      <c r="B268" s="28" t="s">
        <v>3</v>
      </c>
      <c r="C268" s="52" t="s">
        <v>139</v>
      </c>
      <c r="D268" s="52" t="s">
        <v>128</v>
      </c>
      <c r="E268" s="52" t="s">
        <v>105</v>
      </c>
      <c r="F268" s="52" t="s">
        <v>573</v>
      </c>
      <c r="G268" s="52" t="s">
        <v>574</v>
      </c>
      <c r="H268" s="47">
        <v>3650000</v>
      </c>
      <c r="I268" s="156" t="s">
        <v>86</v>
      </c>
      <c r="J268" s="29" t="s">
        <v>76</v>
      </c>
      <c r="K268" s="72" t="s">
        <v>575</v>
      </c>
      <c r="L268" s="73" t="s">
        <v>576</v>
      </c>
      <c r="M268" s="52" t="str">
        <f t="shared" si="22"/>
        <v>Adquisición de equipos y accesorios para la realización de las diferentes actividades de los programas de la Subdirección de Bienestar Universitario</v>
      </c>
      <c r="N268" s="31">
        <v>1</v>
      </c>
      <c r="O268" s="31">
        <v>1</v>
      </c>
      <c r="P268" s="74">
        <v>11</v>
      </c>
      <c r="Q268" s="75" t="s">
        <v>79</v>
      </c>
      <c r="R268" s="75" t="s">
        <v>80</v>
      </c>
      <c r="S268" s="82" t="s">
        <v>1</v>
      </c>
      <c r="T268" s="76">
        <f>H268</f>
        <v>3650000</v>
      </c>
      <c r="U268" s="77">
        <f t="shared" si="25"/>
        <v>3650000</v>
      </c>
      <c r="V268" s="31" t="s">
        <v>76</v>
      </c>
      <c r="W268" s="31" t="s">
        <v>81</v>
      </c>
      <c r="X268" s="78" t="s">
        <v>82</v>
      </c>
      <c r="Y268" s="32" t="s">
        <v>83</v>
      </c>
      <c r="Z268" s="33" t="s">
        <v>3</v>
      </c>
      <c r="AA268" s="30" t="s">
        <v>84</v>
      </c>
      <c r="AB268" s="79" t="s">
        <v>85</v>
      </c>
      <c r="AC268" s="31" t="s">
        <v>76</v>
      </c>
      <c r="AD268" s="31" t="s">
        <v>86</v>
      </c>
      <c r="AE268" s="80" t="s">
        <v>87</v>
      </c>
      <c r="AF268" s="80" t="s">
        <v>88</v>
      </c>
      <c r="AG268" s="80" t="s">
        <v>89</v>
      </c>
      <c r="AH268" s="80" t="s">
        <v>90</v>
      </c>
      <c r="AI268" s="80" t="s">
        <v>90</v>
      </c>
      <c r="AJ268" s="80" t="s">
        <v>90</v>
      </c>
      <c r="AK268" s="81"/>
      <c r="AL268" s="81"/>
      <c r="AM268" s="81"/>
    </row>
    <row r="269" spans="1:39" s="35" customFormat="1" ht="48" customHeight="1" x14ac:dyDescent="0.15">
      <c r="A269" s="53"/>
      <c r="B269" s="28" t="s">
        <v>27</v>
      </c>
      <c r="C269" s="52" t="s">
        <v>436</v>
      </c>
      <c r="D269" s="52" t="s">
        <v>437</v>
      </c>
      <c r="E269" s="52" t="s">
        <v>26</v>
      </c>
      <c r="F269" s="52" t="s">
        <v>18</v>
      </c>
      <c r="G269" s="52" t="s">
        <v>577</v>
      </c>
      <c r="H269" s="47">
        <v>5280762</v>
      </c>
      <c r="I269" s="156" t="s">
        <v>86</v>
      </c>
      <c r="J269" s="29" t="s">
        <v>76</v>
      </c>
      <c r="K269" s="155" t="s">
        <v>578</v>
      </c>
      <c r="L269" s="170" t="s">
        <v>440</v>
      </c>
      <c r="M269" s="175" t="str">
        <f t="shared" si="22"/>
        <v>Suministrar materiales, reactivos y equipos para el Laboratorio del Departamento de Física de la Universidad Pedagógica Nacional.</v>
      </c>
      <c r="N269" s="31">
        <v>1</v>
      </c>
      <c r="O269" s="31">
        <v>1</v>
      </c>
      <c r="P269" s="74">
        <v>11</v>
      </c>
      <c r="Q269" s="75" t="s">
        <v>79</v>
      </c>
      <c r="R269" s="75" t="s">
        <v>80</v>
      </c>
      <c r="S269" s="82" t="s">
        <v>1</v>
      </c>
      <c r="T269" s="176">
        <f>H269+H270+H271+H272</f>
        <v>16965202</v>
      </c>
      <c r="U269" s="177">
        <f t="shared" si="25"/>
        <v>16965202</v>
      </c>
      <c r="V269" s="31" t="s">
        <v>76</v>
      </c>
      <c r="W269" s="31" t="s">
        <v>81</v>
      </c>
      <c r="X269" s="78" t="s">
        <v>82</v>
      </c>
      <c r="Y269" s="32" t="s">
        <v>83</v>
      </c>
      <c r="Z269" s="33" t="s">
        <v>27</v>
      </c>
      <c r="AA269" s="30" t="s">
        <v>84</v>
      </c>
      <c r="AB269" s="79" t="s">
        <v>85</v>
      </c>
      <c r="AC269" s="31" t="s">
        <v>76</v>
      </c>
      <c r="AD269" s="31" t="s">
        <v>86</v>
      </c>
      <c r="AE269" s="80" t="s">
        <v>87</v>
      </c>
      <c r="AF269" s="80" t="s">
        <v>88</v>
      </c>
      <c r="AG269" s="80" t="s">
        <v>89</v>
      </c>
      <c r="AH269" s="80" t="s">
        <v>90</v>
      </c>
      <c r="AI269" s="80" t="s">
        <v>90</v>
      </c>
      <c r="AJ269" s="80" t="s">
        <v>90</v>
      </c>
      <c r="AK269" s="81"/>
      <c r="AL269" s="81"/>
      <c r="AM269" s="81"/>
    </row>
    <row r="270" spans="1:39" s="35" customFormat="1" ht="48" customHeight="1" x14ac:dyDescent="0.15">
      <c r="A270" s="53"/>
      <c r="B270" s="28" t="s">
        <v>27</v>
      </c>
      <c r="C270" s="52" t="s">
        <v>436</v>
      </c>
      <c r="D270" s="52" t="s">
        <v>437</v>
      </c>
      <c r="E270" s="52" t="s">
        <v>129</v>
      </c>
      <c r="F270" s="52" t="s">
        <v>130</v>
      </c>
      <c r="G270" s="52" t="s">
        <v>577</v>
      </c>
      <c r="H270" s="47">
        <v>8500000</v>
      </c>
      <c r="I270" s="156" t="s">
        <v>86</v>
      </c>
      <c r="J270" s="29" t="s">
        <v>76</v>
      </c>
      <c r="K270" s="155" t="s">
        <v>578</v>
      </c>
      <c r="L270" s="172"/>
      <c r="M270" s="175"/>
      <c r="N270" s="31">
        <v>1</v>
      </c>
      <c r="O270" s="31">
        <v>1</v>
      </c>
      <c r="P270" s="74">
        <v>11</v>
      </c>
      <c r="Q270" s="75" t="s">
        <v>79</v>
      </c>
      <c r="R270" s="75" t="s">
        <v>80</v>
      </c>
      <c r="S270" s="82" t="s">
        <v>1</v>
      </c>
      <c r="T270" s="176"/>
      <c r="U270" s="177"/>
      <c r="V270" s="31" t="s">
        <v>76</v>
      </c>
      <c r="W270" s="31" t="s">
        <v>81</v>
      </c>
      <c r="X270" s="78" t="s">
        <v>82</v>
      </c>
      <c r="Y270" s="32" t="s">
        <v>83</v>
      </c>
      <c r="Z270" s="33" t="s">
        <v>27</v>
      </c>
      <c r="AA270" s="30" t="s">
        <v>84</v>
      </c>
      <c r="AB270" s="79" t="s">
        <v>85</v>
      </c>
      <c r="AC270" s="31" t="s">
        <v>76</v>
      </c>
      <c r="AD270" s="31" t="s">
        <v>86</v>
      </c>
      <c r="AE270" s="80" t="s">
        <v>87</v>
      </c>
      <c r="AF270" s="80" t="s">
        <v>88</v>
      </c>
      <c r="AG270" s="80" t="s">
        <v>89</v>
      </c>
      <c r="AH270" s="80" t="s">
        <v>90</v>
      </c>
      <c r="AI270" s="80" t="s">
        <v>90</v>
      </c>
      <c r="AJ270" s="80" t="s">
        <v>90</v>
      </c>
      <c r="AK270" s="81"/>
      <c r="AL270" s="81"/>
      <c r="AM270" s="81"/>
    </row>
    <row r="271" spans="1:39" s="35" customFormat="1" ht="48" customHeight="1" x14ac:dyDescent="0.15">
      <c r="A271" s="53"/>
      <c r="B271" s="28" t="s">
        <v>27</v>
      </c>
      <c r="C271" s="52" t="s">
        <v>436</v>
      </c>
      <c r="D271" s="52" t="s">
        <v>437</v>
      </c>
      <c r="E271" s="52" t="s">
        <v>579</v>
      </c>
      <c r="F271" s="52" t="s">
        <v>580</v>
      </c>
      <c r="G271" s="52" t="s">
        <v>577</v>
      </c>
      <c r="H271" s="47">
        <v>2700000</v>
      </c>
      <c r="I271" s="156" t="s">
        <v>86</v>
      </c>
      <c r="J271" s="29" t="s">
        <v>76</v>
      </c>
      <c r="K271" s="155" t="s">
        <v>578</v>
      </c>
      <c r="L271" s="172"/>
      <c r="M271" s="175"/>
      <c r="N271" s="31">
        <v>1</v>
      </c>
      <c r="O271" s="31">
        <v>1</v>
      </c>
      <c r="P271" s="74">
        <v>11</v>
      </c>
      <c r="Q271" s="75" t="s">
        <v>79</v>
      </c>
      <c r="R271" s="75" t="s">
        <v>80</v>
      </c>
      <c r="S271" s="82" t="s">
        <v>1</v>
      </c>
      <c r="T271" s="176"/>
      <c r="U271" s="177"/>
      <c r="V271" s="31" t="s">
        <v>76</v>
      </c>
      <c r="W271" s="31" t="s">
        <v>81</v>
      </c>
      <c r="X271" s="78" t="s">
        <v>82</v>
      </c>
      <c r="Y271" s="32" t="s">
        <v>83</v>
      </c>
      <c r="Z271" s="33" t="s">
        <v>27</v>
      </c>
      <c r="AA271" s="30" t="s">
        <v>84</v>
      </c>
      <c r="AB271" s="79" t="s">
        <v>85</v>
      </c>
      <c r="AC271" s="31" t="s">
        <v>76</v>
      </c>
      <c r="AD271" s="31" t="s">
        <v>86</v>
      </c>
      <c r="AE271" s="80" t="s">
        <v>87</v>
      </c>
      <c r="AF271" s="80" t="s">
        <v>88</v>
      </c>
      <c r="AG271" s="80" t="s">
        <v>89</v>
      </c>
      <c r="AH271" s="80" t="s">
        <v>90</v>
      </c>
      <c r="AI271" s="80" t="s">
        <v>90</v>
      </c>
      <c r="AJ271" s="80" t="s">
        <v>90</v>
      </c>
      <c r="AK271" s="81"/>
      <c r="AL271" s="81"/>
      <c r="AM271" s="81"/>
    </row>
    <row r="272" spans="1:39" s="35" customFormat="1" ht="48" customHeight="1" x14ac:dyDescent="0.15">
      <c r="A272" s="53"/>
      <c r="B272" s="28" t="s">
        <v>27</v>
      </c>
      <c r="C272" s="52" t="s">
        <v>436</v>
      </c>
      <c r="D272" s="52" t="s">
        <v>437</v>
      </c>
      <c r="E272" s="52" t="s">
        <v>91</v>
      </c>
      <c r="F272" s="52" t="s">
        <v>581</v>
      </c>
      <c r="G272" s="52" t="s">
        <v>577</v>
      </c>
      <c r="H272" s="47">
        <v>484440</v>
      </c>
      <c r="I272" s="156" t="s">
        <v>86</v>
      </c>
      <c r="J272" s="29" t="s">
        <v>76</v>
      </c>
      <c r="K272" s="155" t="s">
        <v>578</v>
      </c>
      <c r="L272" s="171"/>
      <c r="M272" s="175"/>
      <c r="N272" s="31">
        <v>1</v>
      </c>
      <c r="O272" s="31">
        <v>1</v>
      </c>
      <c r="P272" s="74">
        <v>11</v>
      </c>
      <c r="Q272" s="75" t="s">
        <v>79</v>
      </c>
      <c r="R272" s="75" t="s">
        <v>80</v>
      </c>
      <c r="S272" s="82" t="s">
        <v>1</v>
      </c>
      <c r="T272" s="176"/>
      <c r="U272" s="177"/>
      <c r="V272" s="31" t="s">
        <v>76</v>
      </c>
      <c r="W272" s="31" t="s">
        <v>81</v>
      </c>
      <c r="X272" s="78" t="s">
        <v>82</v>
      </c>
      <c r="Y272" s="32" t="s">
        <v>83</v>
      </c>
      <c r="Z272" s="33" t="s">
        <v>27</v>
      </c>
      <c r="AA272" s="30" t="s">
        <v>84</v>
      </c>
      <c r="AB272" s="79" t="s">
        <v>85</v>
      </c>
      <c r="AC272" s="31" t="s">
        <v>76</v>
      </c>
      <c r="AD272" s="31" t="s">
        <v>86</v>
      </c>
      <c r="AE272" s="80" t="s">
        <v>87</v>
      </c>
      <c r="AF272" s="80" t="s">
        <v>88</v>
      </c>
      <c r="AG272" s="80" t="s">
        <v>89</v>
      </c>
      <c r="AH272" s="80" t="s">
        <v>90</v>
      </c>
      <c r="AI272" s="80" t="s">
        <v>90</v>
      </c>
      <c r="AJ272" s="80" t="s">
        <v>90</v>
      </c>
      <c r="AK272" s="81"/>
      <c r="AL272" s="81"/>
      <c r="AM272" s="81"/>
    </row>
    <row r="273" spans="1:39" s="35" customFormat="1" ht="48" customHeight="1" x14ac:dyDescent="0.15">
      <c r="A273" s="53"/>
      <c r="B273" s="28" t="s">
        <v>27</v>
      </c>
      <c r="C273" s="52" t="s">
        <v>436</v>
      </c>
      <c r="D273" s="52" t="s">
        <v>437</v>
      </c>
      <c r="E273" s="52" t="s">
        <v>26</v>
      </c>
      <c r="F273" s="52" t="s">
        <v>18</v>
      </c>
      <c r="G273" s="52" t="s">
        <v>582</v>
      </c>
      <c r="H273" s="47">
        <v>8095288</v>
      </c>
      <c r="I273" s="156" t="s">
        <v>86</v>
      </c>
      <c r="J273" s="29" t="s">
        <v>76</v>
      </c>
      <c r="K273" s="155" t="s">
        <v>583</v>
      </c>
      <c r="L273" s="170" t="s">
        <v>678</v>
      </c>
      <c r="M273" s="175" t="str">
        <f>G273</f>
        <v>Suministrar materiales, reactivos y equipos para el Laboratorio del Departamento de Biología de la Universidad Pedagógica Nacional.</v>
      </c>
      <c r="N273" s="31">
        <v>1</v>
      </c>
      <c r="O273" s="31">
        <v>1</v>
      </c>
      <c r="P273" s="74">
        <v>11</v>
      </c>
      <c r="Q273" s="75" t="s">
        <v>79</v>
      </c>
      <c r="R273" s="75" t="s">
        <v>80</v>
      </c>
      <c r="S273" s="82" t="s">
        <v>1</v>
      </c>
      <c r="T273" s="176">
        <f>H273+H274+H275</f>
        <v>16033242</v>
      </c>
      <c r="U273" s="177">
        <f>T273</f>
        <v>16033242</v>
      </c>
      <c r="V273" s="31" t="s">
        <v>76</v>
      </c>
      <c r="W273" s="31" t="s">
        <v>81</v>
      </c>
      <c r="X273" s="78" t="s">
        <v>82</v>
      </c>
      <c r="Y273" s="32" t="s">
        <v>83</v>
      </c>
      <c r="Z273" s="33" t="s">
        <v>27</v>
      </c>
      <c r="AA273" s="30" t="s">
        <v>84</v>
      </c>
      <c r="AB273" s="79" t="s">
        <v>85</v>
      </c>
      <c r="AC273" s="31" t="s">
        <v>76</v>
      </c>
      <c r="AD273" s="31" t="s">
        <v>86</v>
      </c>
      <c r="AE273" s="80" t="s">
        <v>87</v>
      </c>
      <c r="AF273" s="80" t="s">
        <v>88</v>
      </c>
      <c r="AG273" s="80" t="s">
        <v>89</v>
      </c>
      <c r="AH273" s="80" t="s">
        <v>90</v>
      </c>
      <c r="AI273" s="80" t="s">
        <v>90</v>
      </c>
      <c r="AJ273" s="80" t="s">
        <v>90</v>
      </c>
      <c r="AK273" s="81"/>
      <c r="AL273" s="81"/>
      <c r="AM273" s="81"/>
    </row>
    <row r="274" spans="1:39" s="35" customFormat="1" ht="48" customHeight="1" x14ac:dyDescent="0.15">
      <c r="A274" s="53"/>
      <c r="B274" s="28" t="s">
        <v>27</v>
      </c>
      <c r="C274" s="52" t="s">
        <v>436</v>
      </c>
      <c r="D274" s="52" t="s">
        <v>437</v>
      </c>
      <c r="E274" s="52" t="s">
        <v>584</v>
      </c>
      <c r="F274" s="52" t="s">
        <v>585</v>
      </c>
      <c r="G274" s="52" t="s">
        <v>582</v>
      </c>
      <c r="H274" s="47">
        <v>4793858</v>
      </c>
      <c r="I274" s="156" t="s">
        <v>86</v>
      </c>
      <c r="J274" s="29" t="s">
        <v>76</v>
      </c>
      <c r="K274" s="155" t="s">
        <v>583</v>
      </c>
      <c r="L274" s="172"/>
      <c r="M274" s="175"/>
      <c r="N274" s="31">
        <v>1</v>
      </c>
      <c r="O274" s="31">
        <v>1</v>
      </c>
      <c r="P274" s="74">
        <v>11</v>
      </c>
      <c r="Q274" s="75" t="s">
        <v>79</v>
      </c>
      <c r="R274" s="75" t="s">
        <v>80</v>
      </c>
      <c r="S274" s="82" t="s">
        <v>1</v>
      </c>
      <c r="T274" s="176"/>
      <c r="U274" s="177"/>
      <c r="V274" s="31" t="s">
        <v>76</v>
      </c>
      <c r="W274" s="31" t="s">
        <v>81</v>
      </c>
      <c r="X274" s="78" t="s">
        <v>82</v>
      </c>
      <c r="Y274" s="32" t="s">
        <v>83</v>
      </c>
      <c r="Z274" s="33" t="s">
        <v>27</v>
      </c>
      <c r="AA274" s="30" t="s">
        <v>84</v>
      </c>
      <c r="AB274" s="79" t="s">
        <v>85</v>
      </c>
      <c r="AC274" s="31" t="s">
        <v>76</v>
      </c>
      <c r="AD274" s="31" t="s">
        <v>86</v>
      </c>
      <c r="AE274" s="80" t="s">
        <v>87</v>
      </c>
      <c r="AF274" s="80" t="s">
        <v>88</v>
      </c>
      <c r="AG274" s="80" t="s">
        <v>89</v>
      </c>
      <c r="AH274" s="80" t="s">
        <v>90</v>
      </c>
      <c r="AI274" s="80" t="s">
        <v>90</v>
      </c>
      <c r="AJ274" s="80" t="s">
        <v>90</v>
      </c>
      <c r="AK274" s="81"/>
      <c r="AL274" s="81"/>
      <c r="AM274" s="81"/>
    </row>
    <row r="275" spans="1:39" s="35" customFormat="1" ht="48" customHeight="1" x14ac:dyDescent="0.15">
      <c r="A275" s="53"/>
      <c r="B275" s="28" t="s">
        <v>27</v>
      </c>
      <c r="C275" s="52" t="s">
        <v>436</v>
      </c>
      <c r="D275" s="52" t="s">
        <v>437</v>
      </c>
      <c r="E275" s="52" t="s">
        <v>129</v>
      </c>
      <c r="F275" s="52" t="s">
        <v>130</v>
      </c>
      <c r="G275" s="52" t="s">
        <v>582</v>
      </c>
      <c r="H275" s="47">
        <v>3144096</v>
      </c>
      <c r="I275" s="156" t="s">
        <v>86</v>
      </c>
      <c r="J275" s="29" t="s">
        <v>76</v>
      </c>
      <c r="K275" s="155" t="s">
        <v>583</v>
      </c>
      <c r="L275" s="171"/>
      <c r="M275" s="175"/>
      <c r="N275" s="31">
        <v>1</v>
      </c>
      <c r="O275" s="31">
        <v>1</v>
      </c>
      <c r="P275" s="74">
        <v>11</v>
      </c>
      <c r="Q275" s="75" t="s">
        <v>79</v>
      </c>
      <c r="R275" s="75" t="s">
        <v>80</v>
      </c>
      <c r="S275" s="82" t="s">
        <v>1</v>
      </c>
      <c r="T275" s="176"/>
      <c r="U275" s="177"/>
      <c r="V275" s="31" t="s">
        <v>76</v>
      </c>
      <c r="W275" s="31" t="s">
        <v>81</v>
      </c>
      <c r="X275" s="78" t="s">
        <v>82</v>
      </c>
      <c r="Y275" s="32" t="s">
        <v>83</v>
      </c>
      <c r="Z275" s="33" t="s">
        <v>27</v>
      </c>
      <c r="AA275" s="30" t="s">
        <v>84</v>
      </c>
      <c r="AB275" s="79" t="s">
        <v>85</v>
      </c>
      <c r="AC275" s="31" t="s">
        <v>76</v>
      </c>
      <c r="AD275" s="31" t="s">
        <v>86</v>
      </c>
      <c r="AE275" s="80" t="s">
        <v>87</v>
      </c>
      <c r="AF275" s="80" t="s">
        <v>88</v>
      </c>
      <c r="AG275" s="80" t="s">
        <v>89</v>
      </c>
      <c r="AH275" s="80" t="s">
        <v>90</v>
      </c>
      <c r="AI275" s="80" t="s">
        <v>90</v>
      </c>
      <c r="AJ275" s="80" t="s">
        <v>90</v>
      </c>
      <c r="AK275" s="81"/>
      <c r="AL275" s="81"/>
      <c r="AM275" s="81"/>
    </row>
    <row r="276" spans="1:39" s="35" customFormat="1" ht="48" customHeight="1" x14ac:dyDescent="0.15">
      <c r="A276" s="53"/>
      <c r="B276" s="28" t="s">
        <v>3</v>
      </c>
      <c r="C276" s="52" t="s">
        <v>287</v>
      </c>
      <c r="D276" s="52" t="s">
        <v>135</v>
      </c>
      <c r="E276" s="52" t="s">
        <v>125</v>
      </c>
      <c r="F276" s="52" t="s">
        <v>126</v>
      </c>
      <c r="G276" s="52" t="s">
        <v>586</v>
      </c>
      <c r="H276" s="47">
        <v>47340000</v>
      </c>
      <c r="I276" s="156" t="s">
        <v>86</v>
      </c>
      <c r="J276" s="29" t="s">
        <v>76</v>
      </c>
      <c r="K276" s="72" t="s">
        <v>587</v>
      </c>
      <c r="L276" s="73">
        <v>46181500</v>
      </c>
      <c r="M276" s="52" t="s">
        <v>586</v>
      </c>
      <c r="N276" s="31">
        <v>1</v>
      </c>
      <c r="O276" s="31">
        <v>1</v>
      </c>
      <c r="P276" s="74">
        <v>11</v>
      </c>
      <c r="Q276" s="75" t="s">
        <v>79</v>
      </c>
      <c r="R276" s="75" t="s">
        <v>80</v>
      </c>
      <c r="S276" s="82" t="s">
        <v>1</v>
      </c>
      <c r="T276" s="76">
        <f>H276</f>
        <v>47340000</v>
      </c>
      <c r="U276" s="77">
        <f>T276</f>
        <v>47340000</v>
      </c>
      <c r="V276" s="31" t="s">
        <v>76</v>
      </c>
      <c r="W276" s="31" t="s">
        <v>81</v>
      </c>
      <c r="X276" s="78" t="s">
        <v>82</v>
      </c>
      <c r="Y276" s="32" t="s">
        <v>83</v>
      </c>
      <c r="Z276" s="33" t="s">
        <v>3</v>
      </c>
      <c r="AA276" s="30" t="s">
        <v>84</v>
      </c>
      <c r="AB276" s="79" t="s">
        <v>85</v>
      </c>
      <c r="AC276" s="31" t="s">
        <v>76</v>
      </c>
      <c r="AD276" s="31" t="s">
        <v>86</v>
      </c>
      <c r="AE276" s="80" t="s">
        <v>87</v>
      </c>
      <c r="AF276" s="80" t="s">
        <v>88</v>
      </c>
      <c r="AG276" s="80" t="s">
        <v>89</v>
      </c>
      <c r="AH276" s="80" t="s">
        <v>90</v>
      </c>
      <c r="AI276" s="80" t="s">
        <v>90</v>
      </c>
      <c r="AJ276" s="80" t="s">
        <v>90</v>
      </c>
      <c r="AK276" s="81"/>
      <c r="AL276" s="81"/>
      <c r="AM276" s="81"/>
    </row>
    <row r="277" spans="1:39" s="35" customFormat="1" ht="48" customHeight="1" x14ac:dyDescent="0.15">
      <c r="A277" s="53"/>
      <c r="B277" s="28" t="s">
        <v>3</v>
      </c>
      <c r="C277" s="52" t="s">
        <v>287</v>
      </c>
      <c r="D277" s="52" t="s">
        <v>135</v>
      </c>
      <c r="E277" s="52" t="s">
        <v>26</v>
      </c>
      <c r="F277" s="52" t="s">
        <v>18</v>
      </c>
      <c r="G277" s="52" t="s">
        <v>588</v>
      </c>
      <c r="H277" s="47">
        <v>16907843</v>
      </c>
      <c r="I277" s="156" t="s">
        <v>86</v>
      </c>
      <c r="J277" s="29" t="s">
        <v>76</v>
      </c>
      <c r="K277" s="155" t="s">
        <v>589</v>
      </c>
      <c r="L277" s="170" t="s">
        <v>590</v>
      </c>
      <c r="M277" s="175" t="str">
        <f>G277</f>
        <v>Adquirir elementos de señalización, seguridad industrial y botiquines de primeros auxilios para las instalaciones de la Universidad Pedagógica Nacional</v>
      </c>
      <c r="N277" s="31">
        <v>1</v>
      </c>
      <c r="O277" s="31">
        <v>1</v>
      </c>
      <c r="P277" s="74">
        <v>11</v>
      </c>
      <c r="Q277" s="75" t="s">
        <v>79</v>
      </c>
      <c r="R277" s="75" t="s">
        <v>80</v>
      </c>
      <c r="S277" s="82" t="s">
        <v>1</v>
      </c>
      <c r="T277" s="176">
        <f>H277+H278</f>
        <v>28901674</v>
      </c>
      <c r="U277" s="177">
        <f>T277</f>
        <v>28901674</v>
      </c>
      <c r="V277" s="31" t="s">
        <v>76</v>
      </c>
      <c r="W277" s="31" t="s">
        <v>81</v>
      </c>
      <c r="X277" s="78" t="s">
        <v>82</v>
      </c>
      <c r="Y277" s="32" t="s">
        <v>83</v>
      </c>
      <c r="Z277" s="33" t="s">
        <v>3</v>
      </c>
      <c r="AA277" s="30" t="s">
        <v>84</v>
      </c>
      <c r="AB277" s="79" t="s">
        <v>85</v>
      </c>
      <c r="AC277" s="31" t="s">
        <v>76</v>
      </c>
      <c r="AD277" s="31" t="s">
        <v>86</v>
      </c>
      <c r="AE277" s="80" t="s">
        <v>87</v>
      </c>
      <c r="AF277" s="80" t="s">
        <v>88</v>
      </c>
      <c r="AG277" s="80" t="s">
        <v>89</v>
      </c>
      <c r="AH277" s="80" t="s">
        <v>90</v>
      </c>
      <c r="AI277" s="80" t="s">
        <v>90</v>
      </c>
      <c r="AJ277" s="80" t="s">
        <v>90</v>
      </c>
      <c r="AK277" s="81"/>
      <c r="AL277" s="81"/>
      <c r="AM277" s="81"/>
    </row>
    <row r="278" spans="1:39" s="35" customFormat="1" ht="48" customHeight="1" x14ac:dyDescent="0.15">
      <c r="A278" s="53"/>
      <c r="B278" s="28" t="s">
        <v>3</v>
      </c>
      <c r="C278" s="52" t="s">
        <v>287</v>
      </c>
      <c r="D278" s="52" t="s">
        <v>135</v>
      </c>
      <c r="E278" s="52" t="s">
        <v>129</v>
      </c>
      <c r="F278" s="52" t="s">
        <v>130</v>
      </c>
      <c r="G278" s="52" t="s">
        <v>588</v>
      </c>
      <c r="H278" s="47">
        <v>11993831</v>
      </c>
      <c r="I278" s="156" t="s">
        <v>86</v>
      </c>
      <c r="J278" s="29" t="s">
        <v>76</v>
      </c>
      <c r="K278" s="155" t="s">
        <v>589</v>
      </c>
      <c r="L278" s="171"/>
      <c r="M278" s="175"/>
      <c r="N278" s="31">
        <v>1</v>
      </c>
      <c r="O278" s="31">
        <v>1</v>
      </c>
      <c r="P278" s="74">
        <v>11</v>
      </c>
      <c r="Q278" s="75" t="s">
        <v>79</v>
      </c>
      <c r="R278" s="75" t="s">
        <v>80</v>
      </c>
      <c r="S278" s="82" t="s">
        <v>1</v>
      </c>
      <c r="T278" s="176"/>
      <c r="U278" s="177"/>
      <c r="V278" s="31" t="s">
        <v>76</v>
      </c>
      <c r="W278" s="31" t="s">
        <v>81</v>
      </c>
      <c r="X278" s="78" t="s">
        <v>82</v>
      </c>
      <c r="Y278" s="32" t="s">
        <v>83</v>
      </c>
      <c r="Z278" s="33" t="s">
        <v>3</v>
      </c>
      <c r="AA278" s="30" t="s">
        <v>84</v>
      </c>
      <c r="AB278" s="79" t="s">
        <v>85</v>
      </c>
      <c r="AC278" s="31" t="s">
        <v>76</v>
      </c>
      <c r="AD278" s="31" t="s">
        <v>86</v>
      </c>
      <c r="AE278" s="80" t="s">
        <v>87</v>
      </c>
      <c r="AF278" s="80" t="s">
        <v>88</v>
      </c>
      <c r="AG278" s="80" t="s">
        <v>89</v>
      </c>
      <c r="AH278" s="80" t="s">
        <v>90</v>
      </c>
      <c r="AI278" s="80" t="s">
        <v>90</v>
      </c>
      <c r="AJ278" s="80" t="s">
        <v>90</v>
      </c>
      <c r="AK278" s="81"/>
      <c r="AL278" s="81"/>
      <c r="AM278" s="81"/>
    </row>
    <row r="279" spans="1:39" s="35" customFormat="1" ht="48" customHeight="1" x14ac:dyDescent="0.15">
      <c r="A279" s="53"/>
      <c r="B279" s="28" t="s">
        <v>3</v>
      </c>
      <c r="C279" s="52" t="s">
        <v>159</v>
      </c>
      <c r="D279" s="52" t="s">
        <v>160</v>
      </c>
      <c r="E279" s="52" t="s">
        <v>161</v>
      </c>
      <c r="F279" s="52" t="s">
        <v>133</v>
      </c>
      <c r="G279" s="52" t="s">
        <v>591</v>
      </c>
      <c r="H279" s="47">
        <f>9013535+268465</f>
        <v>9282000</v>
      </c>
      <c r="I279" s="156" t="s">
        <v>86</v>
      </c>
      <c r="J279" s="29" t="s">
        <v>76</v>
      </c>
      <c r="K279" s="72" t="s">
        <v>592</v>
      </c>
      <c r="L279" s="73">
        <v>81112100</v>
      </c>
      <c r="M279" s="52" t="str">
        <f>G279</f>
        <v>Prestar el servicio de internet fibra óptica, para las instalaciones de San José de Villeta de la Universidad Pedagógica Nacional. </v>
      </c>
      <c r="N279" s="31">
        <v>1</v>
      </c>
      <c r="O279" s="31">
        <v>1</v>
      </c>
      <c r="P279" s="74">
        <v>12</v>
      </c>
      <c r="Q279" s="75" t="s">
        <v>79</v>
      </c>
      <c r="R279" s="75" t="s">
        <v>80</v>
      </c>
      <c r="S279" s="52" t="s">
        <v>1</v>
      </c>
      <c r="T279" s="76">
        <f>H279</f>
        <v>9282000</v>
      </c>
      <c r="U279" s="77">
        <f>T279</f>
        <v>9282000</v>
      </c>
      <c r="V279" s="31" t="s">
        <v>76</v>
      </c>
      <c r="W279" s="31" t="s">
        <v>81</v>
      </c>
      <c r="X279" s="78" t="s">
        <v>82</v>
      </c>
      <c r="Y279" s="32" t="s">
        <v>83</v>
      </c>
      <c r="Z279" s="33" t="s">
        <v>3</v>
      </c>
      <c r="AA279" s="30" t="s">
        <v>84</v>
      </c>
      <c r="AB279" s="79" t="s">
        <v>85</v>
      </c>
      <c r="AC279" s="31" t="s">
        <v>76</v>
      </c>
      <c r="AD279" s="31" t="s">
        <v>86</v>
      </c>
      <c r="AE279" s="80" t="s">
        <v>87</v>
      </c>
      <c r="AF279" s="80" t="s">
        <v>88</v>
      </c>
      <c r="AG279" s="80" t="s">
        <v>89</v>
      </c>
      <c r="AH279" s="80" t="s">
        <v>90</v>
      </c>
      <c r="AI279" s="80" t="s">
        <v>90</v>
      </c>
      <c r="AJ279" s="80" t="s">
        <v>90</v>
      </c>
      <c r="AK279" s="81"/>
      <c r="AL279" s="81"/>
      <c r="AM279" s="81"/>
    </row>
    <row r="280" spans="1:39" s="35" customFormat="1" ht="48" customHeight="1" x14ac:dyDescent="0.15">
      <c r="A280" s="53"/>
      <c r="B280" s="28" t="s">
        <v>3</v>
      </c>
      <c r="C280" s="52" t="s">
        <v>142</v>
      </c>
      <c r="D280" s="52" t="s">
        <v>72</v>
      </c>
      <c r="E280" s="52" t="s">
        <v>73</v>
      </c>
      <c r="F280" s="52" t="s">
        <v>593</v>
      </c>
      <c r="G280" s="52" t="s">
        <v>594</v>
      </c>
      <c r="H280" s="47">
        <v>2767989</v>
      </c>
      <c r="I280" s="156" t="s">
        <v>86</v>
      </c>
      <c r="J280" s="29" t="s">
        <v>76</v>
      </c>
      <c r="K280" s="72" t="s">
        <v>595</v>
      </c>
      <c r="L280" s="169" t="s">
        <v>596</v>
      </c>
      <c r="M280" s="175" t="str">
        <f>G283</f>
        <v>Adquirir herramientas y equipo para las actividades de mantenimiento en las instalaciones de la UPN</v>
      </c>
      <c r="N280" s="31">
        <v>1</v>
      </c>
      <c r="O280" s="31">
        <v>1</v>
      </c>
      <c r="P280" s="74">
        <v>11</v>
      </c>
      <c r="Q280" s="75" t="s">
        <v>79</v>
      </c>
      <c r="R280" s="75" t="s">
        <v>80</v>
      </c>
      <c r="S280" s="52" t="s">
        <v>1</v>
      </c>
      <c r="T280" s="176">
        <f>H280+H281+H282+H283+H284+H285</f>
        <v>37519351</v>
      </c>
      <c r="U280" s="177">
        <f>T280</f>
        <v>37519351</v>
      </c>
      <c r="V280" s="31" t="s">
        <v>76</v>
      </c>
      <c r="W280" s="31" t="s">
        <v>81</v>
      </c>
      <c r="X280" s="78" t="s">
        <v>82</v>
      </c>
      <c r="Y280" s="32" t="s">
        <v>83</v>
      </c>
      <c r="Z280" s="33" t="s">
        <v>3</v>
      </c>
      <c r="AA280" s="30" t="s">
        <v>84</v>
      </c>
      <c r="AB280" s="79" t="s">
        <v>85</v>
      </c>
      <c r="AC280" s="31" t="s">
        <v>76</v>
      </c>
      <c r="AD280" s="31" t="s">
        <v>86</v>
      </c>
      <c r="AE280" s="80" t="s">
        <v>87</v>
      </c>
      <c r="AF280" s="80" t="s">
        <v>88</v>
      </c>
      <c r="AG280" s="80" t="s">
        <v>89</v>
      </c>
      <c r="AH280" s="80" t="s">
        <v>90</v>
      </c>
      <c r="AI280" s="80" t="s">
        <v>90</v>
      </c>
      <c r="AJ280" s="80" t="s">
        <v>90</v>
      </c>
      <c r="AK280" s="81"/>
      <c r="AL280" s="81"/>
      <c r="AM280" s="81"/>
    </row>
    <row r="281" spans="1:39" s="35" customFormat="1" ht="48" customHeight="1" x14ac:dyDescent="0.15">
      <c r="A281" s="53"/>
      <c r="B281" s="28" t="s">
        <v>3</v>
      </c>
      <c r="C281" s="52" t="s">
        <v>142</v>
      </c>
      <c r="D281" s="52" t="s">
        <v>72</v>
      </c>
      <c r="E281" s="37" t="s">
        <v>597</v>
      </c>
      <c r="F281" s="52" t="s">
        <v>598</v>
      </c>
      <c r="G281" s="52" t="s">
        <v>594</v>
      </c>
      <c r="H281" s="47">
        <v>4305499</v>
      </c>
      <c r="I281" s="156" t="s">
        <v>86</v>
      </c>
      <c r="J281" s="29" t="s">
        <v>76</v>
      </c>
      <c r="K281" s="72" t="s">
        <v>595</v>
      </c>
      <c r="L281" s="169"/>
      <c r="M281" s="175"/>
      <c r="N281" s="31">
        <v>1</v>
      </c>
      <c r="O281" s="31">
        <v>1</v>
      </c>
      <c r="P281" s="74">
        <v>11</v>
      </c>
      <c r="Q281" s="75" t="s">
        <v>79</v>
      </c>
      <c r="R281" s="75" t="s">
        <v>80</v>
      </c>
      <c r="S281" s="82" t="s">
        <v>1</v>
      </c>
      <c r="T281" s="176"/>
      <c r="U281" s="177"/>
      <c r="V281" s="31" t="s">
        <v>76</v>
      </c>
      <c r="W281" s="31" t="s">
        <v>81</v>
      </c>
      <c r="X281" s="78" t="s">
        <v>82</v>
      </c>
      <c r="Y281" s="32" t="s">
        <v>83</v>
      </c>
      <c r="Z281" s="33" t="s">
        <v>3</v>
      </c>
      <c r="AA281" s="30" t="s">
        <v>84</v>
      </c>
      <c r="AB281" s="79" t="s">
        <v>85</v>
      </c>
      <c r="AC281" s="31" t="s">
        <v>76</v>
      </c>
      <c r="AD281" s="31" t="s">
        <v>86</v>
      </c>
      <c r="AE281" s="80" t="s">
        <v>87</v>
      </c>
      <c r="AF281" s="80" t="s">
        <v>88</v>
      </c>
      <c r="AG281" s="80" t="s">
        <v>89</v>
      </c>
      <c r="AH281" s="80" t="s">
        <v>90</v>
      </c>
      <c r="AI281" s="80" t="s">
        <v>90</v>
      </c>
      <c r="AJ281" s="80" t="s">
        <v>90</v>
      </c>
      <c r="AK281" s="81"/>
      <c r="AL281" s="81"/>
      <c r="AM281" s="81"/>
    </row>
    <row r="282" spans="1:39" s="35" customFormat="1" ht="48" customHeight="1" x14ac:dyDescent="0.15">
      <c r="A282" s="53"/>
      <c r="B282" s="28" t="s">
        <v>3</v>
      </c>
      <c r="C282" s="52" t="s">
        <v>142</v>
      </c>
      <c r="D282" s="52" t="s">
        <v>72</v>
      </c>
      <c r="E282" s="52" t="s">
        <v>91</v>
      </c>
      <c r="F282" s="52" t="s">
        <v>92</v>
      </c>
      <c r="G282" s="52" t="s">
        <v>594</v>
      </c>
      <c r="H282" s="47">
        <v>18955436</v>
      </c>
      <c r="I282" s="156" t="s">
        <v>86</v>
      </c>
      <c r="J282" s="29" t="s">
        <v>76</v>
      </c>
      <c r="K282" s="72" t="s">
        <v>595</v>
      </c>
      <c r="L282" s="169"/>
      <c r="M282" s="175"/>
      <c r="N282" s="31">
        <v>1</v>
      </c>
      <c r="O282" s="31">
        <v>1</v>
      </c>
      <c r="P282" s="74">
        <v>11</v>
      </c>
      <c r="Q282" s="75" t="s">
        <v>79</v>
      </c>
      <c r="R282" s="75" t="s">
        <v>80</v>
      </c>
      <c r="S282" s="82" t="s">
        <v>1</v>
      </c>
      <c r="T282" s="176"/>
      <c r="U282" s="177"/>
      <c r="V282" s="31" t="s">
        <v>76</v>
      </c>
      <c r="W282" s="31" t="s">
        <v>81</v>
      </c>
      <c r="X282" s="78" t="s">
        <v>82</v>
      </c>
      <c r="Y282" s="32" t="s">
        <v>83</v>
      </c>
      <c r="Z282" s="33" t="s">
        <v>3</v>
      </c>
      <c r="AA282" s="30" t="s">
        <v>84</v>
      </c>
      <c r="AB282" s="79" t="s">
        <v>85</v>
      </c>
      <c r="AC282" s="31" t="s">
        <v>76</v>
      </c>
      <c r="AD282" s="31" t="s">
        <v>86</v>
      </c>
      <c r="AE282" s="80" t="s">
        <v>87</v>
      </c>
      <c r="AF282" s="80" t="s">
        <v>88</v>
      </c>
      <c r="AG282" s="80" t="s">
        <v>89</v>
      </c>
      <c r="AH282" s="80" t="s">
        <v>90</v>
      </c>
      <c r="AI282" s="80" t="s">
        <v>90</v>
      </c>
      <c r="AJ282" s="80" t="s">
        <v>90</v>
      </c>
      <c r="AK282" s="81"/>
      <c r="AL282" s="81"/>
      <c r="AM282" s="81"/>
    </row>
    <row r="283" spans="1:39" s="35" customFormat="1" ht="48" customHeight="1" x14ac:dyDescent="0.15">
      <c r="A283" s="53"/>
      <c r="B283" s="28" t="s">
        <v>3</v>
      </c>
      <c r="C283" s="52" t="s">
        <v>142</v>
      </c>
      <c r="D283" s="52" t="s">
        <v>72</v>
      </c>
      <c r="E283" s="37" t="s">
        <v>599</v>
      </c>
      <c r="F283" s="52" t="s">
        <v>600</v>
      </c>
      <c r="G283" s="52" t="s">
        <v>594</v>
      </c>
      <c r="H283" s="47">
        <v>7170513</v>
      </c>
      <c r="I283" s="156" t="s">
        <v>86</v>
      </c>
      <c r="J283" s="29" t="s">
        <v>76</v>
      </c>
      <c r="K283" s="72" t="s">
        <v>595</v>
      </c>
      <c r="L283" s="169"/>
      <c r="M283" s="175"/>
      <c r="N283" s="31">
        <v>1</v>
      </c>
      <c r="O283" s="31">
        <v>1</v>
      </c>
      <c r="P283" s="74">
        <v>11</v>
      </c>
      <c r="Q283" s="75" t="s">
        <v>79</v>
      </c>
      <c r="R283" s="75" t="s">
        <v>80</v>
      </c>
      <c r="S283" s="82" t="s">
        <v>1</v>
      </c>
      <c r="T283" s="176"/>
      <c r="U283" s="177"/>
      <c r="V283" s="31" t="s">
        <v>76</v>
      </c>
      <c r="W283" s="31" t="s">
        <v>81</v>
      </c>
      <c r="X283" s="78" t="s">
        <v>82</v>
      </c>
      <c r="Y283" s="32" t="s">
        <v>83</v>
      </c>
      <c r="Z283" s="33" t="s">
        <v>3</v>
      </c>
      <c r="AA283" s="30" t="s">
        <v>84</v>
      </c>
      <c r="AB283" s="79" t="s">
        <v>85</v>
      </c>
      <c r="AC283" s="31" t="s">
        <v>76</v>
      </c>
      <c r="AD283" s="31" t="s">
        <v>86</v>
      </c>
      <c r="AE283" s="80" t="s">
        <v>87</v>
      </c>
      <c r="AF283" s="80" t="s">
        <v>88</v>
      </c>
      <c r="AG283" s="80" t="s">
        <v>89</v>
      </c>
      <c r="AH283" s="80" t="s">
        <v>90</v>
      </c>
      <c r="AI283" s="80" t="s">
        <v>90</v>
      </c>
      <c r="AJ283" s="80" t="s">
        <v>90</v>
      </c>
      <c r="AK283" s="81"/>
      <c r="AL283" s="81"/>
      <c r="AM283" s="81"/>
    </row>
    <row r="284" spans="1:39" s="35" customFormat="1" ht="48" customHeight="1" x14ac:dyDescent="0.15">
      <c r="A284" s="53"/>
      <c r="B284" s="28" t="s">
        <v>3</v>
      </c>
      <c r="C284" s="52" t="s">
        <v>142</v>
      </c>
      <c r="D284" s="52" t="s">
        <v>72</v>
      </c>
      <c r="E284" s="37" t="s">
        <v>111</v>
      </c>
      <c r="F284" s="52" t="s">
        <v>112</v>
      </c>
      <c r="G284" s="52" t="s">
        <v>594</v>
      </c>
      <c r="H284" s="47">
        <v>1559205</v>
      </c>
      <c r="I284" s="156" t="s">
        <v>86</v>
      </c>
      <c r="J284" s="29" t="s">
        <v>76</v>
      </c>
      <c r="K284" s="72" t="s">
        <v>595</v>
      </c>
      <c r="L284" s="169"/>
      <c r="M284" s="175"/>
      <c r="N284" s="31">
        <v>1</v>
      </c>
      <c r="O284" s="31">
        <v>1</v>
      </c>
      <c r="P284" s="74">
        <v>11</v>
      </c>
      <c r="Q284" s="75" t="s">
        <v>79</v>
      </c>
      <c r="R284" s="75" t="s">
        <v>80</v>
      </c>
      <c r="S284" s="82" t="s">
        <v>1</v>
      </c>
      <c r="T284" s="176"/>
      <c r="U284" s="177"/>
      <c r="V284" s="31" t="s">
        <v>76</v>
      </c>
      <c r="W284" s="31" t="s">
        <v>81</v>
      </c>
      <c r="X284" s="78" t="s">
        <v>82</v>
      </c>
      <c r="Y284" s="32" t="s">
        <v>83</v>
      </c>
      <c r="Z284" s="33" t="s">
        <v>3</v>
      </c>
      <c r="AA284" s="30" t="s">
        <v>84</v>
      </c>
      <c r="AB284" s="79" t="s">
        <v>85</v>
      </c>
      <c r="AC284" s="31" t="s">
        <v>76</v>
      </c>
      <c r="AD284" s="31" t="s">
        <v>86</v>
      </c>
      <c r="AE284" s="80" t="s">
        <v>87</v>
      </c>
      <c r="AF284" s="80" t="s">
        <v>88</v>
      </c>
      <c r="AG284" s="80" t="s">
        <v>89</v>
      </c>
      <c r="AH284" s="80" t="s">
        <v>90</v>
      </c>
      <c r="AI284" s="80" t="s">
        <v>90</v>
      </c>
      <c r="AJ284" s="80" t="s">
        <v>90</v>
      </c>
      <c r="AK284" s="81"/>
      <c r="AL284" s="81"/>
      <c r="AM284" s="81"/>
    </row>
    <row r="285" spans="1:39" s="35" customFormat="1" ht="48" customHeight="1" x14ac:dyDescent="0.15">
      <c r="A285" s="53"/>
      <c r="B285" s="28" t="s">
        <v>3</v>
      </c>
      <c r="C285" s="52" t="s">
        <v>142</v>
      </c>
      <c r="D285" s="52" t="s">
        <v>72</v>
      </c>
      <c r="E285" s="37" t="s">
        <v>129</v>
      </c>
      <c r="F285" s="52" t="s">
        <v>21</v>
      </c>
      <c r="G285" s="52" t="s">
        <v>594</v>
      </c>
      <c r="H285" s="47">
        <v>2760709</v>
      </c>
      <c r="I285" s="156" t="s">
        <v>86</v>
      </c>
      <c r="J285" s="29" t="s">
        <v>76</v>
      </c>
      <c r="K285" s="72" t="s">
        <v>595</v>
      </c>
      <c r="L285" s="169"/>
      <c r="M285" s="175"/>
      <c r="N285" s="31">
        <v>1</v>
      </c>
      <c r="O285" s="31">
        <v>1</v>
      </c>
      <c r="P285" s="74">
        <v>11</v>
      </c>
      <c r="Q285" s="75" t="s">
        <v>79</v>
      </c>
      <c r="R285" s="75" t="s">
        <v>80</v>
      </c>
      <c r="S285" s="82" t="s">
        <v>1</v>
      </c>
      <c r="T285" s="176"/>
      <c r="U285" s="177"/>
      <c r="V285" s="31" t="s">
        <v>76</v>
      </c>
      <c r="W285" s="31" t="s">
        <v>81</v>
      </c>
      <c r="X285" s="78" t="s">
        <v>82</v>
      </c>
      <c r="Y285" s="32" t="s">
        <v>83</v>
      </c>
      <c r="Z285" s="33" t="s">
        <v>3</v>
      </c>
      <c r="AA285" s="30" t="s">
        <v>84</v>
      </c>
      <c r="AB285" s="79" t="s">
        <v>85</v>
      </c>
      <c r="AC285" s="31" t="s">
        <v>76</v>
      </c>
      <c r="AD285" s="31" t="s">
        <v>86</v>
      </c>
      <c r="AE285" s="80" t="s">
        <v>87</v>
      </c>
      <c r="AF285" s="80" t="s">
        <v>88</v>
      </c>
      <c r="AG285" s="80" t="s">
        <v>89</v>
      </c>
      <c r="AH285" s="80" t="s">
        <v>90</v>
      </c>
      <c r="AI285" s="80" t="s">
        <v>90</v>
      </c>
      <c r="AJ285" s="80" t="s">
        <v>90</v>
      </c>
      <c r="AK285" s="81"/>
      <c r="AL285" s="81"/>
      <c r="AM285" s="81"/>
    </row>
    <row r="286" spans="1:39" s="35" customFormat="1" ht="48" customHeight="1" x14ac:dyDescent="0.15">
      <c r="A286" s="53"/>
      <c r="B286" s="28" t="s">
        <v>3</v>
      </c>
      <c r="C286" s="52" t="s">
        <v>214</v>
      </c>
      <c r="D286" s="52" t="s">
        <v>215</v>
      </c>
      <c r="E286" s="52" t="s">
        <v>9</v>
      </c>
      <c r="F286" s="52" t="s">
        <v>133</v>
      </c>
      <c r="G286" s="52" t="s">
        <v>601</v>
      </c>
      <c r="H286" s="47">
        <v>15000000</v>
      </c>
      <c r="I286" s="156" t="s">
        <v>86</v>
      </c>
      <c r="J286" s="29" t="s">
        <v>76</v>
      </c>
      <c r="K286" s="72" t="s">
        <v>602</v>
      </c>
      <c r="L286" s="73" t="s">
        <v>603</v>
      </c>
      <c r="M286" s="52" t="str">
        <f>G286</f>
        <v>Prestar el servicio de mantenimiento de los instrumentos musicales del Instituto Pedagógico Nacional</v>
      </c>
      <c r="N286" s="31">
        <v>1</v>
      </c>
      <c r="O286" s="31">
        <v>1</v>
      </c>
      <c r="P286" s="74">
        <v>11</v>
      </c>
      <c r="Q286" s="75" t="s">
        <v>79</v>
      </c>
      <c r="R286" s="75" t="s">
        <v>80</v>
      </c>
      <c r="S286" s="82" t="s">
        <v>14</v>
      </c>
      <c r="T286" s="76">
        <f>H286</f>
        <v>15000000</v>
      </c>
      <c r="U286" s="77">
        <f>T286</f>
        <v>15000000</v>
      </c>
      <c r="V286" s="31" t="s">
        <v>76</v>
      </c>
      <c r="W286" s="31" t="s">
        <v>81</v>
      </c>
      <c r="X286" s="78" t="s">
        <v>82</v>
      </c>
      <c r="Y286" s="32" t="s">
        <v>83</v>
      </c>
      <c r="Z286" s="33" t="s">
        <v>3</v>
      </c>
      <c r="AA286" s="30" t="s">
        <v>84</v>
      </c>
      <c r="AB286" s="79" t="s">
        <v>85</v>
      </c>
      <c r="AC286" s="31" t="s">
        <v>76</v>
      </c>
      <c r="AD286" s="31" t="s">
        <v>86</v>
      </c>
      <c r="AE286" s="80" t="s">
        <v>87</v>
      </c>
      <c r="AF286" s="80" t="s">
        <v>88</v>
      </c>
      <c r="AG286" s="80" t="s">
        <v>89</v>
      </c>
      <c r="AH286" s="80" t="s">
        <v>90</v>
      </c>
      <c r="AI286" s="80" t="s">
        <v>90</v>
      </c>
      <c r="AJ286" s="80" t="s">
        <v>90</v>
      </c>
      <c r="AK286" s="81"/>
      <c r="AL286" s="81"/>
      <c r="AM286" s="81"/>
    </row>
    <row r="287" spans="1:39" s="35" customFormat="1" ht="48" customHeight="1" x14ac:dyDescent="0.15">
      <c r="A287" s="53"/>
      <c r="B287" s="28" t="s">
        <v>3</v>
      </c>
      <c r="C287" s="52" t="s">
        <v>214</v>
      </c>
      <c r="D287" s="52" t="s">
        <v>215</v>
      </c>
      <c r="E287" s="52" t="s">
        <v>9</v>
      </c>
      <c r="F287" s="52" t="s">
        <v>133</v>
      </c>
      <c r="G287" s="52" t="s">
        <v>604</v>
      </c>
      <c r="H287" s="47">
        <v>800000</v>
      </c>
      <c r="I287" s="156" t="s">
        <v>86</v>
      </c>
      <c r="J287" s="29" t="s">
        <v>76</v>
      </c>
      <c r="K287" s="72" t="s">
        <v>605</v>
      </c>
      <c r="L287" s="73" t="s">
        <v>606</v>
      </c>
      <c r="M287" s="52" t="str">
        <f>G287</f>
        <v>Prestar el servicio de mantenimiento de equipos médicos del IPN</v>
      </c>
      <c r="N287" s="31">
        <v>1</v>
      </c>
      <c r="O287" s="31">
        <v>1</v>
      </c>
      <c r="P287" s="74">
        <v>11</v>
      </c>
      <c r="Q287" s="75" t="s">
        <v>79</v>
      </c>
      <c r="R287" s="75" t="s">
        <v>80</v>
      </c>
      <c r="S287" s="82" t="s">
        <v>14</v>
      </c>
      <c r="T287" s="76">
        <f>H287</f>
        <v>800000</v>
      </c>
      <c r="U287" s="77">
        <f>T287</f>
        <v>800000</v>
      </c>
      <c r="V287" s="31" t="s">
        <v>76</v>
      </c>
      <c r="W287" s="31" t="s">
        <v>81</v>
      </c>
      <c r="X287" s="78" t="s">
        <v>82</v>
      </c>
      <c r="Y287" s="32" t="s">
        <v>83</v>
      </c>
      <c r="Z287" s="33" t="s">
        <v>3</v>
      </c>
      <c r="AA287" s="30" t="s">
        <v>84</v>
      </c>
      <c r="AB287" s="79" t="s">
        <v>85</v>
      </c>
      <c r="AC287" s="31" t="s">
        <v>76</v>
      </c>
      <c r="AD287" s="31" t="s">
        <v>86</v>
      </c>
      <c r="AE287" s="80" t="s">
        <v>87</v>
      </c>
      <c r="AF287" s="80" t="s">
        <v>88</v>
      </c>
      <c r="AG287" s="80" t="s">
        <v>89</v>
      </c>
      <c r="AH287" s="80" t="s">
        <v>90</v>
      </c>
      <c r="AI287" s="80" t="s">
        <v>90</v>
      </c>
      <c r="AJ287" s="80" t="s">
        <v>90</v>
      </c>
      <c r="AK287" s="81"/>
      <c r="AL287" s="81"/>
      <c r="AM287" s="81"/>
    </row>
    <row r="288" spans="1:39" s="35" customFormat="1" ht="48" customHeight="1" x14ac:dyDescent="0.15">
      <c r="A288" s="53"/>
      <c r="B288" s="28" t="s">
        <v>3</v>
      </c>
      <c r="C288" s="52" t="s">
        <v>142</v>
      </c>
      <c r="D288" s="52" t="s">
        <v>72</v>
      </c>
      <c r="E288" s="52" t="s">
        <v>9</v>
      </c>
      <c r="F288" s="52" t="s">
        <v>133</v>
      </c>
      <c r="G288" s="52" t="s">
        <v>607</v>
      </c>
      <c r="H288" s="47">
        <v>6000000</v>
      </c>
      <c r="I288" s="156" t="s">
        <v>86</v>
      </c>
      <c r="J288" s="29" t="s">
        <v>76</v>
      </c>
      <c r="K288" s="72" t="s">
        <v>608</v>
      </c>
      <c r="L288" s="73">
        <v>92121700</v>
      </c>
      <c r="M288" s="52" t="str">
        <f>G288</f>
        <v xml:space="preserve">Prestar el Servicio de mantenimiento o reparación de alarma contra incendios (GDO) </v>
      </c>
      <c r="N288" s="31">
        <v>1</v>
      </c>
      <c r="O288" s="31">
        <v>1</v>
      </c>
      <c r="P288" s="74">
        <v>11</v>
      </c>
      <c r="Q288" s="75" t="s">
        <v>79</v>
      </c>
      <c r="R288" s="75" t="s">
        <v>80</v>
      </c>
      <c r="S288" s="82" t="s">
        <v>158</v>
      </c>
      <c r="T288" s="76">
        <f>H288</f>
        <v>6000000</v>
      </c>
      <c r="U288" s="77">
        <f>T288</f>
        <v>6000000</v>
      </c>
      <c r="V288" s="31" t="s">
        <v>76</v>
      </c>
      <c r="W288" s="31" t="s">
        <v>81</v>
      </c>
      <c r="X288" s="78" t="s">
        <v>82</v>
      </c>
      <c r="Y288" s="32" t="s">
        <v>83</v>
      </c>
      <c r="Z288" s="33" t="s">
        <v>3</v>
      </c>
      <c r="AA288" s="30" t="s">
        <v>84</v>
      </c>
      <c r="AB288" s="79" t="s">
        <v>85</v>
      </c>
      <c r="AC288" s="31" t="s">
        <v>76</v>
      </c>
      <c r="AD288" s="31" t="s">
        <v>86</v>
      </c>
      <c r="AE288" s="80" t="s">
        <v>87</v>
      </c>
      <c r="AF288" s="80" t="s">
        <v>88</v>
      </c>
      <c r="AG288" s="80" t="s">
        <v>89</v>
      </c>
      <c r="AH288" s="80" t="s">
        <v>90</v>
      </c>
      <c r="AI288" s="80" t="s">
        <v>90</v>
      </c>
      <c r="AJ288" s="80" t="s">
        <v>90</v>
      </c>
      <c r="AK288" s="81"/>
      <c r="AL288" s="81"/>
      <c r="AM288" s="81"/>
    </row>
    <row r="289" spans="1:39" s="35" customFormat="1" ht="48" customHeight="1" x14ac:dyDescent="0.15">
      <c r="A289" s="53"/>
      <c r="B289" s="28" t="s">
        <v>27</v>
      </c>
      <c r="C289" s="52" t="s">
        <v>436</v>
      </c>
      <c r="D289" s="52" t="s">
        <v>437</v>
      </c>
      <c r="E289" s="52" t="s">
        <v>129</v>
      </c>
      <c r="F289" s="52" t="s">
        <v>130</v>
      </c>
      <c r="G289" s="52" t="s">
        <v>609</v>
      </c>
      <c r="H289" s="47">
        <v>1067000</v>
      </c>
      <c r="I289" s="156" t="s">
        <v>86</v>
      </c>
      <c r="J289" s="29" t="s">
        <v>76</v>
      </c>
      <c r="K289" s="155" t="s">
        <v>610</v>
      </c>
      <c r="L289" s="169" t="s">
        <v>678</v>
      </c>
      <c r="M289" s="175" t="str">
        <f>G289</f>
        <v>Suministrar materiales y herramientas para el Departamento de Tecnología de la Universidad Pedagógica Nacional</v>
      </c>
      <c r="N289" s="31">
        <v>1</v>
      </c>
      <c r="O289" s="31">
        <v>1</v>
      </c>
      <c r="P289" s="74">
        <v>11</v>
      </c>
      <c r="Q289" s="75" t="s">
        <v>79</v>
      </c>
      <c r="R289" s="75" t="s">
        <v>80</v>
      </c>
      <c r="S289" s="82" t="s">
        <v>1</v>
      </c>
      <c r="T289" s="176">
        <f>H289+H290</f>
        <v>15567000</v>
      </c>
      <c r="U289" s="177">
        <f>T289</f>
        <v>15567000</v>
      </c>
      <c r="V289" s="31" t="s">
        <v>76</v>
      </c>
      <c r="W289" s="31" t="s">
        <v>81</v>
      </c>
      <c r="X289" s="78" t="s">
        <v>82</v>
      </c>
      <c r="Y289" s="32" t="s">
        <v>83</v>
      </c>
      <c r="Z289" s="33" t="s">
        <v>27</v>
      </c>
      <c r="AA289" s="30" t="s">
        <v>84</v>
      </c>
      <c r="AB289" s="79" t="s">
        <v>85</v>
      </c>
      <c r="AC289" s="31" t="s">
        <v>76</v>
      </c>
      <c r="AD289" s="31" t="s">
        <v>86</v>
      </c>
      <c r="AE289" s="80" t="s">
        <v>87</v>
      </c>
      <c r="AF289" s="80" t="s">
        <v>88</v>
      </c>
      <c r="AG289" s="80" t="s">
        <v>89</v>
      </c>
      <c r="AH289" s="80" t="s">
        <v>90</v>
      </c>
      <c r="AI289" s="80" t="s">
        <v>90</v>
      </c>
      <c r="AJ289" s="80" t="s">
        <v>90</v>
      </c>
      <c r="AK289" s="81"/>
      <c r="AL289" s="81"/>
      <c r="AM289" s="81"/>
    </row>
    <row r="290" spans="1:39" s="35" customFormat="1" ht="48" customHeight="1" x14ac:dyDescent="0.15">
      <c r="A290" s="53"/>
      <c r="B290" s="28" t="s">
        <v>27</v>
      </c>
      <c r="C290" s="52" t="s">
        <v>436</v>
      </c>
      <c r="D290" s="52" t="s">
        <v>437</v>
      </c>
      <c r="E290" s="52" t="s">
        <v>111</v>
      </c>
      <c r="F290" s="52" t="s">
        <v>611</v>
      </c>
      <c r="G290" s="52" t="s">
        <v>609</v>
      </c>
      <c r="H290" s="47">
        <v>14500000</v>
      </c>
      <c r="I290" s="156" t="s">
        <v>86</v>
      </c>
      <c r="J290" s="29" t="s">
        <v>76</v>
      </c>
      <c r="K290" s="155" t="s">
        <v>610</v>
      </c>
      <c r="L290" s="169"/>
      <c r="M290" s="175"/>
      <c r="N290" s="31">
        <v>1</v>
      </c>
      <c r="O290" s="31">
        <v>1</v>
      </c>
      <c r="P290" s="74">
        <v>11</v>
      </c>
      <c r="Q290" s="75" t="s">
        <v>79</v>
      </c>
      <c r="R290" s="75" t="s">
        <v>80</v>
      </c>
      <c r="S290" s="82" t="s">
        <v>1</v>
      </c>
      <c r="T290" s="176"/>
      <c r="U290" s="177"/>
      <c r="V290" s="31" t="s">
        <v>76</v>
      </c>
      <c r="W290" s="31" t="s">
        <v>81</v>
      </c>
      <c r="X290" s="78" t="s">
        <v>82</v>
      </c>
      <c r="Y290" s="32" t="s">
        <v>83</v>
      </c>
      <c r="Z290" s="33" t="s">
        <v>27</v>
      </c>
      <c r="AA290" s="30" t="s">
        <v>84</v>
      </c>
      <c r="AB290" s="79" t="s">
        <v>85</v>
      </c>
      <c r="AC290" s="31" t="s">
        <v>76</v>
      </c>
      <c r="AD290" s="31" t="s">
        <v>86</v>
      </c>
      <c r="AE290" s="80" t="s">
        <v>87</v>
      </c>
      <c r="AF290" s="80" t="s">
        <v>88</v>
      </c>
      <c r="AG290" s="80" t="s">
        <v>89</v>
      </c>
      <c r="AH290" s="80" t="s">
        <v>90</v>
      </c>
      <c r="AI290" s="80" t="s">
        <v>90</v>
      </c>
      <c r="AJ290" s="80" t="s">
        <v>90</v>
      </c>
      <c r="AK290" s="81"/>
      <c r="AL290" s="81"/>
      <c r="AM290" s="81"/>
    </row>
    <row r="291" spans="1:39" ht="48" customHeight="1" x14ac:dyDescent="0.15">
      <c r="A291" s="3"/>
      <c r="B291" s="28" t="s">
        <v>3</v>
      </c>
      <c r="C291" s="52" t="s">
        <v>159</v>
      </c>
      <c r="D291" s="52" t="s">
        <v>160</v>
      </c>
      <c r="E291" s="52" t="s">
        <v>161</v>
      </c>
      <c r="F291" s="52" t="s">
        <v>10</v>
      </c>
      <c r="G291" s="52" t="s">
        <v>612</v>
      </c>
      <c r="H291" s="47">
        <v>140000000</v>
      </c>
      <c r="I291" s="156" t="s">
        <v>86</v>
      </c>
      <c r="J291" s="29" t="s">
        <v>76</v>
      </c>
      <c r="K291" s="72" t="s">
        <v>613</v>
      </c>
      <c r="L291" s="73" t="s">
        <v>276</v>
      </c>
      <c r="M291" s="52" t="str">
        <f t="shared" ref="M291:M308" si="26">G291</f>
        <v>Prestar los servicios de soporte, administración y almacenamiento en nube de los backups de información de la Universidad Pedagógica Nacional.</v>
      </c>
      <c r="N291" s="31">
        <v>1</v>
      </c>
      <c r="O291" s="31">
        <v>1</v>
      </c>
      <c r="P291" s="74">
        <v>12</v>
      </c>
      <c r="Q291" s="75" t="s">
        <v>79</v>
      </c>
      <c r="R291" s="75" t="s">
        <v>80</v>
      </c>
      <c r="S291" s="52" t="s">
        <v>1</v>
      </c>
      <c r="T291" s="76">
        <f>H291</f>
        <v>140000000</v>
      </c>
      <c r="U291" s="77">
        <f t="shared" ref="U291:U296" si="27">T291</f>
        <v>140000000</v>
      </c>
      <c r="V291" s="31" t="s">
        <v>76</v>
      </c>
      <c r="W291" s="31" t="s">
        <v>81</v>
      </c>
      <c r="X291" s="78" t="s">
        <v>82</v>
      </c>
      <c r="Y291" s="32" t="s">
        <v>83</v>
      </c>
      <c r="Z291" s="33" t="s">
        <v>3</v>
      </c>
      <c r="AA291" s="30" t="s">
        <v>84</v>
      </c>
      <c r="AB291" s="79" t="s">
        <v>85</v>
      </c>
      <c r="AC291" s="31" t="s">
        <v>76</v>
      </c>
      <c r="AD291" s="31" t="s">
        <v>86</v>
      </c>
      <c r="AE291" s="80" t="s">
        <v>87</v>
      </c>
      <c r="AF291" s="80" t="s">
        <v>88</v>
      </c>
      <c r="AG291" s="80" t="s">
        <v>89</v>
      </c>
      <c r="AH291" s="80" t="s">
        <v>90</v>
      </c>
      <c r="AI291" s="80" t="s">
        <v>90</v>
      </c>
      <c r="AJ291" s="80" t="s">
        <v>90</v>
      </c>
      <c r="AK291" s="91"/>
      <c r="AL291" s="91"/>
      <c r="AM291" s="91"/>
    </row>
    <row r="292" spans="1:39" ht="48" customHeight="1" x14ac:dyDescent="0.15">
      <c r="A292" s="3"/>
      <c r="B292" s="28" t="s">
        <v>3</v>
      </c>
      <c r="C292" s="52" t="s">
        <v>159</v>
      </c>
      <c r="D292" s="52" t="s">
        <v>160</v>
      </c>
      <c r="E292" s="52" t="s">
        <v>161</v>
      </c>
      <c r="F292" s="52" t="s">
        <v>10</v>
      </c>
      <c r="G292" s="52" t="s">
        <v>614</v>
      </c>
      <c r="H292" s="47">
        <v>6000000</v>
      </c>
      <c r="I292" s="156" t="s">
        <v>86</v>
      </c>
      <c r="J292" s="29" t="s">
        <v>76</v>
      </c>
      <c r="K292" s="72" t="s">
        <v>615</v>
      </c>
      <c r="L292" s="73" t="s">
        <v>276</v>
      </c>
      <c r="M292" s="52" t="str">
        <f t="shared" si="26"/>
        <v>Prestar el servicio de certificado para firmas digitales en token virtual para uso de la Universidad Pedagógica Nacional. </v>
      </c>
      <c r="N292" s="31">
        <v>1</v>
      </c>
      <c r="O292" s="31">
        <v>1</v>
      </c>
      <c r="P292" s="74">
        <v>12</v>
      </c>
      <c r="Q292" s="75" t="s">
        <v>79</v>
      </c>
      <c r="R292" s="75" t="s">
        <v>80</v>
      </c>
      <c r="S292" s="52" t="s">
        <v>1</v>
      </c>
      <c r="T292" s="76">
        <f>H292</f>
        <v>6000000</v>
      </c>
      <c r="U292" s="77">
        <f t="shared" si="27"/>
        <v>6000000</v>
      </c>
      <c r="V292" s="31" t="s">
        <v>76</v>
      </c>
      <c r="W292" s="31" t="s">
        <v>81</v>
      </c>
      <c r="X292" s="78" t="s">
        <v>82</v>
      </c>
      <c r="Y292" s="32" t="s">
        <v>83</v>
      </c>
      <c r="Z292" s="33" t="s">
        <v>3</v>
      </c>
      <c r="AA292" s="30" t="s">
        <v>84</v>
      </c>
      <c r="AB292" s="79" t="s">
        <v>85</v>
      </c>
      <c r="AC292" s="31" t="s">
        <v>76</v>
      </c>
      <c r="AD292" s="31" t="s">
        <v>86</v>
      </c>
      <c r="AE292" s="80" t="s">
        <v>87</v>
      </c>
      <c r="AF292" s="80" t="s">
        <v>88</v>
      </c>
      <c r="AG292" s="80" t="s">
        <v>89</v>
      </c>
      <c r="AH292" s="80" t="s">
        <v>90</v>
      </c>
      <c r="AI292" s="80" t="s">
        <v>90</v>
      </c>
      <c r="AJ292" s="80" t="s">
        <v>90</v>
      </c>
      <c r="AK292" s="91"/>
      <c r="AL292" s="91"/>
      <c r="AM292" s="91"/>
    </row>
    <row r="293" spans="1:39" s="35" customFormat="1" ht="48" customHeight="1" x14ac:dyDescent="0.15">
      <c r="A293" s="53"/>
      <c r="B293" s="28" t="s">
        <v>3</v>
      </c>
      <c r="C293" s="52" t="s">
        <v>550</v>
      </c>
      <c r="D293" s="52" t="s">
        <v>128</v>
      </c>
      <c r="E293" s="52" t="s">
        <v>11</v>
      </c>
      <c r="F293" s="52" t="s">
        <v>12</v>
      </c>
      <c r="G293" s="52" t="s">
        <v>616</v>
      </c>
      <c r="H293" s="47">
        <v>2209200</v>
      </c>
      <c r="I293" s="156" t="s">
        <v>86</v>
      </c>
      <c r="J293" s="29" t="s">
        <v>76</v>
      </c>
      <c r="K293" s="72" t="s">
        <v>617</v>
      </c>
      <c r="L293" s="73">
        <v>82111700</v>
      </c>
      <c r="M293" s="52" t="str">
        <f t="shared" si="26"/>
        <v>Realizar sesiones de reflexión sobre la poesía en espacios al aire libre para la comunidad universitaria de la UPN, como parte de la estrategia de resignificación de espacios que se implementará a largo de la vigencia .</v>
      </c>
      <c r="N293" s="31">
        <v>1</v>
      </c>
      <c r="O293" s="31">
        <v>1</v>
      </c>
      <c r="P293" s="74">
        <v>11</v>
      </c>
      <c r="Q293" s="75" t="s">
        <v>79</v>
      </c>
      <c r="R293" s="75" t="s">
        <v>80</v>
      </c>
      <c r="S293" s="52" t="s">
        <v>14</v>
      </c>
      <c r="T293" s="76">
        <f>H293</f>
        <v>2209200</v>
      </c>
      <c r="U293" s="77">
        <f t="shared" si="27"/>
        <v>2209200</v>
      </c>
      <c r="V293" s="31" t="s">
        <v>76</v>
      </c>
      <c r="W293" s="31" t="s">
        <v>81</v>
      </c>
      <c r="X293" s="78" t="s">
        <v>82</v>
      </c>
      <c r="Y293" s="32" t="s">
        <v>83</v>
      </c>
      <c r="Z293" s="33" t="s">
        <v>3</v>
      </c>
      <c r="AA293" s="30" t="s">
        <v>84</v>
      </c>
      <c r="AB293" s="79" t="s">
        <v>85</v>
      </c>
      <c r="AC293" s="31" t="s">
        <v>76</v>
      </c>
      <c r="AD293" s="31" t="s">
        <v>86</v>
      </c>
      <c r="AE293" s="80" t="s">
        <v>87</v>
      </c>
      <c r="AF293" s="80" t="s">
        <v>88</v>
      </c>
      <c r="AG293" s="80" t="s">
        <v>89</v>
      </c>
      <c r="AH293" s="80" t="s">
        <v>90</v>
      </c>
      <c r="AI293" s="80" t="s">
        <v>90</v>
      </c>
      <c r="AJ293" s="80" t="s">
        <v>90</v>
      </c>
      <c r="AK293" s="81"/>
      <c r="AL293" s="81"/>
      <c r="AM293" s="81"/>
    </row>
    <row r="294" spans="1:39" s="35" customFormat="1" ht="48" customHeight="1" x14ac:dyDescent="0.15">
      <c r="A294" s="53"/>
      <c r="B294" s="28" t="s">
        <v>3</v>
      </c>
      <c r="C294" s="52" t="s">
        <v>151</v>
      </c>
      <c r="D294" s="52" t="s">
        <v>128</v>
      </c>
      <c r="E294" s="52" t="s">
        <v>26</v>
      </c>
      <c r="F294" s="52" t="s">
        <v>18</v>
      </c>
      <c r="G294" s="52" t="s">
        <v>618</v>
      </c>
      <c r="H294" s="47">
        <v>56128873</v>
      </c>
      <c r="I294" s="156" t="s">
        <v>86</v>
      </c>
      <c r="J294" s="29" t="s">
        <v>76</v>
      </c>
      <c r="K294" s="72" t="s">
        <v>619</v>
      </c>
      <c r="L294" s="73">
        <v>47131800</v>
      </c>
      <c r="M294" s="52" t="str">
        <f t="shared" si="26"/>
        <v>Suministrar químicos de desinfección y limpieza requeridos para los restaurantes y cafeterías de la Universidad Pedagógica Nacional.</v>
      </c>
      <c r="N294" s="31">
        <v>1</v>
      </c>
      <c r="O294" s="31">
        <v>1</v>
      </c>
      <c r="P294" s="74">
        <v>11</v>
      </c>
      <c r="Q294" s="75" t="s">
        <v>79</v>
      </c>
      <c r="R294" s="75" t="s">
        <v>80</v>
      </c>
      <c r="S294" s="52" t="s">
        <v>227</v>
      </c>
      <c r="T294" s="76">
        <f>H294</f>
        <v>56128873</v>
      </c>
      <c r="U294" s="77">
        <f t="shared" si="27"/>
        <v>56128873</v>
      </c>
      <c r="V294" s="31" t="s">
        <v>76</v>
      </c>
      <c r="W294" s="31" t="s">
        <v>81</v>
      </c>
      <c r="X294" s="78" t="s">
        <v>82</v>
      </c>
      <c r="Y294" s="32" t="s">
        <v>83</v>
      </c>
      <c r="Z294" s="33" t="s">
        <v>3</v>
      </c>
      <c r="AA294" s="30" t="s">
        <v>84</v>
      </c>
      <c r="AB294" s="79" t="s">
        <v>85</v>
      </c>
      <c r="AC294" s="31" t="s">
        <v>76</v>
      </c>
      <c r="AD294" s="31" t="s">
        <v>86</v>
      </c>
      <c r="AE294" s="80" t="s">
        <v>87</v>
      </c>
      <c r="AF294" s="80" t="s">
        <v>88</v>
      </c>
      <c r="AG294" s="80" t="s">
        <v>89</v>
      </c>
      <c r="AH294" s="80" t="s">
        <v>90</v>
      </c>
      <c r="AI294" s="80" t="s">
        <v>90</v>
      </c>
      <c r="AJ294" s="80" t="s">
        <v>90</v>
      </c>
      <c r="AK294" s="81"/>
      <c r="AL294" s="81"/>
      <c r="AM294" s="81"/>
    </row>
    <row r="295" spans="1:39" s="35" customFormat="1" ht="48" customHeight="1" x14ac:dyDescent="0.15">
      <c r="A295" s="53"/>
      <c r="B295" s="28" t="s">
        <v>3</v>
      </c>
      <c r="C295" s="52" t="s">
        <v>142</v>
      </c>
      <c r="D295" s="52" t="s">
        <v>72</v>
      </c>
      <c r="E295" s="52" t="s">
        <v>556</v>
      </c>
      <c r="F295" s="52" t="s">
        <v>6</v>
      </c>
      <c r="G295" s="52" t="s">
        <v>620</v>
      </c>
      <c r="H295" s="47">
        <v>11230100</v>
      </c>
      <c r="I295" s="156" t="s">
        <v>86</v>
      </c>
      <c r="J295" s="29" t="s">
        <v>76</v>
      </c>
      <c r="K295" s="72" t="s">
        <v>621</v>
      </c>
      <c r="L295" s="73" t="s">
        <v>622</v>
      </c>
      <c r="M295" s="52" t="str">
        <f t="shared" si="26"/>
        <v>Adquirir el servicio  de GPS para el parque automotor de la Universidad Pedagógica Nacional</v>
      </c>
      <c r="N295" s="31">
        <v>1</v>
      </c>
      <c r="O295" s="31">
        <v>1</v>
      </c>
      <c r="P295" s="74">
        <v>11</v>
      </c>
      <c r="Q295" s="75" t="s">
        <v>79</v>
      </c>
      <c r="R295" s="75" t="s">
        <v>80</v>
      </c>
      <c r="S295" s="82" t="s">
        <v>5</v>
      </c>
      <c r="T295" s="76">
        <f>H295</f>
        <v>11230100</v>
      </c>
      <c r="U295" s="77">
        <f t="shared" si="27"/>
        <v>11230100</v>
      </c>
      <c r="V295" s="31" t="s">
        <v>76</v>
      </c>
      <c r="W295" s="31" t="s">
        <v>81</v>
      </c>
      <c r="X295" s="78" t="s">
        <v>82</v>
      </c>
      <c r="Y295" s="32" t="s">
        <v>83</v>
      </c>
      <c r="Z295" s="33" t="s">
        <v>3</v>
      </c>
      <c r="AA295" s="30" t="s">
        <v>84</v>
      </c>
      <c r="AB295" s="79" t="s">
        <v>85</v>
      </c>
      <c r="AC295" s="31" t="s">
        <v>76</v>
      </c>
      <c r="AD295" s="31" t="s">
        <v>86</v>
      </c>
      <c r="AE295" s="80" t="s">
        <v>87</v>
      </c>
      <c r="AF295" s="80" t="s">
        <v>88</v>
      </c>
      <c r="AG295" s="80" t="s">
        <v>89</v>
      </c>
      <c r="AH295" s="80" t="s">
        <v>90</v>
      </c>
      <c r="AI295" s="80" t="s">
        <v>90</v>
      </c>
      <c r="AJ295" s="80" t="s">
        <v>90</v>
      </c>
      <c r="AK295" s="81"/>
      <c r="AL295" s="81"/>
      <c r="AM295" s="81"/>
    </row>
    <row r="296" spans="1:39" s="35" customFormat="1" ht="48" customHeight="1" x14ac:dyDescent="0.15">
      <c r="A296" s="53"/>
      <c r="B296" s="28" t="s">
        <v>3</v>
      </c>
      <c r="C296" s="52" t="s">
        <v>142</v>
      </c>
      <c r="D296" s="52" t="s">
        <v>72</v>
      </c>
      <c r="E296" s="52" t="s">
        <v>125</v>
      </c>
      <c r="F296" s="52" t="s">
        <v>126</v>
      </c>
      <c r="G296" s="52" t="s">
        <v>623</v>
      </c>
      <c r="H296" s="47">
        <v>2104000</v>
      </c>
      <c r="I296" s="156" t="s">
        <v>86</v>
      </c>
      <c r="J296" s="29" t="s">
        <v>76</v>
      </c>
      <c r="K296" s="72" t="s">
        <v>624</v>
      </c>
      <c r="L296" s="73">
        <v>53121600</v>
      </c>
      <c r="M296" s="52" t="str">
        <f t="shared" si="26"/>
        <v>Adquirir bolsas  institucionales en el marco de la participación de la UPN en la Feria Internacional del libro de Bogotá</v>
      </c>
      <c r="N296" s="31">
        <v>1</v>
      </c>
      <c r="O296" s="31">
        <v>1</v>
      </c>
      <c r="P296" s="74">
        <v>11</v>
      </c>
      <c r="Q296" s="75" t="s">
        <v>79</v>
      </c>
      <c r="R296" s="75" t="s">
        <v>80</v>
      </c>
      <c r="S296" s="82" t="s">
        <v>1</v>
      </c>
      <c r="T296" s="176">
        <f>H296+H297</f>
        <v>5104000</v>
      </c>
      <c r="U296" s="177">
        <f t="shared" si="27"/>
        <v>5104000</v>
      </c>
      <c r="V296" s="31" t="s">
        <v>76</v>
      </c>
      <c r="W296" s="31" t="s">
        <v>81</v>
      </c>
      <c r="X296" s="78" t="s">
        <v>82</v>
      </c>
      <c r="Y296" s="32" t="s">
        <v>83</v>
      </c>
      <c r="Z296" s="33" t="s">
        <v>3</v>
      </c>
      <c r="AA296" s="30" t="s">
        <v>84</v>
      </c>
      <c r="AB296" s="79" t="s">
        <v>85</v>
      </c>
      <c r="AC296" s="31" t="s">
        <v>76</v>
      </c>
      <c r="AD296" s="31" t="s">
        <v>86</v>
      </c>
      <c r="AE296" s="80" t="s">
        <v>87</v>
      </c>
      <c r="AF296" s="80" t="s">
        <v>88</v>
      </c>
      <c r="AG296" s="80" t="s">
        <v>89</v>
      </c>
      <c r="AH296" s="80" t="s">
        <v>90</v>
      </c>
      <c r="AI296" s="80" t="s">
        <v>90</v>
      </c>
      <c r="AJ296" s="80" t="s">
        <v>90</v>
      </c>
      <c r="AK296" s="81"/>
      <c r="AL296" s="81"/>
      <c r="AM296" s="81"/>
    </row>
    <row r="297" spans="1:39" s="35" customFormat="1" ht="48" customHeight="1" x14ac:dyDescent="0.15">
      <c r="A297" s="53"/>
      <c r="B297" s="28" t="s">
        <v>3</v>
      </c>
      <c r="C297" s="52" t="s">
        <v>142</v>
      </c>
      <c r="D297" s="52" t="s">
        <v>72</v>
      </c>
      <c r="E297" s="52" t="s">
        <v>125</v>
      </c>
      <c r="F297" s="52" t="s">
        <v>126</v>
      </c>
      <c r="G297" s="52" t="s">
        <v>625</v>
      </c>
      <c r="H297" s="47">
        <v>3000000</v>
      </c>
      <c r="I297" s="156" t="s">
        <v>86</v>
      </c>
      <c r="J297" s="29" t="s">
        <v>76</v>
      </c>
      <c r="K297" s="72" t="s">
        <v>626</v>
      </c>
      <c r="L297" s="73">
        <v>53121600</v>
      </c>
      <c r="M297" s="52" t="str">
        <f t="shared" si="26"/>
        <v>Adquirir bolsas toteg bag en el marco de la participación de la UPN en la Feria Internacional del libro de la FILBO</v>
      </c>
      <c r="N297" s="31">
        <v>1</v>
      </c>
      <c r="O297" s="31">
        <v>1</v>
      </c>
      <c r="P297" s="74">
        <v>11</v>
      </c>
      <c r="Q297" s="75" t="s">
        <v>79</v>
      </c>
      <c r="R297" s="75" t="s">
        <v>80</v>
      </c>
      <c r="S297" s="82" t="s">
        <v>1</v>
      </c>
      <c r="T297" s="176"/>
      <c r="U297" s="177"/>
      <c r="V297" s="31" t="s">
        <v>76</v>
      </c>
      <c r="W297" s="31" t="s">
        <v>81</v>
      </c>
      <c r="X297" s="78" t="s">
        <v>82</v>
      </c>
      <c r="Y297" s="32" t="s">
        <v>83</v>
      </c>
      <c r="Z297" s="33" t="s">
        <v>3</v>
      </c>
      <c r="AA297" s="30" t="s">
        <v>84</v>
      </c>
      <c r="AB297" s="79" t="s">
        <v>85</v>
      </c>
      <c r="AC297" s="31" t="s">
        <v>76</v>
      </c>
      <c r="AD297" s="31" t="s">
        <v>86</v>
      </c>
      <c r="AE297" s="80" t="s">
        <v>87</v>
      </c>
      <c r="AF297" s="80" t="s">
        <v>88</v>
      </c>
      <c r="AG297" s="80" t="s">
        <v>89</v>
      </c>
      <c r="AH297" s="80" t="s">
        <v>90</v>
      </c>
      <c r="AI297" s="80" t="s">
        <v>90</v>
      </c>
      <c r="AJ297" s="80" t="s">
        <v>90</v>
      </c>
      <c r="AK297" s="81"/>
      <c r="AL297" s="81"/>
      <c r="AM297" s="81"/>
    </row>
    <row r="298" spans="1:39" s="35" customFormat="1" ht="48" customHeight="1" x14ac:dyDescent="0.15">
      <c r="A298" s="53"/>
      <c r="B298" s="28" t="s">
        <v>27</v>
      </c>
      <c r="C298" s="52" t="s">
        <v>436</v>
      </c>
      <c r="D298" s="52" t="s">
        <v>437</v>
      </c>
      <c r="E298" s="52" t="s">
        <v>9</v>
      </c>
      <c r="F298" s="52" t="s">
        <v>10</v>
      </c>
      <c r="G298" s="52" t="s">
        <v>627</v>
      </c>
      <c r="H298" s="47">
        <v>14833200</v>
      </c>
      <c r="I298" s="156" t="s">
        <v>86</v>
      </c>
      <c r="J298" s="29" t="s">
        <v>76</v>
      </c>
      <c r="K298" s="72" t="s">
        <v>628</v>
      </c>
      <c r="L298" s="73" t="s">
        <v>450</v>
      </c>
      <c r="M298" s="52" t="str">
        <f t="shared" si="26"/>
        <v>Prestar el servicio de mantenimiento preventivo / correctivo a equipos del Departamento de Tecnología de la Universidad Pedagógica Nacional.</v>
      </c>
      <c r="N298" s="31">
        <v>1</v>
      </c>
      <c r="O298" s="31">
        <v>1</v>
      </c>
      <c r="P298" s="74">
        <v>11</v>
      </c>
      <c r="Q298" s="75" t="s">
        <v>79</v>
      </c>
      <c r="R298" s="75" t="s">
        <v>80</v>
      </c>
      <c r="S298" s="82" t="s">
        <v>1</v>
      </c>
      <c r="T298" s="76">
        <f t="shared" ref="T298:T308" si="28">H298</f>
        <v>14833200</v>
      </c>
      <c r="U298" s="77">
        <f t="shared" ref="U298:U309" si="29">T298</f>
        <v>14833200</v>
      </c>
      <c r="V298" s="31" t="s">
        <v>76</v>
      </c>
      <c r="W298" s="31" t="s">
        <v>81</v>
      </c>
      <c r="X298" s="78" t="s">
        <v>82</v>
      </c>
      <c r="Y298" s="32" t="s">
        <v>83</v>
      </c>
      <c r="Z298" s="33" t="s">
        <v>27</v>
      </c>
      <c r="AA298" s="30" t="s">
        <v>84</v>
      </c>
      <c r="AB298" s="79" t="s">
        <v>85</v>
      </c>
      <c r="AC298" s="31" t="s">
        <v>76</v>
      </c>
      <c r="AD298" s="31" t="s">
        <v>86</v>
      </c>
      <c r="AE298" s="80" t="s">
        <v>87</v>
      </c>
      <c r="AF298" s="80" t="s">
        <v>88</v>
      </c>
      <c r="AG298" s="80" t="s">
        <v>89</v>
      </c>
      <c r="AH298" s="80" t="s">
        <v>90</v>
      </c>
      <c r="AI298" s="80" t="s">
        <v>90</v>
      </c>
      <c r="AJ298" s="80" t="s">
        <v>90</v>
      </c>
      <c r="AK298" s="81"/>
      <c r="AL298" s="81"/>
      <c r="AM298" s="81"/>
    </row>
    <row r="299" spans="1:39" s="35" customFormat="1" ht="48" customHeight="1" x14ac:dyDescent="0.15">
      <c r="A299" s="53"/>
      <c r="B299" s="28" t="s">
        <v>27</v>
      </c>
      <c r="C299" s="52" t="s">
        <v>436</v>
      </c>
      <c r="D299" s="52" t="s">
        <v>437</v>
      </c>
      <c r="E299" s="52" t="s">
        <v>95</v>
      </c>
      <c r="F299" s="52" t="s">
        <v>96</v>
      </c>
      <c r="G299" s="52" t="s">
        <v>629</v>
      </c>
      <c r="H299" s="47">
        <v>11700000</v>
      </c>
      <c r="I299" s="156" t="s">
        <v>86</v>
      </c>
      <c r="J299" s="29" t="s">
        <v>76</v>
      </c>
      <c r="K299" s="72" t="s">
        <v>630</v>
      </c>
      <c r="L299" s="73" t="s">
        <v>440</v>
      </c>
      <c r="M299" s="52" t="str">
        <f t="shared" si="26"/>
        <v>Adquirir herramientas y equipos para el -departamento de Tecnología de la Universidad Pedagógica Nacional.</v>
      </c>
      <c r="N299" s="31">
        <v>1</v>
      </c>
      <c r="O299" s="31">
        <v>1</v>
      </c>
      <c r="P299" s="74">
        <v>11</v>
      </c>
      <c r="Q299" s="75" t="s">
        <v>79</v>
      </c>
      <c r="R299" s="75" t="s">
        <v>80</v>
      </c>
      <c r="S299" s="82" t="s">
        <v>14</v>
      </c>
      <c r="T299" s="76">
        <f t="shared" si="28"/>
        <v>11700000</v>
      </c>
      <c r="U299" s="77">
        <f t="shared" si="29"/>
        <v>11700000</v>
      </c>
      <c r="V299" s="31" t="s">
        <v>76</v>
      </c>
      <c r="W299" s="31" t="s">
        <v>81</v>
      </c>
      <c r="X299" s="78" t="s">
        <v>82</v>
      </c>
      <c r="Y299" s="32" t="s">
        <v>83</v>
      </c>
      <c r="Z299" s="33" t="s">
        <v>27</v>
      </c>
      <c r="AA299" s="30" t="s">
        <v>84</v>
      </c>
      <c r="AB299" s="79" t="s">
        <v>85</v>
      </c>
      <c r="AC299" s="31" t="s">
        <v>76</v>
      </c>
      <c r="AD299" s="31" t="s">
        <v>86</v>
      </c>
      <c r="AE299" s="80" t="s">
        <v>87</v>
      </c>
      <c r="AF299" s="80" t="s">
        <v>88</v>
      </c>
      <c r="AG299" s="80" t="s">
        <v>89</v>
      </c>
      <c r="AH299" s="80" t="s">
        <v>90</v>
      </c>
      <c r="AI299" s="80" t="s">
        <v>90</v>
      </c>
      <c r="AJ299" s="80" t="s">
        <v>90</v>
      </c>
      <c r="AK299" s="81"/>
      <c r="AL299" s="81"/>
      <c r="AM299" s="81"/>
    </row>
    <row r="300" spans="1:39" s="8" customFormat="1" ht="48" customHeight="1" x14ac:dyDescent="0.15">
      <c r="B300" s="28" t="s">
        <v>3</v>
      </c>
      <c r="C300" s="52" t="s">
        <v>550</v>
      </c>
      <c r="D300" s="52" t="s">
        <v>128</v>
      </c>
      <c r="E300" s="143" t="s">
        <v>9</v>
      </c>
      <c r="F300" s="143" t="s">
        <v>10</v>
      </c>
      <c r="G300" s="52" t="s">
        <v>631</v>
      </c>
      <c r="H300" s="47">
        <v>30000000</v>
      </c>
      <c r="I300" s="156" t="s">
        <v>86</v>
      </c>
      <c r="J300" s="29" t="s">
        <v>76</v>
      </c>
      <c r="K300" s="72" t="s">
        <v>632</v>
      </c>
      <c r="L300" s="73">
        <v>81141600</v>
      </c>
      <c r="M300" s="52" t="str">
        <f t="shared" si="26"/>
        <v>Prestar el servicio de logística y suministro de material pedagógico para el desarrollo de la actividad académica y cultural del día del maestro en la vigencia </v>
      </c>
      <c r="N300" s="31">
        <v>1</v>
      </c>
      <c r="O300" s="31">
        <v>1</v>
      </c>
      <c r="P300" s="74">
        <v>11</v>
      </c>
      <c r="Q300" s="75" t="s">
        <v>79</v>
      </c>
      <c r="R300" s="75" t="s">
        <v>80</v>
      </c>
      <c r="S300" s="82" t="s">
        <v>1</v>
      </c>
      <c r="T300" s="76">
        <f t="shared" si="28"/>
        <v>30000000</v>
      </c>
      <c r="U300" s="77">
        <f t="shared" si="29"/>
        <v>30000000</v>
      </c>
      <c r="V300" s="31" t="s">
        <v>76</v>
      </c>
      <c r="W300" s="31" t="s">
        <v>81</v>
      </c>
      <c r="X300" s="78" t="s">
        <v>82</v>
      </c>
      <c r="Y300" s="32" t="s">
        <v>83</v>
      </c>
      <c r="Z300" s="33" t="s">
        <v>3</v>
      </c>
      <c r="AA300" s="30" t="s">
        <v>84</v>
      </c>
      <c r="AB300" s="79" t="s">
        <v>85</v>
      </c>
      <c r="AC300" s="31" t="s">
        <v>76</v>
      </c>
      <c r="AD300" s="31" t="s">
        <v>86</v>
      </c>
      <c r="AE300" s="80" t="s">
        <v>87</v>
      </c>
      <c r="AF300" s="80" t="s">
        <v>88</v>
      </c>
      <c r="AG300" s="80" t="s">
        <v>89</v>
      </c>
      <c r="AH300" s="80" t="s">
        <v>90</v>
      </c>
      <c r="AI300" s="80" t="s">
        <v>90</v>
      </c>
      <c r="AJ300" s="80" t="s">
        <v>90</v>
      </c>
    </row>
    <row r="301" spans="1:39" ht="48" customHeight="1" x14ac:dyDescent="0.15">
      <c r="A301" s="3"/>
      <c r="B301" s="28" t="s">
        <v>3</v>
      </c>
      <c r="C301" s="52" t="s">
        <v>159</v>
      </c>
      <c r="D301" s="52" t="s">
        <v>160</v>
      </c>
      <c r="E301" s="52" t="s">
        <v>161</v>
      </c>
      <c r="F301" s="52" t="s">
        <v>10</v>
      </c>
      <c r="G301" s="52" t="s">
        <v>633</v>
      </c>
      <c r="H301" s="47">
        <v>33000000</v>
      </c>
      <c r="I301" s="156" t="s">
        <v>86</v>
      </c>
      <c r="J301" s="29" t="s">
        <v>76</v>
      </c>
      <c r="K301" s="72" t="s">
        <v>634</v>
      </c>
      <c r="L301" s="73" t="s">
        <v>635</v>
      </c>
      <c r="M301" s="52" t="str">
        <f t="shared" si="26"/>
        <v>Prestar el servicio para 30 llamadas simultaneas de troncales SIP IP en nube con disponibilidad de salida de llamadas a destinos locales, con licenciamiento perpetuo.</v>
      </c>
      <c r="N301" s="31">
        <v>1</v>
      </c>
      <c r="O301" s="31">
        <v>1</v>
      </c>
      <c r="P301" s="74">
        <v>11</v>
      </c>
      <c r="Q301" s="75" t="s">
        <v>79</v>
      </c>
      <c r="R301" s="75" t="s">
        <v>80</v>
      </c>
      <c r="S301" s="52" t="s">
        <v>1</v>
      </c>
      <c r="T301" s="76">
        <f t="shared" si="28"/>
        <v>33000000</v>
      </c>
      <c r="U301" s="77">
        <f t="shared" si="29"/>
        <v>33000000</v>
      </c>
      <c r="V301" s="31" t="s">
        <v>76</v>
      </c>
      <c r="W301" s="31" t="s">
        <v>81</v>
      </c>
      <c r="X301" s="78" t="s">
        <v>82</v>
      </c>
      <c r="Y301" s="32" t="s">
        <v>83</v>
      </c>
      <c r="Z301" s="33" t="s">
        <v>3</v>
      </c>
      <c r="AA301" s="30" t="s">
        <v>84</v>
      </c>
      <c r="AB301" s="79" t="s">
        <v>85</v>
      </c>
      <c r="AC301" s="31" t="s">
        <v>76</v>
      </c>
      <c r="AD301" s="31" t="s">
        <v>86</v>
      </c>
      <c r="AE301" s="80" t="s">
        <v>87</v>
      </c>
      <c r="AF301" s="80" t="s">
        <v>88</v>
      </c>
      <c r="AG301" s="80" t="s">
        <v>89</v>
      </c>
      <c r="AH301" s="80" t="s">
        <v>90</v>
      </c>
      <c r="AI301" s="80" t="s">
        <v>90</v>
      </c>
      <c r="AJ301" s="80" t="s">
        <v>90</v>
      </c>
      <c r="AK301" s="91"/>
      <c r="AL301" s="91"/>
      <c r="AM301" s="91"/>
    </row>
    <row r="302" spans="1:39" ht="48" customHeight="1" x14ac:dyDescent="0.15">
      <c r="A302" s="3"/>
      <c r="B302" s="28" t="s">
        <v>3</v>
      </c>
      <c r="C302" s="52" t="s">
        <v>139</v>
      </c>
      <c r="D302" s="52" t="s">
        <v>128</v>
      </c>
      <c r="E302" s="52" t="s">
        <v>11</v>
      </c>
      <c r="F302" s="52" t="s">
        <v>12</v>
      </c>
      <c r="G302" s="52" t="s">
        <v>636</v>
      </c>
      <c r="H302" s="47">
        <v>31297000</v>
      </c>
      <c r="I302" s="156" t="s">
        <v>86</v>
      </c>
      <c r="J302" s="29" t="s">
        <v>76</v>
      </c>
      <c r="K302" s="72" t="s">
        <v>637</v>
      </c>
      <c r="L302" s="73" t="s">
        <v>638</v>
      </c>
      <c r="M302" s="52" t="str">
        <f t="shared" si="26"/>
        <v>Prestar los servicios especializados para la prevención del consumo de sustancias psicoactivas licitas e ilícitas, con el fin de fortalecer las estrategias de prevención en la Universidad Pedagógica Nacional.</v>
      </c>
      <c r="N302" s="31">
        <v>1</v>
      </c>
      <c r="O302" s="31">
        <v>1</v>
      </c>
      <c r="P302" s="74">
        <v>11</v>
      </c>
      <c r="Q302" s="75" t="s">
        <v>79</v>
      </c>
      <c r="R302" s="75" t="s">
        <v>80</v>
      </c>
      <c r="S302" s="52" t="s">
        <v>14</v>
      </c>
      <c r="T302" s="76">
        <f t="shared" si="28"/>
        <v>31297000</v>
      </c>
      <c r="U302" s="77">
        <f t="shared" si="29"/>
        <v>31297000</v>
      </c>
      <c r="V302" s="31" t="s">
        <v>76</v>
      </c>
      <c r="W302" s="31" t="s">
        <v>81</v>
      </c>
      <c r="X302" s="78" t="s">
        <v>82</v>
      </c>
      <c r="Y302" s="32" t="s">
        <v>83</v>
      </c>
      <c r="Z302" s="33" t="s">
        <v>3</v>
      </c>
      <c r="AA302" s="30" t="s">
        <v>84</v>
      </c>
      <c r="AB302" s="79" t="s">
        <v>85</v>
      </c>
      <c r="AC302" s="31" t="s">
        <v>76</v>
      </c>
      <c r="AD302" s="31" t="s">
        <v>86</v>
      </c>
      <c r="AE302" s="80" t="s">
        <v>87</v>
      </c>
      <c r="AF302" s="80" t="s">
        <v>88</v>
      </c>
      <c r="AG302" s="80" t="s">
        <v>89</v>
      </c>
      <c r="AH302" s="80" t="s">
        <v>90</v>
      </c>
      <c r="AI302" s="80" t="s">
        <v>90</v>
      </c>
      <c r="AJ302" s="80" t="s">
        <v>90</v>
      </c>
      <c r="AK302" s="3"/>
      <c r="AL302" s="3"/>
      <c r="AM302" s="3"/>
    </row>
    <row r="303" spans="1:39" ht="48" customHeight="1" x14ac:dyDescent="0.15">
      <c r="A303" s="3"/>
      <c r="B303" s="28" t="s">
        <v>3</v>
      </c>
      <c r="C303" s="52" t="s">
        <v>466</v>
      </c>
      <c r="D303" s="52" t="s">
        <v>128</v>
      </c>
      <c r="E303" s="52" t="s">
        <v>26</v>
      </c>
      <c r="F303" s="52" t="s">
        <v>18</v>
      </c>
      <c r="G303" s="52" t="s">
        <v>639</v>
      </c>
      <c r="H303" s="47">
        <v>5000000</v>
      </c>
      <c r="I303" s="156" t="s">
        <v>86</v>
      </c>
      <c r="J303" s="29" t="s">
        <v>76</v>
      </c>
      <c r="K303" s="72" t="s">
        <v>640</v>
      </c>
      <c r="L303" s="73" t="s">
        <v>481</v>
      </c>
      <c r="M303" s="52" t="str">
        <f t="shared" si="26"/>
        <v>Adquirir elementos para el  desarrollo de las actividades deportivas en el Programa de Deportes de la SBU</v>
      </c>
      <c r="N303" s="31">
        <v>1</v>
      </c>
      <c r="O303" s="31">
        <v>1</v>
      </c>
      <c r="P303" s="74">
        <v>11</v>
      </c>
      <c r="Q303" s="75" t="s">
        <v>79</v>
      </c>
      <c r="R303" s="75" t="s">
        <v>80</v>
      </c>
      <c r="S303" s="82" t="s">
        <v>1</v>
      </c>
      <c r="T303" s="76">
        <f t="shared" si="28"/>
        <v>5000000</v>
      </c>
      <c r="U303" s="77">
        <f t="shared" si="29"/>
        <v>5000000</v>
      </c>
      <c r="V303" s="31" t="s">
        <v>76</v>
      </c>
      <c r="W303" s="31" t="s">
        <v>81</v>
      </c>
      <c r="X303" s="78" t="s">
        <v>82</v>
      </c>
      <c r="Y303" s="32" t="s">
        <v>83</v>
      </c>
      <c r="Z303" s="33" t="s">
        <v>3</v>
      </c>
      <c r="AA303" s="30" t="s">
        <v>84</v>
      </c>
      <c r="AB303" s="79" t="s">
        <v>85</v>
      </c>
      <c r="AC303" s="31" t="s">
        <v>76</v>
      </c>
      <c r="AD303" s="31" t="s">
        <v>86</v>
      </c>
      <c r="AE303" s="80" t="s">
        <v>87</v>
      </c>
      <c r="AF303" s="80" t="s">
        <v>88</v>
      </c>
      <c r="AG303" s="80" t="s">
        <v>89</v>
      </c>
      <c r="AH303" s="80" t="s">
        <v>90</v>
      </c>
      <c r="AI303" s="80" t="s">
        <v>90</v>
      </c>
      <c r="AJ303" s="80" t="s">
        <v>90</v>
      </c>
      <c r="AK303" s="3"/>
      <c r="AL303" s="3"/>
      <c r="AM303" s="3"/>
    </row>
    <row r="304" spans="1:39" s="8" customFormat="1" ht="48" customHeight="1" x14ac:dyDescent="0.15">
      <c r="B304" s="28" t="s">
        <v>3</v>
      </c>
      <c r="C304" s="52" t="s">
        <v>550</v>
      </c>
      <c r="D304" s="52" t="s">
        <v>128</v>
      </c>
      <c r="E304" s="52" t="s">
        <v>11</v>
      </c>
      <c r="F304" s="52" t="s">
        <v>12</v>
      </c>
      <c r="G304" s="52" t="s">
        <v>641</v>
      </c>
      <c r="H304" s="47">
        <v>2209200</v>
      </c>
      <c r="I304" s="156" t="s">
        <v>86</v>
      </c>
      <c r="J304" s="29" t="s">
        <v>76</v>
      </c>
      <c r="K304" s="72" t="s">
        <v>642</v>
      </c>
      <c r="L304" s="73">
        <v>81141600</v>
      </c>
      <c r="M304" s="52" t="str">
        <f t="shared" si="26"/>
        <v>Prestar el servicio de realización de sesiones de escritura creativa en la Biblioteca Central de la Universidad Pedagógica Nacional, dirigidas a la comunidad universitaria, como parte de la estrategia de resignificación de espacios que se desarrollará durante la vigencia 2026.</v>
      </c>
      <c r="N304" s="31">
        <v>1</v>
      </c>
      <c r="O304" s="31">
        <v>1</v>
      </c>
      <c r="P304" s="74">
        <v>11</v>
      </c>
      <c r="Q304" s="75" t="s">
        <v>79</v>
      </c>
      <c r="R304" s="75" t="s">
        <v>80</v>
      </c>
      <c r="S304" s="52" t="s">
        <v>14</v>
      </c>
      <c r="T304" s="76">
        <f t="shared" si="28"/>
        <v>2209200</v>
      </c>
      <c r="U304" s="77">
        <f t="shared" si="29"/>
        <v>2209200</v>
      </c>
      <c r="V304" s="31" t="s">
        <v>76</v>
      </c>
      <c r="W304" s="31" t="s">
        <v>81</v>
      </c>
      <c r="X304" s="78" t="s">
        <v>82</v>
      </c>
      <c r="Y304" s="32" t="s">
        <v>83</v>
      </c>
      <c r="Z304" s="33" t="s">
        <v>3</v>
      </c>
      <c r="AA304" s="30" t="s">
        <v>84</v>
      </c>
      <c r="AB304" s="79" t="s">
        <v>85</v>
      </c>
      <c r="AC304" s="31" t="s">
        <v>76</v>
      </c>
      <c r="AD304" s="31" t="s">
        <v>86</v>
      </c>
      <c r="AE304" s="80" t="s">
        <v>87</v>
      </c>
      <c r="AF304" s="80" t="s">
        <v>88</v>
      </c>
      <c r="AG304" s="80" t="s">
        <v>89</v>
      </c>
      <c r="AH304" s="80" t="s">
        <v>90</v>
      </c>
      <c r="AI304" s="80" t="s">
        <v>90</v>
      </c>
      <c r="AJ304" s="80" t="s">
        <v>90</v>
      </c>
    </row>
    <row r="305" spans="1:16381" s="62" customFormat="1" ht="48" customHeight="1" x14ac:dyDescent="0.25">
      <c r="B305" s="28" t="s">
        <v>3</v>
      </c>
      <c r="C305" s="52" t="s">
        <v>142</v>
      </c>
      <c r="D305" s="52" t="s">
        <v>72</v>
      </c>
      <c r="E305" s="52" t="s">
        <v>304</v>
      </c>
      <c r="F305" s="52" t="s">
        <v>132</v>
      </c>
      <c r="G305" s="52" t="s">
        <v>643</v>
      </c>
      <c r="H305" s="47">
        <v>20000000</v>
      </c>
      <c r="I305" s="156" t="s">
        <v>86</v>
      </c>
      <c r="J305" s="29" t="s">
        <v>76</v>
      </c>
      <c r="K305" s="72" t="s">
        <v>644</v>
      </c>
      <c r="L305" s="73" t="s">
        <v>671</v>
      </c>
      <c r="M305" s="92" t="str">
        <f t="shared" si="26"/>
        <v>Suministrar e instalar blackouts y persianas en las  instalaciones  de la Universidad Pedagógica Nacional</v>
      </c>
      <c r="N305" s="31">
        <v>1</v>
      </c>
      <c r="O305" s="31">
        <v>1</v>
      </c>
      <c r="P305" s="74">
        <v>11</v>
      </c>
      <c r="Q305" s="75" t="s">
        <v>79</v>
      </c>
      <c r="R305" s="75" t="s">
        <v>80</v>
      </c>
      <c r="S305" s="82" t="s">
        <v>1</v>
      </c>
      <c r="T305" s="76">
        <f t="shared" si="28"/>
        <v>20000000</v>
      </c>
      <c r="U305" s="77">
        <f t="shared" si="29"/>
        <v>20000000</v>
      </c>
      <c r="V305" s="31" t="s">
        <v>76</v>
      </c>
      <c r="W305" s="31" t="s">
        <v>81</v>
      </c>
      <c r="X305" s="78" t="s">
        <v>82</v>
      </c>
      <c r="Y305" s="32" t="s">
        <v>83</v>
      </c>
      <c r="Z305" s="33" t="s">
        <v>3</v>
      </c>
      <c r="AA305" s="30" t="s">
        <v>84</v>
      </c>
      <c r="AB305" s="79" t="s">
        <v>85</v>
      </c>
      <c r="AC305" s="31" t="s">
        <v>76</v>
      </c>
      <c r="AD305" s="31" t="s">
        <v>86</v>
      </c>
      <c r="AE305" s="80" t="s">
        <v>87</v>
      </c>
      <c r="AF305" s="80" t="s">
        <v>88</v>
      </c>
      <c r="AG305" s="80" t="s">
        <v>89</v>
      </c>
      <c r="AH305" s="80" t="s">
        <v>90</v>
      </c>
      <c r="AI305" s="80" t="s">
        <v>90</v>
      </c>
      <c r="AJ305" s="80" t="s">
        <v>90</v>
      </c>
    </row>
    <row r="306" spans="1:16381" s="8" customFormat="1" ht="48" customHeight="1" x14ac:dyDescent="0.15">
      <c r="B306" s="28" t="s">
        <v>3</v>
      </c>
      <c r="C306" s="52" t="s">
        <v>550</v>
      </c>
      <c r="D306" s="52" t="s">
        <v>128</v>
      </c>
      <c r="E306" s="52" t="s">
        <v>129</v>
      </c>
      <c r="F306" s="52" t="s">
        <v>645</v>
      </c>
      <c r="G306" s="52" t="s">
        <v>646</v>
      </c>
      <c r="H306" s="47">
        <v>3040000</v>
      </c>
      <c r="I306" s="156" t="s">
        <v>86</v>
      </c>
      <c r="J306" s="29" t="s">
        <v>76</v>
      </c>
      <c r="K306" s="72" t="s">
        <v>647</v>
      </c>
      <c r="L306" s="73">
        <v>81141600</v>
      </c>
      <c r="M306" s="52" t="str">
        <f t="shared" si="26"/>
        <v>Adquirir elementos para promover e incentivar la participación de la comunidad estudiantil en las actividades culturales realizadas desde el Programa de Cultura de la SBU.</v>
      </c>
      <c r="N306" s="31">
        <v>1</v>
      </c>
      <c r="O306" s="31">
        <v>1</v>
      </c>
      <c r="P306" s="74">
        <v>11</v>
      </c>
      <c r="Q306" s="75" t="s">
        <v>79</v>
      </c>
      <c r="R306" s="75" t="s">
        <v>80</v>
      </c>
      <c r="S306" s="82" t="s">
        <v>1</v>
      </c>
      <c r="T306" s="76">
        <f t="shared" si="28"/>
        <v>3040000</v>
      </c>
      <c r="U306" s="77">
        <f t="shared" si="29"/>
        <v>3040000</v>
      </c>
      <c r="V306" s="31" t="s">
        <v>76</v>
      </c>
      <c r="W306" s="31" t="s">
        <v>81</v>
      </c>
      <c r="X306" s="78" t="s">
        <v>82</v>
      </c>
      <c r="Y306" s="32" t="s">
        <v>83</v>
      </c>
      <c r="Z306" s="33" t="s">
        <v>3</v>
      </c>
      <c r="AA306" s="30" t="s">
        <v>84</v>
      </c>
      <c r="AB306" s="79" t="s">
        <v>85</v>
      </c>
      <c r="AC306" s="31" t="s">
        <v>76</v>
      </c>
      <c r="AD306" s="31" t="s">
        <v>86</v>
      </c>
      <c r="AE306" s="80" t="s">
        <v>87</v>
      </c>
      <c r="AF306" s="80" t="s">
        <v>88</v>
      </c>
      <c r="AG306" s="80" t="s">
        <v>89</v>
      </c>
      <c r="AH306" s="80" t="s">
        <v>90</v>
      </c>
      <c r="AI306" s="80" t="s">
        <v>90</v>
      </c>
      <c r="AJ306" s="80" t="s">
        <v>90</v>
      </c>
    </row>
    <row r="307" spans="1:16381" s="8" customFormat="1" ht="48" customHeight="1" x14ac:dyDescent="0.15">
      <c r="B307" s="28" t="s">
        <v>3</v>
      </c>
      <c r="C307" s="52" t="s">
        <v>550</v>
      </c>
      <c r="D307" s="52" t="s">
        <v>128</v>
      </c>
      <c r="E307" s="52" t="s">
        <v>648</v>
      </c>
      <c r="F307" s="52" t="s">
        <v>649</v>
      </c>
      <c r="G307" s="52" t="s">
        <v>650</v>
      </c>
      <c r="H307" s="47">
        <v>3150000</v>
      </c>
      <c r="I307" s="156" t="s">
        <v>86</v>
      </c>
      <c r="J307" s="29" t="s">
        <v>76</v>
      </c>
      <c r="K307" s="72" t="s">
        <v>651</v>
      </c>
      <c r="L307" s="73" t="s">
        <v>662</v>
      </c>
      <c r="M307" s="52" t="str">
        <f t="shared" si="26"/>
        <v>Adquirir instrumentos para Programa de Cultura de la SBU, con el fin de garantizar la realización de sus talleres artísticos.</v>
      </c>
      <c r="N307" s="31">
        <v>1</v>
      </c>
      <c r="O307" s="31">
        <v>1</v>
      </c>
      <c r="P307" s="74">
        <v>11</v>
      </c>
      <c r="Q307" s="75" t="s">
        <v>79</v>
      </c>
      <c r="R307" s="75" t="s">
        <v>80</v>
      </c>
      <c r="S307" s="82" t="s">
        <v>1</v>
      </c>
      <c r="T307" s="76">
        <f t="shared" si="28"/>
        <v>3150000</v>
      </c>
      <c r="U307" s="77">
        <f t="shared" si="29"/>
        <v>3150000</v>
      </c>
      <c r="V307" s="31" t="s">
        <v>76</v>
      </c>
      <c r="W307" s="31" t="s">
        <v>81</v>
      </c>
      <c r="X307" s="78" t="s">
        <v>82</v>
      </c>
      <c r="Y307" s="32" t="s">
        <v>83</v>
      </c>
      <c r="Z307" s="33" t="s">
        <v>3</v>
      </c>
      <c r="AA307" s="30" t="s">
        <v>84</v>
      </c>
      <c r="AB307" s="79" t="s">
        <v>85</v>
      </c>
      <c r="AC307" s="31" t="s">
        <v>76</v>
      </c>
      <c r="AD307" s="31" t="s">
        <v>86</v>
      </c>
      <c r="AE307" s="80" t="s">
        <v>87</v>
      </c>
      <c r="AF307" s="80" t="s">
        <v>88</v>
      </c>
      <c r="AG307" s="80" t="s">
        <v>89</v>
      </c>
      <c r="AH307" s="80" t="s">
        <v>90</v>
      </c>
      <c r="AI307" s="80" t="s">
        <v>90</v>
      </c>
      <c r="AJ307" s="80" t="s">
        <v>90</v>
      </c>
    </row>
    <row r="308" spans="1:16381" s="8" customFormat="1" ht="48" customHeight="1" x14ac:dyDescent="0.15">
      <c r="B308" s="28" t="s">
        <v>3</v>
      </c>
      <c r="C308" s="52" t="s">
        <v>550</v>
      </c>
      <c r="D308" s="52" t="s">
        <v>128</v>
      </c>
      <c r="E308" s="52" t="s">
        <v>125</v>
      </c>
      <c r="F308" s="52" t="s">
        <v>126</v>
      </c>
      <c r="G308" s="52" t="s">
        <v>652</v>
      </c>
      <c r="H308" s="47">
        <v>2037500</v>
      </c>
      <c r="I308" s="156" t="s">
        <v>86</v>
      </c>
      <c r="J308" s="29" t="s">
        <v>76</v>
      </c>
      <c r="K308" s="72" t="s">
        <v>653</v>
      </c>
      <c r="L308" s="73" t="s">
        <v>654</v>
      </c>
      <c r="M308" s="52" t="str">
        <f t="shared" si="26"/>
        <v>Adquirir prendas de carácter institucional para los grupos representativos del Programa Cultura de la Subdirección de Bienestar Universitario.</v>
      </c>
      <c r="N308" s="31">
        <v>1</v>
      </c>
      <c r="O308" s="31">
        <v>1</v>
      </c>
      <c r="P308" s="74">
        <v>11</v>
      </c>
      <c r="Q308" s="75" t="s">
        <v>79</v>
      </c>
      <c r="R308" s="75" t="s">
        <v>80</v>
      </c>
      <c r="S308" s="82" t="s">
        <v>1</v>
      </c>
      <c r="T308" s="76">
        <f t="shared" si="28"/>
        <v>2037500</v>
      </c>
      <c r="U308" s="77">
        <f t="shared" si="29"/>
        <v>2037500</v>
      </c>
      <c r="V308" s="31" t="s">
        <v>76</v>
      </c>
      <c r="W308" s="31" t="s">
        <v>81</v>
      </c>
      <c r="X308" s="78" t="s">
        <v>82</v>
      </c>
      <c r="Y308" s="32" t="s">
        <v>83</v>
      </c>
      <c r="Z308" s="33" t="s">
        <v>3</v>
      </c>
      <c r="AA308" s="30" t="s">
        <v>84</v>
      </c>
      <c r="AB308" s="79" t="s">
        <v>85</v>
      </c>
      <c r="AC308" s="31" t="s">
        <v>76</v>
      </c>
      <c r="AD308" s="31" t="s">
        <v>86</v>
      </c>
      <c r="AE308" s="80" t="s">
        <v>87</v>
      </c>
      <c r="AF308" s="80" t="s">
        <v>88</v>
      </c>
      <c r="AG308" s="80" t="s">
        <v>89</v>
      </c>
      <c r="AH308" s="80" t="s">
        <v>90</v>
      </c>
      <c r="AI308" s="80" t="s">
        <v>90</v>
      </c>
      <c r="AJ308" s="80" t="s">
        <v>90</v>
      </c>
    </row>
    <row r="309" spans="1:16381" s="8" customFormat="1" ht="48" customHeight="1" x14ac:dyDescent="0.15">
      <c r="A309" s="53"/>
      <c r="B309" s="28" t="s">
        <v>3</v>
      </c>
      <c r="C309" s="52" t="s">
        <v>214</v>
      </c>
      <c r="D309" s="52" t="s">
        <v>215</v>
      </c>
      <c r="E309" s="52" t="s">
        <v>9</v>
      </c>
      <c r="F309" s="52" t="s">
        <v>10</v>
      </c>
      <c r="G309" s="52" t="s">
        <v>655</v>
      </c>
      <c r="H309" s="47">
        <v>3427200</v>
      </c>
      <c r="I309" s="156" t="s">
        <v>86</v>
      </c>
      <c r="J309" s="29" t="s">
        <v>76</v>
      </c>
      <c r="K309" s="155" t="s">
        <v>656</v>
      </c>
      <c r="L309" s="169" t="s">
        <v>657</v>
      </c>
      <c r="M309" s="175" t="str">
        <f>G309</f>
        <v>Prestar el servicio de mantenimiento y suministro de filtros para los purificadores de agua, con el fin de garantizar su correcto funcionamiento y contribuir al bienestar de la comunidad del IPN.</v>
      </c>
      <c r="N309" s="31">
        <v>1</v>
      </c>
      <c r="O309" s="31">
        <v>1</v>
      </c>
      <c r="P309" s="74">
        <v>11</v>
      </c>
      <c r="Q309" s="75" t="s">
        <v>79</v>
      </c>
      <c r="R309" s="75" t="s">
        <v>80</v>
      </c>
      <c r="S309" s="82" t="s">
        <v>14</v>
      </c>
      <c r="T309" s="176">
        <f>H309+H310</f>
        <v>4626720</v>
      </c>
      <c r="U309" s="177">
        <f t="shared" si="29"/>
        <v>4626720</v>
      </c>
      <c r="V309" s="31" t="s">
        <v>76</v>
      </c>
      <c r="W309" s="31" t="s">
        <v>81</v>
      </c>
      <c r="X309" s="78" t="s">
        <v>82</v>
      </c>
      <c r="Y309" s="32" t="s">
        <v>83</v>
      </c>
      <c r="Z309" s="33" t="s">
        <v>3</v>
      </c>
      <c r="AA309" s="30" t="s">
        <v>84</v>
      </c>
      <c r="AB309" s="79" t="s">
        <v>85</v>
      </c>
      <c r="AC309" s="31" t="s">
        <v>76</v>
      </c>
      <c r="AD309" s="31" t="s">
        <v>86</v>
      </c>
      <c r="AE309" s="80" t="s">
        <v>87</v>
      </c>
      <c r="AF309" s="80" t="s">
        <v>88</v>
      </c>
      <c r="AG309" s="80" t="s">
        <v>89</v>
      </c>
      <c r="AH309" s="80" t="s">
        <v>90</v>
      </c>
      <c r="AI309" s="80" t="s">
        <v>90</v>
      </c>
      <c r="AJ309" s="80" t="s">
        <v>90</v>
      </c>
      <c r="AK309" s="93"/>
      <c r="AL309" s="93"/>
      <c r="AM309" s="93"/>
    </row>
    <row r="310" spans="1:16381" s="8" customFormat="1" ht="48" customHeight="1" x14ac:dyDescent="0.15">
      <c r="A310" s="53"/>
      <c r="B310" s="28" t="s">
        <v>3</v>
      </c>
      <c r="C310" s="52" t="s">
        <v>214</v>
      </c>
      <c r="D310" s="52" t="s">
        <v>215</v>
      </c>
      <c r="E310" s="52" t="s">
        <v>129</v>
      </c>
      <c r="F310" s="52" t="s">
        <v>645</v>
      </c>
      <c r="G310" s="52" t="s">
        <v>655</v>
      </c>
      <c r="H310" s="47">
        <f>642600+556920</f>
        <v>1199520</v>
      </c>
      <c r="I310" s="156" t="s">
        <v>86</v>
      </c>
      <c r="J310" s="29" t="s">
        <v>76</v>
      </c>
      <c r="K310" s="155" t="s">
        <v>656</v>
      </c>
      <c r="L310" s="169"/>
      <c r="M310" s="175"/>
      <c r="N310" s="31">
        <v>1</v>
      </c>
      <c r="O310" s="31">
        <v>1</v>
      </c>
      <c r="P310" s="74">
        <v>11</v>
      </c>
      <c r="Q310" s="75" t="s">
        <v>79</v>
      </c>
      <c r="R310" s="75" t="s">
        <v>80</v>
      </c>
      <c r="S310" s="82" t="s">
        <v>14</v>
      </c>
      <c r="T310" s="176"/>
      <c r="U310" s="177"/>
      <c r="V310" s="31" t="s">
        <v>76</v>
      </c>
      <c r="W310" s="31" t="s">
        <v>81</v>
      </c>
      <c r="X310" s="78" t="s">
        <v>82</v>
      </c>
      <c r="Y310" s="32" t="s">
        <v>83</v>
      </c>
      <c r="Z310" s="33" t="s">
        <v>3</v>
      </c>
      <c r="AA310" s="30" t="s">
        <v>84</v>
      </c>
      <c r="AB310" s="79" t="s">
        <v>85</v>
      </c>
      <c r="AC310" s="31" t="s">
        <v>76</v>
      </c>
      <c r="AD310" s="31" t="s">
        <v>86</v>
      </c>
      <c r="AE310" s="80" t="s">
        <v>87</v>
      </c>
      <c r="AF310" s="80" t="s">
        <v>88</v>
      </c>
      <c r="AG310" s="80" t="s">
        <v>89</v>
      </c>
      <c r="AH310" s="80" t="s">
        <v>90</v>
      </c>
      <c r="AI310" s="80" t="s">
        <v>90</v>
      </c>
      <c r="AJ310" s="80" t="s">
        <v>90</v>
      </c>
      <c r="AK310" s="93"/>
      <c r="AL310" s="93"/>
      <c r="AM310" s="93"/>
    </row>
    <row r="311" spans="1:16381" s="62" customFormat="1" ht="48" customHeight="1" x14ac:dyDescent="0.25">
      <c r="B311" s="28" t="s">
        <v>15</v>
      </c>
      <c r="C311" s="52" t="s">
        <v>257</v>
      </c>
      <c r="D311" s="52" t="s">
        <v>19</v>
      </c>
      <c r="E311" s="52" t="s">
        <v>17</v>
      </c>
      <c r="F311" s="52" t="s">
        <v>18</v>
      </c>
      <c r="G311" s="52" t="s">
        <v>658</v>
      </c>
      <c r="H311" s="47">
        <v>8471000</v>
      </c>
      <c r="I311" s="156" t="s">
        <v>86</v>
      </c>
      <c r="J311" s="29" t="s">
        <v>76</v>
      </c>
      <c r="K311" s="155" t="s">
        <v>659</v>
      </c>
      <c r="L311" s="170" t="s">
        <v>661</v>
      </c>
      <c r="M311" s="175" t="str">
        <f>G311</f>
        <v>Adquirir elementos de papelería y oficina para el desarrollo de las actividades administrativas y académicas del Centro de Lenguas.</v>
      </c>
      <c r="N311" s="31">
        <v>1</v>
      </c>
      <c r="O311" s="31">
        <v>1</v>
      </c>
      <c r="P311" s="74">
        <v>11</v>
      </c>
      <c r="Q311" s="75" t="s">
        <v>79</v>
      </c>
      <c r="R311" s="75" t="s">
        <v>80</v>
      </c>
      <c r="S311" s="82" t="s">
        <v>1</v>
      </c>
      <c r="T311" s="176">
        <f>H311+H312</f>
        <v>9329000</v>
      </c>
      <c r="U311" s="177">
        <f>T311</f>
        <v>9329000</v>
      </c>
      <c r="V311" s="31" t="s">
        <v>76</v>
      </c>
      <c r="W311" s="31" t="s">
        <v>81</v>
      </c>
      <c r="X311" s="78" t="s">
        <v>82</v>
      </c>
      <c r="Y311" s="32" t="s">
        <v>83</v>
      </c>
      <c r="Z311" s="33" t="s">
        <v>15</v>
      </c>
      <c r="AA311" s="30" t="s">
        <v>84</v>
      </c>
      <c r="AB311" s="79" t="s">
        <v>85</v>
      </c>
      <c r="AC311" s="31" t="s">
        <v>76</v>
      </c>
      <c r="AD311" s="31" t="s">
        <v>86</v>
      </c>
      <c r="AE311" s="80" t="s">
        <v>87</v>
      </c>
      <c r="AF311" s="80" t="s">
        <v>88</v>
      </c>
      <c r="AG311" s="80" t="s">
        <v>89</v>
      </c>
      <c r="AH311" s="80" t="s">
        <v>90</v>
      </c>
      <c r="AI311" s="80" t="s">
        <v>90</v>
      </c>
      <c r="AJ311" s="80" t="s">
        <v>90</v>
      </c>
    </row>
    <row r="312" spans="1:16381" s="62" customFormat="1" ht="48" customHeight="1" x14ac:dyDescent="0.25">
      <c r="B312" s="28" t="s">
        <v>15</v>
      </c>
      <c r="C312" s="52" t="s">
        <v>257</v>
      </c>
      <c r="D312" s="52" t="s">
        <v>19</v>
      </c>
      <c r="E312" s="52" t="s">
        <v>20</v>
      </c>
      <c r="F312" s="52" t="s">
        <v>21</v>
      </c>
      <c r="G312" s="52" t="s">
        <v>658</v>
      </c>
      <c r="H312" s="47">
        <v>858000</v>
      </c>
      <c r="I312" s="156" t="s">
        <v>86</v>
      </c>
      <c r="J312" s="29" t="s">
        <v>76</v>
      </c>
      <c r="K312" s="155" t="s">
        <v>659</v>
      </c>
      <c r="L312" s="171"/>
      <c r="M312" s="175"/>
      <c r="N312" s="31">
        <v>1</v>
      </c>
      <c r="O312" s="31">
        <v>1</v>
      </c>
      <c r="P312" s="74">
        <v>11</v>
      </c>
      <c r="Q312" s="75" t="s">
        <v>79</v>
      </c>
      <c r="R312" s="75" t="s">
        <v>80</v>
      </c>
      <c r="S312" s="82" t="s">
        <v>1</v>
      </c>
      <c r="T312" s="176"/>
      <c r="U312" s="177"/>
      <c r="V312" s="31" t="s">
        <v>76</v>
      </c>
      <c r="W312" s="31" t="s">
        <v>81</v>
      </c>
      <c r="X312" s="78" t="s">
        <v>82</v>
      </c>
      <c r="Y312" s="32" t="s">
        <v>83</v>
      </c>
      <c r="Z312" s="33" t="s">
        <v>15</v>
      </c>
      <c r="AA312" s="30" t="s">
        <v>84</v>
      </c>
      <c r="AB312" s="79" t="s">
        <v>85</v>
      </c>
      <c r="AC312" s="31" t="s">
        <v>76</v>
      </c>
      <c r="AD312" s="31" t="s">
        <v>86</v>
      </c>
      <c r="AE312" s="80" t="s">
        <v>87</v>
      </c>
      <c r="AF312" s="80" t="s">
        <v>88</v>
      </c>
      <c r="AG312" s="80" t="s">
        <v>89</v>
      </c>
      <c r="AH312" s="80" t="s">
        <v>90</v>
      </c>
      <c r="AI312" s="80" t="s">
        <v>90</v>
      </c>
      <c r="AJ312" s="80" t="s">
        <v>90</v>
      </c>
    </row>
    <row r="313" spans="1:16381" s="41" customFormat="1" ht="36" customHeight="1" x14ac:dyDescent="0.15">
      <c r="A313" s="53"/>
      <c r="B313" s="28" t="s">
        <v>3</v>
      </c>
      <c r="C313" s="113" t="s">
        <v>142</v>
      </c>
      <c r="D313" s="113" t="s">
        <v>72</v>
      </c>
      <c r="E313" s="113" t="s">
        <v>4</v>
      </c>
      <c r="F313" s="113" t="s">
        <v>6</v>
      </c>
      <c r="G313" s="113" t="s">
        <v>685</v>
      </c>
      <c r="H313" s="47">
        <v>8000000</v>
      </c>
      <c r="I313" s="156" t="s">
        <v>76</v>
      </c>
      <c r="J313" s="29" t="s">
        <v>430</v>
      </c>
      <c r="K313" s="72" t="s">
        <v>173</v>
      </c>
      <c r="L313" s="116" t="s">
        <v>78</v>
      </c>
      <c r="M313" s="113" t="str">
        <f>G313</f>
        <v>Amparar los gastos derivados de las intervenciones de infraestructura de carácter urgente requeridas en la piscina del campus Calle 72 de la Universidad Pedagógica Nacional.</v>
      </c>
      <c r="N313" s="31">
        <v>1</v>
      </c>
      <c r="O313" s="31">
        <v>1</v>
      </c>
      <c r="P313" s="74">
        <v>11</v>
      </c>
      <c r="Q313" s="75" t="s">
        <v>79</v>
      </c>
      <c r="R313" s="75" t="s">
        <v>80</v>
      </c>
      <c r="S313" s="82" t="s">
        <v>5</v>
      </c>
      <c r="T313" s="114">
        <f>H313</f>
        <v>8000000</v>
      </c>
      <c r="U313" s="115">
        <f>T313</f>
        <v>8000000</v>
      </c>
      <c r="V313" s="31" t="s">
        <v>76</v>
      </c>
      <c r="W313" s="31" t="s">
        <v>81</v>
      </c>
      <c r="X313" s="78" t="s">
        <v>82</v>
      </c>
      <c r="Y313" s="32" t="s">
        <v>83</v>
      </c>
      <c r="Z313" s="33" t="s">
        <v>3</v>
      </c>
      <c r="AA313" s="30" t="s">
        <v>84</v>
      </c>
      <c r="AB313" s="79" t="s">
        <v>85</v>
      </c>
      <c r="AC313" s="31" t="s">
        <v>76</v>
      </c>
      <c r="AD313" s="31" t="s">
        <v>86</v>
      </c>
      <c r="AE313" s="80" t="s">
        <v>87</v>
      </c>
      <c r="AF313" s="80" t="s">
        <v>88</v>
      </c>
      <c r="AG313" s="80" t="s">
        <v>89</v>
      </c>
      <c r="AH313" s="80" t="s">
        <v>90</v>
      </c>
      <c r="AI313" s="80" t="s">
        <v>90</v>
      </c>
      <c r="AJ313" s="80" t="s">
        <v>90</v>
      </c>
      <c r="AK313" s="8"/>
      <c r="AL313" s="8"/>
      <c r="AM313" s="8"/>
      <c r="AN313" s="8"/>
      <c r="AO313" s="8"/>
      <c r="AP313" s="8"/>
      <c r="AQ313" s="8"/>
      <c r="AR313" s="8"/>
      <c r="AS313" s="8"/>
      <c r="AT313" s="8"/>
      <c r="AU313" s="8"/>
      <c r="AV313" s="8"/>
      <c r="AW313" s="8"/>
      <c r="AX313" s="8"/>
      <c r="AY313" s="8"/>
      <c r="AZ313" s="8"/>
      <c r="BA313" s="8"/>
      <c r="BB313" s="8"/>
      <c r="BC313" s="8"/>
      <c r="BD313" s="8"/>
      <c r="BE313" s="8"/>
      <c r="BF313" s="8"/>
      <c r="BG313" s="8"/>
      <c r="BH313" s="8"/>
      <c r="BI313" s="8"/>
      <c r="BJ313" s="8"/>
      <c r="BK313" s="8"/>
      <c r="BL313" s="8"/>
      <c r="BM313" s="8"/>
      <c r="BN313" s="8"/>
      <c r="BO313" s="8"/>
      <c r="BP313" s="8"/>
      <c r="BQ313" s="8"/>
      <c r="BR313" s="8"/>
      <c r="BS313" s="8"/>
      <c r="BT313" s="8"/>
      <c r="BU313" s="8"/>
      <c r="BV313" s="8"/>
      <c r="BW313" s="8"/>
      <c r="BX313" s="8"/>
      <c r="BY313" s="8"/>
      <c r="BZ313" s="8"/>
      <c r="CA313" s="8"/>
      <c r="CB313" s="8"/>
      <c r="CC313" s="8"/>
      <c r="CD313" s="8"/>
      <c r="CE313" s="8"/>
      <c r="CF313" s="8"/>
      <c r="CG313" s="8"/>
      <c r="CH313" s="8"/>
      <c r="CI313" s="8"/>
      <c r="CJ313" s="8"/>
      <c r="CK313" s="8"/>
      <c r="CL313" s="8"/>
      <c r="CM313" s="8"/>
      <c r="CN313" s="8"/>
      <c r="CO313" s="8"/>
      <c r="CP313" s="8"/>
      <c r="CQ313" s="8"/>
      <c r="CR313" s="8"/>
      <c r="CS313" s="8"/>
      <c r="CT313" s="8"/>
      <c r="CU313" s="8"/>
      <c r="CV313" s="8"/>
      <c r="CW313" s="8"/>
      <c r="CX313" s="8"/>
      <c r="CY313" s="8"/>
      <c r="CZ313" s="8"/>
      <c r="DA313" s="8"/>
      <c r="DB313" s="8"/>
      <c r="DC313" s="8"/>
      <c r="DD313" s="8"/>
      <c r="DE313" s="8"/>
      <c r="DF313" s="8"/>
      <c r="DG313" s="8"/>
      <c r="DH313" s="8"/>
      <c r="DI313" s="8"/>
      <c r="DJ313" s="8"/>
      <c r="DK313" s="8"/>
      <c r="DL313" s="8"/>
      <c r="DM313" s="8"/>
      <c r="DN313" s="8"/>
      <c r="DO313" s="8"/>
      <c r="DP313" s="8"/>
      <c r="DQ313" s="8"/>
      <c r="DR313" s="8"/>
      <c r="DS313" s="8"/>
      <c r="DT313" s="8"/>
      <c r="DU313" s="8"/>
      <c r="DV313" s="8"/>
      <c r="DW313" s="8"/>
      <c r="DX313" s="8"/>
      <c r="DY313" s="8"/>
      <c r="DZ313" s="8"/>
      <c r="EA313" s="8"/>
      <c r="EB313" s="8"/>
      <c r="EC313" s="8"/>
      <c r="ED313" s="8"/>
      <c r="EE313" s="8"/>
      <c r="EF313" s="8"/>
      <c r="EG313" s="8"/>
      <c r="EH313" s="8"/>
      <c r="EI313" s="8"/>
      <c r="EJ313" s="8"/>
      <c r="EK313" s="8"/>
      <c r="EL313" s="8"/>
      <c r="EM313" s="8"/>
      <c r="EN313" s="8"/>
      <c r="EO313" s="8"/>
      <c r="EP313" s="8"/>
      <c r="EQ313" s="8"/>
      <c r="ER313" s="8"/>
      <c r="ES313" s="8"/>
      <c r="ET313" s="8"/>
      <c r="EU313" s="8"/>
      <c r="EV313" s="8"/>
      <c r="EW313" s="8"/>
      <c r="EX313" s="8"/>
      <c r="EY313" s="8"/>
      <c r="EZ313" s="8"/>
      <c r="FA313" s="8"/>
      <c r="FB313" s="8"/>
      <c r="FC313" s="8"/>
      <c r="FD313" s="8"/>
      <c r="FE313" s="8"/>
      <c r="FF313" s="8"/>
      <c r="FG313" s="8"/>
      <c r="FH313" s="8"/>
      <c r="FI313" s="8"/>
      <c r="FJ313" s="8"/>
      <c r="FK313" s="8"/>
      <c r="FL313" s="8"/>
      <c r="FM313" s="8"/>
      <c r="FN313" s="8"/>
      <c r="FO313" s="8"/>
      <c r="FP313" s="8"/>
      <c r="FQ313" s="8"/>
      <c r="FR313" s="8"/>
      <c r="FS313" s="8"/>
      <c r="FT313" s="8"/>
      <c r="FU313" s="8"/>
      <c r="FV313" s="8"/>
      <c r="FW313" s="8"/>
      <c r="FX313" s="8"/>
      <c r="FY313" s="8"/>
      <c r="FZ313" s="8"/>
      <c r="GA313" s="8"/>
      <c r="GB313" s="8"/>
      <c r="GC313" s="8"/>
      <c r="GD313" s="8"/>
      <c r="GE313" s="8"/>
      <c r="GF313" s="8"/>
      <c r="GG313" s="8"/>
      <c r="GH313" s="8"/>
      <c r="GI313" s="8"/>
      <c r="GJ313" s="8"/>
      <c r="GK313" s="8"/>
      <c r="GL313" s="8"/>
      <c r="GM313" s="8"/>
      <c r="GN313" s="8"/>
      <c r="GO313" s="8"/>
      <c r="GP313" s="8"/>
      <c r="GQ313" s="8"/>
      <c r="GR313" s="8"/>
      <c r="GS313" s="8"/>
      <c r="GT313" s="8"/>
      <c r="GU313" s="8"/>
      <c r="GV313" s="8"/>
      <c r="GW313" s="8"/>
      <c r="GX313" s="8"/>
      <c r="GY313" s="8"/>
      <c r="GZ313" s="8"/>
      <c r="HA313" s="8"/>
      <c r="HB313" s="8"/>
      <c r="HC313" s="8"/>
      <c r="HD313" s="8"/>
      <c r="HE313" s="8"/>
      <c r="HF313" s="8"/>
      <c r="HG313" s="8"/>
      <c r="HH313" s="8"/>
      <c r="HI313" s="8"/>
      <c r="HJ313" s="8"/>
      <c r="HK313" s="8"/>
      <c r="HL313" s="8"/>
      <c r="HM313" s="8"/>
      <c r="HN313" s="8"/>
      <c r="HO313" s="8"/>
      <c r="HP313" s="8"/>
      <c r="HQ313" s="8"/>
      <c r="HR313" s="8"/>
      <c r="HS313" s="8"/>
      <c r="HT313" s="8"/>
      <c r="HU313" s="8"/>
      <c r="HV313" s="8"/>
      <c r="HW313" s="8"/>
      <c r="HX313" s="8"/>
      <c r="HY313" s="8"/>
      <c r="HZ313" s="8"/>
      <c r="IA313" s="8"/>
      <c r="IB313" s="8"/>
      <c r="IC313" s="8"/>
      <c r="ID313" s="8"/>
      <c r="IE313" s="8"/>
      <c r="IF313" s="8"/>
      <c r="IG313" s="8"/>
      <c r="IH313" s="8"/>
      <c r="II313" s="8"/>
      <c r="IJ313" s="8"/>
      <c r="IK313" s="8"/>
      <c r="IL313" s="8"/>
      <c r="IM313" s="8"/>
      <c r="IN313" s="8"/>
      <c r="IO313" s="8"/>
      <c r="IP313" s="8"/>
      <c r="IQ313" s="8"/>
      <c r="IR313" s="8"/>
      <c r="IS313" s="8"/>
      <c r="IT313" s="8"/>
      <c r="IU313" s="8"/>
      <c r="IV313" s="8"/>
      <c r="IW313" s="8"/>
      <c r="IX313" s="8"/>
      <c r="IY313" s="8"/>
      <c r="IZ313" s="8"/>
      <c r="JA313" s="8"/>
      <c r="JB313" s="8"/>
      <c r="JC313" s="8"/>
      <c r="JD313" s="8"/>
      <c r="JE313" s="8"/>
      <c r="JF313" s="8"/>
      <c r="JG313" s="8"/>
      <c r="JH313" s="8"/>
      <c r="JI313" s="8"/>
      <c r="JJ313" s="8"/>
      <c r="JK313" s="8"/>
      <c r="JL313" s="8"/>
      <c r="JM313" s="8"/>
      <c r="JN313" s="8"/>
      <c r="JO313" s="8"/>
      <c r="JP313" s="8"/>
      <c r="JQ313" s="8"/>
      <c r="JR313" s="8"/>
      <c r="JS313" s="8"/>
      <c r="JT313" s="8"/>
      <c r="JU313" s="8"/>
      <c r="JV313" s="8"/>
      <c r="JW313" s="8"/>
      <c r="JX313" s="8"/>
      <c r="JY313" s="8"/>
      <c r="JZ313" s="8"/>
      <c r="KA313" s="8"/>
      <c r="KB313" s="8"/>
      <c r="KC313" s="8"/>
      <c r="KD313" s="8"/>
      <c r="KE313" s="8"/>
      <c r="KF313" s="8"/>
      <c r="KG313" s="8"/>
      <c r="KH313" s="8"/>
      <c r="KI313" s="8"/>
      <c r="KJ313" s="8"/>
      <c r="KK313" s="8"/>
      <c r="KL313" s="8"/>
      <c r="KM313" s="8"/>
      <c r="KN313" s="8"/>
      <c r="KO313" s="8"/>
      <c r="KP313" s="8"/>
      <c r="KQ313" s="8"/>
      <c r="KR313" s="8"/>
      <c r="KS313" s="8"/>
      <c r="KT313" s="8"/>
      <c r="KU313" s="8"/>
      <c r="KV313" s="8"/>
      <c r="KW313" s="8"/>
      <c r="KX313" s="8"/>
      <c r="KY313" s="8"/>
      <c r="KZ313" s="8"/>
      <c r="LA313" s="8"/>
      <c r="LB313" s="8"/>
      <c r="LC313" s="8"/>
      <c r="LD313" s="8"/>
      <c r="LE313" s="8"/>
      <c r="LF313" s="8"/>
      <c r="LG313" s="8"/>
      <c r="LH313" s="8"/>
      <c r="LI313" s="8"/>
      <c r="LJ313" s="8"/>
      <c r="LK313" s="8"/>
      <c r="LL313" s="8"/>
      <c r="LM313" s="8"/>
      <c r="LN313" s="8"/>
      <c r="LO313" s="8"/>
      <c r="LP313" s="8"/>
      <c r="LQ313" s="8"/>
      <c r="LR313" s="8"/>
      <c r="LS313" s="8"/>
      <c r="LT313" s="8"/>
      <c r="LU313" s="8"/>
      <c r="LV313" s="8"/>
      <c r="LW313" s="8"/>
      <c r="LX313" s="8"/>
      <c r="LY313" s="8"/>
      <c r="LZ313" s="8"/>
      <c r="MA313" s="8"/>
      <c r="MB313" s="8"/>
      <c r="MC313" s="8"/>
      <c r="MD313" s="8"/>
      <c r="ME313" s="8"/>
      <c r="MF313" s="8"/>
      <c r="MG313" s="8"/>
      <c r="MH313" s="8"/>
      <c r="MI313" s="8"/>
      <c r="MJ313" s="8"/>
      <c r="MK313" s="8"/>
      <c r="ML313" s="8"/>
      <c r="MM313" s="8"/>
      <c r="MN313" s="8"/>
      <c r="MO313" s="8"/>
      <c r="MP313" s="8"/>
      <c r="MQ313" s="8"/>
      <c r="MR313" s="8"/>
      <c r="MS313" s="8"/>
      <c r="MT313" s="8"/>
      <c r="MU313" s="8"/>
      <c r="MV313" s="8"/>
      <c r="MW313" s="8"/>
      <c r="MX313" s="8"/>
      <c r="MY313" s="8"/>
      <c r="MZ313" s="8"/>
      <c r="NA313" s="8"/>
      <c r="NB313" s="8"/>
      <c r="NC313" s="8"/>
      <c r="ND313" s="8"/>
      <c r="NE313" s="8"/>
      <c r="NF313" s="8"/>
      <c r="NG313" s="8"/>
      <c r="NH313" s="8"/>
      <c r="NI313" s="8"/>
      <c r="NJ313" s="8"/>
      <c r="NK313" s="8"/>
      <c r="NL313" s="8"/>
      <c r="NM313" s="8"/>
      <c r="NN313" s="8"/>
      <c r="NO313" s="8"/>
      <c r="NP313" s="8"/>
      <c r="NQ313" s="8"/>
      <c r="NR313" s="8"/>
      <c r="NS313" s="8"/>
      <c r="NT313" s="8"/>
      <c r="NU313" s="8"/>
      <c r="NV313" s="8"/>
      <c r="NW313" s="8"/>
      <c r="NX313" s="8"/>
      <c r="NY313" s="8"/>
      <c r="NZ313" s="8"/>
      <c r="OA313" s="8"/>
      <c r="OB313" s="8"/>
      <c r="OC313" s="8"/>
      <c r="OD313" s="8"/>
      <c r="OE313" s="8"/>
      <c r="OF313" s="8"/>
      <c r="OG313" s="8"/>
      <c r="OH313" s="8"/>
      <c r="OI313" s="8"/>
      <c r="OJ313" s="8"/>
      <c r="OK313" s="8"/>
      <c r="OL313" s="8"/>
      <c r="OM313" s="8"/>
      <c r="ON313" s="8"/>
      <c r="OO313" s="8"/>
      <c r="OP313" s="8"/>
      <c r="OQ313" s="8"/>
      <c r="OR313" s="8"/>
      <c r="OS313" s="8"/>
      <c r="OT313" s="8"/>
      <c r="OU313" s="8"/>
      <c r="OV313" s="8"/>
      <c r="OW313" s="8"/>
      <c r="OX313" s="8"/>
      <c r="OY313" s="8"/>
      <c r="OZ313" s="8"/>
      <c r="PA313" s="8"/>
      <c r="PB313" s="8"/>
      <c r="PC313" s="8"/>
      <c r="PD313" s="8"/>
      <c r="PE313" s="8"/>
      <c r="PF313" s="8"/>
      <c r="PG313" s="8"/>
      <c r="PH313" s="8"/>
      <c r="PI313" s="8"/>
      <c r="PJ313" s="8"/>
      <c r="PK313" s="8"/>
      <c r="PL313" s="8"/>
      <c r="PM313" s="8"/>
      <c r="PN313" s="8"/>
      <c r="PO313" s="8"/>
      <c r="PP313" s="8"/>
      <c r="PQ313" s="8"/>
      <c r="PR313" s="8"/>
      <c r="PS313" s="8"/>
      <c r="PT313" s="8"/>
      <c r="PU313" s="8"/>
      <c r="PV313" s="8"/>
      <c r="PW313" s="8"/>
      <c r="PX313" s="8"/>
      <c r="PY313" s="8"/>
      <c r="PZ313" s="8"/>
      <c r="QA313" s="8"/>
      <c r="QB313" s="8"/>
      <c r="QC313" s="8"/>
      <c r="QD313" s="8"/>
      <c r="QE313" s="8"/>
      <c r="QF313" s="8"/>
      <c r="QG313" s="8"/>
      <c r="QH313" s="8"/>
      <c r="QI313" s="8"/>
      <c r="QJ313" s="8"/>
      <c r="QK313" s="8"/>
      <c r="QL313" s="8"/>
      <c r="QM313" s="8"/>
      <c r="QN313" s="8"/>
      <c r="QO313" s="8"/>
      <c r="QP313" s="8"/>
      <c r="QQ313" s="8"/>
      <c r="QR313" s="8"/>
      <c r="QS313" s="8"/>
      <c r="QT313" s="8"/>
      <c r="QU313" s="8"/>
      <c r="QV313" s="8"/>
      <c r="QW313" s="8"/>
      <c r="QX313" s="8"/>
      <c r="QY313" s="8"/>
      <c r="QZ313" s="8"/>
      <c r="RA313" s="8"/>
      <c r="RB313" s="8"/>
      <c r="RC313" s="8"/>
      <c r="RD313" s="8"/>
      <c r="RE313" s="8"/>
      <c r="RF313" s="8"/>
      <c r="RG313" s="8"/>
      <c r="RH313" s="8"/>
      <c r="RI313" s="8"/>
      <c r="RJ313" s="8"/>
      <c r="RK313" s="8"/>
      <c r="RL313" s="8"/>
      <c r="RM313" s="8"/>
      <c r="RN313" s="8"/>
      <c r="RO313" s="8"/>
      <c r="RP313" s="8"/>
      <c r="RQ313" s="8"/>
      <c r="RR313" s="8"/>
      <c r="RS313" s="8"/>
      <c r="RT313" s="8"/>
      <c r="RU313" s="8"/>
      <c r="RV313" s="8"/>
      <c r="RW313" s="8"/>
      <c r="RX313" s="8"/>
      <c r="RY313" s="8"/>
      <c r="RZ313" s="8"/>
      <c r="SA313" s="8"/>
      <c r="SB313" s="8"/>
      <c r="SC313" s="8"/>
      <c r="SD313" s="8"/>
      <c r="SE313" s="8"/>
      <c r="SF313" s="8"/>
      <c r="SG313" s="8"/>
      <c r="SH313" s="8"/>
      <c r="SI313" s="8"/>
      <c r="SJ313" s="8"/>
      <c r="SK313" s="8"/>
      <c r="SL313" s="8"/>
      <c r="SM313" s="8"/>
      <c r="SN313" s="8"/>
      <c r="SO313" s="8"/>
      <c r="SP313" s="8"/>
      <c r="SQ313" s="8"/>
      <c r="SR313" s="8"/>
      <c r="SS313" s="8"/>
      <c r="ST313" s="8"/>
      <c r="SU313" s="8"/>
      <c r="SV313" s="8"/>
      <c r="SW313" s="8"/>
      <c r="SX313" s="8"/>
      <c r="SY313" s="8"/>
      <c r="SZ313" s="8"/>
      <c r="TA313" s="8"/>
      <c r="TB313" s="8"/>
      <c r="TC313" s="8"/>
      <c r="TD313" s="8"/>
      <c r="TE313" s="8"/>
      <c r="TF313" s="8"/>
      <c r="TG313" s="8"/>
      <c r="TH313" s="8"/>
      <c r="TI313" s="8"/>
      <c r="TJ313" s="8"/>
      <c r="TK313" s="8"/>
      <c r="TL313" s="8"/>
      <c r="TM313" s="8"/>
      <c r="TN313" s="8"/>
      <c r="TO313" s="8"/>
      <c r="TP313" s="8"/>
      <c r="TQ313" s="8"/>
      <c r="TR313" s="8"/>
      <c r="TS313" s="8"/>
      <c r="TT313" s="8"/>
      <c r="TU313" s="8"/>
      <c r="TV313" s="8"/>
      <c r="TW313" s="8"/>
      <c r="TX313" s="8"/>
      <c r="TY313" s="8"/>
      <c r="TZ313" s="8"/>
      <c r="UA313" s="8"/>
      <c r="UB313" s="8"/>
      <c r="UC313" s="8"/>
      <c r="UD313" s="8"/>
      <c r="UE313" s="8"/>
      <c r="UF313" s="8"/>
      <c r="UG313" s="8"/>
      <c r="UH313" s="8"/>
      <c r="UI313" s="8"/>
      <c r="UJ313" s="8"/>
      <c r="UK313" s="8"/>
      <c r="UL313" s="8"/>
      <c r="UM313" s="8"/>
      <c r="UN313" s="8"/>
      <c r="UO313" s="8"/>
      <c r="UP313" s="8"/>
      <c r="UQ313" s="8"/>
      <c r="UR313" s="8"/>
      <c r="US313" s="8"/>
      <c r="UT313" s="8"/>
      <c r="UU313" s="8"/>
      <c r="UV313" s="8"/>
      <c r="UW313" s="8"/>
      <c r="UX313" s="8"/>
      <c r="UY313" s="8"/>
      <c r="UZ313" s="8"/>
      <c r="VA313" s="8"/>
      <c r="VB313" s="8"/>
      <c r="VC313" s="8"/>
      <c r="VD313" s="8"/>
      <c r="VE313" s="8"/>
      <c r="VF313" s="8"/>
      <c r="VG313" s="8"/>
      <c r="VH313" s="8"/>
      <c r="VI313" s="8"/>
      <c r="VJ313" s="8"/>
      <c r="VK313" s="8"/>
      <c r="VL313" s="8"/>
      <c r="VM313" s="8"/>
      <c r="VN313" s="8"/>
      <c r="VO313" s="8"/>
      <c r="VP313" s="8"/>
      <c r="VQ313" s="8"/>
      <c r="VR313" s="8"/>
      <c r="VS313" s="8"/>
      <c r="VT313" s="8"/>
      <c r="VU313" s="8"/>
      <c r="VV313" s="8"/>
      <c r="VW313" s="8"/>
      <c r="VX313" s="8"/>
      <c r="VY313" s="8"/>
      <c r="VZ313" s="8"/>
      <c r="WA313" s="8"/>
      <c r="WB313" s="8"/>
      <c r="WC313" s="8"/>
      <c r="WD313" s="8"/>
      <c r="WE313" s="8"/>
      <c r="WF313" s="8"/>
      <c r="WG313" s="8"/>
      <c r="WH313" s="8"/>
      <c r="WI313" s="8"/>
      <c r="WJ313" s="8"/>
      <c r="WK313" s="8"/>
      <c r="WL313" s="8"/>
      <c r="WM313" s="8"/>
      <c r="WN313" s="8"/>
      <c r="WO313" s="8"/>
      <c r="WP313" s="8"/>
      <c r="WQ313" s="8"/>
      <c r="WR313" s="8"/>
      <c r="WS313" s="8"/>
      <c r="WT313" s="8"/>
      <c r="WU313" s="8"/>
      <c r="WV313" s="8"/>
      <c r="WW313" s="8"/>
      <c r="WX313" s="8"/>
      <c r="WY313" s="8"/>
      <c r="WZ313" s="8"/>
      <c r="XA313" s="8"/>
      <c r="XB313" s="8"/>
      <c r="XC313" s="8"/>
      <c r="XD313" s="8"/>
      <c r="XE313" s="8"/>
      <c r="XF313" s="8"/>
      <c r="XG313" s="8"/>
      <c r="XH313" s="8"/>
      <c r="XI313" s="8"/>
      <c r="XJ313" s="8"/>
      <c r="XK313" s="8"/>
      <c r="XL313" s="8"/>
      <c r="XM313" s="8"/>
      <c r="XN313" s="8"/>
      <c r="XO313" s="8"/>
      <c r="XP313" s="8"/>
      <c r="XQ313" s="8"/>
      <c r="XR313" s="8"/>
      <c r="XS313" s="8"/>
      <c r="XT313" s="8"/>
      <c r="XU313" s="8"/>
      <c r="XV313" s="8"/>
      <c r="XW313" s="8"/>
      <c r="XX313" s="8"/>
      <c r="XY313" s="8"/>
      <c r="XZ313" s="8"/>
      <c r="YA313" s="8"/>
      <c r="YB313" s="8"/>
      <c r="YC313" s="8"/>
      <c r="YD313" s="8"/>
      <c r="YE313" s="8"/>
      <c r="YF313" s="8"/>
      <c r="YG313" s="8"/>
      <c r="YH313" s="8"/>
      <c r="YI313" s="8"/>
      <c r="YJ313" s="8"/>
      <c r="YK313" s="8"/>
      <c r="YL313" s="8"/>
      <c r="YM313" s="8"/>
      <c r="YN313" s="8"/>
      <c r="YO313" s="8"/>
      <c r="YP313" s="8"/>
      <c r="YQ313" s="8"/>
      <c r="YR313" s="8"/>
      <c r="YS313" s="8"/>
      <c r="YT313" s="8"/>
      <c r="YU313" s="8"/>
      <c r="YV313" s="8"/>
      <c r="YW313" s="8"/>
      <c r="YX313" s="8"/>
      <c r="YY313" s="8"/>
      <c r="YZ313" s="8"/>
      <c r="ZA313" s="8"/>
      <c r="ZB313" s="8"/>
      <c r="ZC313" s="8"/>
      <c r="ZD313" s="8"/>
      <c r="ZE313" s="8"/>
      <c r="ZF313" s="8"/>
      <c r="ZG313" s="8"/>
      <c r="ZH313" s="8"/>
      <c r="ZI313" s="8"/>
      <c r="ZJ313" s="8"/>
      <c r="ZK313" s="8"/>
      <c r="ZL313" s="8"/>
      <c r="ZM313" s="8"/>
      <c r="ZN313" s="8"/>
      <c r="ZO313" s="8"/>
      <c r="ZP313" s="8"/>
      <c r="ZQ313" s="8"/>
      <c r="ZR313" s="8"/>
      <c r="ZS313" s="8"/>
      <c r="ZT313" s="8"/>
      <c r="ZU313" s="8"/>
      <c r="ZV313" s="8"/>
      <c r="ZW313" s="8"/>
      <c r="ZX313" s="8"/>
      <c r="ZY313" s="8"/>
      <c r="ZZ313" s="8"/>
      <c r="AAA313" s="8"/>
      <c r="AAB313" s="8"/>
      <c r="AAC313" s="8"/>
      <c r="AAD313" s="8"/>
      <c r="AAE313" s="8"/>
      <c r="AAF313" s="8"/>
      <c r="AAG313" s="8"/>
      <c r="AAH313" s="8"/>
      <c r="AAI313" s="8"/>
      <c r="AAJ313" s="8"/>
      <c r="AAK313" s="8"/>
      <c r="AAL313" s="8"/>
      <c r="AAM313" s="8"/>
      <c r="AAN313" s="8"/>
      <c r="AAO313" s="8"/>
      <c r="AAP313" s="8"/>
      <c r="AAQ313" s="8"/>
      <c r="AAR313" s="8"/>
      <c r="AAS313" s="8"/>
      <c r="AAT313" s="8"/>
      <c r="AAU313" s="8"/>
      <c r="AAV313" s="8"/>
      <c r="AAW313" s="8"/>
      <c r="AAX313" s="8"/>
      <c r="AAY313" s="8"/>
      <c r="AAZ313" s="8"/>
      <c r="ABA313" s="8"/>
      <c r="ABB313" s="8"/>
      <c r="ABC313" s="8"/>
      <c r="ABD313" s="8"/>
      <c r="ABE313" s="8"/>
      <c r="ABF313" s="8"/>
      <c r="ABG313" s="8"/>
      <c r="ABH313" s="8"/>
      <c r="ABI313" s="8"/>
      <c r="ABJ313" s="8"/>
      <c r="ABK313" s="8"/>
      <c r="ABL313" s="8"/>
      <c r="ABM313" s="8"/>
      <c r="ABN313" s="8"/>
      <c r="ABO313" s="8"/>
      <c r="ABP313" s="8"/>
      <c r="ABQ313" s="8"/>
      <c r="ABR313" s="8"/>
      <c r="ABS313" s="8"/>
      <c r="ABT313" s="8"/>
      <c r="ABU313" s="8"/>
      <c r="ABV313" s="8"/>
      <c r="ABW313" s="8"/>
      <c r="ABX313" s="8"/>
      <c r="ABY313" s="8"/>
      <c r="ABZ313" s="8"/>
      <c r="ACA313" s="8"/>
      <c r="ACB313" s="8"/>
      <c r="ACC313" s="8"/>
      <c r="ACD313" s="8"/>
      <c r="ACE313" s="8"/>
      <c r="ACF313" s="8"/>
      <c r="ACG313" s="8"/>
      <c r="ACH313" s="8"/>
      <c r="ACI313" s="8"/>
      <c r="ACJ313" s="8"/>
      <c r="ACK313" s="8"/>
      <c r="ACL313" s="8"/>
      <c r="ACM313" s="8"/>
      <c r="ACN313" s="8"/>
      <c r="ACO313" s="8"/>
      <c r="ACP313" s="8"/>
      <c r="ACQ313" s="8"/>
      <c r="ACR313" s="8"/>
      <c r="ACS313" s="8"/>
      <c r="ACT313" s="8"/>
      <c r="ACU313" s="8"/>
      <c r="ACV313" s="8"/>
      <c r="ACW313" s="8"/>
      <c r="ACX313" s="8"/>
      <c r="ACY313" s="8"/>
      <c r="ACZ313" s="8"/>
      <c r="ADA313" s="8"/>
      <c r="ADB313" s="8"/>
      <c r="ADC313" s="8"/>
      <c r="ADD313" s="8"/>
      <c r="ADE313" s="8"/>
      <c r="ADF313" s="8"/>
      <c r="ADG313" s="8"/>
      <c r="ADH313" s="8"/>
      <c r="ADI313" s="8"/>
      <c r="ADJ313" s="8"/>
      <c r="ADK313" s="8"/>
      <c r="ADL313" s="8"/>
      <c r="ADM313" s="8"/>
      <c r="ADN313" s="8"/>
      <c r="ADO313" s="8"/>
      <c r="ADP313" s="8"/>
      <c r="ADQ313" s="8"/>
      <c r="ADR313" s="8"/>
      <c r="ADS313" s="8"/>
      <c r="ADT313" s="8"/>
      <c r="ADU313" s="8"/>
      <c r="ADV313" s="8"/>
      <c r="ADW313" s="8"/>
      <c r="ADX313" s="8"/>
      <c r="ADY313" s="8"/>
      <c r="ADZ313" s="8"/>
      <c r="AEA313" s="8"/>
      <c r="AEB313" s="8"/>
      <c r="AEC313" s="8"/>
      <c r="AED313" s="8"/>
      <c r="AEE313" s="8"/>
      <c r="AEF313" s="8"/>
      <c r="AEG313" s="8"/>
      <c r="AEH313" s="8"/>
      <c r="AEI313" s="8"/>
      <c r="AEJ313" s="8"/>
      <c r="AEK313" s="8"/>
      <c r="AEL313" s="8"/>
      <c r="AEM313" s="8"/>
      <c r="AEN313" s="8"/>
      <c r="AEO313" s="8"/>
      <c r="AEP313" s="8"/>
      <c r="AEQ313" s="8"/>
      <c r="AER313" s="8"/>
      <c r="AES313" s="8"/>
      <c r="AET313" s="8"/>
      <c r="AEU313" s="8"/>
      <c r="AEV313" s="8"/>
      <c r="AEW313" s="8"/>
      <c r="AEX313" s="8"/>
      <c r="AEY313" s="8"/>
      <c r="AEZ313" s="8"/>
      <c r="AFA313" s="8"/>
      <c r="AFB313" s="8"/>
      <c r="AFC313" s="8"/>
      <c r="AFD313" s="8"/>
      <c r="AFE313" s="8"/>
      <c r="AFF313" s="8"/>
      <c r="AFG313" s="8"/>
      <c r="AFH313" s="8"/>
      <c r="AFI313" s="8"/>
      <c r="AFJ313" s="8"/>
      <c r="AFK313" s="8"/>
      <c r="AFL313" s="8"/>
      <c r="AFM313" s="8"/>
      <c r="AFN313" s="8"/>
      <c r="AFO313" s="8"/>
      <c r="AFP313" s="8"/>
      <c r="AFQ313" s="8"/>
      <c r="AFR313" s="8"/>
      <c r="AFS313" s="8"/>
      <c r="AFT313" s="8"/>
      <c r="AFU313" s="8"/>
      <c r="AFV313" s="8"/>
      <c r="AFW313" s="8"/>
      <c r="AFX313" s="8"/>
      <c r="AFY313" s="8"/>
      <c r="AFZ313" s="8"/>
      <c r="AGA313" s="8"/>
      <c r="AGB313" s="8"/>
      <c r="AGC313" s="8"/>
      <c r="AGD313" s="8"/>
      <c r="AGE313" s="8"/>
      <c r="AGF313" s="8"/>
      <c r="AGG313" s="8"/>
      <c r="AGH313" s="8"/>
      <c r="AGI313" s="8"/>
      <c r="AGJ313" s="8"/>
      <c r="AGK313" s="8"/>
      <c r="AGL313" s="8"/>
      <c r="AGM313" s="8"/>
      <c r="AGN313" s="8"/>
      <c r="AGO313" s="8"/>
      <c r="AGP313" s="8"/>
      <c r="AGQ313" s="8"/>
      <c r="AGR313" s="8"/>
      <c r="AGS313" s="8"/>
      <c r="AGT313" s="8"/>
      <c r="AGU313" s="8"/>
      <c r="AGV313" s="8"/>
      <c r="AGW313" s="8"/>
      <c r="AGX313" s="8"/>
      <c r="AGY313" s="8"/>
      <c r="AGZ313" s="8"/>
      <c r="AHA313" s="8"/>
      <c r="AHB313" s="8"/>
      <c r="AHC313" s="8"/>
      <c r="AHD313" s="8"/>
      <c r="AHE313" s="8"/>
      <c r="AHF313" s="8"/>
      <c r="AHG313" s="8"/>
      <c r="AHH313" s="8"/>
      <c r="AHI313" s="8"/>
      <c r="AHJ313" s="8"/>
      <c r="AHK313" s="8"/>
      <c r="AHL313" s="8"/>
      <c r="AHM313" s="8"/>
      <c r="AHN313" s="8"/>
      <c r="AHO313" s="8"/>
      <c r="AHP313" s="8"/>
      <c r="AHQ313" s="8"/>
      <c r="AHR313" s="8"/>
      <c r="AHS313" s="8"/>
      <c r="AHT313" s="8"/>
      <c r="AHU313" s="8"/>
      <c r="AHV313" s="8"/>
      <c r="AHW313" s="8"/>
      <c r="AHX313" s="8"/>
      <c r="AHY313" s="8"/>
      <c r="AHZ313" s="8"/>
      <c r="AIA313" s="8"/>
      <c r="AIB313" s="8"/>
      <c r="AIC313" s="8"/>
      <c r="AID313" s="8"/>
      <c r="AIE313" s="8"/>
      <c r="AIF313" s="8"/>
      <c r="AIG313" s="8"/>
      <c r="AIH313" s="8"/>
      <c r="AII313" s="8"/>
      <c r="AIJ313" s="8"/>
      <c r="AIK313" s="8"/>
      <c r="AIL313" s="8"/>
      <c r="AIM313" s="8"/>
      <c r="AIN313" s="8"/>
      <c r="AIO313" s="8"/>
      <c r="AIP313" s="8"/>
      <c r="AIQ313" s="8"/>
      <c r="AIR313" s="8"/>
      <c r="AIS313" s="8"/>
      <c r="AIT313" s="8"/>
      <c r="AIU313" s="8"/>
      <c r="AIV313" s="8"/>
      <c r="AIW313" s="8"/>
      <c r="AIX313" s="8"/>
      <c r="AIY313" s="8"/>
      <c r="AIZ313" s="8"/>
      <c r="AJA313" s="8"/>
      <c r="AJB313" s="8"/>
      <c r="AJC313" s="8"/>
      <c r="AJD313" s="8"/>
      <c r="AJE313" s="8"/>
      <c r="AJF313" s="8"/>
      <c r="AJG313" s="8"/>
      <c r="AJH313" s="8"/>
      <c r="AJI313" s="8"/>
      <c r="AJJ313" s="8"/>
      <c r="AJK313" s="8"/>
      <c r="AJL313" s="8"/>
      <c r="AJM313" s="8"/>
      <c r="AJN313" s="8"/>
      <c r="AJO313" s="8"/>
      <c r="AJP313" s="8"/>
      <c r="AJQ313" s="8"/>
      <c r="AJR313" s="8"/>
      <c r="AJS313" s="8"/>
      <c r="AJT313" s="8"/>
      <c r="AJU313" s="8"/>
      <c r="AJV313" s="8"/>
      <c r="AJW313" s="8"/>
      <c r="AJX313" s="8"/>
      <c r="AJY313" s="8"/>
      <c r="AJZ313" s="8"/>
      <c r="AKA313" s="8"/>
      <c r="AKB313" s="8"/>
      <c r="AKC313" s="8"/>
      <c r="AKD313" s="8"/>
      <c r="AKE313" s="8"/>
      <c r="AKF313" s="8"/>
      <c r="AKG313" s="8"/>
      <c r="AKH313" s="8"/>
      <c r="AKI313" s="8"/>
      <c r="AKJ313" s="8"/>
      <c r="AKK313" s="8"/>
      <c r="AKL313" s="8"/>
      <c r="AKM313" s="8"/>
      <c r="AKN313" s="8"/>
      <c r="AKO313" s="8"/>
      <c r="AKP313" s="8"/>
      <c r="AKQ313" s="8"/>
      <c r="AKR313" s="8"/>
      <c r="AKS313" s="8"/>
      <c r="AKT313" s="8"/>
      <c r="AKU313" s="8"/>
      <c r="AKV313" s="8"/>
      <c r="AKW313" s="8"/>
      <c r="AKX313" s="8"/>
      <c r="AKY313" s="8"/>
      <c r="AKZ313" s="8"/>
      <c r="ALA313" s="8"/>
      <c r="ALB313" s="8"/>
      <c r="ALC313" s="8"/>
      <c r="ALD313" s="8"/>
      <c r="ALE313" s="8"/>
      <c r="ALF313" s="8"/>
      <c r="ALG313" s="8"/>
      <c r="ALH313" s="8"/>
      <c r="ALI313" s="8"/>
      <c r="ALJ313" s="8"/>
      <c r="ALK313" s="8"/>
      <c r="ALL313" s="8"/>
      <c r="ALM313" s="8"/>
      <c r="ALN313" s="8"/>
      <c r="ALO313" s="8"/>
      <c r="ALP313" s="8"/>
      <c r="ALQ313" s="8"/>
      <c r="ALR313" s="8"/>
      <c r="ALS313" s="8"/>
      <c r="ALT313" s="8"/>
      <c r="ALU313" s="8"/>
      <c r="ALV313" s="8"/>
      <c r="ALW313" s="8"/>
      <c r="ALX313" s="8"/>
      <c r="ALY313" s="8"/>
      <c r="ALZ313" s="8"/>
      <c r="AMA313" s="8"/>
      <c r="AMB313" s="8"/>
      <c r="AMC313" s="8"/>
      <c r="AMD313" s="8"/>
      <c r="AME313" s="8"/>
      <c r="AMF313" s="8"/>
      <c r="AMG313" s="8"/>
      <c r="AMH313" s="8"/>
      <c r="AMI313" s="8"/>
      <c r="AMJ313" s="8"/>
      <c r="AMK313" s="8"/>
      <c r="AML313" s="8"/>
      <c r="AMM313" s="8"/>
      <c r="AMN313" s="8"/>
      <c r="AMO313" s="8"/>
      <c r="AMP313" s="8"/>
      <c r="AMQ313" s="8"/>
      <c r="AMR313" s="8"/>
      <c r="AMS313" s="8"/>
      <c r="AMT313" s="8"/>
      <c r="AMU313" s="8"/>
      <c r="AMV313" s="8"/>
      <c r="AMW313" s="8"/>
      <c r="AMX313" s="8"/>
      <c r="AMY313" s="8"/>
      <c r="AMZ313" s="8"/>
      <c r="ANA313" s="8"/>
      <c r="ANB313" s="8"/>
      <c r="ANC313" s="8"/>
      <c r="AND313" s="8"/>
      <c r="ANE313" s="8"/>
      <c r="ANF313" s="8"/>
      <c r="ANG313" s="8"/>
      <c r="ANH313" s="8"/>
      <c r="ANI313" s="8"/>
      <c r="ANJ313" s="8"/>
      <c r="ANK313" s="8"/>
      <c r="ANL313" s="8"/>
      <c r="ANM313" s="8"/>
      <c r="ANN313" s="8"/>
      <c r="ANO313" s="8"/>
      <c r="ANP313" s="8"/>
      <c r="ANQ313" s="8"/>
      <c r="ANR313" s="8"/>
      <c r="ANS313" s="8"/>
      <c r="ANT313" s="8"/>
      <c r="ANU313" s="8"/>
      <c r="ANV313" s="8"/>
      <c r="ANW313" s="8"/>
      <c r="ANX313" s="8"/>
      <c r="ANY313" s="8"/>
      <c r="ANZ313" s="8"/>
      <c r="AOA313" s="8"/>
      <c r="AOB313" s="8"/>
      <c r="AOC313" s="8"/>
      <c r="AOD313" s="8"/>
      <c r="AOE313" s="8"/>
      <c r="AOF313" s="8"/>
      <c r="AOG313" s="8"/>
      <c r="AOH313" s="8"/>
      <c r="AOI313" s="8"/>
      <c r="AOJ313" s="8"/>
      <c r="AOK313" s="8"/>
      <c r="AOL313" s="8"/>
      <c r="AOM313" s="8"/>
      <c r="AON313" s="8"/>
      <c r="AOO313" s="8"/>
      <c r="AOP313" s="8"/>
      <c r="AOQ313" s="8"/>
      <c r="AOR313" s="8"/>
      <c r="AOS313" s="8"/>
      <c r="AOT313" s="8"/>
      <c r="AOU313" s="8"/>
      <c r="AOV313" s="8"/>
      <c r="AOW313" s="8"/>
      <c r="AOX313" s="8"/>
      <c r="AOY313" s="8"/>
      <c r="AOZ313" s="8"/>
      <c r="APA313" s="8"/>
      <c r="APB313" s="8"/>
      <c r="APC313" s="8"/>
      <c r="APD313" s="8"/>
      <c r="APE313" s="8"/>
      <c r="APF313" s="8"/>
      <c r="APG313" s="8"/>
      <c r="APH313" s="8"/>
      <c r="API313" s="8"/>
      <c r="APJ313" s="8"/>
      <c r="APK313" s="8"/>
      <c r="APL313" s="8"/>
      <c r="APM313" s="8"/>
      <c r="APN313" s="8"/>
      <c r="APO313" s="8"/>
      <c r="APP313" s="8"/>
      <c r="APQ313" s="8"/>
      <c r="APR313" s="8"/>
      <c r="APS313" s="8"/>
      <c r="APT313" s="8"/>
      <c r="APU313" s="8"/>
      <c r="APV313" s="8"/>
      <c r="APW313" s="8"/>
      <c r="APX313" s="8"/>
      <c r="APY313" s="8"/>
      <c r="APZ313" s="8"/>
      <c r="AQA313" s="8"/>
      <c r="AQB313" s="8"/>
      <c r="AQC313" s="8"/>
      <c r="AQD313" s="8"/>
      <c r="AQE313" s="8"/>
      <c r="AQF313" s="8"/>
      <c r="AQG313" s="8"/>
      <c r="AQH313" s="8"/>
      <c r="AQI313" s="8"/>
      <c r="AQJ313" s="8"/>
      <c r="AQK313" s="8"/>
      <c r="AQL313" s="8"/>
      <c r="AQM313" s="8"/>
      <c r="AQN313" s="8"/>
      <c r="AQO313" s="8"/>
      <c r="AQP313" s="8"/>
      <c r="AQQ313" s="8"/>
      <c r="AQR313" s="8"/>
      <c r="AQS313" s="8"/>
      <c r="AQT313" s="8"/>
      <c r="AQU313" s="8"/>
      <c r="AQV313" s="8"/>
      <c r="AQW313" s="8"/>
      <c r="AQX313" s="8"/>
      <c r="AQY313" s="8"/>
      <c r="AQZ313" s="8"/>
      <c r="ARA313" s="8"/>
      <c r="ARB313" s="8"/>
      <c r="ARC313" s="8"/>
      <c r="ARD313" s="8"/>
      <c r="ARE313" s="8"/>
      <c r="ARF313" s="8"/>
      <c r="ARG313" s="8"/>
      <c r="ARH313" s="8"/>
      <c r="ARI313" s="8"/>
      <c r="ARJ313" s="8"/>
      <c r="ARK313" s="8"/>
      <c r="ARL313" s="8"/>
      <c r="ARM313" s="8"/>
      <c r="ARN313" s="8"/>
      <c r="ARO313" s="8"/>
      <c r="ARP313" s="8"/>
      <c r="ARQ313" s="8"/>
      <c r="ARR313" s="8"/>
      <c r="ARS313" s="8"/>
      <c r="ART313" s="8"/>
      <c r="ARU313" s="8"/>
      <c r="ARV313" s="8"/>
      <c r="ARW313" s="8"/>
      <c r="ARX313" s="8"/>
      <c r="ARY313" s="8"/>
      <c r="ARZ313" s="8"/>
      <c r="ASA313" s="8"/>
      <c r="ASB313" s="8"/>
      <c r="ASC313" s="8"/>
      <c r="ASD313" s="8"/>
      <c r="ASE313" s="8"/>
      <c r="ASF313" s="8"/>
      <c r="ASG313" s="8"/>
      <c r="ASH313" s="8"/>
      <c r="ASI313" s="8"/>
      <c r="ASJ313" s="8"/>
      <c r="ASK313" s="8"/>
      <c r="ASL313" s="8"/>
      <c r="ASM313" s="8"/>
      <c r="ASN313" s="8"/>
      <c r="ASO313" s="8"/>
      <c r="ASP313" s="8"/>
      <c r="ASQ313" s="8"/>
      <c r="ASR313" s="8"/>
      <c r="ASS313" s="8"/>
      <c r="AST313" s="8"/>
      <c r="ASU313" s="8"/>
      <c r="ASV313" s="8"/>
      <c r="ASW313" s="8"/>
      <c r="ASX313" s="8"/>
      <c r="ASY313" s="8"/>
      <c r="ASZ313" s="8"/>
      <c r="ATA313" s="8"/>
      <c r="ATB313" s="8"/>
      <c r="ATC313" s="8"/>
      <c r="ATD313" s="8"/>
      <c r="ATE313" s="8"/>
      <c r="ATF313" s="8"/>
      <c r="ATG313" s="8"/>
      <c r="ATH313" s="8"/>
      <c r="ATI313" s="8"/>
      <c r="ATJ313" s="8"/>
      <c r="ATK313" s="8"/>
      <c r="ATL313" s="8"/>
      <c r="ATM313" s="8"/>
      <c r="ATN313" s="8"/>
      <c r="ATO313" s="8"/>
      <c r="ATP313" s="8"/>
      <c r="ATQ313" s="8"/>
      <c r="ATR313" s="8"/>
      <c r="ATS313" s="8"/>
      <c r="ATT313" s="8"/>
      <c r="ATU313" s="8"/>
      <c r="ATV313" s="8"/>
      <c r="ATW313" s="8"/>
      <c r="ATX313" s="8"/>
      <c r="ATY313" s="8"/>
      <c r="ATZ313" s="8"/>
      <c r="AUA313" s="8"/>
      <c r="AUB313" s="8"/>
      <c r="AUC313" s="8"/>
      <c r="AUD313" s="8"/>
      <c r="AUE313" s="8"/>
      <c r="AUF313" s="8"/>
      <c r="AUG313" s="8"/>
      <c r="AUH313" s="8"/>
      <c r="AUI313" s="8"/>
      <c r="AUJ313" s="8"/>
      <c r="AUK313" s="8"/>
      <c r="AUL313" s="8"/>
      <c r="AUM313" s="8"/>
      <c r="AUN313" s="8"/>
      <c r="AUO313" s="8"/>
      <c r="AUP313" s="8"/>
      <c r="AUQ313" s="8"/>
      <c r="AUR313" s="8"/>
      <c r="AUS313" s="8"/>
      <c r="AUT313" s="8"/>
      <c r="AUU313" s="8"/>
      <c r="AUV313" s="8"/>
      <c r="AUW313" s="8"/>
      <c r="AUX313" s="8"/>
      <c r="AUY313" s="8"/>
      <c r="AUZ313" s="8"/>
      <c r="AVA313" s="8"/>
      <c r="AVB313" s="8"/>
      <c r="AVC313" s="8"/>
      <c r="AVD313" s="8"/>
      <c r="AVE313" s="8"/>
      <c r="AVF313" s="8"/>
      <c r="AVG313" s="8"/>
      <c r="AVH313" s="8"/>
      <c r="AVI313" s="8"/>
      <c r="AVJ313" s="8"/>
      <c r="AVK313" s="8"/>
      <c r="AVL313" s="8"/>
      <c r="AVM313" s="8"/>
      <c r="AVN313" s="8"/>
      <c r="AVO313" s="8"/>
      <c r="AVP313" s="8"/>
      <c r="AVQ313" s="8"/>
      <c r="AVR313" s="8"/>
      <c r="AVS313" s="8"/>
      <c r="AVT313" s="8"/>
      <c r="AVU313" s="8"/>
      <c r="AVV313" s="8"/>
      <c r="AVW313" s="8"/>
      <c r="AVX313" s="8"/>
      <c r="AVY313" s="8"/>
      <c r="AVZ313" s="8"/>
      <c r="AWA313" s="8"/>
      <c r="AWB313" s="8"/>
      <c r="AWC313" s="8"/>
      <c r="AWD313" s="8"/>
      <c r="AWE313" s="8"/>
      <c r="AWF313" s="8"/>
      <c r="AWG313" s="8"/>
      <c r="AWH313" s="8"/>
      <c r="AWI313" s="8"/>
      <c r="AWJ313" s="8"/>
      <c r="AWK313" s="8"/>
      <c r="AWL313" s="8"/>
      <c r="AWM313" s="8"/>
      <c r="AWN313" s="8"/>
      <c r="AWO313" s="8"/>
      <c r="AWP313" s="8"/>
      <c r="AWQ313" s="8"/>
      <c r="AWR313" s="8"/>
      <c r="AWS313" s="8"/>
      <c r="AWT313" s="8"/>
      <c r="AWU313" s="8"/>
      <c r="AWV313" s="8"/>
      <c r="AWW313" s="8"/>
      <c r="AWX313" s="8"/>
      <c r="AWY313" s="8"/>
      <c r="AWZ313" s="8"/>
      <c r="AXA313" s="8"/>
      <c r="AXB313" s="8"/>
      <c r="AXC313" s="8"/>
      <c r="AXD313" s="8"/>
      <c r="AXE313" s="8"/>
      <c r="AXF313" s="8"/>
      <c r="AXG313" s="8"/>
      <c r="AXH313" s="8"/>
      <c r="AXI313" s="8"/>
      <c r="AXJ313" s="8"/>
      <c r="AXK313" s="8"/>
      <c r="AXL313" s="8"/>
      <c r="AXM313" s="8"/>
      <c r="AXN313" s="8"/>
      <c r="AXO313" s="8"/>
      <c r="AXP313" s="8"/>
      <c r="AXQ313" s="8"/>
      <c r="AXR313" s="8"/>
      <c r="AXS313" s="8"/>
      <c r="AXT313" s="8"/>
      <c r="AXU313" s="8"/>
      <c r="AXV313" s="8"/>
      <c r="AXW313" s="8"/>
      <c r="AXX313" s="8"/>
      <c r="AXY313" s="8"/>
      <c r="AXZ313" s="8"/>
      <c r="AYA313" s="8"/>
      <c r="AYB313" s="8"/>
      <c r="AYC313" s="8"/>
      <c r="AYD313" s="8"/>
      <c r="AYE313" s="8"/>
      <c r="AYF313" s="8"/>
      <c r="AYG313" s="8"/>
      <c r="AYH313" s="8"/>
      <c r="AYI313" s="8"/>
      <c r="AYJ313" s="8"/>
      <c r="AYK313" s="8"/>
      <c r="AYL313" s="8"/>
      <c r="AYM313" s="8"/>
      <c r="AYN313" s="8"/>
      <c r="AYO313" s="8"/>
      <c r="AYP313" s="8"/>
      <c r="AYQ313" s="8"/>
      <c r="AYR313" s="8"/>
      <c r="AYS313" s="8"/>
      <c r="AYT313" s="8"/>
      <c r="AYU313" s="8"/>
      <c r="AYV313" s="8"/>
      <c r="AYW313" s="8"/>
      <c r="AYX313" s="8"/>
      <c r="AYY313" s="8"/>
      <c r="AYZ313" s="8"/>
      <c r="AZA313" s="8"/>
      <c r="AZB313" s="8"/>
      <c r="AZC313" s="8"/>
      <c r="AZD313" s="8"/>
      <c r="AZE313" s="8"/>
      <c r="AZF313" s="8"/>
      <c r="AZG313" s="8"/>
      <c r="AZH313" s="8"/>
      <c r="AZI313" s="8"/>
      <c r="AZJ313" s="8"/>
      <c r="AZK313" s="8"/>
      <c r="AZL313" s="8"/>
      <c r="AZM313" s="8"/>
      <c r="AZN313" s="8"/>
      <c r="AZO313" s="8"/>
      <c r="AZP313" s="8"/>
      <c r="AZQ313" s="8"/>
      <c r="AZR313" s="8"/>
      <c r="AZS313" s="8"/>
      <c r="AZT313" s="8"/>
      <c r="AZU313" s="8"/>
      <c r="AZV313" s="8"/>
      <c r="AZW313" s="8"/>
      <c r="AZX313" s="8"/>
      <c r="AZY313" s="8"/>
      <c r="AZZ313" s="8"/>
      <c r="BAA313" s="8"/>
      <c r="BAB313" s="8"/>
      <c r="BAC313" s="8"/>
      <c r="BAD313" s="8"/>
      <c r="BAE313" s="8"/>
      <c r="BAF313" s="8"/>
      <c r="BAG313" s="8"/>
      <c r="BAH313" s="8"/>
      <c r="BAI313" s="8"/>
      <c r="BAJ313" s="8"/>
      <c r="BAK313" s="8"/>
      <c r="BAL313" s="8"/>
      <c r="BAM313" s="8"/>
      <c r="BAN313" s="8"/>
      <c r="BAO313" s="8"/>
      <c r="BAP313" s="8"/>
      <c r="BAQ313" s="8"/>
      <c r="BAR313" s="8"/>
      <c r="BAS313" s="8"/>
      <c r="BAT313" s="8"/>
      <c r="BAU313" s="8"/>
      <c r="BAV313" s="8"/>
      <c r="BAW313" s="8"/>
      <c r="BAX313" s="8"/>
      <c r="BAY313" s="8"/>
      <c r="BAZ313" s="8"/>
      <c r="BBA313" s="8"/>
      <c r="BBB313" s="8"/>
      <c r="BBC313" s="8"/>
      <c r="BBD313" s="8"/>
      <c r="BBE313" s="8"/>
      <c r="BBF313" s="8"/>
      <c r="BBG313" s="8"/>
      <c r="BBH313" s="8"/>
      <c r="BBI313" s="8"/>
      <c r="BBJ313" s="8"/>
      <c r="BBK313" s="8"/>
      <c r="BBL313" s="8"/>
      <c r="BBM313" s="8"/>
      <c r="BBN313" s="8"/>
      <c r="BBO313" s="8"/>
      <c r="BBP313" s="8"/>
      <c r="BBQ313" s="8"/>
      <c r="BBR313" s="8"/>
      <c r="BBS313" s="8"/>
      <c r="BBT313" s="8"/>
      <c r="BBU313" s="8"/>
      <c r="BBV313" s="8"/>
      <c r="BBW313" s="8"/>
      <c r="BBX313" s="8"/>
      <c r="BBY313" s="8"/>
      <c r="BBZ313" s="8"/>
      <c r="BCA313" s="8"/>
      <c r="BCB313" s="8"/>
      <c r="BCC313" s="8"/>
      <c r="BCD313" s="8"/>
      <c r="BCE313" s="8"/>
      <c r="BCF313" s="8"/>
      <c r="BCG313" s="8"/>
      <c r="BCH313" s="8"/>
      <c r="BCI313" s="8"/>
      <c r="BCJ313" s="8"/>
      <c r="BCK313" s="8"/>
      <c r="BCL313" s="8"/>
      <c r="BCM313" s="8"/>
      <c r="BCN313" s="8"/>
      <c r="BCO313" s="8"/>
      <c r="BCP313" s="8"/>
      <c r="BCQ313" s="8"/>
      <c r="BCR313" s="8"/>
      <c r="BCS313" s="8"/>
      <c r="BCT313" s="8"/>
      <c r="BCU313" s="8"/>
      <c r="BCV313" s="8"/>
      <c r="BCW313" s="8"/>
      <c r="BCX313" s="8"/>
      <c r="BCY313" s="8"/>
      <c r="BCZ313" s="8"/>
      <c r="BDA313" s="8"/>
      <c r="BDB313" s="8"/>
      <c r="BDC313" s="8"/>
      <c r="BDD313" s="8"/>
      <c r="BDE313" s="8"/>
      <c r="BDF313" s="8"/>
      <c r="BDG313" s="8"/>
      <c r="BDH313" s="8"/>
      <c r="BDI313" s="8"/>
      <c r="BDJ313" s="8"/>
      <c r="BDK313" s="8"/>
      <c r="BDL313" s="8"/>
      <c r="BDM313" s="8"/>
      <c r="BDN313" s="8"/>
      <c r="BDO313" s="8"/>
      <c r="BDP313" s="8"/>
      <c r="BDQ313" s="8"/>
      <c r="BDR313" s="8"/>
      <c r="BDS313" s="8"/>
      <c r="BDT313" s="8"/>
      <c r="BDU313" s="8"/>
      <c r="BDV313" s="8"/>
      <c r="BDW313" s="8"/>
      <c r="BDX313" s="8"/>
      <c r="BDY313" s="8"/>
      <c r="BDZ313" s="8"/>
      <c r="BEA313" s="8"/>
      <c r="BEB313" s="8"/>
      <c r="BEC313" s="8"/>
      <c r="BED313" s="8"/>
      <c r="BEE313" s="8"/>
      <c r="BEF313" s="8"/>
      <c r="BEG313" s="8"/>
      <c r="BEH313" s="8"/>
      <c r="BEI313" s="8"/>
      <c r="BEJ313" s="8"/>
      <c r="BEK313" s="8"/>
      <c r="BEL313" s="8"/>
      <c r="BEM313" s="8"/>
      <c r="BEN313" s="8"/>
      <c r="BEO313" s="8"/>
      <c r="BEP313" s="8"/>
      <c r="BEQ313" s="8"/>
      <c r="BER313" s="8"/>
      <c r="BES313" s="8"/>
      <c r="BET313" s="8"/>
      <c r="BEU313" s="8"/>
      <c r="BEV313" s="8"/>
      <c r="BEW313" s="8"/>
      <c r="BEX313" s="8"/>
      <c r="BEY313" s="8"/>
      <c r="BEZ313" s="8"/>
      <c r="BFA313" s="8"/>
      <c r="BFB313" s="8"/>
      <c r="BFC313" s="8"/>
      <c r="BFD313" s="8"/>
      <c r="BFE313" s="8"/>
      <c r="BFF313" s="8"/>
      <c r="BFG313" s="8"/>
      <c r="BFH313" s="8"/>
      <c r="BFI313" s="8"/>
      <c r="BFJ313" s="8"/>
      <c r="BFK313" s="8"/>
      <c r="BFL313" s="8"/>
      <c r="BFM313" s="8"/>
      <c r="BFN313" s="8"/>
      <c r="BFO313" s="8"/>
      <c r="BFP313" s="8"/>
      <c r="BFQ313" s="8"/>
      <c r="BFR313" s="8"/>
      <c r="BFS313" s="8"/>
      <c r="BFT313" s="8"/>
      <c r="BFU313" s="8"/>
      <c r="BFV313" s="8"/>
      <c r="BFW313" s="8"/>
      <c r="BFX313" s="8"/>
      <c r="BFY313" s="8"/>
      <c r="BFZ313" s="8"/>
      <c r="BGA313" s="8"/>
      <c r="BGB313" s="8"/>
      <c r="BGC313" s="8"/>
      <c r="BGD313" s="8"/>
      <c r="BGE313" s="8"/>
      <c r="BGF313" s="8"/>
      <c r="BGG313" s="8"/>
      <c r="BGH313" s="8"/>
      <c r="BGI313" s="8"/>
      <c r="BGJ313" s="8"/>
      <c r="BGK313" s="8"/>
      <c r="BGL313" s="8"/>
      <c r="BGM313" s="8"/>
      <c r="BGN313" s="8"/>
      <c r="BGO313" s="8"/>
      <c r="BGP313" s="8"/>
      <c r="BGQ313" s="8"/>
      <c r="BGR313" s="8"/>
      <c r="BGS313" s="8"/>
      <c r="BGT313" s="8"/>
      <c r="BGU313" s="8"/>
      <c r="BGV313" s="8"/>
      <c r="BGW313" s="8"/>
      <c r="BGX313" s="8"/>
      <c r="BGY313" s="8"/>
      <c r="BGZ313" s="8"/>
      <c r="BHA313" s="8"/>
      <c r="BHB313" s="8"/>
      <c r="BHC313" s="8"/>
      <c r="BHD313" s="8"/>
      <c r="BHE313" s="8"/>
      <c r="BHF313" s="8"/>
      <c r="BHG313" s="8"/>
      <c r="BHH313" s="8"/>
      <c r="BHI313" s="8"/>
      <c r="BHJ313" s="8"/>
      <c r="BHK313" s="8"/>
      <c r="BHL313" s="8"/>
      <c r="BHM313" s="8"/>
      <c r="BHN313" s="8"/>
      <c r="BHO313" s="8"/>
      <c r="BHP313" s="8"/>
      <c r="BHQ313" s="8"/>
      <c r="BHR313" s="8"/>
      <c r="BHS313" s="8"/>
      <c r="BHT313" s="8"/>
      <c r="BHU313" s="8"/>
      <c r="BHV313" s="8"/>
      <c r="BHW313" s="8"/>
      <c r="BHX313" s="8"/>
      <c r="BHY313" s="8"/>
      <c r="BHZ313" s="8"/>
      <c r="BIA313" s="8"/>
      <c r="BIB313" s="8"/>
      <c r="BIC313" s="8"/>
      <c r="BID313" s="8"/>
      <c r="BIE313" s="8"/>
      <c r="BIF313" s="8"/>
      <c r="BIG313" s="8"/>
      <c r="BIH313" s="8"/>
      <c r="BII313" s="8"/>
      <c r="BIJ313" s="8"/>
      <c r="BIK313" s="8"/>
      <c r="BIL313" s="8"/>
      <c r="BIM313" s="8"/>
      <c r="BIN313" s="8"/>
      <c r="BIO313" s="8"/>
      <c r="BIP313" s="8"/>
      <c r="BIQ313" s="8"/>
      <c r="BIR313" s="8"/>
      <c r="BIS313" s="8"/>
      <c r="BIT313" s="8"/>
      <c r="BIU313" s="8"/>
      <c r="BIV313" s="8"/>
      <c r="BIW313" s="8"/>
      <c r="BIX313" s="8"/>
      <c r="BIY313" s="8"/>
      <c r="BIZ313" s="8"/>
      <c r="BJA313" s="8"/>
      <c r="BJB313" s="8"/>
      <c r="BJC313" s="8"/>
      <c r="BJD313" s="8"/>
      <c r="BJE313" s="8"/>
      <c r="BJF313" s="8"/>
      <c r="BJG313" s="8"/>
      <c r="BJH313" s="8"/>
      <c r="BJI313" s="8"/>
      <c r="BJJ313" s="8"/>
      <c r="BJK313" s="8"/>
      <c r="BJL313" s="8"/>
      <c r="BJM313" s="8"/>
      <c r="BJN313" s="8"/>
      <c r="BJO313" s="8"/>
      <c r="BJP313" s="8"/>
      <c r="BJQ313" s="8"/>
      <c r="BJR313" s="8"/>
      <c r="BJS313" s="8"/>
      <c r="BJT313" s="8"/>
      <c r="BJU313" s="8"/>
      <c r="BJV313" s="8"/>
      <c r="BJW313" s="8"/>
      <c r="BJX313" s="8"/>
      <c r="BJY313" s="8"/>
      <c r="BJZ313" s="8"/>
      <c r="BKA313" s="8"/>
      <c r="BKB313" s="8"/>
      <c r="BKC313" s="8"/>
      <c r="BKD313" s="8"/>
      <c r="BKE313" s="8"/>
      <c r="BKF313" s="8"/>
      <c r="BKG313" s="8"/>
      <c r="BKH313" s="8"/>
      <c r="BKI313" s="8"/>
      <c r="BKJ313" s="8"/>
      <c r="BKK313" s="8"/>
      <c r="BKL313" s="8"/>
      <c r="BKM313" s="8"/>
      <c r="BKN313" s="8"/>
      <c r="BKO313" s="8"/>
      <c r="BKP313" s="8"/>
      <c r="BKQ313" s="8"/>
      <c r="BKR313" s="8"/>
      <c r="BKS313" s="8"/>
      <c r="BKT313" s="8"/>
      <c r="BKU313" s="8"/>
      <c r="BKV313" s="8"/>
      <c r="BKW313" s="8"/>
      <c r="BKX313" s="8"/>
      <c r="BKY313" s="8"/>
      <c r="BKZ313" s="8"/>
      <c r="BLA313" s="8"/>
      <c r="BLB313" s="8"/>
      <c r="BLC313" s="8"/>
      <c r="BLD313" s="8"/>
      <c r="BLE313" s="8"/>
      <c r="BLF313" s="8"/>
      <c r="BLG313" s="8"/>
      <c r="BLH313" s="8"/>
      <c r="BLI313" s="8"/>
      <c r="BLJ313" s="8"/>
      <c r="BLK313" s="8"/>
      <c r="BLL313" s="8"/>
      <c r="BLM313" s="8"/>
      <c r="BLN313" s="8"/>
      <c r="BLO313" s="8"/>
      <c r="BLP313" s="8"/>
      <c r="BLQ313" s="8"/>
      <c r="BLR313" s="8"/>
      <c r="BLS313" s="8"/>
      <c r="BLT313" s="8"/>
      <c r="BLU313" s="8"/>
      <c r="BLV313" s="8"/>
      <c r="BLW313" s="8"/>
      <c r="BLX313" s="8"/>
      <c r="BLY313" s="8"/>
      <c r="BLZ313" s="8"/>
      <c r="BMA313" s="8"/>
      <c r="BMB313" s="8"/>
      <c r="BMC313" s="8"/>
      <c r="BMD313" s="8"/>
      <c r="BME313" s="8"/>
      <c r="BMF313" s="8"/>
      <c r="BMG313" s="8"/>
      <c r="BMH313" s="8"/>
      <c r="BMI313" s="8"/>
      <c r="BMJ313" s="8"/>
      <c r="BMK313" s="8"/>
      <c r="BML313" s="8"/>
      <c r="BMM313" s="8"/>
      <c r="BMN313" s="8"/>
      <c r="BMO313" s="8"/>
      <c r="BMP313" s="8"/>
      <c r="BMQ313" s="8"/>
      <c r="BMR313" s="8"/>
      <c r="BMS313" s="8"/>
      <c r="BMT313" s="8"/>
      <c r="BMU313" s="8"/>
      <c r="BMV313" s="8"/>
      <c r="BMW313" s="8"/>
      <c r="BMX313" s="8"/>
      <c r="BMY313" s="8"/>
      <c r="BMZ313" s="8"/>
      <c r="BNA313" s="8"/>
      <c r="BNB313" s="8"/>
      <c r="BNC313" s="8"/>
      <c r="BND313" s="8"/>
      <c r="BNE313" s="8"/>
      <c r="BNF313" s="8"/>
      <c r="BNG313" s="8"/>
      <c r="BNH313" s="8"/>
      <c r="BNI313" s="8"/>
      <c r="BNJ313" s="8"/>
      <c r="BNK313" s="8"/>
      <c r="BNL313" s="8"/>
      <c r="BNM313" s="8"/>
      <c r="BNN313" s="8"/>
      <c r="BNO313" s="8"/>
      <c r="BNP313" s="8"/>
      <c r="BNQ313" s="8"/>
      <c r="BNR313" s="8"/>
      <c r="BNS313" s="8"/>
      <c r="BNT313" s="8"/>
      <c r="BNU313" s="8"/>
      <c r="BNV313" s="8"/>
      <c r="BNW313" s="8"/>
      <c r="BNX313" s="8"/>
      <c r="BNY313" s="8"/>
      <c r="BNZ313" s="8"/>
      <c r="BOA313" s="8"/>
      <c r="BOB313" s="8"/>
      <c r="BOC313" s="8"/>
      <c r="BOD313" s="8"/>
      <c r="BOE313" s="8"/>
      <c r="BOF313" s="8"/>
      <c r="BOG313" s="8"/>
      <c r="BOH313" s="8"/>
      <c r="BOI313" s="8"/>
      <c r="BOJ313" s="8"/>
      <c r="BOK313" s="8"/>
      <c r="BOL313" s="8"/>
      <c r="BOM313" s="8"/>
      <c r="BON313" s="8"/>
      <c r="BOO313" s="8"/>
      <c r="BOP313" s="8"/>
      <c r="BOQ313" s="8"/>
      <c r="BOR313" s="8"/>
      <c r="BOS313" s="8"/>
      <c r="BOT313" s="8"/>
      <c r="BOU313" s="8"/>
      <c r="BOV313" s="8"/>
      <c r="BOW313" s="8"/>
      <c r="BOX313" s="8"/>
      <c r="BOY313" s="8"/>
      <c r="BOZ313" s="8"/>
      <c r="BPA313" s="8"/>
      <c r="BPB313" s="8"/>
      <c r="BPC313" s="8"/>
      <c r="BPD313" s="8"/>
      <c r="BPE313" s="8"/>
      <c r="BPF313" s="8"/>
      <c r="BPG313" s="8"/>
      <c r="BPH313" s="8"/>
      <c r="BPI313" s="8"/>
      <c r="BPJ313" s="8"/>
      <c r="BPK313" s="8"/>
      <c r="BPL313" s="8"/>
      <c r="BPM313" s="8"/>
      <c r="BPN313" s="8"/>
      <c r="BPO313" s="8"/>
      <c r="BPP313" s="8"/>
      <c r="BPQ313" s="8"/>
      <c r="BPR313" s="8"/>
      <c r="BPS313" s="8"/>
      <c r="BPT313" s="8"/>
      <c r="BPU313" s="8"/>
      <c r="BPV313" s="8"/>
      <c r="BPW313" s="8"/>
      <c r="BPX313" s="8"/>
      <c r="BPY313" s="8"/>
      <c r="BPZ313" s="8"/>
      <c r="BQA313" s="8"/>
      <c r="BQB313" s="8"/>
      <c r="BQC313" s="8"/>
      <c r="BQD313" s="8"/>
      <c r="BQE313" s="8"/>
      <c r="BQF313" s="8"/>
      <c r="BQG313" s="8"/>
      <c r="BQH313" s="8"/>
      <c r="BQI313" s="8"/>
      <c r="BQJ313" s="8"/>
      <c r="BQK313" s="8"/>
      <c r="BQL313" s="8"/>
      <c r="BQM313" s="8"/>
      <c r="BQN313" s="8"/>
      <c r="BQO313" s="8"/>
      <c r="BQP313" s="8"/>
      <c r="BQQ313" s="8"/>
      <c r="BQR313" s="8"/>
      <c r="BQS313" s="8"/>
      <c r="BQT313" s="8"/>
      <c r="BQU313" s="8"/>
      <c r="BQV313" s="8"/>
      <c r="BQW313" s="8"/>
      <c r="BQX313" s="8"/>
      <c r="BQY313" s="8"/>
      <c r="BQZ313" s="8"/>
      <c r="BRA313" s="8"/>
      <c r="BRB313" s="8"/>
      <c r="BRC313" s="8"/>
      <c r="BRD313" s="8"/>
      <c r="BRE313" s="8"/>
      <c r="BRF313" s="8"/>
      <c r="BRG313" s="8"/>
      <c r="BRH313" s="8"/>
      <c r="BRI313" s="8"/>
      <c r="BRJ313" s="8"/>
      <c r="BRK313" s="8"/>
      <c r="BRL313" s="8"/>
      <c r="BRM313" s="8"/>
      <c r="BRN313" s="8"/>
      <c r="BRO313" s="8"/>
      <c r="BRP313" s="8"/>
      <c r="BRQ313" s="8"/>
      <c r="BRR313" s="8"/>
      <c r="BRS313" s="8"/>
      <c r="BRT313" s="8"/>
      <c r="BRU313" s="8"/>
      <c r="BRV313" s="8"/>
      <c r="BRW313" s="8"/>
      <c r="BRX313" s="8"/>
      <c r="BRY313" s="8"/>
      <c r="BRZ313" s="8"/>
      <c r="BSA313" s="8"/>
      <c r="BSB313" s="8"/>
      <c r="BSC313" s="8"/>
      <c r="BSD313" s="8"/>
      <c r="BSE313" s="8"/>
      <c r="BSF313" s="8"/>
      <c r="BSG313" s="8"/>
      <c r="BSH313" s="8"/>
      <c r="BSI313" s="8"/>
      <c r="BSJ313" s="8"/>
      <c r="BSK313" s="8"/>
      <c r="BSL313" s="8"/>
      <c r="BSM313" s="8"/>
      <c r="BSN313" s="8"/>
      <c r="BSO313" s="8"/>
      <c r="BSP313" s="8"/>
      <c r="BSQ313" s="8"/>
      <c r="BSR313" s="8"/>
      <c r="BSS313" s="8"/>
      <c r="BST313" s="8"/>
      <c r="BSU313" s="8"/>
      <c r="BSV313" s="8"/>
      <c r="BSW313" s="8"/>
      <c r="BSX313" s="8"/>
      <c r="BSY313" s="8"/>
      <c r="BSZ313" s="8"/>
      <c r="BTA313" s="8"/>
      <c r="BTB313" s="8"/>
      <c r="BTC313" s="8"/>
      <c r="BTD313" s="8"/>
      <c r="BTE313" s="8"/>
      <c r="BTF313" s="8"/>
      <c r="BTG313" s="8"/>
      <c r="BTH313" s="8"/>
      <c r="BTI313" s="8"/>
      <c r="BTJ313" s="8"/>
      <c r="BTK313" s="8"/>
      <c r="BTL313" s="8"/>
      <c r="BTM313" s="8"/>
      <c r="BTN313" s="8"/>
      <c r="BTO313" s="8"/>
      <c r="BTP313" s="8"/>
      <c r="BTQ313" s="8"/>
      <c r="BTR313" s="8"/>
      <c r="BTS313" s="8"/>
      <c r="BTT313" s="8"/>
      <c r="BTU313" s="8"/>
      <c r="BTV313" s="8"/>
      <c r="BTW313" s="8"/>
      <c r="BTX313" s="8"/>
      <c r="BTY313" s="8"/>
      <c r="BTZ313" s="8"/>
      <c r="BUA313" s="8"/>
      <c r="BUB313" s="8"/>
      <c r="BUC313" s="8"/>
      <c r="BUD313" s="8"/>
      <c r="BUE313" s="8"/>
      <c r="BUF313" s="8"/>
      <c r="BUG313" s="8"/>
      <c r="BUH313" s="8"/>
      <c r="BUI313" s="8"/>
      <c r="BUJ313" s="8"/>
      <c r="BUK313" s="8"/>
      <c r="BUL313" s="8"/>
      <c r="BUM313" s="8"/>
      <c r="BUN313" s="8"/>
      <c r="BUO313" s="8"/>
      <c r="BUP313" s="8"/>
      <c r="BUQ313" s="8"/>
      <c r="BUR313" s="8"/>
      <c r="BUS313" s="8"/>
      <c r="BUT313" s="8"/>
      <c r="BUU313" s="8"/>
      <c r="BUV313" s="8"/>
      <c r="BUW313" s="8"/>
      <c r="BUX313" s="8"/>
      <c r="BUY313" s="8"/>
      <c r="BUZ313" s="8"/>
      <c r="BVA313" s="8"/>
      <c r="BVB313" s="8"/>
      <c r="BVC313" s="8"/>
      <c r="BVD313" s="8"/>
      <c r="BVE313" s="8"/>
      <c r="BVF313" s="8"/>
      <c r="BVG313" s="8"/>
      <c r="BVH313" s="8"/>
      <c r="BVI313" s="8"/>
      <c r="BVJ313" s="8"/>
      <c r="BVK313" s="8"/>
      <c r="BVL313" s="8"/>
      <c r="BVM313" s="8"/>
      <c r="BVN313" s="8"/>
      <c r="BVO313" s="8"/>
      <c r="BVP313" s="8"/>
      <c r="BVQ313" s="8"/>
      <c r="BVR313" s="8"/>
      <c r="BVS313" s="8"/>
      <c r="BVT313" s="8"/>
      <c r="BVU313" s="8"/>
      <c r="BVV313" s="8"/>
      <c r="BVW313" s="8"/>
      <c r="BVX313" s="8"/>
      <c r="BVY313" s="8"/>
      <c r="BVZ313" s="8"/>
      <c r="BWA313" s="8"/>
      <c r="BWB313" s="8"/>
      <c r="BWC313" s="8"/>
      <c r="BWD313" s="8"/>
      <c r="BWE313" s="8"/>
      <c r="BWF313" s="8"/>
      <c r="BWG313" s="8"/>
      <c r="BWH313" s="8"/>
      <c r="BWI313" s="8"/>
      <c r="BWJ313" s="8"/>
      <c r="BWK313" s="8"/>
      <c r="BWL313" s="8"/>
      <c r="BWM313" s="8"/>
      <c r="BWN313" s="8"/>
      <c r="BWO313" s="8"/>
      <c r="BWP313" s="8"/>
      <c r="BWQ313" s="8"/>
      <c r="BWR313" s="8"/>
      <c r="BWS313" s="8"/>
      <c r="BWT313" s="8"/>
      <c r="BWU313" s="8"/>
      <c r="BWV313" s="8"/>
      <c r="BWW313" s="8"/>
      <c r="BWX313" s="8"/>
      <c r="BWY313" s="8"/>
      <c r="BWZ313" s="8"/>
      <c r="BXA313" s="8"/>
      <c r="BXB313" s="8"/>
      <c r="BXC313" s="8"/>
      <c r="BXD313" s="8"/>
      <c r="BXE313" s="8"/>
      <c r="BXF313" s="8"/>
      <c r="BXG313" s="8"/>
      <c r="BXH313" s="8"/>
      <c r="BXI313" s="8"/>
      <c r="BXJ313" s="8"/>
      <c r="BXK313" s="8"/>
      <c r="BXL313" s="8"/>
      <c r="BXM313" s="8"/>
      <c r="BXN313" s="8"/>
      <c r="BXO313" s="8"/>
      <c r="BXP313" s="8"/>
      <c r="BXQ313" s="8"/>
      <c r="BXR313" s="8"/>
      <c r="BXS313" s="8"/>
      <c r="BXT313" s="8"/>
      <c r="BXU313" s="8"/>
      <c r="BXV313" s="8"/>
      <c r="BXW313" s="8"/>
      <c r="BXX313" s="8"/>
      <c r="BXY313" s="8"/>
      <c r="BXZ313" s="8"/>
      <c r="BYA313" s="8"/>
      <c r="BYB313" s="8"/>
      <c r="BYC313" s="8"/>
      <c r="BYD313" s="8"/>
      <c r="BYE313" s="8"/>
      <c r="BYF313" s="8"/>
      <c r="BYG313" s="8"/>
      <c r="BYH313" s="8"/>
      <c r="BYI313" s="8"/>
      <c r="BYJ313" s="8"/>
      <c r="BYK313" s="8"/>
      <c r="BYL313" s="8"/>
      <c r="BYM313" s="8"/>
      <c r="BYN313" s="8"/>
      <c r="BYO313" s="8"/>
      <c r="BYP313" s="8"/>
      <c r="BYQ313" s="8"/>
      <c r="BYR313" s="8"/>
      <c r="BYS313" s="8"/>
      <c r="BYT313" s="8"/>
      <c r="BYU313" s="8"/>
      <c r="BYV313" s="8"/>
      <c r="BYW313" s="8"/>
      <c r="BYX313" s="8"/>
      <c r="BYY313" s="8"/>
      <c r="BYZ313" s="8"/>
      <c r="BZA313" s="8"/>
      <c r="BZB313" s="8"/>
      <c r="BZC313" s="8"/>
      <c r="BZD313" s="8"/>
      <c r="BZE313" s="8"/>
      <c r="BZF313" s="8"/>
      <c r="BZG313" s="8"/>
      <c r="BZH313" s="8"/>
      <c r="BZI313" s="8"/>
      <c r="BZJ313" s="8"/>
      <c r="BZK313" s="8"/>
      <c r="BZL313" s="8"/>
      <c r="BZM313" s="8"/>
      <c r="BZN313" s="8"/>
      <c r="BZO313" s="8"/>
      <c r="BZP313" s="8"/>
      <c r="BZQ313" s="8"/>
      <c r="BZR313" s="8"/>
      <c r="BZS313" s="8"/>
      <c r="BZT313" s="8"/>
      <c r="BZU313" s="8"/>
      <c r="BZV313" s="8"/>
      <c r="BZW313" s="8"/>
      <c r="BZX313" s="8"/>
      <c r="BZY313" s="8"/>
      <c r="BZZ313" s="8"/>
      <c r="CAA313" s="8"/>
      <c r="CAB313" s="8"/>
      <c r="CAC313" s="8"/>
      <c r="CAD313" s="8"/>
      <c r="CAE313" s="8"/>
      <c r="CAF313" s="8"/>
      <c r="CAG313" s="8"/>
      <c r="CAH313" s="8"/>
      <c r="CAI313" s="8"/>
      <c r="CAJ313" s="8"/>
      <c r="CAK313" s="8"/>
      <c r="CAL313" s="8"/>
      <c r="CAM313" s="8"/>
      <c r="CAN313" s="8"/>
      <c r="CAO313" s="8"/>
      <c r="CAP313" s="8"/>
      <c r="CAQ313" s="8"/>
      <c r="CAR313" s="8"/>
      <c r="CAS313" s="8"/>
      <c r="CAT313" s="8"/>
      <c r="CAU313" s="8"/>
      <c r="CAV313" s="8"/>
      <c r="CAW313" s="8"/>
      <c r="CAX313" s="8"/>
      <c r="CAY313" s="8"/>
      <c r="CAZ313" s="8"/>
      <c r="CBA313" s="8"/>
      <c r="CBB313" s="8"/>
      <c r="CBC313" s="8"/>
      <c r="CBD313" s="8"/>
      <c r="CBE313" s="8"/>
      <c r="CBF313" s="8"/>
      <c r="CBG313" s="8"/>
      <c r="CBH313" s="8"/>
      <c r="CBI313" s="8"/>
      <c r="CBJ313" s="8"/>
      <c r="CBK313" s="8"/>
      <c r="CBL313" s="8"/>
      <c r="CBM313" s="8"/>
      <c r="CBN313" s="8"/>
      <c r="CBO313" s="8"/>
      <c r="CBP313" s="8"/>
      <c r="CBQ313" s="8"/>
      <c r="CBR313" s="8"/>
      <c r="CBS313" s="8"/>
      <c r="CBT313" s="8"/>
      <c r="CBU313" s="8"/>
      <c r="CBV313" s="8"/>
      <c r="CBW313" s="8"/>
      <c r="CBX313" s="8"/>
      <c r="CBY313" s="8"/>
      <c r="CBZ313" s="8"/>
      <c r="CCA313" s="8"/>
      <c r="CCB313" s="8"/>
      <c r="CCC313" s="8"/>
      <c r="CCD313" s="8"/>
      <c r="CCE313" s="8"/>
      <c r="CCF313" s="8"/>
      <c r="CCG313" s="8"/>
      <c r="CCH313" s="8"/>
      <c r="CCI313" s="8"/>
      <c r="CCJ313" s="8"/>
      <c r="CCK313" s="8"/>
      <c r="CCL313" s="8"/>
      <c r="CCM313" s="8"/>
      <c r="CCN313" s="8"/>
      <c r="CCO313" s="8"/>
      <c r="CCP313" s="8"/>
      <c r="CCQ313" s="8"/>
      <c r="CCR313" s="8"/>
      <c r="CCS313" s="8"/>
      <c r="CCT313" s="8"/>
      <c r="CCU313" s="8"/>
      <c r="CCV313" s="8"/>
      <c r="CCW313" s="8"/>
      <c r="CCX313" s="8"/>
      <c r="CCY313" s="8"/>
      <c r="CCZ313" s="8"/>
      <c r="CDA313" s="8"/>
      <c r="CDB313" s="8"/>
      <c r="CDC313" s="8"/>
      <c r="CDD313" s="8"/>
      <c r="CDE313" s="8"/>
      <c r="CDF313" s="8"/>
      <c r="CDG313" s="8"/>
      <c r="CDH313" s="8"/>
      <c r="CDI313" s="8"/>
      <c r="CDJ313" s="8"/>
      <c r="CDK313" s="8"/>
      <c r="CDL313" s="8"/>
      <c r="CDM313" s="8"/>
      <c r="CDN313" s="8"/>
      <c r="CDO313" s="8"/>
      <c r="CDP313" s="8"/>
      <c r="CDQ313" s="8"/>
      <c r="CDR313" s="8"/>
      <c r="CDS313" s="8"/>
      <c r="CDT313" s="8"/>
      <c r="CDU313" s="8"/>
      <c r="CDV313" s="8"/>
      <c r="CDW313" s="8"/>
      <c r="CDX313" s="8"/>
      <c r="CDY313" s="8"/>
      <c r="CDZ313" s="8"/>
      <c r="CEA313" s="8"/>
      <c r="CEB313" s="8"/>
      <c r="CEC313" s="8"/>
      <c r="CED313" s="8"/>
      <c r="CEE313" s="8"/>
      <c r="CEF313" s="8"/>
      <c r="CEG313" s="8"/>
      <c r="CEH313" s="8"/>
      <c r="CEI313" s="8"/>
      <c r="CEJ313" s="8"/>
      <c r="CEK313" s="8"/>
      <c r="CEL313" s="8"/>
      <c r="CEM313" s="8"/>
      <c r="CEN313" s="8"/>
      <c r="CEO313" s="8"/>
      <c r="CEP313" s="8"/>
      <c r="CEQ313" s="8"/>
      <c r="CER313" s="8"/>
      <c r="CES313" s="8"/>
      <c r="CET313" s="8"/>
      <c r="CEU313" s="8"/>
      <c r="CEV313" s="8"/>
      <c r="CEW313" s="8"/>
      <c r="CEX313" s="8"/>
      <c r="CEY313" s="8"/>
      <c r="CEZ313" s="8"/>
      <c r="CFA313" s="8"/>
      <c r="CFB313" s="8"/>
      <c r="CFC313" s="8"/>
      <c r="CFD313" s="8"/>
      <c r="CFE313" s="8"/>
      <c r="CFF313" s="8"/>
      <c r="CFG313" s="8"/>
      <c r="CFH313" s="8"/>
      <c r="CFI313" s="8"/>
      <c r="CFJ313" s="8"/>
      <c r="CFK313" s="8"/>
      <c r="CFL313" s="8"/>
      <c r="CFM313" s="8"/>
      <c r="CFN313" s="8"/>
      <c r="CFO313" s="8"/>
      <c r="CFP313" s="8"/>
      <c r="CFQ313" s="8"/>
      <c r="CFR313" s="8"/>
      <c r="CFS313" s="8"/>
      <c r="CFT313" s="8"/>
      <c r="CFU313" s="8"/>
      <c r="CFV313" s="8"/>
      <c r="CFW313" s="8"/>
      <c r="CFX313" s="8"/>
      <c r="CFY313" s="8"/>
      <c r="CFZ313" s="8"/>
      <c r="CGA313" s="8"/>
      <c r="CGB313" s="8"/>
      <c r="CGC313" s="8"/>
      <c r="CGD313" s="8"/>
      <c r="CGE313" s="8"/>
      <c r="CGF313" s="8"/>
      <c r="CGG313" s="8"/>
      <c r="CGH313" s="8"/>
      <c r="CGI313" s="8"/>
      <c r="CGJ313" s="8"/>
      <c r="CGK313" s="8"/>
      <c r="CGL313" s="8"/>
      <c r="CGM313" s="8"/>
      <c r="CGN313" s="8"/>
      <c r="CGO313" s="8"/>
      <c r="CGP313" s="8"/>
      <c r="CGQ313" s="8"/>
      <c r="CGR313" s="8"/>
      <c r="CGS313" s="8"/>
      <c r="CGT313" s="8"/>
      <c r="CGU313" s="8"/>
      <c r="CGV313" s="8"/>
      <c r="CGW313" s="8"/>
      <c r="CGX313" s="8"/>
      <c r="CGY313" s="8"/>
      <c r="CGZ313" s="8"/>
      <c r="CHA313" s="8"/>
      <c r="CHB313" s="8"/>
      <c r="CHC313" s="8"/>
      <c r="CHD313" s="8"/>
      <c r="CHE313" s="8"/>
      <c r="CHF313" s="8"/>
      <c r="CHG313" s="8"/>
      <c r="CHH313" s="8"/>
      <c r="CHI313" s="8"/>
      <c r="CHJ313" s="8"/>
      <c r="CHK313" s="8"/>
      <c r="CHL313" s="8"/>
      <c r="CHM313" s="8"/>
      <c r="CHN313" s="8"/>
      <c r="CHO313" s="8"/>
      <c r="CHP313" s="8"/>
      <c r="CHQ313" s="8"/>
      <c r="CHR313" s="8"/>
      <c r="CHS313" s="8"/>
      <c r="CHT313" s="8"/>
      <c r="CHU313" s="8"/>
      <c r="CHV313" s="8"/>
      <c r="CHW313" s="8"/>
      <c r="CHX313" s="8"/>
      <c r="CHY313" s="8"/>
      <c r="CHZ313" s="8"/>
      <c r="CIA313" s="8"/>
      <c r="CIB313" s="8"/>
      <c r="CIC313" s="8"/>
      <c r="CID313" s="8"/>
      <c r="CIE313" s="8"/>
      <c r="CIF313" s="8"/>
      <c r="CIG313" s="8"/>
      <c r="CIH313" s="8"/>
      <c r="CII313" s="8"/>
      <c r="CIJ313" s="8"/>
      <c r="CIK313" s="8"/>
      <c r="CIL313" s="8"/>
      <c r="CIM313" s="8"/>
      <c r="CIN313" s="8"/>
      <c r="CIO313" s="8"/>
      <c r="CIP313" s="8"/>
      <c r="CIQ313" s="8"/>
      <c r="CIR313" s="8"/>
      <c r="CIS313" s="8"/>
      <c r="CIT313" s="8"/>
      <c r="CIU313" s="8"/>
      <c r="CIV313" s="8"/>
      <c r="CIW313" s="8"/>
      <c r="CIX313" s="8"/>
      <c r="CIY313" s="8"/>
      <c r="CIZ313" s="8"/>
      <c r="CJA313" s="8"/>
      <c r="CJB313" s="8"/>
      <c r="CJC313" s="8"/>
      <c r="CJD313" s="8"/>
      <c r="CJE313" s="8"/>
      <c r="CJF313" s="8"/>
      <c r="CJG313" s="8"/>
      <c r="CJH313" s="8"/>
      <c r="CJI313" s="8"/>
      <c r="CJJ313" s="8"/>
      <c r="CJK313" s="8"/>
      <c r="CJL313" s="8"/>
      <c r="CJM313" s="8"/>
      <c r="CJN313" s="8"/>
      <c r="CJO313" s="8"/>
      <c r="CJP313" s="8"/>
      <c r="CJQ313" s="8"/>
      <c r="CJR313" s="8"/>
      <c r="CJS313" s="8"/>
      <c r="CJT313" s="8"/>
      <c r="CJU313" s="8"/>
      <c r="CJV313" s="8"/>
      <c r="CJW313" s="8"/>
      <c r="CJX313" s="8"/>
      <c r="CJY313" s="8"/>
      <c r="CJZ313" s="8"/>
      <c r="CKA313" s="8"/>
      <c r="CKB313" s="8"/>
      <c r="CKC313" s="8"/>
      <c r="CKD313" s="8"/>
      <c r="CKE313" s="8"/>
      <c r="CKF313" s="8"/>
      <c r="CKG313" s="8"/>
      <c r="CKH313" s="8"/>
      <c r="CKI313" s="8"/>
      <c r="CKJ313" s="8"/>
      <c r="CKK313" s="8"/>
      <c r="CKL313" s="8"/>
      <c r="CKM313" s="8"/>
      <c r="CKN313" s="8"/>
      <c r="CKO313" s="8"/>
      <c r="CKP313" s="8"/>
      <c r="CKQ313" s="8"/>
      <c r="CKR313" s="8"/>
      <c r="CKS313" s="8"/>
      <c r="CKT313" s="8"/>
      <c r="CKU313" s="8"/>
      <c r="CKV313" s="8"/>
      <c r="CKW313" s="8"/>
      <c r="CKX313" s="8"/>
      <c r="CKY313" s="8"/>
      <c r="CKZ313" s="8"/>
      <c r="CLA313" s="8"/>
      <c r="CLB313" s="8"/>
      <c r="CLC313" s="8"/>
      <c r="CLD313" s="8"/>
      <c r="CLE313" s="8"/>
      <c r="CLF313" s="8"/>
      <c r="CLG313" s="8"/>
      <c r="CLH313" s="8"/>
      <c r="CLI313" s="8"/>
      <c r="CLJ313" s="8"/>
      <c r="CLK313" s="8"/>
      <c r="CLL313" s="8"/>
      <c r="CLM313" s="8"/>
      <c r="CLN313" s="8"/>
      <c r="CLO313" s="8"/>
      <c r="CLP313" s="8"/>
      <c r="CLQ313" s="8"/>
      <c r="CLR313" s="8"/>
      <c r="CLS313" s="8"/>
      <c r="CLT313" s="8"/>
      <c r="CLU313" s="8"/>
      <c r="CLV313" s="8"/>
      <c r="CLW313" s="8"/>
      <c r="CLX313" s="8"/>
      <c r="CLY313" s="8"/>
      <c r="CLZ313" s="8"/>
      <c r="CMA313" s="8"/>
      <c r="CMB313" s="8"/>
      <c r="CMC313" s="8"/>
      <c r="CMD313" s="8"/>
      <c r="CME313" s="8"/>
      <c r="CMF313" s="8"/>
      <c r="CMG313" s="8"/>
      <c r="CMH313" s="8"/>
      <c r="CMI313" s="8"/>
      <c r="CMJ313" s="8"/>
      <c r="CMK313" s="8"/>
      <c r="CML313" s="8"/>
      <c r="CMM313" s="8"/>
      <c r="CMN313" s="8"/>
      <c r="CMO313" s="8"/>
      <c r="CMP313" s="8"/>
      <c r="CMQ313" s="8"/>
      <c r="CMR313" s="8"/>
      <c r="CMS313" s="8"/>
      <c r="CMT313" s="8"/>
      <c r="CMU313" s="8"/>
      <c r="CMV313" s="8"/>
      <c r="CMW313" s="8"/>
      <c r="CMX313" s="8"/>
      <c r="CMY313" s="8"/>
      <c r="CMZ313" s="8"/>
      <c r="CNA313" s="8"/>
      <c r="CNB313" s="8"/>
      <c r="CNC313" s="8"/>
      <c r="CND313" s="8"/>
      <c r="CNE313" s="8"/>
      <c r="CNF313" s="8"/>
      <c r="CNG313" s="8"/>
      <c r="CNH313" s="8"/>
      <c r="CNI313" s="8"/>
      <c r="CNJ313" s="8"/>
      <c r="CNK313" s="8"/>
      <c r="CNL313" s="8"/>
      <c r="CNM313" s="8"/>
      <c r="CNN313" s="8"/>
      <c r="CNO313" s="8"/>
      <c r="CNP313" s="8"/>
      <c r="CNQ313" s="8"/>
      <c r="CNR313" s="8"/>
      <c r="CNS313" s="8"/>
      <c r="CNT313" s="8"/>
      <c r="CNU313" s="8"/>
      <c r="CNV313" s="8"/>
      <c r="CNW313" s="8"/>
      <c r="CNX313" s="8"/>
      <c r="CNY313" s="8"/>
      <c r="CNZ313" s="8"/>
      <c r="COA313" s="8"/>
      <c r="COB313" s="8"/>
      <c r="COC313" s="8"/>
      <c r="COD313" s="8"/>
      <c r="COE313" s="8"/>
      <c r="COF313" s="8"/>
      <c r="COG313" s="8"/>
      <c r="COH313" s="8"/>
      <c r="COI313" s="8"/>
      <c r="COJ313" s="8"/>
      <c r="COK313" s="8"/>
      <c r="COL313" s="8"/>
      <c r="COM313" s="8"/>
      <c r="CON313" s="8"/>
      <c r="COO313" s="8"/>
      <c r="COP313" s="8"/>
      <c r="COQ313" s="8"/>
      <c r="COR313" s="8"/>
      <c r="COS313" s="8"/>
      <c r="COT313" s="8"/>
      <c r="COU313" s="8"/>
      <c r="COV313" s="8"/>
      <c r="COW313" s="8"/>
      <c r="COX313" s="8"/>
      <c r="COY313" s="8"/>
      <c r="COZ313" s="8"/>
      <c r="CPA313" s="8"/>
      <c r="CPB313" s="8"/>
      <c r="CPC313" s="8"/>
      <c r="CPD313" s="8"/>
      <c r="CPE313" s="8"/>
      <c r="CPF313" s="8"/>
      <c r="CPG313" s="8"/>
      <c r="CPH313" s="8"/>
      <c r="CPI313" s="8"/>
      <c r="CPJ313" s="8"/>
      <c r="CPK313" s="8"/>
      <c r="CPL313" s="8"/>
      <c r="CPM313" s="8"/>
      <c r="CPN313" s="8"/>
      <c r="CPO313" s="8"/>
      <c r="CPP313" s="8"/>
      <c r="CPQ313" s="8"/>
      <c r="CPR313" s="8"/>
      <c r="CPS313" s="8"/>
      <c r="CPT313" s="8"/>
      <c r="CPU313" s="8"/>
      <c r="CPV313" s="8"/>
      <c r="CPW313" s="8"/>
      <c r="CPX313" s="8"/>
      <c r="CPY313" s="8"/>
      <c r="CPZ313" s="8"/>
      <c r="CQA313" s="8"/>
      <c r="CQB313" s="8"/>
      <c r="CQC313" s="8"/>
      <c r="CQD313" s="8"/>
      <c r="CQE313" s="8"/>
      <c r="CQF313" s="8"/>
      <c r="CQG313" s="8"/>
      <c r="CQH313" s="8"/>
      <c r="CQI313" s="8"/>
      <c r="CQJ313" s="8"/>
      <c r="CQK313" s="8"/>
      <c r="CQL313" s="8"/>
      <c r="CQM313" s="8"/>
      <c r="CQN313" s="8"/>
      <c r="CQO313" s="8"/>
      <c r="CQP313" s="8"/>
      <c r="CQQ313" s="8"/>
      <c r="CQR313" s="8"/>
      <c r="CQS313" s="8"/>
      <c r="CQT313" s="8"/>
      <c r="CQU313" s="8"/>
      <c r="CQV313" s="8"/>
      <c r="CQW313" s="8"/>
      <c r="CQX313" s="8"/>
      <c r="CQY313" s="8"/>
      <c r="CQZ313" s="8"/>
      <c r="CRA313" s="8"/>
      <c r="CRB313" s="8"/>
      <c r="CRC313" s="8"/>
      <c r="CRD313" s="8"/>
      <c r="CRE313" s="8"/>
      <c r="CRF313" s="8"/>
      <c r="CRG313" s="8"/>
      <c r="CRH313" s="8"/>
      <c r="CRI313" s="8"/>
      <c r="CRJ313" s="8"/>
      <c r="CRK313" s="8"/>
      <c r="CRL313" s="8"/>
      <c r="CRM313" s="8"/>
      <c r="CRN313" s="8"/>
      <c r="CRO313" s="8"/>
      <c r="CRP313" s="8"/>
      <c r="CRQ313" s="8"/>
      <c r="CRR313" s="8"/>
      <c r="CRS313" s="8"/>
      <c r="CRT313" s="8"/>
      <c r="CRU313" s="8"/>
      <c r="CRV313" s="8"/>
      <c r="CRW313" s="8"/>
      <c r="CRX313" s="8"/>
      <c r="CRY313" s="8"/>
      <c r="CRZ313" s="8"/>
      <c r="CSA313" s="8"/>
      <c r="CSB313" s="8"/>
      <c r="CSC313" s="8"/>
      <c r="CSD313" s="8"/>
      <c r="CSE313" s="8"/>
      <c r="CSF313" s="8"/>
      <c r="CSG313" s="8"/>
      <c r="CSH313" s="8"/>
      <c r="CSI313" s="8"/>
      <c r="CSJ313" s="8"/>
      <c r="CSK313" s="8"/>
      <c r="CSL313" s="8"/>
      <c r="CSM313" s="8"/>
      <c r="CSN313" s="8"/>
      <c r="CSO313" s="8"/>
      <c r="CSP313" s="8"/>
      <c r="CSQ313" s="8"/>
      <c r="CSR313" s="8"/>
      <c r="CSS313" s="8"/>
      <c r="CST313" s="8"/>
      <c r="CSU313" s="8"/>
      <c r="CSV313" s="8"/>
      <c r="CSW313" s="8"/>
      <c r="CSX313" s="8"/>
      <c r="CSY313" s="8"/>
      <c r="CSZ313" s="8"/>
      <c r="CTA313" s="8"/>
      <c r="CTB313" s="8"/>
      <c r="CTC313" s="8"/>
      <c r="CTD313" s="8"/>
      <c r="CTE313" s="8"/>
      <c r="CTF313" s="8"/>
      <c r="CTG313" s="8"/>
      <c r="CTH313" s="8"/>
      <c r="CTI313" s="8"/>
      <c r="CTJ313" s="8"/>
      <c r="CTK313" s="8"/>
      <c r="CTL313" s="8"/>
      <c r="CTM313" s="8"/>
      <c r="CTN313" s="8"/>
      <c r="CTO313" s="8"/>
      <c r="CTP313" s="8"/>
      <c r="CTQ313" s="8"/>
      <c r="CTR313" s="8"/>
      <c r="CTS313" s="8"/>
      <c r="CTT313" s="8"/>
      <c r="CTU313" s="8"/>
      <c r="CTV313" s="8"/>
      <c r="CTW313" s="8"/>
      <c r="CTX313" s="8"/>
      <c r="CTY313" s="8"/>
      <c r="CTZ313" s="8"/>
      <c r="CUA313" s="8"/>
      <c r="CUB313" s="8"/>
      <c r="CUC313" s="8"/>
      <c r="CUD313" s="8"/>
      <c r="CUE313" s="8"/>
      <c r="CUF313" s="8"/>
      <c r="CUG313" s="8"/>
      <c r="CUH313" s="8"/>
      <c r="CUI313" s="8"/>
      <c r="CUJ313" s="8"/>
      <c r="CUK313" s="8"/>
      <c r="CUL313" s="8"/>
      <c r="CUM313" s="8"/>
      <c r="CUN313" s="8"/>
      <c r="CUO313" s="8"/>
      <c r="CUP313" s="8"/>
      <c r="CUQ313" s="8"/>
      <c r="CUR313" s="8"/>
      <c r="CUS313" s="8"/>
      <c r="CUT313" s="8"/>
      <c r="CUU313" s="8"/>
      <c r="CUV313" s="8"/>
      <c r="CUW313" s="8"/>
      <c r="CUX313" s="8"/>
      <c r="CUY313" s="8"/>
      <c r="CUZ313" s="8"/>
      <c r="CVA313" s="8"/>
      <c r="CVB313" s="8"/>
      <c r="CVC313" s="8"/>
      <c r="CVD313" s="8"/>
      <c r="CVE313" s="8"/>
      <c r="CVF313" s="8"/>
      <c r="CVG313" s="8"/>
      <c r="CVH313" s="8"/>
      <c r="CVI313" s="8"/>
      <c r="CVJ313" s="8"/>
      <c r="CVK313" s="8"/>
      <c r="CVL313" s="8"/>
      <c r="CVM313" s="8"/>
      <c r="CVN313" s="8"/>
      <c r="CVO313" s="8"/>
      <c r="CVP313" s="8"/>
      <c r="CVQ313" s="8"/>
      <c r="CVR313" s="8"/>
      <c r="CVS313" s="8"/>
      <c r="CVT313" s="8"/>
      <c r="CVU313" s="8"/>
      <c r="CVV313" s="8"/>
      <c r="CVW313" s="8"/>
      <c r="CVX313" s="8"/>
      <c r="CVY313" s="8"/>
      <c r="CVZ313" s="8"/>
      <c r="CWA313" s="8"/>
      <c r="CWB313" s="8"/>
      <c r="CWC313" s="8"/>
      <c r="CWD313" s="8"/>
      <c r="CWE313" s="8"/>
      <c r="CWF313" s="8"/>
      <c r="CWG313" s="8"/>
      <c r="CWH313" s="8"/>
      <c r="CWI313" s="8"/>
      <c r="CWJ313" s="8"/>
      <c r="CWK313" s="8"/>
      <c r="CWL313" s="8"/>
      <c r="CWM313" s="8"/>
      <c r="CWN313" s="8"/>
      <c r="CWO313" s="8"/>
      <c r="CWP313" s="8"/>
      <c r="CWQ313" s="8"/>
      <c r="CWR313" s="8"/>
      <c r="CWS313" s="8"/>
      <c r="CWT313" s="8"/>
      <c r="CWU313" s="8"/>
      <c r="CWV313" s="8"/>
      <c r="CWW313" s="8"/>
      <c r="CWX313" s="8"/>
      <c r="CWY313" s="8"/>
      <c r="CWZ313" s="8"/>
      <c r="CXA313" s="8"/>
      <c r="CXB313" s="8"/>
      <c r="CXC313" s="8"/>
      <c r="CXD313" s="8"/>
      <c r="CXE313" s="8"/>
      <c r="CXF313" s="8"/>
      <c r="CXG313" s="8"/>
      <c r="CXH313" s="8"/>
      <c r="CXI313" s="8"/>
      <c r="CXJ313" s="8"/>
      <c r="CXK313" s="8"/>
      <c r="CXL313" s="8"/>
      <c r="CXM313" s="8"/>
      <c r="CXN313" s="8"/>
      <c r="CXO313" s="8"/>
      <c r="CXP313" s="8"/>
      <c r="CXQ313" s="8"/>
      <c r="CXR313" s="8"/>
      <c r="CXS313" s="8"/>
      <c r="CXT313" s="8"/>
      <c r="CXU313" s="8"/>
      <c r="CXV313" s="8"/>
      <c r="CXW313" s="8"/>
      <c r="CXX313" s="8"/>
      <c r="CXY313" s="8"/>
      <c r="CXZ313" s="8"/>
      <c r="CYA313" s="8"/>
      <c r="CYB313" s="8"/>
      <c r="CYC313" s="8"/>
      <c r="CYD313" s="8"/>
      <c r="CYE313" s="8"/>
      <c r="CYF313" s="8"/>
      <c r="CYG313" s="8"/>
      <c r="CYH313" s="8"/>
      <c r="CYI313" s="8"/>
      <c r="CYJ313" s="8"/>
      <c r="CYK313" s="8"/>
      <c r="CYL313" s="8"/>
      <c r="CYM313" s="8"/>
      <c r="CYN313" s="8"/>
      <c r="CYO313" s="8"/>
      <c r="CYP313" s="8"/>
      <c r="CYQ313" s="8"/>
      <c r="CYR313" s="8"/>
      <c r="CYS313" s="8"/>
      <c r="CYT313" s="8"/>
      <c r="CYU313" s="8"/>
      <c r="CYV313" s="8"/>
      <c r="CYW313" s="8"/>
      <c r="CYX313" s="8"/>
      <c r="CYY313" s="8"/>
      <c r="CYZ313" s="8"/>
      <c r="CZA313" s="8"/>
      <c r="CZB313" s="8"/>
      <c r="CZC313" s="8"/>
      <c r="CZD313" s="8"/>
      <c r="CZE313" s="8"/>
      <c r="CZF313" s="8"/>
      <c r="CZG313" s="8"/>
      <c r="CZH313" s="8"/>
      <c r="CZI313" s="8"/>
      <c r="CZJ313" s="8"/>
      <c r="CZK313" s="8"/>
      <c r="CZL313" s="8"/>
      <c r="CZM313" s="8"/>
      <c r="CZN313" s="8"/>
      <c r="CZO313" s="8"/>
      <c r="CZP313" s="8"/>
      <c r="CZQ313" s="8"/>
      <c r="CZR313" s="8"/>
      <c r="CZS313" s="8"/>
      <c r="CZT313" s="8"/>
      <c r="CZU313" s="8"/>
      <c r="CZV313" s="8"/>
      <c r="CZW313" s="8"/>
      <c r="CZX313" s="8"/>
      <c r="CZY313" s="8"/>
      <c r="CZZ313" s="8"/>
      <c r="DAA313" s="8"/>
      <c r="DAB313" s="8"/>
      <c r="DAC313" s="8"/>
      <c r="DAD313" s="8"/>
      <c r="DAE313" s="8"/>
      <c r="DAF313" s="8"/>
      <c r="DAG313" s="8"/>
      <c r="DAH313" s="8"/>
      <c r="DAI313" s="8"/>
      <c r="DAJ313" s="8"/>
      <c r="DAK313" s="8"/>
      <c r="DAL313" s="8"/>
      <c r="DAM313" s="8"/>
      <c r="DAN313" s="8"/>
      <c r="DAO313" s="8"/>
      <c r="DAP313" s="8"/>
      <c r="DAQ313" s="8"/>
      <c r="DAR313" s="8"/>
      <c r="DAS313" s="8"/>
      <c r="DAT313" s="8"/>
      <c r="DAU313" s="8"/>
      <c r="DAV313" s="8"/>
      <c r="DAW313" s="8"/>
      <c r="DAX313" s="8"/>
      <c r="DAY313" s="8"/>
      <c r="DAZ313" s="8"/>
      <c r="DBA313" s="8"/>
      <c r="DBB313" s="8"/>
      <c r="DBC313" s="8"/>
      <c r="DBD313" s="8"/>
      <c r="DBE313" s="8"/>
      <c r="DBF313" s="8"/>
      <c r="DBG313" s="8"/>
      <c r="DBH313" s="8"/>
      <c r="DBI313" s="8"/>
      <c r="DBJ313" s="8"/>
      <c r="DBK313" s="8"/>
      <c r="DBL313" s="8"/>
      <c r="DBM313" s="8"/>
      <c r="DBN313" s="8"/>
      <c r="DBO313" s="8"/>
      <c r="DBP313" s="8"/>
      <c r="DBQ313" s="8"/>
      <c r="DBR313" s="8"/>
      <c r="DBS313" s="8"/>
      <c r="DBT313" s="8"/>
      <c r="DBU313" s="8"/>
      <c r="DBV313" s="8"/>
      <c r="DBW313" s="8"/>
      <c r="DBX313" s="8"/>
      <c r="DBY313" s="8"/>
      <c r="DBZ313" s="8"/>
      <c r="DCA313" s="8"/>
      <c r="DCB313" s="8"/>
      <c r="DCC313" s="8"/>
      <c r="DCD313" s="8"/>
      <c r="DCE313" s="8"/>
      <c r="DCF313" s="8"/>
      <c r="DCG313" s="8"/>
      <c r="DCH313" s="8"/>
      <c r="DCI313" s="8"/>
      <c r="DCJ313" s="8"/>
      <c r="DCK313" s="8"/>
      <c r="DCL313" s="8"/>
      <c r="DCM313" s="8"/>
      <c r="DCN313" s="8"/>
      <c r="DCO313" s="8"/>
      <c r="DCP313" s="8"/>
      <c r="DCQ313" s="8"/>
      <c r="DCR313" s="8"/>
      <c r="DCS313" s="8"/>
      <c r="DCT313" s="8"/>
      <c r="DCU313" s="8"/>
      <c r="DCV313" s="8"/>
      <c r="DCW313" s="8"/>
      <c r="DCX313" s="8"/>
      <c r="DCY313" s="8"/>
      <c r="DCZ313" s="8"/>
      <c r="DDA313" s="8"/>
      <c r="DDB313" s="8"/>
      <c r="DDC313" s="8"/>
      <c r="DDD313" s="8"/>
      <c r="DDE313" s="8"/>
      <c r="DDF313" s="8"/>
      <c r="DDG313" s="8"/>
      <c r="DDH313" s="8"/>
      <c r="DDI313" s="8"/>
      <c r="DDJ313" s="8"/>
      <c r="DDK313" s="8"/>
      <c r="DDL313" s="8"/>
      <c r="DDM313" s="8"/>
      <c r="DDN313" s="8"/>
      <c r="DDO313" s="8"/>
      <c r="DDP313" s="8"/>
      <c r="DDQ313" s="8"/>
      <c r="DDR313" s="8"/>
      <c r="DDS313" s="8"/>
      <c r="DDT313" s="8"/>
      <c r="DDU313" s="8"/>
      <c r="DDV313" s="8"/>
      <c r="DDW313" s="8"/>
      <c r="DDX313" s="8"/>
      <c r="DDY313" s="8"/>
      <c r="DDZ313" s="8"/>
      <c r="DEA313" s="8"/>
      <c r="DEB313" s="8"/>
      <c r="DEC313" s="8"/>
      <c r="DED313" s="8"/>
      <c r="DEE313" s="8"/>
      <c r="DEF313" s="8"/>
      <c r="DEG313" s="8"/>
      <c r="DEH313" s="8"/>
      <c r="DEI313" s="8"/>
      <c r="DEJ313" s="8"/>
      <c r="DEK313" s="8"/>
      <c r="DEL313" s="8"/>
      <c r="DEM313" s="8"/>
      <c r="DEN313" s="8"/>
      <c r="DEO313" s="8"/>
      <c r="DEP313" s="8"/>
      <c r="DEQ313" s="8"/>
      <c r="DER313" s="8"/>
      <c r="DES313" s="8"/>
      <c r="DET313" s="8"/>
      <c r="DEU313" s="8"/>
      <c r="DEV313" s="8"/>
      <c r="DEW313" s="8"/>
      <c r="DEX313" s="8"/>
      <c r="DEY313" s="8"/>
      <c r="DEZ313" s="8"/>
      <c r="DFA313" s="8"/>
      <c r="DFB313" s="8"/>
      <c r="DFC313" s="8"/>
      <c r="DFD313" s="8"/>
      <c r="DFE313" s="8"/>
      <c r="DFF313" s="8"/>
      <c r="DFG313" s="8"/>
      <c r="DFH313" s="8"/>
      <c r="DFI313" s="8"/>
      <c r="DFJ313" s="8"/>
      <c r="DFK313" s="8"/>
      <c r="DFL313" s="8"/>
      <c r="DFM313" s="8"/>
      <c r="DFN313" s="8"/>
      <c r="DFO313" s="8"/>
      <c r="DFP313" s="8"/>
      <c r="DFQ313" s="8"/>
      <c r="DFR313" s="8"/>
      <c r="DFS313" s="8"/>
      <c r="DFT313" s="8"/>
      <c r="DFU313" s="8"/>
      <c r="DFV313" s="8"/>
      <c r="DFW313" s="8"/>
      <c r="DFX313" s="8"/>
      <c r="DFY313" s="8"/>
      <c r="DFZ313" s="8"/>
      <c r="DGA313" s="8"/>
      <c r="DGB313" s="8"/>
      <c r="DGC313" s="8"/>
      <c r="DGD313" s="8"/>
      <c r="DGE313" s="8"/>
      <c r="DGF313" s="8"/>
      <c r="DGG313" s="8"/>
      <c r="DGH313" s="8"/>
      <c r="DGI313" s="8"/>
      <c r="DGJ313" s="8"/>
      <c r="DGK313" s="8"/>
      <c r="DGL313" s="8"/>
      <c r="DGM313" s="8"/>
      <c r="DGN313" s="8"/>
      <c r="DGO313" s="8"/>
      <c r="DGP313" s="8"/>
      <c r="DGQ313" s="8"/>
      <c r="DGR313" s="8"/>
      <c r="DGS313" s="8"/>
      <c r="DGT313" s="8"/>
      <c r="DGU313" s="8"/>
      <c r="DGV313" s="8"/>
      <c r="DGW313" s="8"/>
      <c r="DGX313" s="8"/>
      <c r="DGY313" s="8"/>
      <c r="DGZ313" s="8"/>
      <c r="DHA313" s="8"/>
      <c r="DHB313" s="8"/>
      <c r="DHC313" s="8"/>
      <c r="DHD313" s="8"/>
      <c r="DHE313" s="8"/>
      <c r="DHF313" s="8"/>
      <c r="DHG313" s="8"/>
      <c r="DHH313" s="8"/>
      <c r="DHI313" s="8"/>
      <c r="DHJ313" s="8"/>
      <c r="DHK313" s="8"/>
      <c r="DHL313" s="8"/>
      <c r="DHM313" s="8"/>
      <c r="DHN313" s="8"/>
      <c r="DHO313" s="8"/>
      <c r="DHP313" s="8"/>
      <c r="DHQ313" s="8"/>
      <c r="DHR313" s="8"/>
      <c r="DHS313" s="8"/>
      <c r="DHT313" s="8"/>
      <c r="DHU313" s="8"/>
      <c r="DHV313" s="8"/>
      <c r="DHW313" s="8"/>
      <c r="DHX313" s="8"/>
      <c r="DHY313" s="8"/>
      <c r="DHZ313" s="8"/>
      <c r="DIA313" s="8"/>
      <c r="DIB313" s="8"/>
      <c r="DIC313" s="8"/>
      <c r="DID313" s="8"/>
      <c r="DIE313" s="8"/>
      <c r="DIF313" s="8"/>
      <c r="DIG313" s="8"/>
      <c r="DIH313" s="8"/>
      <c r="DII313" s="8"/>
      <c r="DIJ313" s="8"/>
      <c r="DIK313" s="8"/>
      <c r="DIL313" s="8"/>
      <c r="DIM313" s="8"/>
      <c r="DIN313" s="8"/>
      <c r="DIO313" s="8"/>
      <c r="DIP313" s="8"/>
      <c r="DIQ313" s="8"/>
      <c r="DIR313" s="8"/>
      <c r="DIS313" s="8"/>
      <c r="DIT313" s="8"/>
      <c r="DIU313" s="8"/>
      <c r="DIV313" s="8"/>
      <c r="DIW313" s="8"/>
      <c r="DIX313" s="8"/>
      <c r="DIY313" s="8"/>
      <c r="DIZ313" s="8"/>
      <c r="DJA313" s="8"/>
      <c r="DJB313" s="8"/>
      <c r="DJC313" s="8"/>
      <c r="DJD313" s="8"/>
      <c r="DJE313" s="8"/>
      <c r="DJF313" s="8"/>
      <c r="DJG313" s="8"/>
      <c r="DJH313" s="8"/>
      <c r="DJI313" s="8"/>
      <c r="DJJ313" s="8"/>
      <c r="DJK313" s="8"/>
      <c r="DJL313" s="8"/>
      <c r="DJM313" s="8"/>
      <c r="DJN313" s="8"/>
      <c r="DJO313" s="8"/>
      <c r="DJP313" s="8"/>
      <c r="DJQ313" s="8"/>
      <c r="DJR313" s="8"/>
      <c r="DJS313" s="8"/>
      <c r="DJT313" s="8"/>
      <c r="DJU313" s="8"/>
      <c r="DJV313" s="8"/>
      <c r="DJW313" s="8"/>
      <c r="DJX313" s="8"/>
      <c r="DJY313" s="8"/>
      <c r="DJZ313" s="8"/>
      <c r="DKA313" s="8"/>
      <c r="DKB313" s="8"/>
      <c r="DKC313" s="8"/>
      <c r="DKD313" s="8"/>
      <c r="DKE313" s="8"/>
      <c r="DKF313" s="8"/>
      <c r="DKG313" s="8"/>
      <c r="DKH313" s="8"/>
      <c r="DKI313" s="8"/>
      <c r="DKJ313" s="8"/>
      <c r="DKK313" s="8"/>
      <c r="DKL313" s="8"/>
      <c r="DKM313" s="8"/>
      <c r="DKN313" s="8"/>
      <c r="DKO313" s="8"/>
      <c r="DKP313" s="8"/>
      <c r="DKQ313" s="8"/>
      <c r="DKR313" s="8"/>
      <c r="DKS313" s="8"/>
      <c r="DKT313" s="8"/>
      <c r="DKU313" s="8"/>
      <c r="DKV313" s="8"/>
      <c r="DKW313" s="8"/>
      <c r="DKX313" s="8"/>
      <c r="DKY313" s="8"/>
      <c r="DKZ313" s="8"/>
      <c r="DLA313" s="8"/>
      <c r="DLB313" s="8"/>
      <c r="DLC313" s="8"/>
      <c r="DLD313" s="8"/>
      <c r="DLE313" s="8"/>
      <c r="DLF313" s="8"/>
      <c r="DLG313" s="8"/>
      <c r="DLH313" s="8"/>
      <c r="DLI313" s="8"/>
      <c r="DLJ313" s="8"/>
      <c r="DLK313" s="8"/>
      <c r="DLL313" s="8"/>
      <c r="DLM313" s="8"/>
      <c r="DLN313" s="8"/>
      <c r="DLO313" s="8"/>
      <c r="DLP313" s="8"/>
      <c r="DLQ313" s="8"/>
      <c r="DLR313" s="8"/>
      <c r="DLS313" s="8"/>
      <c r="DLT313" s="8"/>
      <c r="DLU313" s="8"/>
      <c r="DLV313" s="8"/>
      <c r="DLW313" s="8"/>
      <c r="DLX313" s="8"/>
      <c r="DLY313" s="8"/>
      <c r="DLZ313" s="8"/>
      <c r="DMA313" s="8"/>
      <c r="DMB313" s="8"/>
      <c r="DMC313" s="8"/>
      <c r="DMD313" s="8"/>
      <c r="DME313" s="8"/>
      <c r="DMF313" s="8"/>
      <c r="DMG313" s="8"/>
      <c r="DMH313" s="8"/>
      <c r="DMI313" s="8"/>
      <c r="DMJ313" s="8"/>
      <c r="DMK313" s="8"/>
      <c r="DML313" s="8"/>
      <c r="DMM313" s="8"/>
      <c r="DMN313" s="8"/>
      <c r="DMO313" s="8"/>
      <c r="DMP313" s="8"/>
      <c r="DMQ313" s="8"/>
      <c r="DMR313" s="8"/>
      <c r="DMS313" s="8"/>
      <c r="DMT313" s="8"/>
      <c r="DMU313" s="8"/>
      <c r="DMV313" s="8"/>
      <c r="DMW313" s="8"/>
      <c r="DMX313" s="8"/>
      <c r="DMY313" s="8"/>
      <c r="DMZ313" s="8"/>
      <c r="DNA313" s="8"/>
      <c r="DNB313" s="8"/>
      <c r="DNC313" s="8"/>
      <c r="DND313" s="8"/>
      <c r="DNE313" s="8"/>
      <c r="DNF313" s="8"/>
      <c r="DNG313" s="8"/>
      <c r="DNH313" s="8"/>
      <c r="DNI313" s="8"/>
      <c r="DNJ313" s="8"/>
      <c r="DNK313" s="8"/>
      <c r="DNL313" s="8"/>
      <c r="DNM313" s="8"/>
      <c r="DNN313" s="8"/>
      <c r="DNO313" s="8"/>
      <c r="DNP313" s="8"/>
      <c r="DNQ313" s="8"/>
      <c r="DNR313" s="8"/>
      <c r="DNS313" s="8"/>
      <c r="DNT313" s="8"/>
      <c r="DNU313" s="8"/>
      <c r="DNV313" s="8"/>
      <c r="DNW313" s="8"/>
      <c r="DNX313" s="8"/>
      <c r="DNY313" s="8"/>
      <c r="DNZ313" s="8"/>
      <c r="DOA313" s="8"/>
      <c r="DOB313" s="8"/>
      <c r="DOC313" s="8"/>
      <c r="DOD313" s="8"/>
      <c r="DOE313" s="8"/>
      <c r="DOF313" s="8"/>
      <c r="DOG313" s="8"/>
      <c r="DOH313" s="8"/>
      <c r="DOI313" s="8"/>
      <c r="DOJ313" s="8"/>
      <c r="DOK313" s="8"/>
      <c r="DOL313" s="8"/>
      <c r="DOM313" s="8"/>
      <c r="DON313" s="8"/>
      <c r="DOO313" s="8"/>
      <c r="DOP313" s="8"/>
      <c r="DOQ313" s="8"/>
      <c r="DOR313" s="8"/>
      <c r="DOS313" s="8"/>
      <c r="DOT313" s="8"/>
      <c r="DOU313" s="8"/>
      <c r="DOV313" s="8"/>
      <c r="DOW313" s="8"/>
      <c r="DOX313" s="8"/>
      <c r="DOY313" s="8"/>
      <c r="DOZ313" s="8"/>
      <c r="DPA313" s="8"/>
      <c r="DPB313" s="8"/>
      <c r="DPC313" s="8"/>
      <c r="DPD313" s="8"/>
      <c r="DPE313" s="8"/>
      <c r="DPF313" s="8"/>
      <c r="DPG313" s="8"/>
      <c r="DPH313" s="8"/>
      <c r="DPI313" s="8"/>
      <c r="DPJ313" s="8"/>
      <c r="DPK313" s="8"/>
      <c r="DPL313" s="8"/>
      <c r="DPM313" s="8"/>
      <c r="DPN313" s="8"/>
      <c r="DPO313" s="8"/>
      <c r="DPP313" s="8"/>
      <c r="DPQ313" s="8"/>
      <c r="DPR313" s="8"/>
      <c r="DPS313" s="8"/>
      <c r="DPT313" s="8"/>
      <c r="DPU313" s="8"/>
      <c r="DPV313" s="8"/>
      <c r="DPW313" s="8"/>
      <c r="DPX313" s="8"/>
      <c r="DPY313" s="8"/>
      <c r="DPZ313" s="8"/>
      <c r="DQA313" s="8"/>
      <c r="DQB313" s="8"/>
      <c r="DQC313" s="8"/>
      <c r="DQD313" s="8"/>
      <c r="DQE313" s="8"/>
      <c r="DQF313" s="8"/>
      <c r="DQG313" s="8"/>
      <c r="DQH313" s="8"/>
      <c r="DQI313" s="8"/>
      <c r="DQJ313" s="8"/>
      <c r="DQK313" s="8"/>
      <c r="DQL313" s="8"/>
      <c r="DQM313" s="8"/>
      <c r="DQN313" s="8"/>
      <c r="DQO313" s="8"/>
      <c r="DQP313" s="8"/>
      <c r="DQQ313" s="8"/>
      <c r="DQR313" s="8"/>
      <c r="DQS313" s="8"/>
      <c r="DQT313" s="8"/>
      <c r="DQU313" s="8"/>
      <c r="DQV313" s="8"/>
      <c r="DQW313" s="8"/>
      <c r="DQX313" s="8"/>
      <c r="DQY313" s="8"/>
      <c r="DQZ313" s="8"/>
      <c r="DRA313" s="8"/>
      <c r="DRB313" s="8"/>
      <c r="DRC313" s="8"/>
      <c r="DRD313" s="8"/>
      <c r="DRE313" s="8"/>
      <c r="DRF313" s="8"/>
      <c r="DRG313" s="8"/>
      <c r="DRH313" s="8"/>
      <c r="DRI313" s="8"/>
      <c r="DRJ313" s="8"/>
      <c r="DRK313" s="8"/>
      <c r="DRL313" s="8"/>
      <c r="DRM313" s="8"/>
      <c r="DRN313" s="8"/>
      <c r="DRO313" s="8"/>
      <c r="DRP313" s="8"/>
      <c r="DRQ313" s="8"/>
      <c r="DRR313" s="8"/>
      <c r="DRS313" s="8"/>
      <c r="DRT313" s="8"/>
      <c r="DRU313" s="8"/>
      <c r="DRV313" s="8"/>
      <c r="DRW313" s="8"/>
      <c r="DRX313" s="8"/>
      <c r="DRY313" s="8"/>
      <c r="DRZ313" s="8"/>
      <c r="DSA313" s="8"/>
      <c r="DSB313" s="8"/>
      <c r="DSC313" s="8"/>
      <c r="DSD313" s="8"/>
      <c r="DSE313" s="8"/>
      <c r="DSF313" s="8"/>
      <c r="DSG313" s="8"/>
      <c r="DSH313" s="8"/>
      <c r="DSI313" s="8"/>
      <c r="DSJ313" s="8"/>
      <c r="DSK313" s="8"/>
      <c r="DSL313" s="8"/>
      <c r="DSM313" s="8"/>
      <c r="DSN313" s="8"/>
      <c r="DSO313" s="8"/>
      <c r="DSP313" s="8"/>
      <c r="DSQ313" s="8"/>
      <c r="DSR313" s="8"/>
      <c r="DSS313" s="8"/>
      <c r="DST313" s="8"/>
      <c r="DSU313" s="8"/>
      <c r="DSV313" s="8"/>
      <c r="DSW313" s="8"/>
      <c r="DSX313" s="8"/>
      <c r="DSY313" s="8"/>
      <c r="DSZ313" s="8"/>
      <c r="DTA313" s="8"/>
      <c r="DTB313" s="8"/>
      <c r="DTC313" s="8"/>
      <c r="DTD313" s="8"/>
      <c r="DTE313" s="8"/>
      <c r="DTF313" s="8"/>
      <c r="DTG313" s="8"/>
      <c r="DTH313" s="8"/>
      <c r="DTI313" s="8"/>
      <c r="DTJ313" s="8"/>
      <c r="DTK313" s="8"/>
      <c r="DTL313" s="8"/>
      <c r="DTM313" s="8"/>
      <c r="DTN313" s="8"/>
      <c r="DTO313" s="8"/>
      <c r="DTP313" s="8"/>
      <c r="DTQ313" s="8"/>
      <c r="DTR313" s="8"/>
      <c r="DTS313" s="8"/>
      <c r="DTT313" s="8"/>
      <c r="DTU313" s="8"/>
      <c r="DTV313" s="8"/>
      <c r="DTW313" s="8"/>
      <c r="DTX313" s="8"/>
      <c r="DTY313" s="8"/>
      <c r="DTZ313" s="8"/>
      <c r="DUA313" s="8"/>
      <c r="DUB313" s="8"/>
      <c r="DUC313" s="8"/>
      <c r="DUD313" s="8"/>
      <c r="DUE313" s="8"/>
      <c r="DUF313" s="8"/>
      <c r="DUG313" s="8"/>
      <c r="DUH313" s="8"/>
      <c r="DUI313" s="8"/>
      <c r="DUJ313" s="8"/>
      <c r="DUK313" s="8"/>
      <c r="DUL313" s="8"/>
      <c r="DUM313" s="8"/>
      <c r="DUN313" s="8"/>
      <c r="DUO313" s="8"/>
      <c r="DUP313" s="8"/>
      <c r="DUQ313" s="8"/>
      <c r="DUR313" s="8"/>
      <c r="DUS313" s="8"/>
      <c r="DUT313" s="8"/>
      <c r="DUU313" s="8"/>
      <c r="DUV313" s="8"/>
      <c r="DUW313" s="8"/>
      <c r="DUX313" s="8"/>
      <c r="DUY313" s="8"/>
      <c r="DUZ313" s="8"/>
      <c r="DVA313" s="8"/>
      <c r="DVB313" s="8"/>
      <c r="DVC313" s="8"/>
      <c r="DVD313" s="8"/>
      <c r="DVE313" s="8"/>
      <c r="DVF313" s="8"/>
      <c r="DVG313" s="8"/>
      <c r="DVH313" s="8"/>
      <c r="DVI313" s="8"/>
      <c r="DVJ313" s="8"/>
      <c r="DVK313" s="8"/>
      <c r="DVL313" s="8"/>
      <c r="DVM313" s="8"/>
      <c r="DVN313" s="8"/>
      <c r="DVO313" s="8"/>
      <c r="DVP313" s="8"/>
      <c r="DVQ313" s="8"/>
      <c r="DVR313" s="8"/>
      <c r="DVS313" s="8"/>
      <c r="DVT313" s="8"/>
      <c r="DVU313" s="8"/>
      <c r="DVV313" s="8"/>
      <c r="DVW313" s="8"/>
      <c r="DVX313" s="8"/>
      <c r="DVY313" s="8"/>
      <c r="DVZ313" s="8"/>
      <c r="DWA313" s="8"/>
      <c r="DWB313" s="8"/>
      <c r="DWC313" s="8"/>
      <c r="DWD313" s="8"/>
      <c r="DWE313" s="8"/>
      <c r="DWF313" s="8"/>
      <c r="DWG313" s="8"/>
      <c r="DWH313" s="8"/>
      <c r="DWI313" s="8"/>
      <c r="DWJ313" s="8"/>
      <c r="DWK313" s="8"/>
      <c r="DWL313" s="8"/>
      <c r="DWM313" s="8"/>
      <c r="DWN313" s="8"/>
      <c r="DWO313" s="8"/>
      <c r="DWP313" s="8"/>
      <c r="DWQ313" s="8"/>
      <c r="DWR313" s="8"/>
      <c r="DWS313" s="8"/>
      <c r="DWT313" s="8"/>
      <c r="DWU313" s="8"/>
      <c r="DWV313" s="8"/>
      <c r="DWW313" s="8"/>
      <c r="DWX313" s="8"/>
      <c r="DWY313" s="8"/>
      <c r="DWZ313" s="8"/>
      <c r="DXA313" s="8"/>
      <c r="DXB313" s="8"/>
      <c r="DXC313" s="8"/>
      <c r="DXD313" s="8"/>
      <c r="DXE313" s="8"/>
      <c r="DXF313" s="8"/>
      <c r="DXG313" s="8"/>
      <c r="DXH313" s="8"/>
      <c r="DXI313" s="8"/>
      <c r="DXJ313" s="8"/>
      <c r="DXK313" s="8"/>
      <c r="DXL313" s="8"/>
      <c r="DXM313" s="8"/>
      <c r="DXN313" s="8"/>
      <c r="DXO313" s="8"/>
      <c r="DXP313" s="8"/>
      <c r="DXQ313" s="8"/>
      <c r="DXR313" s="8"/>
      <c r="DXS313" s="8"/>
      <c r="DXT313" s="8"/>
      <c r="DXU313" s="8"/>
      <c r="DXV313" s="8"/>
      <c r="DXW313" s="8"/>
      <c r="DXX313" s="8"/>
      <c r="DXY313" s="8"/>
      <c r="DXZ313" s="8"/>
      <c r="DYA313" s="8"/>
      <c r="DYB313" s="8"/>
      <c r="DYC313" s="8"/>
      <c r="DYD313" s="8"/>
      <c r="DYE313" s="8"/>
      <c r="DYF313" s="8"/>
      <c r="DYG313" s="8"/>
      <c r="DYH313" s="8"/>
      <c r="DYI313" s="8"/>
      <c r="DYJ313" s="8"/>
      <c r="DYK313" s="8"/>
      <c r="DYL313" s="8"/>
      <c r="DYM313" s="8"/>
      <c r="DYN313" s="8"/>
      <c r="DYO313" s="8"/>
      <c r="DYP313" s="8"/>
      <c r="DYQ313" s="8"/>
      <c r="DYR313" s="8"/>
      <c r="DYS313" s="8"/>
      <c r="DYT313" s="8"/>
      <c r="DYU313" s="8"/>
      <c r="DYV313" s="8"/>
      <c r="DYW313" s="8"/>
      <c r="DYX313" s="8"/>
      <c r="DYY313" s="8"/>
      <c r="DYZ313" s="8"/>
      <c r="DZA313" s="8"/>
      <c r="DZB313" s="8"/>
      <c r="DZC313" s="8"/>
      <c r="DZD313" s="8"/>
      <c r="DZE313" s="8"/>
      <c r="DZF313" s="8"/>
      <c r="DZG313" s="8"/>
      <c r="DZH313" s="8"/>
      <c r="DZI313" s="8"/>
      <c r="DZJ313" s="8"/>
      <c r="DZK313" s="8"/>
      <c r="DZL313" s="8"/>
      <c r="DZM313" s="8"/>
      <c r="DZN313" s="8"/>
      <c r="DZO313" s="8"/>
      <c r="DZP313" s="8"/>
      <c r="DZQ313" s="8"/>
      <c r="DZR313" s="8"/>
      <c r="DZS313" s="8"/>
      <c r="DZT313" s="8"/>
      <c r="DZU313" s="8"/>
      <c r="DZV313" s="8"/>
      <c r="DZW313" s="8"/>
      <c r="DZX313" s="8"/>
      <c r="DZY313" s="8"/>
      <c r="DZZ313" s="8"/>
      <c r="EAA313" s="8"/>
      <c r="EAB313" s="8"/>
      <c r="EAC313" s="8"/>
      <c r="EAD313" s="8"/>
      <c r="EAE313" s="8"/>
      <c r="EAF313" s="8"/>
      <c r="EAG313" s="8"/>
      <c r="EAH313" s="8"/>
      <c r="EAI313" s="8"/>
      <c r="EAJ313" s="8"/>
      <c r="EAK313" s="8"/>
      <c r="EAL313" s="8"/>
      <c r="EAM313" s="8"/>
      <c r="EAN313" s="8"/>
      <c r="EAO313" s="8"/>
      <c r="EAP313" s="8"/>
      <c r="EAQ313" s="8"/>
      <c r="EAR313" s="8"/>
      <c r="EAS313" s="8"/>
      <c r="EAT313" s="8"/>
      <c r="EAU313" s="8"/>
      <c r="EAV313" s="8"/>
      <c r="EAW313" s="8"/>
      <c r="EAX313" s="8"/>
      <c r="EAY313" s="8"/>
      <c r="EAZ313" s="8"/>
      <c r="EBA313" s="8"/>
      <c r="EBB313" s="8"/>
      <c r="EBC313" s="8"/>
      <c r="EBD313" s="8"/>
      <c r="EBE313" s="8"/>
      <c r="EBF313" s="8"/>
      <c r="EBG313" s="8"/>
      <c r="EBH313" s="8"/>
      <c r="EBI313" s="8"/>
      <c r="EBJ313" s="8"/>
      <c r="EBK313" s="8"/>
      <c r="EBL313" s="8"/>
      <c r="EBM313" s="8"/>
      <c r="EBN313" s="8"/>
      <c r="EBO313" s="8"/>
      <c r="EBP313" s="8"/>
      <c r="EBQ313" s="8"/>
      <c r="EBR313" s="8"/>
      <c r="EBS313" s="8"/>
      <c r="EBT313" s="8"/>
      <c r="EBU313" s="8"/>
      <c r="EBV313" s="8"/>
      <c r="EBW313" s="8"/>
      <c r="EBX313" s="8"/>
      <c r="EBY313" s="8"/>
      <c r="EBZ313" s="8"/>
      <c r="ECA313" s="8"/>
      <c r="ECB313" s="8"/>
      <c r="ECC313" s="8"/>
      <c r="ECD313" s="8"/>
      <c r="ECE313" s="8"/>
      <c r="ECF313" s="8"/>
      <c r="ECG313" s="8"/>
      <c r="ECH313" s="8"/>
      <c r="ECI313" s="8"/>
      <c r="ECJ313" s="8"/>
      <c r="ECK313" s="8"/>
      <c r="ECL313" s="8"/>
      <c r="ECM313" s="8"/>
      <c r="ECN313" s="8"/>
      <c r="ECO313" s="8"/>
      <c r="ECP313" s="8"/>
      <c r="ECQ313" s="8"/>
      <c r="ECR313" s="8"/>
      <c r="ECS313" s="8"/>
      <c r="ECT313" s="8"/>
      <c r="ECU313" s="8"/>
      <c r="ECV313" s="8"/>
      <c r="ECW313" s="8"/>
      <c r="ECX313" s="8"/>
      <c r="ECY313" s="8"/>
      <c r="ECZ313" s="8"/>
      <c r="EDA313" s="8"/>
      <c r="EDB313" s="8"/>
      <c r="EDC313" s="8"/>
      <c r="EDD313" s="8"/>
      <c r="EDE313" s="8"/>
      <c r="EDF313" s="8"/>
      <c r="EDG313" s="8"/>
      <c r="EDH313" s="8"/>
      <c r="EDI313" s="8"/>
      <c r="EDJ313" s="8"/>
      <c r="EDK313" s="8"/>
      <c r="EDL313" s="8"/>
      <c r="EDM313" s="8"/>
      <c r="EDN313" s="8"/>
      <c r="EDO313" s="8"/>
      <c r="EDP313" s="8"/>
      <c r="EDQ313" s="8"/>
      <c r="EDR313" s="8"/>
      <c r="EDS313" s="8"/>
      <c r="EDT313" s="8"/>
      <c r="EDU313" s="8"/>
      <c r="EDV313" s="8"/>
      <c r="EDW313" s="8"/>
      <c r="EDX313" s="8"/>
      <c r="EDY313" s="8"/>
      <c r="EDZ313" s="8"/>
      <c r="EEA313" s="8"/>
      <c r="EEB313" s="8"/>
      <c r="EEC313" s="8"/>
      <c r="EED313" s="8"/>
      <c r="EEE313" s="8"/>
      <c r="EEF313" s="8"/>
      <c r="EEG313" s="8"/>
      <c r="EEH313" s="8"/>
      <c r="EEI313" s="8"/>
      <c r="EEJ313" s="8"/>
      <c r="EEK313" s="8"/>
      <c r="EEL313" s="8"/>
      <c r="EEM313" s="8"/>
      <c r="EEN313" s="8"/>
      <c r="EEO313" s="8"/>
      <c r="EEP313" s="8"/>
      <c r="EEQ313" s="8"/>
      <c r="EER313" s="8"/>
      <c r="EES313" s="8"/>
      <c r="EET313" s="8"/>
      <c r="EEU313" s="8"/>
      <c r="EEV313" s="8"/>
      <c r="EEW313" s="8"/>
      <c r="EEX313" s="8"/>
      <c r="EEY313" s="8"/>
      <c r="EEZ313" s="8"/>
      <c r="EFA313" s="8"/>
      <c r="EFB313" s="8"/>
      <c r="EFC313" s="8"/>
      <c r="EFD313" s="8"/>
      <c r="EFE313" s="8"/>
      <c r="EFF313" s="8"/>
      <c r="EFG313" s="8"/>
      <c r="EFH313" s="8"/>
      <c r="EFI313" s="8"/>
      <c r="EFJ313" s="8"/>
      <c r="EFK313" s="8"/>
      <c r="EFL313" s="8"/>
      <c r="EFM313" s="8"/>
      <c r="EFN313" s="8"/>
      <c r="EFO313" s="8"/>
      <c r="EFP313" s="8"/>
      <c r="EFQ313" s="8"/>
      <c r="EFR313" s="8"/>
      <c r="EFS313" s="8"/>
      <c r="EFT313" s="8"/>
      <c r="EFU313" s="8"/>
      <c r="EFV313" s="8"/>
      <c r="EFW313" s="8"/>
      <c r="EFX313" s="8"/>
      <c r="EFY313" s="8"/>
      <c r="EFZ313" s="8"/>
      <c r="EGA313" s="8"/>
      <c r="EGB313" s="8"/>
      <c r="EGC313" s="8"/>
      <c r="EGD313" s="8"/>
      <c r="EGE313" s="8"/>
      <c r="EGF313" s="8"/>
      <c r="EGG313" s="8"/>
      <c r="EGH313" s="8"/>
      <c r="EGI313" s="8"/>
      <c r="EGJ313" s="8"/>
      <c r="EGK313" s="8"/>
      <c r="EGL313" s="8"/>
      <c r="EGM313" s="8"/>
      <c r="EGN313" s="8"/>
      <c r="EGO313" s="8"/>
      <c r="EGP313" s="8"/>
      <c r="EGQ313" s="8"/>
      <c r="EGR313" s="8"/>
      <c r="EGS313" s="8"/>
      <c r="EGT313" s="8"/>
      <c r="EGU313" s="8"/>
      <c r="EGV313" s="8"/>
      <c r="EGW313" s="8"/>
      <c r="EGX313" s="8"/>
      <c r="EGY313" s="8"/>
      <c r="EGZ313" s="8"/>
      <c r="EHA313" s="8"/>
      <c r="EHB313" s="8"/>
      <c r="EHC313" s="8"/>
      <c r="EHD313" s="8"/>
      <c r="EHE313" s="8"/>
      <c r="EHF313" s="8"/>
      <c r="EHG313" s="8"/>
      <c r="EHH313" s="8"/>
      <c r="EHI313" s="8"/>
      <c r="EHJ313" s="8"/>
      <c r="EHK313" s="8"/>
      <c r="EHL313" s="8"/>
      <c r="EHM313" s="8"/>
      <c r="EHN313" s="8"/>
      <c r="EHO313" s="8"/>
      <c r="EHP313" s="8"/>
      <c r="EHQ313" s="8"/>
      <c r="EHR313" s="8"/>
      <c r="EHS313" s="8"/>
      <c r="EHT313" s="8"/>
      <c r="EHU313" s="8"/>
      <c r="EHV313" s="8"/>
      <c r="EHW313" s="8"/>
      <c r="EHX313" s="8"/>
      <c r="EHY313" s="8"/>
      <c r="EHZ313" s="8"/>
      <c r="EIA313" s="8"/>
      <c r="EIB313" s="8"/>
      <c r="EIC313" s="8"/>
      <c r="EID313" s="8"/>
      <c r="EIE313" s="8"/>
      <c r="EIF313" s="8"/>
      <c r="EIG313" s="8"/>
      <c r="EIH313" s="8"/>
      <c r="EII313" s="8"/>
      <c r="EIJ313" s="8"/>
      <c r="EIK313" s="8"/>
      <c r="EIL313" s="8"/>
      <c r="EIM313" s="8"/>
      <c r="EIN313" s="8"/>
      <c r="EIO313" s="8"/>
      <c r="EIP313" s="8"/>
      <c r="EIQ313" s="8"/>
      <c r="EIR313" s="8"/>
      <c r="EIS313" s="8"/>
      <c r="EIT313" s="8"/>
      <c r="EIU313" s="8"/>
      <c r="EIV313" s="8"/>
      <c r="EIW313" s="8"/>
      <c r="EIX313" s="8"/>
      <c r="EIY313" s="8"/>
      <c r="EIZ313" s="8"/>
      <c r="EJA313" s="8"/>
      <c r="EJB313" s="8"/>
      <c r="EJC313" s="8"/>
      <c r="EJD313" s="8"/>
      <c r="EJE313" s="8"/>
      <c r="EJF313" s="8"/>
      <c r="EJG313" s="8"/>
      <c r="EJH313" s="8"/>
      <c r="EJI313" s="8"/>
      <c r="EJJ313" s="8"/>
      <c r="EJK313" s="8"/>
      <c r="EJL313" s="8"/>
      <c r="EJM313" s="8"/>
      <c r="EJN313" s="8"/>
      <c r="EJO313" s="8"/>
      <c r="EJP313" s="8"/>
      <c r="EJQ313" s="8"/>
      <c r="EJR313" s="8"/>
      <c r="EJS313" s="8"/>
      <c r="EJT313" s="8"/>
      <c r="EJU313" s="8"/>
      <c r="EJV313" s="8"/>
      <c r="EJW313" s="8"/>
      <c r="EJX313" s="8"/>
      <c r="EJY313" s="8"/>
      <c r="EJZ313" s="8"/>
      <c r="EKA313" s="8"/>
      <c r="EKB313" s="8"/>
      <c r="EKC313" s="8"/>
      <c r="EKD313" s="8"/>
      <c r="EKE313" s="8"/>
      <c r="EKF313" s="8"/>
      <c r="EKG313" s="8"/>
      <c r="EKH313" s="8"/>
      <c r="EKI313" s="8"/>
      <c r="EKJ313" s="8"/>
      <c r="EKK313" s="8"/>
      <c r="EKL313" s="8"/>
      <c r="EKM313" s="8"/>
      <c r="EKN313" s="8"/>
      <c r="EKO313" s="8"/>
      <c r="EKP313" s="8"/>
      <c r="EKQ313" s="8"/>
      <c r="EKR313" s="8"/>
      <c r="EKS313" s="8"/>
      <c r="EKT313" s="8"/>
      <c r="EKU313" s="8"/>
      <c r="EKV313" s="8"/>
      <c r="EKW313" s="8"/>
      <c r="EKX313" s="8"/>
      <c r="EKY313" s="8"/>
      <c r="EKZ313" s="8"/>
      <c r="ELA313" s="8"/>
      <c r="ELB313" s="8"/>
      <c r="ELC313" s="8"/>
      <c r="ELD313" s="8"/>
      <c r="ELE313" s="8"/>
      <c r="ELF313" s="8"/>
      <c r="ELG313" s="8"/>
      <c r="ELH313" s="8"/>
      <c r="ELI313" s="8"/>
      <c r="ELJ313" s="8"/>
      <c r="ELK313" s="8"/>
      <c r="ELL313" s="8"/>
      <c r="ELM313" s="8"/>
      <c r="ELN313" s="8"/>
      <c r="ELO313" s="8"/>
      <c r="ELP313" s="8"/>
      <c r="ELQ313" s="8"/>
      <c r="ELR313" s="8"/>
      <c r="ELS313" s="8"/>
      <c r="ELT313" s="8"/>
      <c r="ELU313" s="8"/>
      <c r="ELV313" s="8"/>
      <c r="ELW313" s="8"/>
      <c r="ELX313" s="8"/>
      <c r="ELY313" s="8"/>
      <c r="ELZ313" s="8"/>
      <c r="EMA313" s="8"/>
      <c r="EMB313" s="8"/>
      <c r="EMC313" s="8"/>
      <c r="EMD313" s="8"/>
      <c r="EME313" s="8"/>
      <c r="EMF313" s="8"/>
      <c r="EMG313" s="8"/>
      <c r="EMH313" s="8"/>
      <c r="EMI313" s="8"/>
      <c r="EMJ313" s="8"/>
      <c r="EMK313" s="8"/>
      <c r="EML313" s="8"/>
      <c r="EMM313" s="8"/>
      <c r="EMN313" s="8"/>
      <c r="EMO313" s="8"/>
      <c r="EMP313" s="8"/>
      <c r="EMQ313" s="8"/>
      <c r="EMR313" s="8"/>
      <c r="EMS313" s="8"/>
      <c r="EMT313" s="8"/>
      <c r="EMU313" s="8"/>
      <c r="EMV313" s="8"/>
      <c r="EMW313" s="8"/>
      <c r="EMX313" s="8"/>
      <c r="EMY313" s="8"/>
      <c r="EMZ313" s="8"/>
      <c r="ENA313" s="8"/>
      <c r="ENB313" s="8"/>
      <c r="ENC313" s="8"/>
      <c r="END313" s="8"/>
      <c r="ENE313" s="8"/>
      <c r="ENF313" s="8"/>
      <c r="ENG313" s="8"/>
      <c r="ENH313" s="8"/>
      <c r="ENI313" s="8"/>
      <c r="ENJ313" s="8"/>
      <c r="ENK313" s="8"/>
      <c r="ENL313" s="8"/>
      <c r="ENM313" s="8"/>
      <c r="ENN313" s="8"/>
      <c r="ENO313" s="8"/>
      <c r="ENP313" s="8"/>
      <c r="ENQ313" s="8"/>
      <c r="ENR313" s="8"/>
      <c r="ENS313" s="8"/>
      <c r="ENT313" s="8"/>
      <c r="ENU313" s="8"/>
      <c r="ENV313" s="8"/>
      <c r="ENW313" s="8"/>
      <c r="ENX313" s="8"/>
      <c r="ENY313" s="8"/>
      <c r="ENZ313" s="8"/>
      <c r="EOA313" s="8"/>
      <c r="EOB313" s="8"/>
      <c r="EOC313" s="8"/>
      <c r="EOD313" s="8"/>
      <c r="EOE313" s="8"/>
      <c r="EOF313" s="8"/>
      <c r="EOG313" s="8"/>
      <c r="EOH313" s="8"/>
      <c r="EOI313" s="8"/>
      <c r="EOJ313" s="8"/>
      <c r="EOK313" s="8"/>
      <c r="EOL313" s="8"/>
      <c r="EOM313" s="8"/>
      <c r="EON313" s="8"/>
      <c r="EOO313" s="8"/>
      <c r="EOP313" s="8"/>
      <c r="EOQ313" s="8"/>
      <c r="EOR313" s="8"/>
      <c r="EOS313" s="8"/>
      <c r="EOT313" s="8"/>
      <c r="EOU313" s="8"/>
      <c r="EOV313" s="8"/>
      <c r="EOW313" s="8"/>
      <c r="EOX313" s="8"/>
      <c r="EOY313" s="8"/>
      <c r="EOZ313" s="8"/>
      <c r="EPA313" s="8"/>
      <c r="EPB313" s="8"/>
      <c r="EPC313" s="8"/>
      <c r="EPD313" s="8"/>
      <c r="EPE313" s="8"/>
      <c r="EPF313" s="8"/>
      <c r="EPG313" s="8"/>
      <c r="EPH313" s="8"/>
      <c r="EPI313" s="8"/>
      <c r="EPJ313" s="8"/>
      <c r="EPK313" s="8"/>
      <c r="EPL313" s="8"/>
      <c r="EPM313" s="8"/>
      <c r="EPN313" s="8"/>
      <c r="EPO313" s="8"/>
      <c r="EPP313" s="8"/>
      <c r="EPQ313" s="8"/>
      <c r="EPR313" s="8"/>
      <c r="EPS313" s="8"/>
      <c r="EPT313" s="8"/>
      <c r="EPU313" s="8"/>
      <c r="EPV313" s="8"/>
      <c r="EPW313" s="8"/>
      <c r="EPX313" s="8"/>
      <c r="EPY313" s="8"/>
      <c r="EPZ313" s="8"/>
      <c r="EQA313" s="8"/>
      <c r="EQB313" s="8"/>
      <c r="EQC313" s="8"/>
      <c r="EQD313" s="8"/>
      <c r="EQE313" s="8"/>
      <c r="EQF313" s="8"/>
      <c r="EQG313" s="8"/>
      <c r="EQH313" s="8"/>
      <c r="EQI313" s="8"/>
      <c r="EQJ313" s="8"/>
      <c r="EQK313" s="8"/>
      <c r="EQL313" s="8"/>
      <c r="EQM313" s="8"/>
      <c r="EQN313" s="8"/>
      <c r="EQO313" s="8"/>
      <c r="EQP313" s="8"/>
      <c r="EQQ313" s="8"/>
      <c r="EQR313" s="8"/>
      <c r="EQS313" s="8"/>
      <c r="EQT313" s="8"/>
      <c r="EQU313" s="8"/>
      <c r="EQV313" s="8"/>
      <c r="EQW313" s="8"/>
      <c r="EQX313" s="8"/>
      <c r="EQY313" s="8"/>
      <c r="EQZ313" s="8"/>
      <c r="ERA313" s="8"/>
      <c r="ERB313" s="8"/>
      <c r="ERC313" s="8"/>
      <c r="ERD313" s="8"/>
      <c r="ERE313" s="8"/>
      <c r="ERF313" s="8"/>
      <c r="ERG313" s="8"/>
      <c r="ERH313" s="8"/>
      <c r="ERI313" s="8"/>
      <c r="ERJ313" s="8"/>
      <c r="ERK313" s="8"/>
      <c r="ERL313" s="8"/>
      <c r="ERM313" s="8"/>
      <c r="ERN313" s="8"/>
      <c r="ERO313" s="8"/>
      <c r="ERP313" s="8"/>
      <c r="ERQ313" s="8"/>
      <c r="ERR313" s="8"/>
      <c r="ERS313" s="8"/>
      <c r="ERT313" s="8"/>
      <c r="ERU313" s="8"/>
      <c r="ERV313" s="8"/>
      <c r="ERW313" s="8"/>
      <c r="ERX313" s="8"/>
      <c r="ERY313" s="8"/>
      <c r="ERZ313" s="8"/>
      <c r="ESA313" s="8"/>
      <c r="ESB313" s="8"/>
      <c r="ESC313" s="8"/>
      <c r="ESD313" s="8"/>
      <c r="ESE313" s="8"/>
      <c r="ESF313" s="8"/>
      <c r="ESG313" s="8"/>
      <c r="ESH313" s="8"/>
      <c r="ESI313" s="8"/>
      <c r="ESJ313" s="8"/>
      <c r="ESK313" s="8"/>
      <c r="ESL313" s="8"/>
      <c r="ESM313" s="8"/>
      <c r="ESN313" s="8"/>
      <c r="ESO313" s="8"/>
      <c r="ESP313" s="8"/>
      <c r="ESQ313" s="8"/>
      <c r="ESR313" s="8"/>
      <c r="ESS313" s="8"/>
      <c r="EST313" s="8"/>
      <c r="ESU313" s="8"/>
      <c r="ESV313" s="8"/>
      <c r="ESW313" s="8"/>
      <c r="ESX313" s="8"/>
      <c r="ESY313" s="8"/>
      <c r="ESZ313" s="8"/>
      <c r="ETA313" s="8"/>
      <c r="ETB313" s="8"/>
      <c r="ETC313" s="8"/>
      <c r="ETD313" s="8"/>
      <c r="ETE313" s="8"/>
      <c r="ETF313" s="8"/>
      <c r="ETG313" s="8"/>
      <c r="ETH313" s="8"/>
      <c r="ETI313" s="8"/>
      <c r="ETJ313" s="8"/>
      <c r="ETK313" s="8"/>
      <c r="ETL313" s="8"/>
      <c r="ETM313" s="8"/>
      <c r="ETN313" s="8"/>
      <c r="ETO313" s="8"/>
      <c r="ETP313" s="8"/>
      <c r="ETQ313" s="8"/>
      <c r="ETR313" s="8"/>
      <c r="ETS313" s="8"/>
      <c r="ETT313" s="8"/>
      <c r="ETU313" s="8"/>
      <c r="ETV313" s="8"/>
      <c r="ETW313" s="8"/>
      <c r="ETX313" s="8"/>
      <c r="ETY313" s="8"/>
      <c r="ETZ313" s="8"/>
      <c r="EUA313" s="8"/>
      <c r="EUB313" s="8"/>
      <c r="EUC313" s="8"/>
      <c r="EUD313" s="8"/>
      <c r="EUE313" s="8"/>
      <c r="EUF313" s="8"/>
      <c r="EUG313" s="8"/>
      <c r="EUH313" s="8"/>
      <c r="EUI313" s="8"/>
      <c r="EUJ313" s="8"/>
      <c r="EUK313" s="8"/>
      <c r="EUL313" s="8"/>
      <c r="EUM313" s="8"/>
      <c r="EUN313" s="8"/>
      <c r="EUO313" s="8"/>
      <c r="EUP313" s="8"/>
      <c r="EUQ313" s="8"/>
      <c r="EUR313" s="8"/>
      <c r="EUS313" s="8"/>
      <c r="EUT313" s="8"/>
      <c r="EUU313" s="8"/>
      <c r="EUV313" s="8"/>
      <c r="EUW313" s="8"/>
      <c r="EUX313" s="8"/>
      <c r="EUY313" s="8"/>
      <c r="EUZ313" s="8"/>
      <c r="EVA313" s="8"/>
      <c r="EVB313" s="8"/>
      <c r="EVC313" s="8"/>
      <c r="EVD313" s="8"/>
      <c r="EVE313" s="8"/>
      <c r="EVF313" s="8"/>
      <c r="EVG313" s="8"/>
      <c r="EVH313" s="8"/>
      <c r="EVI313" s="8"/>
      <c r="EVJ313" s="8"/>
      <c r="EVK313" s="8"/>
      <c r="EVL313" s="8"/>
      <c r="EVM313" s="8"/>
      <c r="EVN313" s="8"/>
      <c r="EVO313" s="8"/>
      <c r="EVP313" s="8"/>
      <c r="EVQ313" s="8"/>
      <c r="EVR313" s="8"/>
      <c r="EVS313" s="8"/>
      <c r="EVT313" s="8"/>
      <c r="EVU313" s="8"/>
      <c r="EVV313" s="8"/>
      <c r="EVW313" s="8"/>
      <c r="EVX313" s="8"/>
      <c r="EVY313" s="8"/>
      <c r="EVZ313" s="8"/>
      <c r="EWA313" s="8"/>
      <c r="EWB313" s="8"/>
      <c r="EWC313" s="8"/>
      <c r="EWD313" s="8"/>
      <c r="EWE313" s="8"/>
      <c r="EWF313" s="8"/>
      <c r="EWG313" s="8"/>
      <c r="EWH313" s="8"/>
      <c r="EWI313" s="8"/>
      <c r="EWJ313" s="8"/>
      <c r="EWK313" s="8"/>
      <c r="EWL313" s="8"/>
      <c r="EWM313" s="8"/>
      <c r="EWN313" s="8"/>
      <c r="EWO313" s="8"/>
      <c r="EWP313" s="8"/>
      <c r="EWQ313" s="8"/>
      <c r="EWR313" s="8"/>
      <c r="EWS313" s="8"/>
      <c r="EWT313" s="8"/>
      <c r="EWU313" s="8"/>
      <c r="EWV313" s="8"/>
      <c r="EWW313" s="8"/>
      <c r="EWX313" s="8"/>
      <c r="EWY313" s="8"/>
      <c r="EWZ313" s="8"/>
      <c r="EXA313" s="8"/>
      <c r="EXB313" s="8"/>
      <c r="EXC313" s="8"/>
      <c r="EXD313" s="8"/>
      <c r="EXE313" s="8"/>
      <c r="EXF313" s="8"/>
      <c r="EXG313" s="8"/>
      <c r="EXH313" s="8"/>
      <c r="EXI313" s="8"/>
      <c r="EXJ313" s="8"/>
      <c r="EXK313" s="8"/>
      <c r="EXL313" s="8"/>
      <c r="EXM313" s="8"/>
      <c r="EXN313" s="8"/>
      <c r="EXO313" s="8"/>
      <c r="EXP313" s="8"/>
      <c r="EXQ313" s="8"/>
      <c r="EXR313" s="8"/>
      <c r="EXS313" s="8"/>
      <c r="EXT313" s="8"/>
      <c r="EXU313" s="8"/>
      <c r="EXV313" s="8"/>
      <c r="EXW313" s="8"/>
      <c r="EXX313" s="8"/>
      <c r="EXY313" s="8"/>
      <c r="EXZ313" s="8"/>
      <c r="EYA313" s="8"/>
      <c r="EYB313" s="8"/>
      <c r="EYC313" s="8"/>
      <c r="EYD313" s="8"/>
      <c r="EYE313" s="8"/>
      <c r="EYF313" s="8"/>
      <c r="EYG313" s="8"/>
      <c r="EYH313" s="8"/>
      <c r="EYI313" s="8"/>
      <c r="EYJ313" s="8"/>
      <c r="EYK313" s="8"/>
      <c r="EYL313" s="8"/>
      <c r="EYM313" s="8"/>
      <c r="EYN313" s="8"/>
      <c r="EYO313" s="8"/>
      <c r="EYP313" s="8"/>
      <c r="EYQ313" s="8"/>
      <c r="EYR313" s="8"/>
      <c r="EYS313" s="8"/>
      <c r="EYT313" s="8"/>
      <c r="EYU313" s="8"/>
      <c r="EYV313" s="8"/>
      <c r="EYW313" s="8"/>
      <c r="EYX313" s="8"/>
      <c r="EYY313" s="8"/>
      <c r="EYZ313" s="8"/>
      <c r="EZA313" s="8"/>
      <c r="EZB313" s="8"/>
      <c r="EZC313" s="8"/>
      <c r="EZD313" s="8"/>
      <c r="EZE313" s="8"/>
      <c r="EZF313" s="8"/>
      <c r="EZG313" s="8"/>
      <c r="EZH313" s="8"/>
      <c r="EZI313" s="8"/>
      <c r="EZJ313" s="8"/>
      <c r="EZK313" s="8"/>
      <c r="EZL313" s="8"/>
      <c r="EZM313" s="8"/>
      <c r="EZN313" s="8"/>
      <c r="EZO313" s="8"/>
      <c r="EZP313" s="8"/>
      <c r="EZQ313" s="8"/>
      <c r="EZR313" s="8"/>
      <c r="EZS313" s="8"/>
      <c r="EZT313" s="8"/>
      <c r="EZU313" s="8"/>
      <c r="EZV313" s="8"/>
      <c r="EZW313" s="8"/>
      <c r="EZX313" s="8"/>
      <c r="EZY313" s="8"/>
      <c r="EZZ313" s="8"/>
      <c r="FAA313" s="8"/>
      <c r="FAB313" s="8"/>
      <c r="FAC313" s="8"/>
      <c r="FAD313" s="8"/>
      <c r="FAE313" s="8"/>
      <c r="FAF313" s="8"/>
      <c r="FAG313" s="8"/>
      <c r="FAH313" s="8"/>
      <c r="FAI313" s="8"/>
      <c r="FAJ313" s="8"/>
      <c r="FAK313" s="8"/>
      <c r="FAL313" s="8"/>
      <c r="FAM313" s="8"/>
      <c r="FAN313" s="8"/>
      <c r="FAO313" s="8"/>
      <c r="FAP313" s="8"/>
      <c r="FAQ313" s="8"/>
      <c r="FAR313" s="8"/>
      <c r="FAS313" s="8"/>
      <c r="FAT313" s="8"/>
      <c r="FAU313" s="8"/>
      <c r="FAV313" s="8"/>
      <c r="FAW313" s="8"/>
      <c r="FAX313" s="8"/>
      <c r="FAY313" s="8"/>
      <c r="FAZ313" s="8"/>
      <c r="FBA313" s="8"/>
      <c r="FBB313" s="8"/>
      <c r="FBC313" s="8"/>
      <c r="FBD313" s="8"/>
      <c r="FBE313" s="8"/>
      <c r="FBF313" s="8"/>
      <c r="FBG313" s="8"/>
      <c r="FBH313" s="8"/>
      <c r="FBI313" s="8"/>
      <c r="FBJ313" s="8"/>
      <c r="FBK313" s="8"/>
      <c r="FBL313" s="8"/>
      <c r="FBM313" s="8"/>
      <c r="FBN313" s="8"/>
      <c r="FBO313" s="8"/>
      <c r="FBP313" s="8"/>
      <c r="FBQ313" s="8"/>
      <c r="FBR313" s="8"/>
      <c r="FBS313" s="8"/>
      <c r="FBT313" s="8"/>
      <c r="FBU313" s="8"/>
      <c r="FBV313" s="8"/>
      <c r="FBW313" s="8"/>
      <c r="FBX313" s="8"/>
      <c r="FBY313" s="8"/>
      <c r="FBZ313" s="8"/>
      <c r="FCA313" s="8"/>
      <c r="FCB313" s="8"/>
      <c r="FCC313" s="8"/>
      <c r="FCD313" s="8"/>
      <c r="FCE313" s="8"/>
      <c r="FCF313" s="8"/>
      <c r="FCG313" s="8"/>
      <c r="FCH313" s="8"/>
      <c r="FCI313" s="8"/>
      <c r="FCJ313" s="8"/>
      <c r="FCK313" s="8"/>
      <c r="FCL313" s="8"/>
      <c r="FCM313" s="8"/>
      <c r="FCN313" s="8"/>
      <c r="FCO313" s="8"/>
      <c r="FCP313" s="8"/>
      <c r="FCQ313" s="8"/>
      <c r="FCR313" s="8"/>
      <c r="FCS313" s="8"/>
      <c r="FCT313" s="8"/>
      <c r="FCU313" s="8"/>
      <c r="FCV313" s="8"/>
      <c r="FCW313" s="8"/>
      <c r="FCX313" s="8"/>
      <c r="FCY313" s="8"/>
      <c r="FCZ313" s="8"/>
      <c r="FDA313" s="8"/>
      <c r="FDB313" s="8"/>
      <c r="FDC313" s="8"/>
      <c r="FDD313" s="8"/>
      <c r="FDE313" s="8"/>
      <c r="FDF313" s="8"/>
      <c r="FDG313" s="8"/>
      <c r="FDH313" s="8"/>
      <c r="FDI313" s="8"/>
      <c r="FDJ313" s="8"/>
      <c r="FDK313" s="8"/>
      <c r="FDL313" s="8"/>
      <c r="FDM313" s="8"/>
      <c r="FDN313" s="8"/>
      <c r="FDO313" s="8"/>
      <c r="FDP313" s="8"/>
      <c r="FDQ313" s="8"/>
      <c r="FDR313" s="8"/>
      <c r="FDS313" s="8"/>
      <c r="FDT313" s="8"/>
      <c r="FDU313" s="8"/>
      <c r="FDV313" s="8"/>
      <c r="FDW313" s="8"/>
      <c r="FDX313" s="8"/>
      <c r="FDY313" s="8"/>
      <c r="FDZ313" s="8"/>
      <c r="FEA313" s="8"/>
      <c r="FEB313" s="8"/>
      <c r="FEC313" s="8"/>
      <c r="FED313" s="8"/>
      <c r="FEE313" s="8"/>
      <c r="FEF313" s="8"/>
      <c r="FEG313" s="8"/>
      <c r="FEH313" s="8"/>
      <c r="FEI313" s="8"/>
      <c r="FEJ313" s="8"/>
      <c r="FEK313" s="8"/>
      <c r="FEL313" s="8"/>
      <c r="FEM313" s="8"/>
      <c r="FEN313" s="8"/>
      <c r="FEO313" s="8"/>
      <c r="FEP313" s="8"/>
      <c r="FEQ313" s="8"/>
      <c r="FER313" s="8"/>
      <c r="FES313" s="8"/>
      <c r="FET313" s="8"/>
      <c r="FEU313" s="8"/>
      <c r="FEV313" s="8"/>
      <c r="FEW313" s="8"/>
      <c r="FEX313" s="8"/>
      <c r="FEY313" s="8"/>
      <c r="FEZ313" s="8"/>
      <c r="FFA313" s="8"/>
      <c r="FFB313" s="8"/>
      <c r="FFC313" s="8"/>
      <c r="FFD313" s="8"/>
      <c r="FFE313" s="8"/>
      <c r="FFF313" s="8"/>
      <c r="FFG313" s="8"/>
      <c r="FFH313" s="8"/>
      <c r="FFI313" s="8"/>
      <c r="FFJ313" s="8"/>
      <c r="FFK313" s="8"/>
      <c r="FFL313" s="8"/>
      <c r="FFM313" s="8"/>
      <c r="FFN313" s="8"/>
      <c r="FFO313" s="8"/>
      <c r="FFP313" s="8"/>
      <c r="FFQ313" s="8"/>
      <c r="FFR313" s="8"/>
      <c r="FFS313" s="8"/>
      <c r="FFT313" s="8"/>
      <c r="FFU313" s="8"/>
      <c r="FFV313" s="8"/>
      <c r="FFW313" s="8"/>
      <c r="FFX313" s="8"/>
      <c r="FFY313" s="8"/>
      <c r="FFZ313" s="8"/>
      <c r="FGA313" s="8"/>
      <c r="FGB313" s="8"/>
      <c r="FGC313" s="8"/>
      <c r="FGD313" s="8"/>
      <c r="FGE313" s="8"/>
      <c r="FGF313" s="8"/>
      <c r="FGG313" s="8"/>
      <c r="FGH313" s="8"/>
      <c r="FGI313" s="8"/>
      <c r="FGJ313" s="8"/>
      <c r="FGK313" s="8"/>
      <c r="FGL313" s="8"/>
      <c r="FGM313" s="8"/>
      <c r="FGN313" s="8"/>
      <c r="FGO313" s="8"/>
      <c r="FGP313" s="8"/>
      <c r="FGQ313" s="8"/>
      <c r="FGR313" s="8"/>
      <c r="FGS313" s="8"/>
      <c r="FGT313" s="8"/>
      <c r="FGU313" s="8"/>
      <c r="FGV313" s="8"/>
      <c r="FGW313" s="8"/>
      <c r="FGX313" s="8"/>
      <c r="FGY313" s="8"/>
      <c r="FGZ313" s="8"/>
      <c r="FHA313" s="8"/>
      <c r="FHB313" s="8"/>
      <c r="FHC313" s="8"/>
      <c r="FHD313" s="8"/>
      <c r="FHE313" s="8"/>
      <c r="FHF313" s="8"/>
      <c r="FHG313" s="8"/>
      <c r="FHH313" s="8"/>
      <c r="FHI313" s="8"/>
      <c r="FHJ313" s="8"/>
      <c r="FHK313" s="8"/>
      <c r="FHL313" s="8"/>
      <c r="FHM313" s="8"/>
      <c r="FHN313" s="8"/>
      <c r="FHO313" s="8"/>
      <c r="FHP313" s="8"/>
      <c r="FHQ313" s="8"/>
      <c r="FHR313" s="8"/>
      <c r="FHS313" s="8"/>
      <c r="FHT313" s="8"/>
      <c r="FHU313" s="8"/>
      <c r="FHV313" s="8"/>
      <c r="FHW313" s="8"/>
      <c r="FHX313" s="8"/>
      <c r="FHY313" s="8"/>
      <c r="FHZ313" s="8"/>
      <c r="FIA313" s="8"/>
      <c r="FIB313" s="8"/>
      <c r="FIC313" s="8"/>
      <c r="FID313" s="8"/>
      <c r="FIE313" s="8"/>
      <c r="FIF313" s="8"/>
      <c r="FIG313" s="8"/>
      <c r="FIH313" s="8"/>
      <c r="FII313" s="8"/>
      <c r="FIJ313" s="8"/>
      <c r="FIK313" s="8"/>
      <c r="FIL313" s="8"/>
      <c r="FIM313" s="8"/>
      <c r="FIN313" s="8"/>
      <c r="FIO313" s="8"/>
      <c r="FIP313" s="8"/>
      <c r="FIQ313" s="8"/>
      <c r="FIR313" s="8"/>
      <c r="FIS313" s="8"/>
      <c r="FIT313" s="8"/>
      <c r="FIU313" s="8"/>
      <c r="FIV313" s="8"/>
      <c r="FIW313" s="8"/>
      <c r="FIX313" s="8"/>
      <c r="FIY313" s="8"/>
      <c r="FIZ313" s="8"/>
      <c r="FJA313" s="8"/>
      <c r="FJB313" s="8"/>
      <c r="FJC313" s="8"/>
      <c r="FJD313" s="8"/>
      <c r="FJE313" s="8"/>
      <c r="FJF313" s="8"/>
      <c r="FJG313" s="8"/>
      <c r="FJH313" s="8"/>
      <c r="FJI313" s="8"/>
      <c r="FJJ313" s="8"/>
      <c r="FJK313" s="8"/>
      <c r="FJL313" s="8"/>
      <c r="FJM313" s="8"/>
      <c r="FJN313" s="8"/>
      <c r="FJO313" s="8"/>
      <c r="FJP313" s="8"/>
      <c r="FJQ313" s="8"/>
      <c r="FJR313" s="8"/>
      <c r="FJS313" s="8"/>
      <c r="FJT313" s="8"/>
      <c r="FJU313" s="8"/>
      <c r="FJV313" s="8"/>
      <c r="FJW313" s="8"/>
      <c r="FJX313" s="8"/>
      <c r="FJY313" s="8"/>
      <c r="FJZ313" s="8"/>
      <c r="FKA313" s="8"/>
      <c r="FKB313" s="8"/>
      <c r="FKC313" s="8"/>
      <c r="FKD313" s="8"/>
      <c r="FKE313" s="8"/>
      <c r="FKF313" s="8"/>
      <c r="FKG313" s="8"/>
      <c r="FKH313" s="8"/>
      <c r="FKI313" s="8"/>
      <c r="FKJ313" s="8"/>
      <c r="FKK313" s="8"/>
      <c r="FKL313" s="8"/>
      <c r="FKM313" s="8"/>
      <c r="FKN313" s="8"/>
      <c r="FKO313" s="8"/>
      <c r="FKP313" s="8"/>
      <c r="FKQ313" s="8"/>
      <c r="FKR313" s="8"/>
      <c r="FKS313" s="8"/>
      <c r="FKT313" s="8"/>
      <c r="FKU313" s="8"/>
      <c r="FKV313" s="8"/>
      <c r="FKW313" s="8"/>
      <c r="FKX313" s="8"/>
      <c r="FKY313" s="8"/>
      <c r="FKZ313" s="8"/>
      <c r="FLA313" s="8"/>
      <c r="FLB313" s="8"/>
      <c r="FLC313" s="8"/>
      <c r="FLD313" s="8"/>
      <c r="FLE313" s="8"/>
      <c r="FLF313" s="8"/>
      <c r="FLG313" s="8"/>
      <c r="FLH313" s="8"/>
      <c r="FLI313" s="8"/>
      <c r="FLJ313" s="8"/>
      <c r="FLK313" s="8"/>
      <c r="FLL313" s="8"/>
      <c r="FLM313" s="8"/>
      <c r="FLN313" s="8"/>
      <c r="FLO313" s="8"/>
      <c r="FLP313" s="8"/>
      <c r="FLQ313" s="8"/>
      <c r="FLR313" s="8"/>
      <c r="FLS313" s="8"/>
      <c r="FLT313" s="8"/>
      <c r="FLU313" s="8"/>
      <c r="FLV313" s="8"/>
      <c r="FLW313" s="8"/>
      <c r="FLX313" s="8"/>
      <c r="FLY313" s="8"/>
      <c r="FLZ313" s="8"/>
      <c r="FMA313" s="8"/>
      <c r="FMB313" s="8"/>
      <c r="FMC313" s="8"/>
      <c r="FMD313" s="8"/>
      <c r="FME313" s="8"/>
      <c r="FMF313" s="8"/>
      <c r="FMG313" s="8"/>
      <c r="FMH313" s="8"/>
      <c r="FMI313" s="8"/>
      <c r="FMJ313" s="8"/>
      <c r="FMK313" s="8"/>
      <c r="FML313" s="8"/>
      <c r="FMM313" s="8"/>
      <c r="FMN313" s="8"/>
      <c r="FMO313" s="8"/>
      <c r="FMP313" s="8"/>
      <c r="FMQ313" s="8"/>
      <c r="FMR313" s="8"/>
      <c r="FMS313" s="8"/>
      <c r="FMT313" s="8"/>
      <c r="FMU313" s="8"/>
      <c r="FMV313" s="8"/>
      <c r="FMW313" s="8"/>
      <c r="FMX313" s="8"/>
      <c r="FMY313" s="8"/>
      <c r="FMZ313" s="8"/>
      <c r="FNA313" s="8"/>
      <c r="FNB313" s="8"/>
      <c r="FNC313" s="8"/>
      <c r="FND313" s="8"/>
      <c r="FNE313" s="8"/>
      <c r="FNF313" s="8"/>
      <c r="FNG313" s="8"/>
      <c r="FNH313" s="8"/>
      <c r="FNI313" s="8"/>
      <c r="FNJ313" s="8"/>
      <c r="FNK313" s="8"/>
      <c r="FNL313" s="8"/>
      <c r="FNM313" s="8"/>
      <c r="FNN313" s="8"/>
      <c r="FNO313" s="8"/>
      <c r="FNP313" s="8"/>
      <c r="FNQ313" s="8"/>
      <c r="FNR313" s="8"/>
      <c r="FNS313" s="8"/>
      <c r="FNT313" s="8"/>
      <c r="FNU313" s="8"/>
      <c r="FNV313" s="8"/>
      <c r="FNW313" s="8"/>
      <c r="FNX313" s="8"/>
      <c r="FNY313" s="8"/>
      <c r="FNZ313" s="8"/>
      <c r="FOA313" s="8"/>
      <c r="FOB313" s="8"/>
      <c r="FOC313" s="8"/>
      <c r="FOD313" s="8"/>
      <c r="FOE313" s="8"/>
      <c r="FOF313" s="8"/>
      <c r="FOG313" s="8"/>
      <c r="FOH313" s="8"/>
      <c r="FOI313" s="8"/>
      <c r="FOJ313" s="8"/>
      <c r="FOK313" s="8"/>
      <c r="FOL313" s="8"/>
      <c r="FOM313" s="8"/>
      <c r="FON313" s="8"/>
      <c r="FOO313" s="8"/>
      <c r="FOP313" s="8"/>
      <c r="FOQ313" s="8"/>
      <c r="FOR313" s="8"/>
      <c r="FOS313" s="8"/>
      <c r="FOT313" s="8"/>
      <c r="FOU313" s="8"/>
      <c r="FOV313" s="8"/>
      <c r="FOW313" s="8"/>
      <c r="FOX313" s="8"/>
      <c r="FOY313" s="8"/>
      <c r="FOZ313" s="8"/>
      <c r="FPA313" s="8"/>
      <c r="FPB313" s="8"/>
      <c r="FPC313" s="8"/>
      <c r="FPD313" s="8"/>
      <c r="FPE313" s="8"/>
      <c r="FPF313" s="8"/>
      <c r="FPG313" s="8"/>
      <c r="FPH313" s="8"/>
      <c r="FPI313" s="8"/>
      <c r="FPJ313" s="8"/>
      <c r="FPK313" s="8"/>
      <c r="FPL313" s="8"/>
      <c r="FPM313" s="8"/>
      <c r="FPN313" s="8"/>
      <c r="FPO313" s="8"/>
      <c r="FPP313" s="8"/>
      <c r="FPQ313" s="8"/>
      <c r="FPR313" s="8"/>
      <c r="FPS313" s="8"/>
      <c r="FPT313" s="8"/>
      <c r="FPU313" s="8"/>
      <c r="FPV313" s="8"/>
      <c r="FPW313" s="8"/>
      <c r="FPX313" s="8"/>
      <c r="FPY313" s="8"/>
      <c r="FPZ313" s="8"/>
      <c r="FQA313" s="8"/>
      <c r="FQB313" s="8"/>
      <c r="FQC313" s="8"/>
      <c r="FQD313" s="8"/>
      <c r="FQE313" s="8"/>
      <c r="FQF313" s="8"/>
      <c r="FQG313" s="8"/>
      <c r="FQH313" s="8"/>
      <c r="FQI313" s="8"/>
      <c r="FQJ313" s="8"/>
      <c r="FQK313" s="8"/>
      <c r="FQL313" s="8"/>
      <c r="FQM313" s="8"/>
      <c r="FQN313" s="8"/>
      <c r="FQO313" s="8"/>
      <c r="FQP313" s="8"/>
      <c r="FQQ313" s="8"/>
      <c r="FQR313" s="8"/>
      <c r="FQS313" s="8"/>
      <c r="FQT313" s="8"/>
      <c r="FQU313" s="8"/>
      <c r="FQV313" s="8"/>
      <c r="FQW313" s="8"/>
      <c r="FQX313" s="8"/>
      <c r="FQY313" s="8"/>
      <c r="FQZ313" s="8"/>
      <c r="FRA313" s="8"/>
      <c r="FRB313" s="8"/>
      <c r="FRC313" s="8"/>
      <c r="FRD313" s="8"/>
      <c r="FRE313" s="8"/>
      <c r="FRF313" s="8"/>
      <c r="FRG313" s="8"/>
      <c r="FRH313" s="8"/>
      <c r="FRI313" s="8"/>
      <c r="FRJ313" s="8"/>
      <c r="FRK313" s="8"/>
      <c r="FRL313" s="8"/>
      <c r="FRM313" s="8"/>
      <c r="FRN313" s="8"/>
      <c r="FRO313" s="8"/>
      <c r="FRP313" s="8"/>
      <c r="FRQ313" s="8"/>
      <c r="FRR313" s="8"/>
      <c r="FRS313" s="8"/>
      <c r="FRT313" s="8"/>
      <c r="FRU313" s="8"/>
      <c r="FRV313" s="8"/>
      <c r="FRW313" s="8"/>
      <c r="FRX313" s="8"/>
      <c r="FRY313" s="8"/>
      <c r="FRZ313" s="8"/>
      <c r="FSA313" s="8"/>
      <c r="FSB313" s="8"/>
      <c r="FSC313" s="8"/>
      <c r="FSD313" s="8"/>
      <c r="FSE313" s="8"/>
      <c r="FSF313" s="8"/>
      <c r="FSG313" s="8"/>
      <c r="FSH313" s="8"/>
      <c r="FSI313" s="8"/>
      <c r="FSJ313" s="8"/>
      <c r="FSK313" s="8"/>
      <c r="FSL313" s="8"/>
      <c r="FSM313" s="8"/>
      <c r="FSN313" s="8"/>
      <c r="FSO313" s="8"/>
      <c r="FSP313" s="8"/>
      <c r="FSQ313" s="8"/>
      <c r="FSR313" s="8"/>
      <c r="FSS313" s="8"/>
      <c r="FST313" s="8"/>
      <c r="FSU313" s="8"/>
      <c r="FSV313" s="8"/>
      <c r="FSW313" s="8"/>
      <c r="FSX313" s="8"/>
      <c r="FSY313" s="8"/>
      <c r="FSZ313" s="8"/>
      <c r="FTA313" s="8"/>
      <c r="FTB313" s="8"/>
      <c r="FTC313" s="8"/>
      <c r="FTD313" s="8"/>
      <c r="FTE313" s="8"/>
      <c r="FTF313" s="8"/>
      <c r="FTG313" s="8"/>
      <c r="FTH313" s="8"/>
      <c r="FTI313" s="8"/>
      <c r="FTJ313" s="8"/>
      <c r="FTK313" s="8"/>
      <c r="FTL313" s="8"/>
      <c r="FTM313" s="8"/>
      <c r="FTN313" s="8"/>
      <c r="FTO313" s="8"/>
      <c r="FTP313" s="8"/>
      <c r="FTQ313" s="8"/>
      <c r="FTR313" s="8"/>
      <c r="FTS313" s="8"/>
      <c r="FTT313" s="8"/>
      <c r="FTU313" s="8"/>
      <c r="FTV313" s="8"/>
      <c r="FTW313" s="8"/>
      <c r="FTX313" s="8"/>
      <c r="FTY313" s="8"/>
      <c r="FTZ313" s="8"/>
      <c r="FUA313" s="8"/>
      <c r="FUB313" s="8"/>
      <c r="FUC313" s="8"/>
      <c r="FUD313" s="8"/>
      <c r="FUE313" s="8"/>
      <c r="FUF313" s="8"/>
      <c r="FUG313" s="8"/>
      <c r="FUH313" s="8"/>
      <c r="FUI313" s="8"/>
      <c r="FUJ313" s="8"/>
      <c r="FUK313" s="8"/>
      <c r="FUL313" s="8"/>
      <c r="FUM313" s="8"/>
      <c r="FUN313" s="8"/>
      <c r="FUO313" s="8"/>
      <c r="FUP313" s="8"/>
      <c r="FUQ313" s="8"/>
      <c r="FUR313" s="8"/>
      <c r="FUS313" s="8"/>
      <c r="FUT313" s="8"/>
      <c r="FUU313" s="8"/>
      <c r="FUV313" s="8"/>
      <c r="FUW313" s="8"/>
      <c r="FUX313" s="8"/>
      <c r="FUY313" s="8"/>
      <c r="FUZ313" s="8"/>
      <c r="FVA313" s="8"/>
      <c r="FVB313" s="8"/>
      <c r="FVC313" s="8"/>
      <c r="FVD313" s="8"/>
      <c r="FVE313" s="8"/>
      <c r="FVF313" s="8"/>
      <c r="FVG313" s="8"/>
      <c r="FVH313" s="8"/>
      <c r="FVI313" s="8"/>
      <c r="FVJ313" s="8"/>
      <c r="FVK313" s="8"/>
      <c r="FVL313" s="8"/>
      <c r="FVM313" s="8"/>
      <c r="FVN313" s="8"/>
      <c r="FVO313" s="8"/>
      <c r="FVP313" s="8"/>
      <c r="FVQ313" s="8"/>
      <c r="FVR313" s="8"/>
      <c r="FVS313" s="8"/>
      <c r="FVT313" s="8"/>
      <c r="FVU313" s="8"/>
      <c r="FVV313" s="8"/>
      <c r="FVW313" s="8"/>
      <c r="FVX313" s="8"/>
      <c r="FVY313" s="8"/>
      <c r="FVZ313" s="8"/>
      <c r="FWA313" s="8"/>
      <c r="FWB313" s="8"/>
      <c r="FWC313" s="8"/>
      <c r="FWD313" s="8"/>
      <c r="FWE313" s="8"/>
      <c r="FWF313" s="8"/>
      <c r="FWG313" s="8"/>
      <c r="FWH313" s="8"/>
      <c r="FWI313" s="8"/>
      <c r="FWJ313" s="8"/>
      <c r="FWK313" s="8"/>
      <c r="FWL313" s="8"/>
      <c r="FWM313" s="8"/>
      <c r="FWN313" s="8"/>
      <c r="FWO313" s="8"/>
      <c r="FWP313" s="8"/>
      <c r="FWQ313" s="8"/>
      <c r="FWR313" s="8"/>
      <c r="FWS313" s="8"/>
      <c r="FWT313" s="8"/>
      <c r="FWU313" s="8"/>
      <c r="FWV313" s="8"/>
      <c r="FWW313" s="8"/>
      <c r="FWX313" s="8"/>
      <c r="FWY313" s="8"/>
      <c r="FWZ313" s="8"/>
      <c r="FXA313" s="8"/>
      <c r="FXB313" s="8"/>
      <c r="FXC313" s="8"/>
      <c r="FXD313" s="8"/>
      <c r="FXE313" s="8"/>
      <c r="FXF313" s="8"/>
      <c r="FXG313" s="8"/>
      <c r="FXH313" s="8"/>
      <c r="FXI313" s="8"/>
      <c r="FXJ313" s="8"/>
      <c r="FXK313" s="8"/>
      <c r="FXL313" s="8"/>
      <c r="FXM313" s="8"/>
      <c r="FXN313" s="8"/>
      <c r="FXO313" s="8"/>
      <c r="FXP313" s="8"/>
      <c r="FXQ313" s="8"/>
      <c r="FXR313" s="8"/>
      <c r="FXS313" s="8"/>
      <c r="FXT313" s="8"/>
      <c r="FXU313" s="8"/>
      <c r="FXV313" s="8"/>
      <c r="FXW313" s="8"/>
      <c r="FXX313" s="8"/>
      <c r="FXY313" s="8"/>
      <c r="FXZ313" s="8"/>
      <c r="FYA313" s="8"/>
      <c r="FYB313" s="8"/>
      <c r="FYC313" s="8"/>
      <c r="FYD313" s="8"/>
      <c r="FYE313" s="8"/>
      <c r="FYF313" s="8"/>
      <c r="FYG313" s="8"/>
      <c r="FYH313" s="8"/>
      <c r="FYI313" s="8"/>
      <c r="FYJ313" s="8"/>
      <c r="FYK313" s="8"/>
      <c r="FYL313" s="8"/>
      <c r="FYM313" s="8"/>
      <c r="FYN313" s="8"/>
      <c r="FYO313" s="8"/>
      <c r="FYP313" s="8"/>
      <c r="FYQ313" s="8"/>
      <c r="FYR313" s="8"/>
      <c r="FYS313" s="8"/>
      <c r="FYT313" s="8"/>
      <c r="FYU313" s="8"/>
      <c r="FYV313" s="8"/>
      <c r="FYW313" s="8"/>
      <c r="FYX313" s="8"/>
      <c r="FYY313" s="8"/>
      <c r="FYZ313" s="8"/>
      <c r="FZA313" s="8"/>
      <c r="FZB313" s="8"/>
      <c r="FZC313" s="8"/>
      <c r="FZD313" s="8"/>
      <c r="FZE313" s="8"/>
      <c r="FZF313" s="8"/>
      <c r="FZG313" s="8"/>
      <c r="FZH313" s="8"/>
      <c r="FZI313" s="8"/>
      <c r="FZJ313" s="8"/>
      <c r="FZK313" s="8"/>
      <c r="FZL313" s="8"/>
      <c r="FZM313" s="8"/>
      <c r="FZN313" s="8"/>
      <c r="FZO313" s="8"/>
      <c r="FZP313" s="8"/>
      <c r="FZQ313" s="8"/>
      <c r="FZR313" s="8"/>
      <c r="FZS313" s="8"/>
      <c r="FZT313" s="8"/>
      <c r="FZU313" s="8"/>
      <c r="FZV313" s="8"/>
      <c r="FZW313" s="8"/>
      <c r="FZX313" s="8"/>
      <c r="FZY313" s="8"/>
      <c r="FZZ313" s="8"/>
      <c r="GAA313" s="8"/>
      <c r="GAB313" s="8"/>
      <c r="GAC313" s="8"/>
      <c r="GAD313" s="8"/>
      <c r="GAE313" s="8"/>
      <c r="GAF313" s="8"/>
      <c r="GAG313" s="8"/>
      <c r="GAH313" s="8"/>
      <c r="GAI313" s="8"/>
      <c r="GAJ313" s="8"/>
      <c r="GAK313" s="8"/>
      <c r="GAL313" s="8"/>
      <c r="GAM313" s="8"/>
      <c r="GAN313" s="8"/>
      <c r="GAO313" s="8"/>
      <c r="GAP313" s="8"/>
      <c r="GAQ313" s="8"/>
      <c r="GAR313" s="8"/>
      <c r="GAS313" s="8"/>
      <c r="GAT313" s="8"/>
      <c r="GAU313" s="8"/>
      <c r="GAV313" s="8"/>
      <c r="GAW313" s="8"/>
      <c r="GAX313" s="8"/>
      <c r="GAY313" s="8"/>
      <c r="GAZ313" s="8"/>
      <c r="GBA313" s="8"/>
      <c r="GBB313" s="8"/>
      <c r="GBC313" s="8"/>
      <c r="GBD313" s="8"/>
      <c r="GBE313" s="8"/>
      <c r="GBF313" s="8"/>
      <c r="GBG313" s="8"/>
      <c r="GBH313" s="8"/>
      <c r="GBI313" s="8"/>
      <c r="GBJ313" s="8"/>
      <c r="GBK313" s="8"/>
      <c r="GBL313" s="8"/>
      <c r="GBM313" s="8"/>
      <c r="GBN313" s="8"/>
      <c r="GBO313" s="8"/>
      <c r="GBP313" s="8"/>
      <c r="GBQ313" s="8"/>
      <c r="GBR313" s="8"/>
      <c r="GBS313" s="8"/>
      <c r="GBT313" s="8"/>
      <c r="GBU313" s="8"/>
      <c r="GBV313" s="8"/>
      <c r="GBW313" s="8"/>
      <c r="GBX313" s="8"/>
      <c r="GBY313" s="8"/>
      <c r="GBZ313" s="8"/>
      <c r="GCA313" s="8"/>
      <c r="GCB313" s="8"/>
      <c r="GCC313" s="8"/>
      <c r="GCD313" s="8"/>
      <c r="GCE313" s="8"/>
      <c r="GCF313" s="8"/>
      <c r="GCG313" s="8"/>
      <c r="GCH313" s="8"/>
      <c r="GCI313" s="8"/>
      <c r="GCJ313" s="8"/>
      <c r="GCK313" s="8"/>
      <c r="GCL313" s="8"/>
      <c r="GCM313" s="8"/>
      <c r="GCN313" s="8"/>
      <c r="GCO313" s="8"/>
      <c r="GCP313" s="8"/>
      <c r="GCQ313" s="8"/>
      <c r="GCR313" s="8"/>
      <c r="GCS313" s="8"/>
      <c r="GCT313" s="8"/>
      <c r="GCU313" s="8"/>
      <c r="GCV313" s="8"/>
      <c r="GCW313" s="8"/>
      <c r="GCX313" s="8"/>
      <c r="GCY313" s="8"/>
      <c r="GCZ313" s="8"/>
      <c r="GDA313" s="8"/>
      <c r="GDB313" s="8"/>
      <c r="GDC313" s="8"/>
      <c r="GDD313" s="8"/>
      <c r="GDE313" s="8"/>
      <c r="GDF313" s="8"/>
      <c r="GDG313" s="8"/>
      <c r="GDH313" s="8"/>
      <c r="GDI313" s="8"/>
      <c r="GDJ313" s="8"/>
      <c r="GDK313" s="8"/>
      <c r="GDL313" s="8"/>
      <c r="GDM313" s="8"/>
      <c r="GDN313" s="8"/>
      <c r="GDO313" s="8"/>
      <c r="GDP313" s="8"/>
      <c r="GDQ313" s="8"/>
      <c r="GDR313" s="8"/>
      <c r="GDS313" s="8"/>
      <c r="GDT313" s="8"/>
      <c r="GDU313" s="8"/>
      <c r="GDV313" s="8"/>
      <c r="GDW313" s="8"/>
      <c r="GDX313" s="8"/>
      <c r="GDY313" s="8"/>
      <c r="GDZ313" s="8"/>
      <c r="GEA313" s="8"/>
      <c r="GEB313" s="8"/>
      <c r="GEC313" s="8"/>
      <c r="GED313" s="8"/>
      <c r="GEE313" s="8"/>
      <c r="GEF313" s="8"/>
      <c r="GEG313" s="8"/>
      <c r="GEH313" s="8"/>
      <c r="GEI313" s="8"/>
      <c r="GEJ313" s="8"/>
      <c r="GEK313" s="8"/>
      <c r="GEL313" s="8"/>
      <c r="GEM313" s="8"/>
      <c r="GEN313" s="8"/>
      <c r="GEO313" s="8"/>
      <c r="GEP313" s="8"/>
      <c r="GEQ313" s="8"/>
      <c r="GER313" s="8"/>
      <c r="GES313" s="8"/>
      <c r="GET313" s="8"/>
      <c r="GEU313" s="8"/>
      <c r="GEV313" s="8"/>
      <c r="GEW313" s="8"/>
      <c r="GEX313" s="8"/>
      <c r="GEY313" s="8"/>
      <c r="GEZ313" s="8"/>
      <c r="GFA313" s="8"/>
      <c r="GFB313" s="8"/>
      <c r="GFC313" s="8"/>
      <c r="GFD313" s="8"/>
      <c r="GFE313" s="8"/>
      <c r="GFF313" s="8"/>
      <c r="GFG313" s="8"/>
      <c r="GFH313" s="8"/>
      <c r="GFI313" s="8"/>
      <c r="GFJ313" s="8"/>
      <c r="GFK313" s="8"/>
      <c r="GFL313" s="8"/>
      <c r="GFM313" s="8"/>
      <c r="GFN313" s="8"/>
      <c r="GFO313" s="8"/>
      <c r="GFP313" s="8"/>
      <c r="GFQ313" s="8"/>
      <c r="GFR313" s="8"/>
      <c r="GFS313" s="8"/>
      <c r="GFT313" s="8"/>
      <c r="GFU313" s="8"/>
      <c r="GFV313" s="8"/>
      <c r="GFW313" s="8"/>
      <c r="GFX313" s="8"/>
      <c r="GFY313" s="8"/>
      <c r="GFZ313" s="8"/>
      <c r="GGA313" s="8"/>
      <c r="GGB313" s="8"/>
      <c r="GGC313" s="8"/>
      <c r="GGD313" s="8"/>
      <c r="GGE313" s="8"/>
      <c r="GGF313" s="8"/>
      <c r="GGG313" s="8"/>
      <c r="GGH313" s="8"/>
      <c r="GGI313" s="8"/>
      <c r="GGJ313" s="8"/>
      <c r="GGK313" s="8"/>
      <c r="GGL313" s="8"/>
      <c r="GGM313" s="8"/>
      <c r="GGN313" s="8"/>
      <c r="GGO313" s="8"/>
      <c r="GGP313" s="8"/>
      <c r="GGQ313" s="8"/>
      <c r="GGR313" s="8"/>
      <c r="GGS313" s="8"/>
      <c r="GGT313" s="8"/>
      <c r="GGU313" s="8"/>
      <c r="GGV313" s="8"/>
      <c r="GGW313" s="8"/>
      <c r="GGX313" s="8"/>
      <c r="GGY313" s="8"/>
      <c r="GGZ313" s="8"/>
      <c r="GHA313" s="8"/>
      <c r="GHB313" s="8"/>
      <c r="GHC313" s="8"/>
      <c r="GHD313" s="8"/>
      <c r="GHE313" s="8"/>
      <c r="GHF313" s="8"/>
      <c r="GHG313" s="8"/>
      <c r="GHH313" s="8"/>
      <c r="GHI313" s="8"/>
      <c r="GHJ313" s="8"/>
      <c r="GHK313" s="8"/>
      <c r="GHL313" s="8"/>
      <c r="GHM313" s="8"/>
      <c r="GHN313" s="8"/>
      <c r="GHO313" s="8"/>
      <c r="GHP313" s="8"/>
      <c r="GHQ313" s="8"/>
      <c r="GHR313" s="8"/>
      <c r="GHS313" s="8"/>
      <c r="GHT313" s="8"/>
      <c r="GHU313" s="8"/>
      <c r="GHV313" s="8"/>
      <c r="GHW313" s="8"/>
      <c r="GHX313" s="8"/>
      <c r="GHY313" s="8"/>
      <c r="GHZ313" s="8"/>
      <c r="GIA313" s="8"/>
      <c r="GIB313" s="8"/>
      <c r="GIC313" s="8"/>
      <c r="GID313" s="8"/>
      <c r="GIE313" s="8"/>
      <c r="GIF313" s="8"/>
      <c r="GIG313" s="8"/>
      <c r="GIH313" s="8"/>
      <c r="GII313" s="8"/>
      <c r="GIJ313" s="8"/>
      <c r="GIK313" s="8"/>
      <c r="GIL313" s="8"/>
      <c r="GIM313" s="8"/>
      <c r="GIN313" s="8"/>
      <c r="GIO313" s="8"/>
      <c r="GIP313" s="8"/>
      <c r="GIQ313" s="8"/>
      <c r="GIR313" s="8"/>
      <c r="GIS313" s="8"/>
      <c r="GIT313" s="8"/>
      <c r="GIU313" s="8"/>
      <c r="GIV313" s="8"/>
      <c r="GIW313" s="8"/>
      <c r="GIX313" s="8"/>
      <c r="GIY313" s="8"/>
      <c r="GIZ313" s="8"/>
      <c r="GJA313" s="8"/>
      <c r="GJB313" s="8"/>
      <c r="GJC313" s="8"/>
      <c r="GJD313" s="8"/>
      <c r="GJE313" s="8"/>
      <c r="GJF313" s="8"/>
      <c r="GJG313" s="8"/>
      <c r="GJH313" s="8"/>
      <c r="GJI313" s="8"/>
      <c r="GJJ313" s="8"/>
      <c r="GJK313" s="8"/>
      <c r="GJL313" s="8"/>
      <c r="GJM313" s="8"/>
      <c r="GJN313" s="8"/>
      <c r="GJO313" s="8"/>
      <c r="GJP313" s="8"/>
      <c r="GJQ313" s="8"/>
      <c r="GJR313" s="8"/>
      <c r="GJS313" s="8"/>
      <c r="GJT313" s="8"/>
      <c r="GJU313" s="8"/>
      <c r="GJV313" s="8"/>
      <c r="GJW313" s="8"/>
      <c r="GJX313" s="8"/>
      <c r="GJY313" s="8"/>
      <c r="GJZ313" s="8"/>
      <c r="GKA313" s="8"/>
      <c r="GKB313" s="8"/>
      <c r="GKC313" s="8"/>
      <c r="GKD313" s="8"/>
      <c r="GKE313" s="8"/>
      <c r="GKF313" s="8"/>
      <c r="GKG313" s="8"/>
      <c r="GKH313" s="8"/>
      <c r="GKI313" s="8"/>
      <c r="GKJ313" s="8"/>
      <c r="GKK313" s="8"/>
      <c r="GKL313" s="8"/>
      <c r="GKM313" s="8"/>
      <c r="GKN313" s="8"/>
      <c r="GKO313" s="8"/>
      <c r="GKP313" s="8"/>
      <c r="GKQ313" s="8"/>
      <c r="GKR313" s="8"/>
      <c r="GKS313" s="8"/>
      <c r="GKT313" s="8"/>
      <c r="GKU313" s="8"/>
      <c r="GKV313" s="8"/>
      <c r="GKW313" s="8"/>
      <c r="GKX313" s="8"/>
      <c r="GKY313" s="8"/>
      <c r="GKZ313" s="8"/>
      <c r="GLA313" s="8"/>
      <c r="GLB313" s="8"/>
      <c r="GLC313" s="8"/>
      <c r="GLD313" s="8"/>
      <c r="GLE313" s="8"/>
      <c r="GLF313" s="8"/>
      <c r="GLG313" s="8"/>
      <c r="GLH313" s="8"/>
      <c r="GLI313" s="8"/>
      <c r="GLJ313" s="8"/>
      <c r="GLK313" s="8"/>
      <c r="GLL313" s="8"/>
      <c r="GLM313" s="8"/>
      <c r="GLN313" s="8"/>
      <c r="GLO313" s="8"/>
      <c r="GLP313" s="8"/>
      <c r="GLQ313" s="8"/>
      <c r="GLR313" s="8"/>
      <c r="GLS313" s="8"/>
      <c r="GLT313" s="8"/>
      <c r="GLU313" s="8"/>
      <c r="GLV313" s="8"/>
      <c r="GLW313" s="8"/>
      <c r="GLX313" s="8"/>
      <c r="GLY313" s="8"/>
      <c r="GLZ313" s="8"/>
      <c r="GMA313" s="8"/>
      <c r="GMB313" s="8"/>
      <c r="GMC313" s="8"/>
      <c r="GMD313" s="8"/>
      <c r="GME313" s="8"/>
      <c r="GMF313" s="8"/>
      <c r="GMG313" s="8"/>
      <c r="GMH313" s="8"/>
      <c r="GMI313" s="8"/>
      <c r="GMJ313" s="8"/>
      <c r="GMK313" s="8"/>
      <c r="GML313" s="8"/>
      <c r="GMM313" s="8"/>
      <c r="GMN313" s="8"/>
      <c r="GMO313" s="8"/>
      <c r="GMP313" s="8"/>
      <c r="GMQ313" s="8"/>
      <c r="GMR313" s="8"/>
      <c r="GMS313" s="8"/>
      <c r="GMT313" s="8"/>
      <c r="GMU313" s="8"/>
      <c r="GMV313" s="8"/>
      <c r="GMW313" s="8"/>
      <c r="GMX313" s="8"/>
      <c r="GMY313" s="8"/>
      <c r="GMZ313" s="8"/>
      <c r="GNA313" s="8"/>
      <c r="GNB313" s="8"/>
      <c r="GNC313" s="8"/>
      <c r="GND313" s="8"/>
      <c r="GNE313" s="8"/>
      <c r="GNF313" s="8"/>
      <c r="GNG313" s="8"/>
      <c r="GNH313" s="8"/>
      <c r="GNI313" s="8"/>
      <c r="GNJ313" s="8"/>
      <c r="GNK313" s="8"/>
      <c r="GNL313" s="8"/>
      <c r="GNM313" s="8"/>
      <c r="GNN313" s="8"/>
      <c r="GNO313" s="8"/>
      <c r="GNP313" s="8"/>
      <c r="GNQ313" s="8"/>
      <c r="GNR313" s="8"/>
      <c r="GNS313" s="8"/>
      <c r="GNT313" s="8"/>
      <c r="GNU313" s="8"/>
      <c r="GNV313" s="8"/>
      <c r="GNW313" s="8"/>
      <c r="GNX313" s="8"/>
      <c r="GNY313" s="8"/>
      <c r="GNZ313" s="8"/>
      <c r="GOA313" s="8"/>
      <c r="GOB313" s="8"/>
      <c r="GOC313" s="8"/>
      <c r="GOD313" s="8"/>
      <c r="GOE313" s="8"/>
      <c r="GOF313" s="8"/>
      <c r="GOG313" s="8"/>
      <c r="GOH313" s="8"/>
      <c r="GOI313" s="8"/>
      <c r="GOJ313" s="8"/>
      <c r="GOK313" s="8"/>
      <c r="GOL313" s="8"/>
      <c r="GOM313" s="8"/>
      <c r="GON313" s="8"/>
      <c r="GOO313" s="8"/>
      <c r="GOP313" s="8"/>
      <c r="GOQ313" s="8"/>
      <c r="GOR313" s="8"/>
      <c r="GOS313" s="8"/>
      <c r="GOT313" s="8"/>
      <c r="GOU313" s="8"/>
      <c r="GOV313" s="8"/>
      <c r="GOW313" s="8"/>
      <c r="GOX313" s="8"/>
      <c r="GOY313" s="8"/>
      <c r="GOZ313" s="8"/>
      <c r="GPA313" s="8"/>
      <c r="GPB313" s="8"/>
      <c r="GPC313" s="8"/>
      <c r="GPD313" s="8"/>
      <c r="GPE313" s="8"/>
      <c r="GPF313" s="8"/>
      <c r="GPG313" s="8"/>
      <c r="GPH313" s="8"/>
      <c r="GPI313" s="8"/>
      <c r="GPJ313" s="8"/>
      <c r="GPK313" s="8"/>
      <c r="GPL313" s="8"/>
      <c r="GPM313" s="8"/>
      <c r="GPN313" s="8"/>
      <c r="GPO313" s="8"/>
      <c r="GPP313" s="8"/>
      <c r="GPQ313" s="8"/>
      <c r="GPR313" s="8"/>
      <c r="GPS313" s="8"/>
      <c r="GPT313" s="8"/>
      <c r="GPU313" s="8"/>
      <c r="GPV313" s="8"/>
      <c r="GPW313" s="8"/>
      <c r="GPX313" s="8"/>
      <c r="GPY313" s="8"/>
      <c r="GPZ313" s="8"/>
      <c r="GQA313" s="8"/>
      <c r="GQB313" s="8"/>
      <c r="GQC313" s="8"/>
      <c r="GQD313" s="8"/>
      <c r="GQE313" s="8"/>
      <c r="GQF313" s="8"/>
      <c r="GQG313" s="8"/>
      <c r="GQH313" s="8"/>
      <c r="GQI313" s="8"/>
      <c r="GQJ313" s="8"/>
      <c r="GQK313" s="8"/>
      <c r="GQL313" s="8"/>
      <c r="GQM313" s="8"/>
      <c r="GQN313" s="8"/>
      <c r="GQO313" s="8"/>
      <c r="GQP313" s="8"/>
      <c r="GQQ313" s="8"/>
      <c r="GQR313" s="8"/>
      <c r="GQS313" s="8"/>
      <c r="GQT313" s="8"/>
      <c r="GQU313" s="8"/>
      <c r="GQV313" s="8"/>
      <c r="GQW313" s="8"/>
      <c r="GQX313" s="8"/>
      <c r="GQY313" s="8"/>
      <c r="GQZ313" s="8"/>
      <c r="GRA313" s="8"/>
      <c r="GRB313" s="8"/>
      <c r="GRC313" s="8"/>
      <c r="GRD313" s="8"/>
      <c r="GRE313" s="8"/>
      <c r="GRF313" s="8"/>
      <c r="GRG313" s="8"/>
      <c r="GRH313" s="8"/>
      <c r="GRI313" s="8"/>
      <c r="GRJ313" s="8"/>
      <c r="GRK313" s="8"/>
      <c r="GRL313" s="8"/>
      <c r="GRM313" s="8"/>
      <c r="GRN313" s="8"/>
      <c r="GRO313" s="8"/>
      <c r="GRP313" s="8"/>
      <c r="GRQ313" s="8"/>
      <c r="GRR313" s="8"/>
      <c r="GRS313" s="8"/>
      <c r="GRT313" s="8"/>
      <c r="GRU313" s="8"/>
      <c r="GRV313" s="8"/>
      <c r="GRW313" s="8"/>
      <c r="GRX313" s="8"/>
      <c r="GRY313" s="8"/>
      <c r="GRZ313" s="8"/>
      <c r="GSA313" s="8"/>
      <c r="GSB313" s="8"/>
      <c r="GSC313" s="8"/>
      <c r="GSD313" s="8"/>
      <c r="GSE313" s="8"/>
      <c r="GSF313" s="8"/>
      <c r="GSG313" s="8"/>
      <c r="GSH313" s="8"/>
      <c r="GSI313" s="8"/>
      <c r="GSJ313" s="8"/>
      <c r="GSK313" s="8"/>
      <c r="GSL313" s="8"/>
      <c r="GSM313" s="8"/>
      <c r="GSN313" s="8"/>
      <c r="GSO313" s="8"/>
      <c r="GSP313" s="8"/>
      <c r="GSQ313" s="8"/>
      <c r="GSR313" s="8"/>
      <c r="GSS313" s="8"/>
      <c r="GST313" s="8"/>
      <c r="GSU313" s="8"/>
      <c r="GSV313" s="8"/>
      <c r="GSW313" s="8"/>
      <c r="GSX313" s="8"/>
      <c r="GSY313" s="8"/>
      <c r="GSZ313" s="8"/>
      <c r="GTA313" s="8"/>
      <c r="GTB313" s="8"/>
      <c r="GTC313" s="8"/>
      <c r="GTD313" s="8"/>
      <c r="GTE313" s="8"/>
      <c r="GTF313" s="8"/>
      <c r="GTG313" s="8"/>
      <c r="GTH313" s="8"/>
      <c r="GTI313" s="8"/>
      <c r="GTJ313" s="8"/>
      <c r="GTK313" s="8"/>
      <c r="GTL313" s="8"/>
      <c r="GTM313" s="8"/>
      <c r="GTN313" s="8"/>
      <c r="GTO313" s="8"/>
      <c r="GTP313" s="8"/>
      <c r="GTQ313" s="8"/>
      <c r="GTR313" s="8"/>
      <c r="GTS313" s="8"/>
      <c r="GTT313" s="8"/>
      <c r="GTU313" s="8"/>
      <c r="GTV313" s="8"/>
      <c r="GTW313" s="8"/>
      <c r="GTX313" s="8"/>
      <c r="GTY313" s="8"/>
      <c r="GTZ313" s="8"/>
      <c r="GUA313" s="8"/>
      <c r="GUB313" s="8"/>
      <c r="GUC313" s="8"/>
      <c r="GUD313" s="8"/>
      <c r="GUE313" s="8"/>
      <c r="GUF313" s="8"/>
      <c r="GUG313" s="8"/>
      <c r="GUH313" s="8"/>
      <c r="GUI313" s="8"/>
      <c r="GUJ313" s="8"/>
      <c r="GUK313" s="8"/>
      <c r="GUL313" s="8"/>
      <c r="GUM313" s="8"/>
      <c r="GUN313" s="8"/>
      <c r="GUO313" s="8"/>
      <c r="GUP313" s="8"/>
      <c r="GUQ313" s="8"/>
      <c r="GUR313" s="8"/>
      <c r="GUS313" s="8"/>
      <c r="GUT313" s="8"/>
      <c r="GUU313" s="8"/>
      <c r="GUV313" s="8"/>
      <c r="GUW313" s="8"/>
      <c r="GUX313" s="8"/>
      <c r="GUY313" s="8"/>
      <c r="GUZ313" s="8"/>
      <c r="GVA313" s="8"/>
      <c r="GVB313" s="8"/>
      <c r="GVC313" s="8"/>
      <c r="GVD313" s="8"/>
      <c r="GVE313" s="8"/>
      <c r="GVF313" s="8"/>
      <c r="GVG313" s="8"/>
      <c r="GVH313" s="8"/>
      <c r="GVI313" s="8"/>
      <c r="GVJ313" s="8"/>
      <c r="GVK313" s="8"/>
      <c r="GVL313" s="8"/>
      <c r="GVM313" s="8"/>
      <c r="GVN313" s="8"/>
      <c r="GVO313" s="8"/>
      <c r="GVP313" s="8"/>
      <c r="GVQ313" s="8"/>
      <c r="GVR313" s="8"/>
      <c r="GVS313" s="8"/>
      <c r="GVT313" s="8"/>
      <c r="GVU313" s="8"/>
      <c r="GVV313" s="8"/>
      <c r="GVW313" s="8"/>
      <c r="GVX313" s="8"/>
      <c r="GVY313" s="8"/>
      <c r="GVZ313" s="8"/>
      <c r="GWA313" s="8"/>
      <c r="GWB313" s="8"/>
      <c r="GWC313" s="8"/>
      <c r="GWD313" s="8"/>
      <c r="GWE313" s="8"/>
      <c r="GWF313" s="8"/>
      <c r="GWG313" s="8"/>
      <c r="GWH313" s="8"/>
      <c r="GWI313" s="8"/>
      <c r="GWJ313" s="8"/>
      <c r="GWK313" s="8"/>
      <c r="GWL313" s="8"/>
      <c r="GWM313" s="8"/>
      <c r="GWN313" s="8"/>
      <c r="GWO313" s="8"/>
      <c r="GWP313" s="8"/>
      <c r="GWQ313" s="8"/>
      <c r="GWR313" s="8"/>
      <c r="GWS313" s="8"/>
      <c r="GWT313" s="8"/>
      <c r="GWU313" s="8"/>
      <c r="GWV313" s="8"/>
      <c r="GWW313" s="8"/>
      <c r="GWX313" s="8"/>
      <c r="GWY313" s="8"/>
      <c r="GWZ313" s="8"/>
      <c r="GXA313" s="8"/>
      <c r="GXB313" s="8"/>
      <c r="GXC313" s="8"/>
      <c r="GXD313" s="8"/>
      <c r="GXE313" s="8"/>
      <c r="GXF313" s="8"/>
      <c r="GXG313" s="8"/>
      <c r="GXH313" s="8"/>
      <c r="GXI313" s="8"/>
      <c r="GXJ313" s="8"/>
      <c r="GXK313" s="8"/>
      <c r="GXL313" s="8"/>
      <c r="GXM313" s="8"/>
      <c r="GXN313" s="8"/>
      <c r="GXO313" s="8"/>
      <c r="GXP313" s="8"/>
      <c r="GXQ313" s="8"/>
      <c r="GXR313" s="8"/>
      <c r="GXS313" s="8"/>
      <c r="GXT313" s="8"/>
      <c r="GXU313" s="8"/>
      <c r="GXV313" s="8"/>
      <c r="GXW313" s="8"/>
      <c r="GXX313" s="8"/>
      <c r="GXY313" s="8"/>
      <c r="GXZ313" s="8"/>
      <c r="GYA313" s="8"/>
      <c r="GYB313" s="8"/>
      <c r="GYC313" s="8"/>
      <c r="GYD313" s="8"/>
      <c r="GYE313" s="8"/>
      <c r="GYF313" s="8"/>
      <c r="GYG313" s="8"/>
      <c r="GYH313" s="8"/>
      <c r="GYI313" s="8"/>
      <c r="GYJ313" s="8"/>
      <c r="GYK313" s="8"/>
      <c r="GYL313" s="8"/>
      <c r="GYM313" s="8"/>
      <c r="GYN313" s="8"/>
      <c r="GYO313" s="8"/>
      <c r="GYP313" s="8"/>
      <c r="GYQ313" s="8"/>
      <c r="GYR313" s="8"/>
      <c r="GYS313" s="8"/>
      <c r="GYT313" s="8"/>
      <c r="GYU313" s="8"/>
      <c r="GYV313" s="8"/>
      <c r="GYW313" s="8"/>
      <c r="GYX313" s="8"/>
      <c r="GYY313" s="8"/>
      <c r="GYZ313" s="8"/>
      <c r="GZA313" s="8"/>
      <c r="GZB313" s="8"/>
      <c r="GZC313" s="8"/>
      <c r="GZD313" s="8"/>
      <c r="GZE313" s="8"/>
      <c r="GZF313" s="8"/>
      <c r="GZG313" s="8"/>
      <c r="GZH313" s="8"/>
      <c r="GZI313" s="8"/>
      <c r="GZJ313" s="8"/>
      <c r="GZK313" s="8"/>
      <c r="GZL313" s="8"/>
      <c r="GZM313" s="8"/>
      <c r="GZN313" s="8"/>
      <c r="GZO313" s="8"/>
      <c r="GZP313" s="8"/>
      <c r="GZQ313" s="8"/>
      <c r="GZR313" s="8"/>
      <c r="GZS313" s="8"/>
      <c r="GZT313" s="8"/>
      <c r="GZU313" s="8"/>
      <c r="GZV313" s="8"/>
      <c r="GZW313" s="8"/>
      <c r="GZX313" s="8"/>
      <c r="GZY313" s="8"/>
      <c r="GZZ313" s="8"/>
      <c r="HAA313" s="8"/>
      <c r="HAB313" s="8"/>
      <c r="HAC313" s="8"/>
      <c r="HAD313" s="8"/>
      <c r="HAE313" s="8"/>
      <c r="HAF313" s="8"/>
      <c r="HAG313" s="8"/>
      <c r="HAH313" s="8"/>
      <c r="HAI313" s="8"/>
      <c r="HAJ313" s="8"/>
      <c r="HAK313" s="8"/>
      <c r="HAL313" s="8"/>
      <c r="HAM313" s="8"/>
      <c r="HAN313" s="8"/>
      <c r="HAO313" s="8"/>
      <c r="HAP313" s="8"/>
      <c r="HAQ313" s="8"/>
      <c r="HAR313" s="8"/>
      <c r="HAS313" s="8"/>
      <c r="HAT313" s="8"/>
      <c r="HAU313" s="8"/>
      <c r="HAV313" s="8"/>
      <c r="HAW313" s="8"/>
      <c r="HAX313" s="8"/>
      <c r="HAY313" s="8"/>
      <c r="HAZ313" s="8"/>
      <c r="HBA313" s="8"/>
      <c r="HBB313" s="8"/>
      <c r="HBC313" s="8"/>
      <c r="HBD313" s="8"/>
      <c r="HBE313" s="8"/>
      <c r="HBF313" s="8"/>
      <c r="HBG313" s="8"/>
      <c r="HBH313" s="8"/>
      <c r="HBI313" s="8"/>
      <c r="HBJ313" s="8"/>
      <c r="HBK313" s="8"/>
      <c r="HBL313" s="8"/>
      <c r="HBM313" s="8"/>
      <c r="HBN313" s="8"/>
      <c r="HBO313" s="8"/>
      <c r="HBP313" s="8"/>
      <c r="HBQ313" s="8"/>
      <c r="HBR313" s="8"/>
      <c r="HBS313" s="8"/>
      <c r="HBT313" s="8"/>
      <c r="HBU313" s="8"/>
      <c r="HBV313" s="8"/>
      <c r="HBW313" s="8"/>
      <c r="HBX313" s="8"/>
      <c r="HBY313" s="8"/>
      <c r="HBZ313" s="8"/>
      <c r="HCA313" s="8"/>
      <c r="HCB313" s="8"/>
      <c r="HCC313" s="8"/>
      <c r="HCD313" s="8"/>
      <c r="HCE313" s="8"/>
      <c r="HCF313" s="8"/>
      <c r="HCG313" s="8"/>
      <c r="HCH313" s="8"/>
      <c r="HCI313" s="8"/>
      <c r="HCJ313" s="8"/>
      <c r="HCK313" s="8"/>
      <c r="HCL313" s="8"/>
      <c r="HCM313" s="8"/>
      <c r="HCN313" s="8"/>
      <c r="HCO313" s="8"/>
      <c r="HCP313" s="8"/>
      <c r="HCQ313" s="8"/>
      <c r="HCR313" s="8"/>
      <c r="HCS313" s="8"/>
      <c r="HCT313" s="8"/>
      <c r="HCU313" s="8"/>
      <c r="HCV313" s="8"/>
      <c r="HCW313" s="8"/>
      <c r="HCX313" s="8"/>
      <c r="HCY313" s="8"/>
      <c r="HCZ313" s="8"/>
      <c r="HDA313" s="8"/>
      <c r="HDB313" s="8"/>
      <c r="HDC313" s="8"/>
      <c r="HDD313" s="8"/>
      <c r="HDE313" s="8"/>
      <c r="HDF313" s="8"/>
      <c r="HDG313" s="8"/>
      <c r="HDH313" s="8"/>
      <c r="HDI313" s="8"/>
      <c r="HDJ313" s="8"/>
      <c r="HDK313" s="8"/>
      <c r="HDL313" s="8"/>
      <c r="HDM313" s="8"/>
      <c r="HDN313" s="8"/>
      <c r="HDO313" s="8"/>
      <c r="HDP313" s="8"/>
      <c r="HDQ313" s="8"/>
      <c r="HDR313" s="8"/>
      <c r="HDS313" s="8"/>
      <c r="HDT313" s="8"/>
      <c r="HDU313" s="8"/>
      <c r="HDV313" s="8"/>
      <c r="HDW313" s="8"/>
      <c r="HDX313" s="8"/>
      <c r="HDY313" s="8"/>
      <c r="HDZ313" s="8"/>
      <c r="HEA313" s="8"/>
      <c r="HEB313" s="8"/>
      <c r="HEC313" s="8"/>
      <c r="HED313" s="8"/>
      <c r="HEE313" s="8"/>
      <c r="HEF313" s="8"/>
      <c r="HEG313" s="8"/>
      <c r="HEH313" s="8"/>
      <c r="HEI313" s="8"/>
      <c r="HEJ313" s="8"/>
      <c r="HEK313" s="8"/>
      <c r="HEL313" s="8"/>
      <c r="HEM313" s="8"/>
      <c r="HEN313" s="8"/>
      <c r="HEO313" s="8"/>
      <c r="HEP313" s="8"/>
      <c r="HEQ313" s="8"/>
      <c r="HER313" s="8"/>
      <c r="HES313" s="8"/>
      <c r="HET313" s="8"/>
      <c r="HEU313" s="8"/>
      <c r="HEV313" s="8"/>
      <c r="HEW313" s="8"/>
      <c r="HEX313" s="8"/>
      <c r="HEY313" s="8"/>
      <c r="HEZ313" s="8"/>
      <c r="HFA313" s="8"/>
      <c r="HFB313" s="8"/>
      <c r="HFC313" s="8"/>
      <c r="HFD313" s="8"/>
      <c r="HFE313" s="8"/>
      <c r="HFF313" s="8"/>
      <c r="HFG313" s="8"/>
      <c r="HFH313" s="8"/>
      <c r="HFI313" s="8"/>
      <c r="HFJ313" s="8"/>
      <c r="HFK313" s="8"/>
      <c r="HFL313" s="8"/>
      <c r="HFM313" s="8"/>
      <c r="HFN313" s="8"/>
      <c r="HFO313" s="8"/>
      <c r="HFP313" s="8"/>
      <c r="HFQ313" s="8"/>
      <c r="HFR313" s="8"/>
      <c r="HFS313" s="8"/>
      <c r="HFT313" s="8"/>
      <c r="HFU313" s="8"/>
      <c r="HFV313" s="8"/>
      <c r="HFW313" s="8"/>
      <c r="HFX313" s="8"/>
      <c r="HFY313" s="8"/>
      <c r="HFZ313" s="8"/>
      <c r="HGA313" s="8"/>
      <c r="HGB313" s="8"/>
      <c r="HGC313" s="8"/>
      <c r="HGD313" s="8"/>
      <c r="HGE313" s="8"/>
      <c r="HGF313" s="8"/>
      <c r="HGG313" s="8"/>
      <c r="HGH313" s="8"/>
      <c r="HGI313" s="8"/>
      <c r="HGJ313" s="8"/>
      <c r="HGK313" s="8"/>
      <c r="HGL313" s="8"/>
      <c r="HGM313" s="8"/>
      <c r="HGN313" s="8"/>
      <c r="HGO313" s="8"/>
      <c r="HGP313" s="8"/>
      <c r="HGQ313" s="8"/>
      <c r="HGR313" s="8"/>
      <c r="HGS313" s="8"/>
      <c r="HGT313" s="8"/>
      <c r="HGU313" s="8"/>
      <c r="HGV313" s="8"/>
      <c r="HGW313" s="8"/>
      <c r="HGX313" s="8"/>
      <c r="HGY313" s="8"/>
      <c r="HGZ313" s="8"/>
      <c r="HHA313" s="8"/>
      <c r="HHB313" s="8"/>
      <c r="HHC313" s="8"/>
      <c r="HHD313" s="8"/>
      <c r="HHE313" s="8"/>
      <c r="HHF313" s="8"/>
      <c r="HHG313" s="8"/>
      <c r="HHH313" s="8"/>
      <c r="HHI313" s="8"/>
      <c r="HHJ313" s="8"/>
      <c r="HHK313" s="8"/>
      <c r="HHL313" s="8"/>
      <c r="HHM313" s="8"/>
      <c r="HHN313" s="8"/>
      <c r="HHO313" s="8"/>
      <c r="HHP313" s="8"/>
      <c r="HHQ313" s="8"/>
      <c r="HHR313" s="8"/>
      <c r="HHS313" s="8"/>
      <c r="HHT313" s="8"/>
      <c r="HHU313" s="8"/>
      <c r="HHV313" s="8"/>
      <c r="HHW313" s="8"/>
      <c r="HHX313" s="8"/>
      <c r="HHY313" s="8"/>
      <c r="HHZ313" s="8"/>
      <c r="HIA313" s="8"/>
      <c r="HIB313" s="8"/>
      <c r="HIC313" s="8"/>
      <c r="HID313" s="8"/>
      <c r="HIE313" s="8"/>
      <c r="HIF313" s="8"/>
      <c r="HIG313" s="8"/>
      <c r="HIH313" s="8"/>
      <c r="HII313" s="8"/>
      <c r="HIJ313" s="8"/>
      <c r="HIK313" s="8"/>
      <c r="HIL313" s="8"/>
      <c r="HIM313" s="8"/>
      <c r="HIN313" s="8"/>
      <c r="HIO313" s="8"/>
      <c r="HIP313" s="8"/>
      <c r="HIQ313" s="8"/>
      <c r="HIR313" s="8"/>
      <c r="HIS313" s="8"/>
      <c r="HIT313" s="8"/>
      <c r="HIU313" s="8"/>
      <c r="HIV313" s="8"/>
      <c r="HIW313" s="8"/>
      <c r="HIX313" s="8"/>
      <c r="HIY313" s="8"/>
      <c r="HIZ313" s="8"/>
      <c r="HJA313" s="8"/>
      <c r="HJB313" s="8"/>
      <c r="HJC313" s="8"/>
      <c r="HJD313" s="8"/>
      <c r="HJE313" s="8"/>
      <c r="HJF313" s="8"/>
      <c r="HJG313" s="8"/>
      <c r="HJH313" s="8"/>
      <c r="HJI313" s="8"/>
      <c r="HJJ313" s="8"/>
      <c r="HJK313" s="8"/>
      <c r="HJL313" s="8"/>
      <c r="HJM313" s="8"/>
      <c r="HJN313" s="8"/>
      <c r="HJO313" s="8"/>
      <c r="HJP313" s="8"/>
      <c r="HJQ313" s="8"/>
      <c r="HJR313" s="8"/>
      <c r="HJS313" s="8"/>
      <c r="HJT313" s="8"/>
      <c r="HJU313" s="8"/>
      <c r="HJV313" s="8"/>
      <c r="HJW313" s="8"/>
      <c r="HJX313" s="8"/>
      <c r="HJY313" s="8"/>
      <c r="HJZ313" s="8"/>
      <c r="HKA313" s="8"/>
      <c r="HKB313" s="8"/>
      <c r="HKC313" s="8"/>
      <c r="HKD313" s="8"/>
      <c r="HKE313" s="8"/>
      <c r="HKF313" s="8"/>
      <c r="HKG313" s="8"/>
      <c r="HKH313" s="8"/>
      <c r="HKI313" s="8"/>
      <c r="HKJ313" s="8"/>
      <c r="HKK313" s="8"/>
      <c r="HKL313" s="8"/>
      <c r="HKM313" s="8"/>
      <c r="HKN313" s="8"/>
      <c r="HKO313" s="8"/>
      <c r="HKP313" s="8"/>
      <c r="HKQ313" s="8"/>
      <c r="HKR313" s="8"/>
      <c r="HKS313" s="8"/>
      <c r="HKT313" s="8"/>
      <c r="HKU313" s="8"/>
      <c r="HKV313" s="8"/>
      <c r="HKW313" s="8"/>
      <c r="HKX313" s="8"/>
      <c r="HKY313" s="8"/>
      <c r="HKZ313" s="8"/>
      <c r="HLA313" s="8"/>
      <c r="HLB313" s="8"/>
      <c r="HLC313" s="8"/>
      <c r="HLD313" s="8"/>
      <c r="HLE313" s="8"/>
      <c r="HLF313" s="8"/>
      <c r="HLG313" s="8"/>
      <c r="HLH313" s="8"/>
      <c r="HLI313" s="8"/>
      <c r="HLJ313" s="8"/>
      <c r="HLK313" s="8"/>
      <c r="HLL313" s="8"/>
      <c r="HLM313" s="8"/>
      <c r="HLN313" s="8"/>
      <c r="HLO313" s="8"/>
      <c r="HLP313" s="8"/>
      <c r="HLQ313" s="8"/>
      <c r="HLR313" s="8"/>
      <c r="HLS313" s="8"/>
      <c r="HLT313" s="8"/>
      <c r="HLU313" s="8"/>
      <c r="HLV313" s="8"/>
      <c r="HLW313" s="8"/>
      <c r="HLX313" s="8"/>
      <c r="HLY313" s="8"/>
      <c r="HLZ313" s="8"/>
      <c r="HMA313" s="8"/>
      <c r="HMB313" s="8"/>
      <c r="HMC313" s="8"/>
      <c r="HMD313" s="8"/>
      <c r="HME313" s="8"/>
      <c r="HMF313" s="8"/>
      <c r="HMG313" s="8"/>
      <c r="HMH313" s="8"/>
      <c r="HMI313" s="8"/>
      <c r="HMJ313" s="8"/>
      <c r="HMK313" s="8"/>
      <c r="HML313" s="8"/>
      <c r="HMM313" s="8"/>
      <c r="HMN313" s="8"/>
      <c r="HMO313" s="8"/>
      <c r="HMP313" s="8"/>
      <c r="HMQ313" s="8"/>
      <c r="HMR313" s="8"/>
      <c r="HMS313" s="8"/>
      <c r="HMT313" s="8"/>
      <c r="HMU313" s="8"/>
      <c r="HMV313" s="8"/>
      <c r="HMW313" s="8"/>
      <c r="HMX313" s="8"/>
      <c r="HMY313" s="8"/>
      <c r="HMZ313" s="8"/>
      <c r="HNA313" s="8"/>
      <c r="HNB313" s="8"/>
      <c r="HNC313" s="8"/>
      <c r="HND313" s="8"/>
      <c r="HNE313" s="8"/>
      <c r="HNF313" s="8"/>
      <c r="HNG313" s="8"/>
      <c r="HNH313" s="8"/>
      <c r="HNI313" s="8"/>
      <c r="HNJ313" s="8"/>
      <c r="HNK313" s="8"/>
      <c r="HNL313" s="8"/>
      <c r="HNM313" s="8"/>
      <c r="HNN313" s="8"/>
      <c r="HNO313" s="8"/>
      <c r="HNP313" s="8"/>
      <c r="HNQ313" s="8"/>
      <c r="HNR313" s="8"/>
      <c r="HNS313" s="8"/>
      <c r="HNT313" s="8"/>
      <c r="HNU313" s="8"/>
      <c r="HNV313" s="8"/>
      <c r="HNW313" s="8"/>
      <c r="HNX313" s="8"/>
      <c r="HNY313" s="8"/>
      <c r="HNZ313" s="8"/>
      <c r="HOA313" s="8"/>
      <c r="HOB313" s="8"/>
      <c r="HOC313" s="8"/>
      <c r="HOD313" s="8"/>
      <c r="HOE313" s="8"/>
      <c r="HOF313" s="8"/>
      <c r="HOG313" s="8"/>
      <c r="HOH313" s="8"/>
      <c r="HOI313" s="8"/>
      <c r="HOJ313" s="8"/>
      <c r="HOK313" s="8"/>
      <c r="HOL313" s="8"/>
      <c r="HOM313" s="8"/>
      <c r="HON313" s="8"/>
      <c r="HOO313" s="8"/>
      <c r="HOP313" s="8"/>
      <c r="HOQ313" s="8"/>
      <c r="HOR313" s="8"/>
      <c r="HOS313" s="8"/>
      <c r="HOT313" s="8"/>
      <c r="HOU313" s="8"/>
      <c r="HOV313" s="8"/>
      <c r="HOW313" s="8"/>
      <c r="HOX313" s="8"/>
      <c r="HOY313" s="8"/>
      <c r="HOZ313" s="8"/>
      <c r="HPA313" s="8"/>
      <c r="HPB313" s="8"/>
      <c r="HPC313" s="8"/>
      <c r="HPD313" s="8"/>
      <c r="HPE313" s="8"/>
      <c r="HPF313" s="8"/>
      <c r="HPG313" s="8"/>
      <c r="HPH313" s="8"/>
      <c r="HPI313" s="8"/>
      <c r="HPJ313" s="8"/>
      <c r="HPK313" s="8"/>
      <c r="HPL313" s="8"/>
      <c r="HPM313" s="8"/>
      <c r="HPN313" s="8"/>
      <c r="HPO313" s="8"/>
      <c r="HPP313" s="8"/>
      <c r="HPQ313" s="8"/>
      <c r="HPR313" s="8"/>
      <c r="HPS313" s="8"/>
      <c r="HPT313" s="8"/>
      <c r="HPU313" s="8"/>
      <c r="HPV313" s="8"/>
      <c r="HPW313" s="8"/>
      <c r="HPX313" s="8"/>
      <c r="HPY313" s="8"/>
      <c r="HPZ313" s="8"/>
      <c r="HQA313" s="8"/>
      <c r="HQB313" s="8"/>
      <c r="HQC313" s="8"/>
      <c r="HQD313" s="8"/>
      <c r="HQE313" s="8"/>
      <c r="HQF313" s="8"/>
      <c r="HQG313" s="8"/>
      <c r="HQH313" s="8"/>
      <c r="HQI313" s="8"/>
      <c r="HQJ313" s="8"/>
      <c r="HQK313" s="8"/>
      <c r="HQL313" s="8"/>
      <c r="HQM313" s="8"/>
      <c r="HQN313" s="8"/>
      <c r="HQO313" s="8"/>
      <c r="HQP313" s="8"/>
      <c r="HQQ313" s="8"/>
      <c r="HQR313" s="8"/>
      <c r="HQS313" s="8"/>
      <c r="HQT313" s="8"/>
      <c r="HQU313" s="8"/>
      <c r="HQV313" s="8"/>
      <c r="HQW313" s="8"/>
      <c r="HQX313" s="8"/>
      <c r="HQY313" s="8"/>
      <c r="HQZ313" s="8"/>
      <c r="HRA313" s="8"/>
      <c r="HRB313" s="8"/>
      <c r="HRC313" s="8"/>
      <c r="HRD313" s="8"/>
      <c r="HRE313" s="8"/>
      <c r="HRF313" s="8"/>
      <c r="HRG313" s="8"/>
      <c r="HRH313" s="8"/>
      <c r="HRI313" s="8"/>
      <c r="HRJ313" s="8"/>
      <c r="HRK313" s="8"/>
      <c r="HRL313" s="8"/>
      <c r="HRM313" s="8"/>
      <c r="HRN313" s="8"/>
      <c r="HRO313" s="8"/>
      <c r="HRP313" s="8"/>
      <c r="HRQ313" s="8"/>
      <c r="HRR313" s="8"/>
      <c r="HRS313" s="8"/>
      <c r="HRT313" s="8"/>
      <c r="HRU313" s="8"/>
      <c r="HRV313" s="8"/>
      <c r="HRW313" s="8"/>
      <c r="HRX313" s="8"/>
      <c r="HRY313" s="8"/>
      <c r="HRZ313" s="8"/>
      <c r="HSA313" s="8"/>
      <c r="HSB313" s="8"/>
      <c r="HSC313" s="8"/>
      <c r="HSD313" s="8"/>
      <c r="HSE313" s="8"/>
      <c r="HSF313" s="8"/>
      <c r="HSG313" s="8"/>
      <c r="HSH313" s="8"/>
      <c r="HSI313" s="8"/>
      <c r="HSJ313" s="8"/>
      <c r="HSK313" s="8"/>
      <c r="HSL313" s="8"/>
      <c r="HSM313" s="8"/>
      <c r="HSN313" s="8"/>
      <c r="HSO313" s="8"/>
      <c r="HSP313" s="8"/>
      <c r="HSQ313" s="8"/>
      <c r="HSR313" s="8"/>
      <c r="HSS313" s="8"/>
      <c r="HST313" s="8"/>
      <c r="HSU313" s="8"/>
      <c r="HSV313" s="8"/>
      <c r="HSW313" s="8"/>
      <c r="HSX313" s="8"/>
      <c r="HSY313" s="8"/>
      <c r="HSZ313" s="8"/>
      <c r="HTA313" s="8"/>
      <c r="HTB313" s="8"/>
      <c r="HTC313" s="8"/>
      <c r="HTD313" s="8"/>
      <c r="HTE313" s="8"/>
      <c r="HTF313" s="8"/>
      <c r="HTG313" s="8"/>
      <c r="HTH313" s="8"/>
      <c r="HTI313" s="8"/>
      <c r="HTJ313" s="8"/>
      <c r="HTK313" s="8"/>
      <c r="HTL313" s="8"/>
      <c r="HTM313" s="8"/>
      <c r="HTN313" s="8"/>
      <c r="HTO313" s="8"/>
      <c r="HTP313" s="8"/>
      <c r="HTQ313" s="8"/>
      <c r="HTR313" s="8"/>
      <c r="HTS313" s="8"/>
      <c r="HTT313" s="8"/>
      <c r="HTU313" s="8"/>
      <c r="HTV313" s="8"/>
      <c r="HTW313" s="8"/>
      <c r="HTX313" s="8"/>
      <c r="HTY313" s="8"/>
      <c r="HTZ313" s="8"/>
      <c r="HUA313" s="8"/>
      <c r="HUB313" s="8"/>
      <c r="HUC313" s="8"/>
      <c r="HUD313" s="8"/>
      <c r="HUE313" s="8"/>
      <c r="HUF313" s="8"/>
      <c r="HUG313" s="8"/>
      <c r="HUH313" s="8"/>
      <c r="HUI313" s="8"/>
      <c r="HUJ313" s="8"/>
      <c r="HUK313" s="8"/>
      <c r="HUL313" s="8"/>
      <c r="HUM313" s="8"/>
      <c r="HUN313" s="8"/>
      <c r="HUO313" s="8"/>
      <c r="HUP313" s="8"/>
      <c r="HUQ313" s="8"/>
      <c r="HUR313" s="8"/>
      <c r="HUS313" s="8"/>
      <c r="HUT313" s="8"/>
      <c r="HUU313" s="8"/>
      <c r="HUV313" s="8"/>
      <c r="HUW313" s="8"/>
      <c r="HUX313" s="8"/>
      <c r="HUY313" s="8"/>
      <c r="HUZ313" s="8"/>
      <c r="HVA313" s="8"/>
      <c r="HVB313" s="8"/>
      <c r="HVC313" s="8"/>
      <c r="HVD313" s="8"/>
      <c r="HVE313" s="8"/>
      <c r="HVF313" s="8"/>
      <c r="HVG313" s="8"/>
      <c r="HVH313" s="8"/>
      <c r="HVI313" s="8"/>
      <c r="HVJ313" s="8"/>
      <c r="HVK313" s="8"/>
      <c r="HVL313" s="8"/>
      <c r="HVM313" s="8"/>
      <c r="HVN313" s="8"/>
      <c r="HVO313" s="8"/>
      <c r="HVP313" s="8"/>
      <c r="HVQ313" s="8"/>
      <c r="HVR313" s="8"/>
      <c r="HVS313" s="8"/>
      <c r="HVT313" s="8"/>
      <c r="HVU313" s="8"/>
      <c r="HVV313" s="8"/>
      <c r="HVW313" s="8"/>
      <c r="HVX313" s="8"/>
      <c r="HVY313" s="8"/>
      <c r="HVZ313" s="8"/>
      <c r="HWA313" s="8"/>
      <c r="HWB313" s="8"/>
      <c r="HWC313" s="8"/>
      <c r="HWD313" s="8"/>
      <c r="HWE313" s="8"/>
      <c r="HWF313" s="8"/>
      <c r="HWG313" s="8"/>
      <c r="HWH313" s="8"/>
      <c r="HWI313" s="8"/>
      <c r="HWJ313" s="8"/>
      <c r="HWK313" s="8"/>
      <c r="HWL313" s="8"/>
      <c r="HWM313" s="8"/>
      <c r="HWN313" s="8"/>
      <c r="HWO313" s="8"/>
      <c r="HWP313" s="8"/>
      <c r="HWQ313" s="8"/>
      <c r="HWR313" s="8"/>
      <c r="HWS313" s="8"/>
      <c r="HWT313" s="8"/>
      <c r="HWU313" s="8"/>
      <c r="HWV313" s="8"/>
      <c r="HWW313" s="8"/>
      <c r="HWX313" s="8"/>
      <c r="HWY313" s="8"/>
      <c r="HWZ313" s="8"/>
      <c r="HXA313" s="8"/>
      <c r="HXB313" s="8"/>
      <c r="HXC313" s="8"/>
      <c r="HXD313" s="8"/>
      <c r="HXE313" s="8"/>
      <c r="HXF313" s="8"/>
      <c r="HXG313" s="8"/>
      <c r="HXH313" s="8"/>
      <c r="HXI313" s="8"/>
      <c r="HXJ313" s="8"/>
      <c r="HXK313" s="8"/>
      <c r="HXL313" s="8"/>
      <c r="HXM313" s="8"/>
      <c r="HXN313" s="8"/>
      <c r="HXO313" s="8"/>
      <c r="HXP313" s="8"/>
      <c r="HXQ313" s="8"/>
      <c r="HXR313" s="8"/>
      <c r="HXS313" s="8"/>
      <c r="HXT313" s="8"/>
      <c r="HXU313" s="8"/>
      <c r="HXV313" s="8"/>
      <c r="HXW313" s="8"/>
      <c r="HXX313" s="8"/>
      <c r="HXY313" s="8"/>
      <c r="HXZ313" s="8"/>
      <c r="HYA313" s="8"/>
      <c r="HYB313" s="8"/>
      <c r="HYC313" s="8"/>
      <c r="HYD313" s="8"/>
      <c r="HYE313" s="8"/>
      <c r="HYF313" s="8"/>
      <c r="HYG313" s="8"/>
      <c r="HYH313" s="8"/>
      <c r="HYI313" s="8"/>
      <c r="HYJ313" s="8"/>
      <c r="HYK313" s="8"/>
      <c r="HYL313" s="8"/>
      <c r="HYM313" s="8"/>
      <c r="HYN313" s="8"/>
      <c r="HYO313" s="8"/>
      <c r="HYP313" s="8"/>
      <c r="HYQ313" s="8"/>
      <c r="HYR313" s="8"/>
      <c r="HYS313" s="8"/>
      <c r="HYT313" s="8"/>
      <c r="HYU313" s="8"/>
      <c r="HYV313" s="8"/>
      <c r="HYW313" s="8"/>
      <c r="HYX313" s="8"/>
      <c r="HYY313" s="8"/>
      <c r="HYZ313" s="8"/>
      <c r="HZA313" s="8"/>
      <c r="HZB313" s="8"/>
      <c r="HZC313" s="8"/>
      <c r="HZD313" s="8"/>
      <c r="HZE313" s="8"/>
      <c r="HZF313" s="8"/>
      <c r="HZG313" s="8"/>
      <c r="HZH313" s="8"/>
      <c r="HZI313" s="8"/>
      <c r="HZJ313" s="8"/>
      <c r="HZK313" s="8"/>
      <c r="HZL313" s="8"/>
      <c r="HZM313" s="8"/>
      <c r="HZN313" s="8"/>
      <c r="HZO313" s="8"/>
      <c r="HZP313" s="8"/>
      <c r="HZQ313" s="8"/>
      <c r="HZR313" s="8"/>
      <c r="HZS313" s="8"/>
      <c r="HZT313" s="8"/>
      <c r="HZU313" s="8"/>
      <c r="HZV313" s="8"/>
      <c r="HZW313" s="8"/>
      <c r="HZX313" s="8"/>
      <c r="HZY313" s="8"/>
      <c r="HZZ313" s="8"/>
      <c r="IAA313" s="8"/>
      <c r="IAB313" s="8"/>
      <c r="IAC313" s="8"/>
      <c r="IAD313" s="8"/>
      <c r="IAE313" s="8"/>
      <c r="IAF313" s="8"/>
      <c r="IAG313" s="8"/>
      <c r="IAH313" s="8"/>
      <c r="IAI313" s="8"/>
      <c r="IAJ313" s="8"/>
      <c r="IAK313" s="8"/>
      <c r="IAL313" s="8"/>
      <c r="IAM313" s="8"/>
      <c r="IAN313" s="8"/>
      <c r="IAO313" s="8"/>
      <c r="IAP313" s="8"/>
      <c r="IAQ313" s="8"/>
      <c r="IAR313" s="8"/>
      <c r="IAS313" s="8"/>
      <c r="IAT313" s="8"/>
      <c r="IAU313" s="8"/>
      <c r="IAV313" s="8"/>
      <c r="IAW313" s="8"/>
      <c r="IAX313" s="8"/>
      <c r="IAY313" s="8"/>
      <c r="IAZ313" s="8"/>
      <c r="IBA313" s="8"/>
      <c r="IBB313" s="8"/>
      <c r="IBC313" s="8"/>
      <c r="IBD313" s="8"/>
      <c r="IBE313" s="8"/>
      <c r="IBF313" s="8"/>
      <c r="IBG313" s="8"/>
      <c r="IBH313" s="8"/>
      <c r="IBI313" s="8"/>
      <c r="IBJ313" s="8"/>
      <c r="IBK313" s="8"/>
      <c r="IBL313" s="8"/>
      <c r="IBM313" s="8"/>
      <c r="IBN313" s="8"/>
      <c r="IBO313" s="8"/>
      <c r="IBP313" s="8"/>
      <c r="IBQ313" s="8"/>
      <c r="IBR313" s="8"/>
      <c r="IBS313" s="8"/>
      <c r="IBT313" s="8"/>
      <c r="IBU313" s="8"/>
      <c r="IBV313" s="8"/>
      <c r="IBW313" s="8"/>
      <c r="IBX313" s="8"/>
      <c r="IBY313" s="8"/>
      <c r="IBZ313" s="8"/>
      <c r="ICA313" s="8"/>
      <c r="ICB313" s="8"/>
      <c r="ICC313" s="8"/>
      <c r="ICD313" s="8"/>
      <c r="ICE313" s="8"/>
      <c r="ICF313" s="8"/>
      <c r="ICG313" s="8"/>
      <c r="ICH313" s="8"/>
      <c r="ICI313" s="8"/>
      <c r="ICJ313" s="8"/>
      <c r="ICK313" s="8"/>
      <c r="ICL313" s="8"/>
      <c r="ICM313" s="8"/>
      <c r="ICN313" s="8"/>
      <c r="ICO313" s="8"/>
      <c r="ICP313" s="8"/>
      <c r="ICQ313" s="8"/>
      <c r="ICR313" s="8"/>
      <c r="ICS313" s="8"/>
      <c r="ICT313" s="8"/>
      <c r="ICU313" s="8"/>
      <c r="ICV313" s="8"/>
      <c r="ICW313" s="8"/>
      <c r="ICX313" s="8"/>
      <c r="ICY313" s="8"/>
      <c r="ICZ313" s="8"/>
      <c r="IDA313" s="8"/>
      <c r="IDB313" s="8"/>
      <c r="IDC313" s="8"/>
      <c r="IDD313" s="8"/>
      <c r="IDE313" s="8"/>
      <c r="IDF313" s="8"/>
      <c r="IDG313" s="8"/>
      <c r="IDH313" s="8"/>
      <c r="IDI313" s="8"/>
      <c r="IDJ313" s="8"/>
      <c r="IDK313" s="8"/>
      <c r="IDL313" s="8"/>
      <c r="IDM313" s="8"/>
      <c r="IDN313" s="8"/>
      <c r="IDO313" s="8"/>
      <c r="IDP313" s="8"/>
      <c r="IDQ313" s="8"/>
      <c r="IDR313" s="8"/>
      <c r="IDS313" s="8"/>
      <c r="IDT313" s="8"/>
      <c r="IDU313" s="8"/>
      <c r="IDV313" s="8"/>
      <c r="IDW313" s="8"/>
      <c r="IDX313" s="8"/>
      <c r="IDY313" s="8"/>
      <c r="IDZ313" s="8"/>
      <c r="IEA313" s="8"/>
      <c r="IEB313" s="8"/>
      <c r="IEC313" s="8"/>
      <c r="IED313" s="8"/>
      <c r="IEE313" s="8"/>
      <c r="IEF313" s="8"/>
      <c r="IEG313" s="8"/>
      <c r="IEH313" s="8"/>
      <c r="IEI313" s="8"/>
      <c r="IEJ313" s="8"/>
      <c r="IEK313" s="8"/>
      <c r="IEL313" s="8"/>
      <c r="IEM313" s="8"/>
      <c r="IEN313" s="8"/>
      <c r="IEO313" s="8"/>
      <c r="IEP313" s="8"/>
      <c r="IEQ313" s="8"/>
      <c r="IER313" s="8"/>
      <c r="IES313" s="8"/>
      <c r="IET313" s="8"/>
      <c r="IEU313" s="8"/>
      <c r="IEV313" s="8"/>
      <c r="IEW313" s="8"/>
      <c r="IEX313" s="8"/>
      <c r="IEY313" s="8"/>
      <c r="IEZ313" s="8"/>
      <c r="IFA313" s="8"/>
      <c r="IFB313" s="8"/>
      <c r="IFC313" s="8"/>
      <c r="IFD313" s="8"/>
      <c r="IFE313" s="8"/>
      <c r="IFF313" s="8"/>
      <c r="IFG313" s="8"/>
      <c r="IFH313" s="8"/>
      <c r="IFI313" s="8"/>
      <c r="IFJ313" s="8"/>
      <c r="IFK313" s="8"/>
      <c r="IFL313" s="8"/>
      <c r="IFM313" s="8"/>
      <c r="IFN313" s="8"/>
      <c r="IFO313" s="8"/>
      <c r="IFP313" s="8"/>
      <c r="IFQ313" s="8"/>
      <c r="IFR313" s="8"/>
      <c r="IFS313" s="8"/>
      <c r="IFT313" s="8"/>
      <c r="IFU313" s="8"/>
      <c r="IFV313" s="8"/>
      <c r="IFW313" s="8"/>
      <c r="IFX313" s="8"/>
      <c r="IFY313" s="8"/>
      <c r="IFZ313" s="8"/>
      <c r="IGA313" s="8"/>
      <c r="IGB313" s="8"/>
      <c r="IGC313" s="8"/>
      <c r="IGD313" s="8"/>
      <c r="IGE313" s="8"/>
      <c r="IGF313" s="8"/>
      <c r="IGG313" s="8"/>
      <c r="IGH313" s="8"/>
      <c r="IGI313" s="8"/>
      <c r="IGJ313" s="8"/>
      <c r="IGK313" s="8"/>
      <c r="IGL313" s="8"/>
      <c r="IGM313" s="8"/>
      <c r="IGN313" s="8"/>
      <c r="IGO313" s="8"/>
      <c r="IGP313" s="8"/>
      <c r="IGQ313" s="8"/>
      <c r="IGR313" s="8"/>
      <c r="IGS313" s="8"/>
      <c r="IGT313" s="8"/>
      <c r="IGU313" s="8"/>
      <c r="IGV313" s="8"/>
      <c r="IGW313" s="8"/>
      <c r="IGX313" s="8"/>
      <c r="IGY313" s="8"/>
      <c r="IGZ313" s="8"/>
      <c r="IHA313" s="8"/>
      <c r="IHB313" s="8"/>
      <c r="IHC313" s="8"/>
      <c r="IHD313" s="8"/>
      <c r="IHE313" s="8"/>
      <c r="IHF313" s="8"/>
      <c r="IHG313" s="8"/>
      <c r="IHH313" s="8"/>
      <c r="IHI313" s="8"/>
      <c r="IHJ313" s="8"/>
      <c r="IHK313" s="8"/>
      <c r="IHL313" s="8"/>
      <c r="IHM313" s="8"/>
      <c r="IHN313" s="8"/>
      <c r="IHO313" s="8"/>
      <c r="IHP313" s="8"/>
      <c r="IHQ313" s="8"/>
      <c r="IHR313" s="8"/>
      <c r="IHS313" s="8"/>
      <c r="IHT313" s="8"/>
      <c r="IHU313" s="8"/>
      <c r="IHV313" s="8"/>
      <c r="IHW313" s="8"/>
      <c r="IHX313" s="8"/>
      <c r="IHY313" s="8"/>
      <c r="IHZ313" s="8"/>
      <c r="IIA313" s="8"/>
      <c r="IIB313" s="8"/>
      <c r="IIC313" s="8"/>
      <c r="IID313" s="8"/>
      <c r="IIE313" s="8"/>
      <c r="IIF313" s="8"/>
      <c r="IIG313" s="8"/>
      <c r="IIH313" s="8"/>
      <c r="III313" s="8"/>
      <c r="IIJ313" s="8"/>
      <c r="IIK313" s="8"/>
      <c r="IIL313" s="8"/>
      <c r="IIM313" s="8"/>
      <c r="IIN313" s="8"/>
      <c r="IIO313" s="8"/>
      <c r="IIP313" s="8"/>
      <c r="IIQ313" s="8"/>
      <c r="IIR313" s="8"/>
      <c r="IIS313" s="8"/>
      <c r="IIT313" s="8"/>
      <c r="IIU313" s="8"/>
      <c r="IIV313" s="8"/>
      <c r="IIW313" s="8"/>
      <c r="IIX313" s="8"/>
      <c r="IIY313" s="8"/>
      <c r="IIZ313" s="8"/>
      <c r="IJA313" s="8"/>
      <c r="IJB313" s="8"/>
      <c r="IJC313" s="8"/>
      <c r="IJD313" s="8"/>
      <c r="IJE313" s="8"/>
      <c r="IJF313" s="8"/>
      <c r="IJG313" s="8"/>
      <c r="IJH313" s="8"/>
      <c r="IJI313" s="8"/>
      <c r="IJJ313" s="8"/>
      <c r="IJK313" s="8"/>
      <c r="IJL313" s="8"/>
      <c r="IJM313" s="8"/>
      <c r="IJN313" s="8"/>
      <c r="IJO313" s="8"/>
      <c r="IJP313" s="8"/>
      <c r="IJQ313" s="8"/>
      <c r="IJR313" s="8"/>
      <c r="IJS313" s="8"/>
      <c r="IJT313" s="8"/>
      <c r="IJU313" s="8"/>
      <c r="IJV313" s="8"/>
      <c r="IJW313" s="8"/>
      <c r="IJX313" s="8"/>
      <c r="IJY313" s="8"/>
      <c r="IJZ313" s="8"/>
      <c r="IKA313" s="8"/>
      <c r="IKB313" s="8"/>
      <c r="IKC313" s="8"/>
      <c r="IKD313" s="8"/>
      <c r="IKE313" s="8"/>
      <c r="IKF313" s="8"/>
      <c r="IKG313" s="8"/>
      <c r="IKH313" s="8"/>
      <c r="IKI313" s="8"/>
      <c r="IKJ313" s="8"/>
      <c r="IKK313" s="8"/>
      <c r="IKL313" s="8"/>
      <c r="IKM313" s="8"/>
      <c r="IKN313" s="8"/>
      <c r="IKO313" s="8"/>
      <c r="IKP313" s="8"/>
      <c r="IKQ313" s="8"/>
      <c r="IKR313" s="8"/>
      <c r="IKS313" s="8"/>
      <c r="IKT313" s="8"/>
      <c r="IKU313" s="8"/>
      <c r="IKV313" s="8"/>
      <c r="IKW313" s="8"/>
      <c r="IKX313" s="8"/>
      <c r="IKY313" s="8"/>
      <c r="IKZ313" s="8"/>
      <c r="ILA313" s="8"/>
      <c r="ILB313" s="8"/>
      <c r="ILC313" s="8"/>
      <c r="ILD313" s="8"/>
      <c r="ILE313" s="8"/>
      <c r="ILF313" s="8"/>
      <c r="ILG313" s="8"/>
      <c r="ILH313" s="8"/>
      <c r="ILI313" s="8"/>
      <c r="ILJ313" s="8"/>
      <c r="ILK313" s="8"/>
      <c r="ILL313" s="8"/>
      <c r="ILM313" s="8"/>
      <c r="ILN313" s="8"/>
      <c r="ILO313" s="8"/>
      <c r="ILP313" s="8"/>
      <c r="ILQ313" s="8"/>
      <c r="ILR313" s="8"/>
      <c r="ILS313" s="8"/>
      <c r="ILT313" s="8"/>
      <c r="ILU313" s="8"/>
      <c r="ILV313" s="8"/>
      <c r="ILW313" s="8"/>
      <c r="ILX313" s="8"/>
      <c r="ILY313" s="8"/>
      <c r="ILZ313" s="8"/>
      <c r="IMA313" s="8"/>
      <c r="IMB313" s="8"/>
      <c r="IMC313" s="8"/>
      <c r="IMD313" s="8"/>
      <c r="IME313" s="8"/>
      <c r="IMF313" s="8"/>
      <c r="IMG313" s="8"/>
      <c r="IMH313" s="8"/>
      <c r="IMI313" s="8"/>
      <c r="IMJ313" s="8"/>
      <c r="IMK313" s="8"/>
      <c r="IML313" s="8"/>
      <c r="IMM313" s="8"/>
      <c r="IMN313" s="8"/>
      <c r="IMO313" s="8"/>
      <c r="IMP313" s="8"/>
      <c r="IMQ313" s="8"/>
      <c r="IMR313" s="8"/>
      <c r="IMS313" s="8"/>
      <c r="IMT313" s="8"/>
      <c r="IMU313" s="8"/>
      <c r="IMV313" s="8"/>
      <c r="IMW313" s="8"/>
      <c r="IMX313" s="8"/>
      <c r="IMY313" s="8"/>
      <c r="IMZ313" s="8"/>
      <c r="INA313" s="8"/>
      <c r="INB313" s="8"/>
      <c r="INC313" s="8"/>
      <c r="IND313" s="8"/>
      <c r="INE313" s="8"/>
      <c r="INF313" s="8"/>
      <c r="ING313" s="8"/>
      <c r="INH313" s="8"/>
      <c r="INI313" s="8"/>
      <c r="INJ313" s="8"/>
      <c r="INK313" s="8"/>
      <c r="INL313" s="8"/>
      <c r="INM313" s="8"/>
      <c r="INN313" s="8"/>
      <c r="INO313" s="8"/>
      <c r="INP313" s="8"/>
      <c r="INQ313" s="8"/>
      <c r="INR313" s="8"/>
      <c r="INS313" s="8"/>
      <c r="INT313" s="8"/>
      <c r="INU313" s="8"/>
      <c r="INV313" s="8"/>
      <c r="INW313" s="8"/>
      <c r="INX313" s="8"/>
      <c r="INY313" s="8"/>
      <c r="INZ313" s="8"/>
      <c r="IOA313" s="8"/>
      <c r="IOB313" s="8"/>
      <c r="IOC313" s="8"/>
      <c r="IOD313" s="8"/>
      <c r="IOE313" s="8"/>
      <c r="IOF313" s="8"/>
      <c r="IOG313" s="8"/>
      <c r="IOH313" s="8"/>
      <c r="IOI313" s="8"/>
      <c r="IOJ313" s="8"/>
      <c r="IOK313" s="8"/>
      <c r="IOL313" s="8"/>
      <c r="IOM313" s="8"/>
      <c r="ION313" s="8"/>
      <c r="IOO313" s="8"/>
      <c r="IOP313" s="8"/>
      <c r="IOQ313" s="8"/>
      <c r="IOR313" s="8"/>
      <c r="IOS313" s="8"/>
      <c r="IOT313" s="8"/>
      <c r="IOU313" s="8"/>
      <c r="IOV313" s="8"/>
      <c r="IOW313" s="8"/>
      <c r="IOX313" s="8"/>
      <c r="IOY313" s="8"/>
      <c r="IOZ313" s="8"/>
      <c r="IPA313" s="8"/>
      <c r="IPB313" s="8"/>
      <c r="IPC313" s="8"/>
      <c r="IPD313" s="8"/>
      <c r="IPE313" s="8"/>
      <c r="IPF313" s="8"/>
      <c r="IPG313" s="8"/>
      <c r="IPH313" s="8"/>
      <c r="IPI313" s="8"/>
      <c r="IPJ313" s="8"/>
      <c r="IPK313" s="8"/>
      <c r="IPL313" s="8"/>
      <c r="IPM313" s="8"/>
      <c r="IPN313" s="8"/>
      <c r="IPO313" s="8"/>
      <c r="IPP313" s="8"/>
      <c r="IPQ313" s="8"/>
      <c r="IPR313" s="8"/>
      <c r="IPS313" s="8"/>
      <c r="IPT313" s="8"/>
      <c r="IPU313" s="8"/>
      <c r="IPV313" s="8"/>
      <c r="IPW313" s="8"/>
      <c r="IPX313" s="8"/>
      <c r="IPY313" s="8"/>
      <c r="IPZ313" s="8"/>
      <c r="IQA313" s="8"/>
      <c r="IQB313" s="8"/>
      <c r="IQC313" s="8"/>
      <c r="IQD313" s="8"/>
      <c r="IQE313" s="8"/>
      <c r="IQF313" s="8"/>
      <c r="IQG313" s="8"/>
      <c r="IQH313" s="8"/>
      <c r="IQI313" s="8"/>
      <c r="IQJ313" s="8"/>
      <c r="IQK313" s="8"/>
      <c r="IQL313" s="8"/>
      <c r="IQM313" s="8"/>
      <c r="IQN313" s="8"/>
      <c r="IQO313" s="8"/>
      <c r="IQP313" s="8"/>
      <c r="IQQ313" s="8"/>
      <c r="IQR313" s="8"/>
      <c r="IQS313" s="8"/>
      <c r="IQT313" s="8"/>
      <c r="IQU313" s="8"/>
      <c r="IQV313" s="8"/>
      <c r="IQW313" s="8"/>
      <c r="IQX313" s="8"/>
      <c r="IQY313" s="8"/>
      <c r="IQZ313" s="8"/>
      <c r="IRA313" s="8"/>
      <c r="IRB313" s="8"/>
      <c r="IRC313" s="8"/>
      <c r="IRD313" s="8"/>
      <c r="IRE313" s="8"/>
      <c r="IRF313" s="8"/>
      <c r="IRG313" s="8"/>
      <c r="IRH313" s="8"/>
      <c r="IRI313" s="8"/>
      <c r="IRJ313" s="8"/>
      <c r="IRK313" s="8"/>
      <c r="IRL313" s="8"/>
      <c r="IRM313" s="8"/>
      <c r="IRN313" s="8"/>
      <c r="IRO313" s="8"/>
      <c r="IRP313" s="8"/>
      <c r="IRQ313" s="8"/>
      <c r="IRR313" s="8"/>
      <c r="IRS313" s="8"/>
      <c r="IRT313" s="8"/>
      <c r="IRU313" s="8"/>
      <c r="IRV313" s="8"/>
      <c r="IRW313" s="8"/>
      <c r="IRX313" s="8"/>
      <c r="IRY313" s="8"/>
      <c r="IRZ313" s="8"/>
      <c r="ISA313" s="8"/>
      <c r="ISB313" s="8"/>
      <c r="ISC313" s="8"/>
      <c r="ISD313" s="8"/>
      <c r="ISE313" s="8"/>
      <c r="ISF313" s="8"/>
      <c r="ISG313" s="8"/>
      <c r="ISH313" s="8"/>
      <c r="ISI313" s="8"/>
      <c r="ISJ313" s="8"/>
      <c r="ISK313" s="8"/>
      <c r="ISL313" s="8"/>
      <c r="ISM313" s="8"/>
      <c r="ISN313" s="8"/>
      <c r="ISO313" s="8"/>
      <c r="ISP313" s="8"/>
      <c r="ISQ313" s="8"/>
      <c r="ISR313" s="8"/>
      <c r="ISS313" s="8"/>
      <c r="IST313" s="8"/>
      <c r="ISU313" s="8"/>
      <c r="ISV313" s="8"/>
      <c r="ISW313" s="8"/>
      <c r="ISX313" s="8"/>
      <c r="ISY313" s="8"/>
      <c r="ISZ313" s="8"/>
      <c r="ITA313" s="8"/>
      <c r="ITB313" s="8"/>
      <c r="ITC313" s="8"/>
      <c r="ITD313" s="8"/>
      <c r="ITE313" s="8"/>
      <c r="ITF313" s="8"/>
      <c r="ITG313" s="8"/>
      <c r="ITH313" s="8"/>
      <c r="ITI313" s="8"/>
      <c r="ITJ313" s="8"/>
      <c r="ITK313" s="8"/>
      <c r="ITL313" s="8"/>
      <c r="ITM313" s="8"/>
      <c r="ITN313" s="8"/>
      <c r="ITO313" s="8"/>
      <c r="ITP313" s="8"/>
      <c r="ITQ313" s="8"/>
      <c r="ITR313" s="8"/>
      <c r="ITS313" s="8"/>
      <c r="ITT313" s="8"/>
      <c r="ITU313" s="8"/>
      <c r="ITV313" s="8"/>
      <c r="ITW313" s="8"/>
      <c r="ITX313" s="8"/>
      <c r="ITY313" s="8"/>
      <c r="ITZ313" s="8"/>
      <c r="IUA313" s="8"/>
      <c r="IUB313" s="8"/>
      <c r="IUC313" s="8"/>
      <c r="IUD313" s="8"/>
      <c r="IUE313" s="8"/>
      <c r="IUF313" s="8"/>
      <c r="IUG313" s="8"/>
      <c r="IUH313" s="8"/>
      <c r="IUI313" s="8"/>
      <c r="IUJ313" s="8"/>
      <c r="IUK313" s="8"/>
      <c r="IUL313" s="8"/>
      <c r="IUM313" s="8"/>
      <c r="IUN313" s="8"/>
      <c r="IUO313" s="8"/>
      <c r="IUP313" s="8"/>
      <c r="IUQ313" s="8"/>
      <c r="IUR313" s="8"/>
      <c r="IUS313" s="8"/>
      <c r="IUT313" s="8"/>
      <c r="IUU313" s="8"/>
      <c r="IUV313" s="8"/>
      <c r="IUW313" s="8"/>
      <c r="IUX313" s="8"/>
      <c r="IUY313" s="8"/>
      <c r="IUZ313" s="8"/>
      <c r="IVA313" s="8"/>
      <c r="IVB313" s="8"/>
      <c r="IVC313" s="8"/>
      <c r="IVD313" s="8"/>
      <c r="IVE313" s="8"/>
      <c r="IVF313" s="8"/>
      <c r="IVG313" s="8"/>
      <c r="IVH313" s="8"/>
      <c r="IVI313" s="8"/>
      <c r="IVJ313" s="8"/>
      <c r="IVK313" s="8"/>
      <c r="IVL313" s="8"/>
      <c r="IVM313" s="8"/>
      <c r="IVN313" s="8"/>
      <c r="IVO313" s="8"/>
      <c r="IVP313" s="8"/>
      <c r="IVQ313" s="8"/>
      <c r="IVR313" s="8"/>
      <c r="IVS313" s="8"/>
      <c r="IVT313" s="8"/>
      <c r="IVU313" s="8"/>
      <c r="IVV313" s="8"/>
      <c r="IVW313" s="8"/>
      <c r="IVX313" s="8"/>
      <c r="IVY313" s="8"/>
      <c r="IVZ313" s="8"/>
      <c r="IWA313" s="8"/>
      <c r="IWB313" s="8"/>
      <c r="IWC313" s="8"/>
      <c r="IWD313" s="8"/>
      <c r="IWE313" s="8"/>
      <c r="IWF313" s="8"/>
      <c r="IWG313" s="8"/>
      <c r="IWH313" s="8"/>
      <c r="IWI313" s="8"/>
      <c r="IWJ313" s="8"/>
      <c r="IWK313" s="8"/>
      <c r="IWL313" s="8"/>
      <c r="IWM313" s="8"/>
      <c r="IWN313" s="8"/>
      <c r="IWO313" s="8"/>
      <c r="IWP313" s="8"/>
      <c r="IWQ313" s="8"/>
      <c r="IWR313" s="8"/>
      <c r="IWS313" s="8"/>
      <c r="IWT313" s="8"/>
      <c r="IWU313" s="8"/>
      <c r="IWV313" s="8"/>
      <c r="IWW313" s="8"/>
      <c r="IWX313" s="8"/>
      <c r="IWY313" s="8"/>
      <c r="IWZ313" s="8"/>
      <c r="IXA313" s="8"/>
      <c r="IXB313" s="8"/>
      <c r="IXC313" s="8"/>
      <c r="IXD313" s="8"/>
      <c r="IXE313" s="8"/>
      <c r="IXF313" s="8"/>
      <c r="IXG313" s="8"/>
      <c r="IXH313" s="8"/>
      <c r="IXI313" s="8"/>
      <c r="IXJ313" s="8"/>
      <c r="IXK313" s="8"/>
      <c r="IXL313" s="8"/>
      <c r="IXM313" s="8"/>
      <c r="IXN313" s="8"/>
      <c r="IXO313" s="8"/>
      <c r="IXP313" s="8"/>
      <c r="IXQ313" s="8"/>
      <c r="IXR313" s="8"/>
      <c r="IXS313" s="8"/>
      <c r="IXT313" s="8"/>
      <c r="IXU313" s="8"/>
      <c r="IXV313" s="8"/>
      <c r="IXW313" s="8"/>
      <c r="IXX313" s="8"/>
      <c r="IXY313" s="8"/>
      <c r="IXZ313" s="8"/>
      <c r="IYA313" s="8"/>
      <c r="IYB313" s="8"/>
      <c r="IYC313" s="8"/>
      <c r="IYD313" s="8"/>
      <c r="IYE313" s="8"/>
      <c r="IYF313" s="8"/>
      <c r="IYG313" s="8"/>
      <c r="IYH313" s="8"/>
      <c r="IYI313" s="8"/>
      <c r="IYJ313" s="8"/>
      <c r="IYK313" s="8"/>
      <c r="IYL313" s="8"/>
      <c r="IYM313" s="8"/>
      <c r="IYN313" s="8"/>
      <c r="IYO313" s="8"/>
      <c r="IYP313" s="8"/>
      <c r="IYQ313" s="8"/>
      <c r="IYR313" s="8"/>
      <c r="IYS313" s="8"/>
      <c r="IYT313" s="8"/>
      <c r="IYU313" s="8"/>
      <c r="IYV313" s="8"/>
      <c r="IYW313" s="8"/>
      <c r="IYX313" s="8"/>
      <c r="IYY313" s="8"/>
      <c r="IYZ313" s="8"/>
      <c r="IZA313" s="8"/>
      <c r="IZB313" s="8"/>
      <c r="IZC313" s="8"/>
      <c r="IZD313" s="8"/>
      <c r="IZE313" s="8"/>
      <c r="IZF313" s="8"/>
      <c r="IZG313" s="8"/>
      <c r="IZH313" s="8"/>
      <c r="IZI313" s="8"/>
      <c r="IZJ313" s="8"/>
      <c r="IZK313" s="8"/>
      <c r="IZL313" s="8"/>
      <c r="IZM313" s="8"/>
      <c r="IZN313" s="8"/>
      <c r="IZO313" s="8"/>
      <c r="IZP313" s="8"/>
      <c r="IZQ313" s="8"/>
      <c r="IZR313" s="8"/>
      <c r="IZS313" s="8"/>
      <c r="IZT313" s="8"/>
      <c r="IZU313" s="8"/>
      <c r="IZV313" s="8"/>
      <c r="IZW313" s="8"/>
      <c r="IZX313" s="8"/>
      <c r="IZY313" s="8"/>
      <c r="IZZ313" s="8"/>
      <c r="JAA313" s="8"/>
      <c r="JAB313" s="8"/>
      <c r="JAC313" s="8"/>
      <c r="JAD313" s="8"/>
      <c r="JAE313" s="8"/>
      <c r="JAF313" s="8"/>
      <c r="JAG313" s="8"/>
      <c r="JAH313" s="8"/>
      <c r="JAI313" s="8"/>
      <c r="JAJ313" s="8"/>
      <c r="JAK313" s="8"/>
      <c r="JAL313" s="8"/>
      <c r="JAM313" s="8"/>
      <c r="JAN313" s="8"/>
      <c r="JAO313" s="8"/>
      <c r="JAP313" s="8"/>
      <c r="JAQ313" s="8"/>
      <c r="JAR313" s="8"/>
      <c r="JAS313" s="8"/>
      <c r="JAT313" s="8"/>
      <c r="JAU313" s="8"/>
      <c r="JAV313" s="8"/>
      <c r="JAW313" s="8"/>
      <c r="JAX313" s="8"/>
      <c r="JAY313" s="8"/>
      <c r="JAZ313" s="8"/>
      <c r="JBA313" s="8"/>
      <c r="JBB313" s="8"/>
      <c r="JBC313" s="8"/>
      <c r="JBD313" s="8"/>
      <c r="JBE313" s="8"/>
      <c r="JBF313" s="8"/>
      <c r="JBG313" s="8"/>
      <c r="JBH313" s="8"/>
      <c r="JBI313" s="8"/>
      <c r="JBJ313" s="8"/>
      <c r="JBK313" s="8"/>
      <c r="JBL313" s="8"/>
      <c r="JBM313" s="8"/>
      <c r="JBN313" s="8"/>
      <c r="JBO313" s="8"/>
      <c r="JBP313" s="8"/>
      <c r="JBQ313" s="8"/>
      <c r="JBR313" s="8"/>
      <c r="JBS313" s="8"/>
      <c r="JBT313" s="8"/>
      <c r="JBU313" s="8"/>
      <c r="JBV313" s="8"/>
      <c r="JBW313" s="8"/>
      <c r="JBX313" s="8"/>
      <c r="JBY313" s="8"/>
      <c r="JBZ313" s="8"/>
      <c r="JCA313" s="8"/>
      <c r="JCB313" s="8"/>
      <c r="JCC313" s="8"/>
      <c r="JCD313" s="8"/>
      <c r="JCE313" s="8"/>
      <c r="JCF313" s="8"/>
      <c r="JCG313" s="8"/>
      <c r="JCH313" s="8"/>
      <c r="JCI313" s="8"/>
      <c r="JCJ313" s="8"/>
      <c r="JCK313" s="8"/>
      <c r="JCL313" s="8"/>
      <c r="JCM313" s="8"/>
      <c r="JCN313" s="8"/>
      <c r="JCO313" s="8"/>
      <c r="JCP313" s="8"/>
      <c r="JCQ313" s="8"/>
      <c r="JCR313" s="8"/>
      <c r="JCS313" s="8"/>
      <c r="JCT313" s="8"/>
      <c r="JCU313" s="8"/>
      <c r="JCV313" s="8"/>
      <c r="JCW313" s="8"/>
      <c r="JCX313" s="8"/>
      <c r="JCY313" s="8"/>
      <c r="JCZ313" s="8"/>
      <c r="JDA313" s="8"/>
      <c r="JDB313" s="8"/>
      <c r="JDC313" s="8"/>
      <c r="JDD313" s="8"/>
      <c r="JDE313" s="8"/>
      <c r="JDF313" s="8"/>
      <c r="JDG313" s="8"/>
      <c r="JDH313" s="8"/>
      <c r="JDI313" s="8"/>
      <c r="JDJ313" s="8"/>
      <c r="JDK313" s="8"/>
      <c r="JDL313" s="8"/>
      <c r="JDM313" s="8"/>
      <c r="JDN313" s="8"/>
      <c r="JDO313" s="8"/>
      <c r="JDP313" s="8"/>
      <c r="JDQ313" s="8"/>
      <c r="JDR313" s="8"/>
      <c r="JDS313" s="8"/>
      <c r="JDT313" s="8"/>
      <c r="JDU313" s="8"/>
      <c r="JDV313" s="8"/>
      <c r="JDW313" s="8"/>
      <c r="JDX313" s="8"/>
      <c r="JDY313" s="8"/>
      <c r="JDZ313" s="8"/>
      <c r="JEA313" s="8"/>
      <c r="JEB313" s="8"/>
      <c r="JEC313" s="8"/>
      <c r="JED313" s="8"/>
      <c r="JEE313" s="8"/>
      <c r="JEF313" s="8"/>
      <c r="JEG313" s="8"/>
      <c r="JEH313" s="8"/>
      <c r="JEI313" s="8"/>
      <c r="JEJ313" s="8"/>
      <c r="JEK313" s="8"/>
      <c r="JEL313" s="8"/>
      <c r="JEM313" s="8"/>
      <c r="JEN313" s="8"/>
      <c r="JEO313" s="8"/>
      <c r="JEP313" s="8"/>
      <c r="JEQ313" s="8"/>
      <c r="JER313" s="8"/>
      <c r="JES313" s="8"/>
      <c r="JET313" s="8"/>
      <c r="JEU313" s="8"/>
      <c r="JEV313" s="8"/>
      <c r="JEW313" s="8"/>
      <c r="JEX313" s="8"/>
      <c r="JEY313" s="8"/>
      <c r="JEZ313" s="8"/>
      <c r="JFA313" s="8"/>
      <c r="JFB313" s="8"/>
      <c r="JFC313" s="8"/>
      <c r="JFD313" s="8"/>
      <c r="JFE313" s="8"/>
      <c r="JFF313" s="8"/>
      <c r="JFG313" s="8"/>
      <c r="JFH313" s="8"/>
      <c r="JFI313" s="8"/>
      <c r="JFJ313" s="8"/>
      <c r="JFK313" s="8"/>
      <c r="JFL313" s="8"/>
      <c r="JFM313" s="8"/>
      <c r="JFN313" s="8"/>
      <c r="JFO313" s="8"/>
      <c r="JFP313" s="8"/>
      <c r="JFQ313" s="8"/>
      <c r="JFR313" s="8"/>
      <c r="JFS313" s="8"/>
      <c r="JFT313" s="8"/>
      <c r="JFU313" s="8"/>
      <c r="JFV313" s="8"/>
      <c r="JFW313" s="8"/>
      <c r="JFX313" s="8"/>
      <c r="JFY313" s="8"/>
      <c r="JFZ313" s="8"/>
      <c r="JGA313" s="8"/>
      <c r="JGB313" s="8"/>
      <c r="JGC313" s="8"/>
      <c r="JGD313" s="8"/>
      <c r="JGE313" s="8"/>
      <c r="JGF313" s="8"/>
      <c r="JGG313" s="8"/>
      <c r="JGH313" s="8"/>
      <c r="JGI313" s="8"/>
      <c r="JGJ313" s="8"/>
      <c r="JGK313" s="8"/>
      <c r="JGL313" s="8"/>
      <c r="JGM313" s="8"/>
      <c r="JGN313" s="8"/>
      <c r="JGO313" s="8"/>
      <c r="JGP313" s="8"/>
      <c r="JGQ313" s="8"/>
      <c r="JGR313" s="8"/>
      <c r="JGS313" s="8"/>
      <c r="JGT313" s="8"/>
      <c r="JGU313" s="8"/>
      <c r="JGV313" s="8"/>
      <c r="JGW313" s="8"/>
      <c r="JGX313" s="8"/>
      <c r="JGY313" s="8"/>
      <c r="JGZ313" s="8"/>
      <c r="JHA313" s="8"/>
      <c r="JHB313" s="8"/>
      <c r="JHC313" s="8"/>
      <c r="JHD313" s="8"/>
      <c r="JHE313" s="8"/>
      <c r="JHF313" s="8"/>
      <c r="JHG313" s="8"/>
      <c r="JHH313" s="8"/>
      <c r="JHI313" s="8"/>
      <c r="JHJ313" s="8"/>
      <c r="JHK313" s="8"/>
      <c r="JHL313" s="8"/>
      <c r="JHM313" s="8"/>
      <c r="JHN313" s="8"/>
      <c r="JHO313" s="8"/>
      <c r="JHP313" s="8"/>
      <c r="JHQ313" s="8"/>
      <c r="JHR313" s="8"/>
      <c r="JHS313" s="8"/>
      <c r="JHT313" s="8"/>
      <c r="JHU313" s="8"/>
      <c r="JHV313" s="8"/>
      <c r="JHW313" s="8"/>
      <c r="JHX313" s="8"/>
      <c r="JHY313" s="8"/>
      <c r="JHZ313" s="8"/>
      <c r="JIA313" s="8"/>
      <c r="JIB313" s="8"/>
      <c r="JIC313" s="8"/>
      <c r="JID313" s="8"/>
      <c r="JIE313" s="8"/>
      <c r="JIF313" s="8"/>
      <c r="JIG313" s="8"/>
      <c r="JIH313" s="8"/>
      <c r="JII313" s="8"/>
      <c r="JIJ313" s="8"/>
      <c r="JIK313" s="8"/>
      <c r="JIL313" s="8"/>
      <c r="JIM313" s="8"/>
      <c r="JIN313" s="8"/>
      <c r="JIO313" s="8"/>
      <c r="JIP313" s="8"/>
      <c r="JIQ313" s="8"/>
      <c r="JIR313" s="8"/>
      <c r="JIS313" s="8"/>
      <c r="JIT313" s="8"/>
      <c r="JIU313" s="8"/>
      <c r="JIV313" s="8"/>
      <c r="JIW313" s="8"/>
      <c r="JIX313" s="8"/>
      <c r="JIY313" s="8"/>
      <c r="JIZ313" s="8"/>
      <c r="JJA313" s="8"/>
      <c r="JJB313" s="8"/>
      <c r="JJC313" s="8"/>
      <c r="JJD313" s="8"/>
      <c r="JJE313" s="8"/>
      <c r="JJF313" s="8"/>
      <c r="JJG313" s="8"/>
      <c r="JJH313" s="8"/>
      <c r="JJI313" s="8"/>
      <c r="JJJ313" s="8"/>
      <c r="JJK313" s="8"/>
      <c r="JJL313" s="8"/>
      <c r="JJM313" s="8"/>
      <c r="JJN313" s="8"/>
      <c r="JJO313" s="8"/>
      <c r="JJP313" s="8"/>
      <c r="JJQ313" s="8"/>
      <c r="JJR313" s="8"/>
      <c r="JJS313" s="8"/>
      <c r="JJT313" s="8"/>
      <c r="JJU313" s="8"/>
      <c r="JJV313" s="8"/>
      <c r="JJW313" s="8"/>
      <c r="JJX313" s="8"/>
      <c r="JJY313" s="8"/>
      <c r="JJZ313" s="8"/>
      <c r="JKA313" s="8"/>
      <c r="JKB313" s="8"/>
      <c r="JKC313" s="8"/>
      <c r="JKD313" s="8"/>
      <c r="JKE313" s="8"/>
      <c r="JKF313" s="8"/>
      <c r="JKG313" s="8"/>
      <c r="JKH313" s="8"/>
      <c r="JKI313" s="8"/>
      <c r="JKJ313" s="8"/>
      <c r="JKK313" s="8"/>
      <c r="JKL313" s="8"/>
      <c r="JKM313" s="8"/>
      <c r="JKN313" s="8"/>
      <c r="JKO313" s="8"/>
      <c r="JKP313" s="8"/>
      <c r="JKQ313" s="8"/>
      <c r="JKR313" s="8"/>
      <c r="JKS313" s="8"/>
      <c r="JKT313" s="8"/>
      <c r="JKU313" s="8"/>
      <c r="JKV313" s="8"/>
      <c r="JKW313" s="8"/>
      <c r="JKX313" s="8"/>
      <c r="JKY313" s="8"/>
      <c r="JKZ313" s="8"/>
      <c r="JLA313" s="8"/>
      <c r="JLB313" s="8"/>
      <c r="JLC313" s="8"/>
      <c r="JLD313" s="8"/>
      <c r="JLE313" s="8"/>
      <c r="JLF313" s="8"/>
      <c r="JLG313" s="8"/>
      <c r="JLH313" s="8"/>
      <c r="JLI313" s="8"/>
      <c r="JLJ313" s="8"/>
      <c r="JLK313" s="8"/>
      <c r="JLL313" s="8"/>
      <c r="JLM313" s="8"/>
      <c r="JLN313" s="8"/>
      <c r="JLO313" s="8"/>
      <c r="JLP313" s="8"/>
      <c r="JLQ313" s="8"/>
      <c r="JLR313" s="8"/>
      <c r="JLS313" s="8"/>
      <c r="JLT313" s="8"/>
      <c r="JLU313" s="8"/>
      <c r="JLV313" s="8"/>
      <c r="JLW313" s="8"/>
      <c r="JLX313" s="8"/>
      <c r="JLY313" s="8"/>
      <c r="JLZ313" s="8"/>
      <c r="JMA313" s="8"/>
      <c r="JMB313" s="8"/>
      <c r="JMC313" s="8"/>
      <c r="JMD313" s="8"/>
      <c r="JME313" s="8"/>
      <c r="JMF313" s="8"/>
      <c r="JMG313" s="8"/>
      <c r="JMH313" s="8"/>
      <c r="JMI313" s="8"/>
      <c r="JMJ313" s="8"/>
      <c r="JMK313" s="8"/>
      <c r="JML313" s="8"/>
      <c r="JMM313" s="8"/>
      <c r="JMN313" s="8"/>
      <c r="JMO313" s="8"/>
      <c r="JMP313" s="8"/>
      <c r="JMQ313" s="8"/>
      <c r="JMR313" s="8"/>
      <c r="JMS313" s="8"/>
      <c r="JMT313" s="8"/>
      <c r="JMU313" s="8"/>
      <c r="JMV313" s="8"/>
      <c r="JMW313" s="8"/>
      <c r="JMX313" s="8"/>
      <c r="JMY313" s="8"/>
      <c r="JMZ313" s="8"/>
      <c r="JNA313" s="8"/>
      <c r="JNB313" s="8"/>
      <c r="JNC313" s="8"/>
      <c r="JND313" s="8"/>
      <c r="JNE313" s="8"/>
      <c r="JNF313" s="8"/>
      <c r="JNG313" s="8"/>
      <c r="JNH313" s="8"/>
      <c r="JNI313" s="8"/>
      <c r="JNJ313" s="8"/>
      <c r="JNK313" s="8"/>
      <c r="JNL313" s="8"/>
      <c r="JNM313" s="8"/>
      <c r="JNN313" s="8"/>
      <c r="JNO313" s="8"/>
      <c r="JNP313" s="8"/>
      <c r="JNQ313" s="8"/>
      <c r="JNR313" s="8"/>
      <c r="JNS313" s="8"/>
      <c r="JNT313" s="8"/>
      <c r="JNU313" s="8"/>
      <c r="JNV313" s="8"/>
      <c r="JNW313" s="8"/>
      <c r="JNX313" s="8"/>
      <c r="JNY313" s="8"/>
      <c r="JNZ313" s="8"/>
      <c r="JOA313" s="8"/>
      <c r="JOB313" s="8"/>
      <c r="JOC313" s="8"/>
      <c r="JOD313" s="8"/>
      <c r="JOE313" s="8"/>
      <c r="JOF313" s="8"/>
      <c r="JOG313" s="8"/>
      <c r="JOH313" s="8"/>
      <c r="JOI313" s="8"/>
      <c r="JOJ313" s="8"/>
      <c r="JOK313" s="8"/>
      <c r="JOL313" s="8"/>
      <c r="JOM313" s="8"/>
      <c r="JON313" s="8"/>
      <c r="JOO313" s="8"/>
      <c r="JOP313" s="8"/>
      <c r="JOQ313" s="8"/>
      <c r="JOR313" s="8"/>
      <c r="JOS313" s="8"/>
      <c r="JOT313" s="8"/>
      <c r="JOU313" s="8"/>
      <c r="JOV313" s="8"/>
      <c r="JOW313" s="8"/>
      <c r="JOX313" s="8"/>
      <c r="JOY313" s="8"/>
      <c r="JOZ313" s="8"/>
      <c r="JPA313" s="8"/>
      <c r="JPB313" s="8"/>
      <c r="JPC313" s="8"/>
      <c r="JPD313" s="8"/>
      <c r="JPE313" s="8"/>
      <c r="JPF313" s="8"/>
      <c r="JPG313" s="8"/>
      <c r="JPH313" s="8"/>
      <c r="JPI313" s="8"/>
      <c r="JPJ313" s="8"/>
      <c r="JPK313" s="8"/>
      <c r="JPL313" s="8"/>
      <c r="JPM313" s="8"/>
      <c r="JPN313" s="8"/>
      <c r="JPO313" s="8"/>
      <c r="JPP313" s="8"/>
      <c r="JPQ313" s="8"/>
      <c r="JPR313" s="8"/>
      <c r="JPS313" s="8"/>
      <c r="JPT313" s="8"/>
      <c r="JPU313" s="8"/>
      <c r="JPV313" s="8"/>
      <c r="JPW313" s="8"/>
      <c r="JPX313" s="8"/>
      <c r="JPY313" s="8"/>
      <c r="JPZ313" s="8"/>
      <c r="JQA313" s="8"/>
      <c r="JQB313" s="8"/>
      <c r="JQC313" s="8"/>
      <c r="JQD313" s="8"/>
      <c r="JQE313" s="8"/>
      <c r="JQF313" s="8"/>
      <c r="JQG313" s="8"/>
      <c r="JQH313" s="8"/>
      <c r="JQI313" s="8"/>
      <c r="JQJ313" s="8"/>
      <c r="JQK313" s="8"/>
      <c r="JQL313" s="8"/>
      <c r="JQM313" s="8"/>
      <c r="JQN313" s="8"/>
      <c r="JQO313" s="8"/>
      <c r="JQP313" s="8"/>
      <c r="JQQ313" s="8"/>
      <c r="JQR313" s="8"/>
      <c r="JQS313" s="8"/>
      <c r="JQT313" s="8"/>
      <c r="JQU313" s="8"/>
      <c r="JQV313" s="8"/>
      <c r="JQW313" s="8"/>
      <c r="JQX313" s="8"/>
      <c r="JQY313" s="8"/>
      <c r="JQZ313" s="8"/>
      <c r="JRA313" s="8"/>
      <c r="JRB313" s="8"/>
      <c r="JRC313" s="8"/>
      <c r="JRD313" s="8"/>
      <c r="JRE313" s="8"/>
      <c r="JRF313" s="8"/>
      <c r="JRG313" s="8"/>
      <c r="JRH313" s="8"/>
      <c r="JRI313" s="8"/>
      <c r="JRJ313" s="8"/>
      <c r="JRK313" s="8"/>
      <c r="JRL313" s="8"/>
      <c r="JRM313" s="8"/>
      <c r="JRN313" s="8"/>
      <c r="JRO313" s="8"/>
      <c r="JRP313" s="8"/>
      <c r="JRQ313" s="8"/>
      <c r="JRR313" s="8"/>
      <c r="JRS313" s="8"/>
      <c r="JRT313" s="8"/>
      <c r="JRU313" s="8"/>
      <c r="JRV313" s="8"/>
      <c r="JRW313" s="8"/>
      <c r="JRX313" s="8"/>
      <c r="JRY313" s="8"/>
      <c r="JRZ313" s="8"/>
      <c r="JSA313" s="8"/>
      <c r="JSB313" s="8"/>
      <c r="JSC313" s="8"/>
      <c r="JSD313" s="8"/>
      <c r="JSE313" s="8"/>
      <c r="JSF313" s="8"/>
      <c r="JSG313" s="8"/>
      <c r="JSH313" s="8"/>
      <c r="JSI313" s="8"/>
      <c r="JSJ313" s="8"/>
      <c r="JSK313" s="8"/>
      <c r="JSL313" s="8"/>
      <c r="JSM313" s="8"/>
      <c r="JSN313" s="8"/>
      <c r="JSO313" s="8"/>
      <c r="JSP313" s="8"/>
      <c r="JSQ313" s="8"/>
      <c r="JSR313" s="8"/>
      <c r="JSS313" s="8"/>
      <c r="JST313" s="8"/>
      <c r="JSU313" s="8"/>
      <c r="JSV313" s="8"/>
      <c r="JSW313" s="8"/>
      <c r="JSX313" s="8"/>
      <c r="JSY313" s="8"/>
      <c r="JSZ313" s="8"/>
      <c r="JTA313" s="8"/>
      <c r="JTB313" s="8"/>
      <c r="JTC313" s="8"/>
      <c r="JTD313" s="8"/>
      <c r="JTE313" s="8"/>
      <c r="JTF313" s="8"/>
      <c r="JTG313" s="8"/>
      <c r="JTH313" s="8"/>
      <c r="JTI313" s="8"/>
      <c r="JTJ313" s="8"/>
      <c r="JTK313" s="8"/>
      <c r="JTL313" s="8"/>
      <c r="JTM313" s="8"/>
      <c r="JTN313" s="8"/>
      <c r="JTO313" s="8"/>
      <c r="JTP313" s="8"/>
      <c r="JTQ313" s="8"/>
      <c r="JTR313" s="8"/>
      <c r="JTS313" s="8"/>
      <c r="JTT313" s="8"/>
      <c r="JTU313" s="8"/>
      <c r="JTV313" s="8"/>
      <c r="JTW313" s="8"/>
      <c r="JTX313" s="8"/>
      <c r="JTY313" s="8"/>
      <c r="JTZ313" s="8"/>
      <c r="JUA313" s="8"/>
      <c r="JUB313" s="8"/>
      <c r="JUC313" s="8"/>
      <c r="JUD313" s="8"/>
      <c r="JUE313" s="8"/>
      <c r="JUF313" s="8"/>
      <c r="JUG313" s="8"/>
      <c r="JUH313" s="8"/>
      <c r="JUI313" s="8"/>
      <c r="JUJ313" s="8"/>
      <c r="JUK313" s="8"/>
      <c r="JUL313" s="8"/>
      <c r="JUM313" s="8"/>
      <c r="JUN313" s="8"/>
      <c r="JUO313" s="8"/>
      <c r="JUP313" s="8"/>
      <c r="JUQ313" s="8"/>
      <c r="JUR313" s="8"/>
      <c r="JUS313" s="8"/>
      <c r="JUT313" s="8"/>
      <c r="JUU313" s="8"/>
      <c r="JUV313" s="8"/>
      <c r="JUW313" s="8"/>
      <c r="JUX313" s="8"/>
      <c r="JUY313" s="8"/>
      <c r="JUZ313" s="8"/>
      <c r="JVA313" s="8"/>
      <c r="JVB313" s="8"/>
      <c r="JVC313" s="8"/>
      <c r="JVD313" s="8"/>
      <c r="JVE313" s="8"/>
      <c r="JVF313" s="8"/>
      <c r="JVG313" s="8"/>
      <c r="JVH313" s="8"/>
      <c r="JVI313" s="8"/>
      <c r="JVJ313" s="8"/>
      <c r="JVK313" s="8"/>
      <c r="JVL313" s="8"/>
      <c r="JVM313" s="8"/>
      <c r="JVN313" s="8"/>
      <c r="JVO313" s="8"/>
      <c r="JVP313" s="8"/>
      <c r="JVQ313" s="8"/>
      <c r="JVR313" s="8"/>
      <c r="JVS313" s="8"/>
      <c r="JVT313" s="8"/>
      <c r="JVU313" s="8"/>
      <c r="JVV313" s="8"/>
      <c r="JVW313" s="8"/>
      <c r="JVX313" s="8"/>
      <c r="JVY313" s="8"/>
      <c r="JVZ313" s="8"/>
      <c r="JWA313" s="8"/>
      <c r="JWB313" s="8"/>
      <c r="JWC313" s="8"/>
      <c r="JWD313" s="8"/>
      <c r="JWE313" s="8"/>
      <c r="JWF313" s="8"/>
      <c r="JWG313" s="8"/>
      <c r="JWH313" s="8"/>
      <c r="JWI313" s="8"/>
      <c r="JWJ313" s="8"/>
      <c r="JWK313" s="8"/>
      <c r="JWL313" s="8"/>
      <c r="JWM313" s="8"/>
      <c r="JWN313" s="8"/>
      <c r="JWO313" s="8"/>
      <c r="JWP313" s="8"/>
      <c r="JWQ313" s="8"/>
      <c r="JWR313" s="8"/>
      <c r="JWS313" s="8"/>
      <c r="JWT313" s="8"/>
      <c r="JWU313" s="8"/>
      <c r="JWV313" s="8"/>
      <c r="JWW313" s="8"/>
      <c r="JWX313" s="8"/>
      <c r="JWY313" s="8"/>
      <c r="JWZ313" s="8"/>
      <c r="JXA313" s="8"/>
      <c r="JXB313" s="8"/>
      <c r="JXC313" s="8"/>
      <c r="JXD313" s="8"/>
      <c r="JXE313" s="8"/>
      <c r="JXF313" s="8"/>
      <c r="JXG313" s="8"/>
      <c r="JXH313" s="8"/>
      <c r="JXI313" s="8"/>
      <c r="JXJ313" s="8"/>
      <c r="JXK313" s="8"/>
      <c r="JXL313" s="8"/>
      <c r="JXM313" s="8"/>
      <c r="JXN313" s="8"/>
      <c r="JXO313" s="8"/>
      <c r="JXP313" s="8"/>
      <c r="JXQ313" s="8"/>
      <c r="JXR313" s="8"/>
      <c r="JXS313" s="8"/>
      <c r="JXT313" s="8"/>
      <c r="JXU313" s="8"/>
      <c r="JXV313" s="8"/>
      <c r="JXW313" s="8"/>
      <c r="JXX313" s="8"/>
      <c r="JXY313" s="8"/>
      <c r="JXZ313" s="8"/>
      <c r="JYA313" s="8"/>
      <c r="JYB313" s="8"/>
      <c r="JYC313" s="8"/>
      <c r="JYD313" s="8"/>
      <c r="JYE313" s="8"/>
      <c r="JYF313" s="8"/>
      <c r="JYG313" s="8"/>
      <c r="JYH313" s="8"/>
      <c r="JYI313" s="8"/>
      <c r="JYJ313" s="8"/>
      <c r="JYK313" s="8"/>
      <c r="JYL313" s="8"/>
      <c r="JYM313" s="8"/>
      <c r="JYN313" s="8"/>
      <c r="JYO313" s="8"/>
      <c r="JYP313" s="8"/>
      <c r="JYQ313" s="8"/>
      <c r="JYR313" s="8"/>
      <c r="JYS313" s="8"/>
      <c r="JYT313" s="8"/>
      <c r="JYU313" s="8"/>
      <c r="JYV313" s="8"/>
      <c r="JYW313" s="8"/>
      <c r="JYX313" s="8"/>
      <c r="JYY313" s="8"/>
      <c r="JYZ313" s="8"/>
      <c r="JZA313" s="8"/>
      <c r="JZB313" s="8"/>
      <c r="JZC313" s="8"/>
      <c r="JZD313" s="8"/>
      <c r="JZE313" s="8"/>
      <c r="JZF313" s="8"/>
      <c r="JZG313" s="8"/>
      <c r="JZH313" s="8"/>
      <c r="JZI313" s="8"/>
      <c r="JZJ313" s="8"/>
      <c r="JZK313" s="8"/>
      <c r="JZL313" s="8"/>
      <c r="JZM313" s="8"/>
      <c r="JZN313" s="8"/>
      <c r="JZO313" s="8"/>
      <c r="JZP313" s="8"/>
      <c r="JZQ313" s="8"/>
      <c r="JZR313" s="8"/>
      <c r="JZS313" s="8"/>
      <c r="JZT313" s="8"/>
      <c r="JZU313" s="8"/>
      <c r="JZV313" s="8"/>
      <c r="JZW313" s="8"/>
      <c r="JZX313" s="8"/>
      <c r="JZY313" s="8"/>
      <c r="JZZ313" s="8"/>
      <c r="KAA313" s="8"/>
      <c r="KAB313" s="8"/>
      <c r="KAC313" s="8"/>
      <c r="KAD313" s="8"/>
      <c r="KAE313" s="8"/>
      <c r="KAF313" s="8"/>
      <c r="KAG313" s="8"/>
      <c r="KAH313" s="8"/>
      <c r="KAI313" s="8"/>
      <c r="KAJ313" s="8"/>
      <c r="KAK313" s="8"/>
      <c r="KAL313" s="8"/>
      <c r="KAM313" s="8"/>
      <c r="KAN313" s="8"/>
      <c r="KAO313" s="8"/>
      <c r="KAP313" s="8"/>
      <c r="KAQ313" s="8"/>
      <c r="KAR313" s="8"/>
      <c r="KAS313" s="8"/>
      <c r="KAT313" s="8"/>
      <c r="KAU313" s="8"/>
      <c r="KAV313" s="8"/>
      <c r="KAW313" s="8"/>
      <c r="KAX313" s="8"/>
      <c r="KAY313" s="8"/>
      <c r="KAZ313" s="8"/>
      <c r="KBA313" s="8"/>
      <c r="KBB313" s="8"/>
      <c r="KBC313" s="8"/>
      <c r="KBD313" s="8"/>
      <c r="KBE313" s="8"/>
      <c r="KBF313" s="8"/>
      <c r="KBG313" s="8"/>
      <c r="KBH313" s="8"/>
      <c r="KBI313" s="8"/>
      <c r="KBJ313" s="8"/>
      <c r="KBK313" s="8"/>
      <c r="KBL313" s="8"/>
      <c r="KBM313" s="8"/>
      <c r="KBN313" s="8"/>
      <c r="KBO313" s="8"/>
      <c r="KBP313" s="8"/>
      <c r="KBQ313" s="8"/>
      <c r="KBR313" s="8"/>
      <c r="KBS313" s="8"/>
      <c r="KBT313" s="8"/>
      <c r="KBU313" s="8"/>
      <c r="KBV313" s="8"/>
      <c r="KBW313" s="8"/>
      <c r="KBX313" s="8"/>
      <c r="KBY313" s="8"/>
      <c r="KBZ313" s="8"/>
      <c r="KCA313" s="8"/>
      <c r="KCB313" s="8"/>
      <c r="KCC313" s="8"/>
      <c r="KCD313" s="8"/>
      <c r="KCE313" s="8"/>
      <c r="KCF313" s="8"/>
      <c r="KCG313" s="8"/>
      <c r="KCH313" s="8"/>
      <c r="KCI313" s="8"/>
      <c r="KCJ313" s="8"/>
      <c r="KCK313" s="8"/>
      <c r="KCL313" s="8"/>
      <c r="KCM313" s="8"/>
      <c r="KCN313" s="8"/>
      <c r="KCO313" s="8"/>
      <c r="KCP313" s="8"/>
      <c r="KCQ313" s="8"/>
      <c r="KCR313" s="8"/>
      <c r="KCS313" s="8"/>
      <c r="KCT313" s="8"/>
      <c r="KCU313" s="8"/>
      <c r="KCV313" s="8"/>
      <c r="KCW313" s="8"/>
      <c r="KCX313" s="8"/>
      <c r="KCY313" s="8"/>
      <c r="KCZ313" s="8"/>
      <c r="KDA313" s="8"/>
      <c r="KDB313" s="8"/>
      <c r="KDC313" s="8"/>
      <c r="KDD313" s="8"/>
      <c r="KDE313" s="8"/>
      <c r="KDF313" s="8"/>
      <c r="KDG313" s="8"/>
      <c r="KDH313" s="8"/>
      <c r="KDI313" s="8"/>
      <c r="KDJ313" s="8"/>
      <c r="KDK313" s="8"/>
      <c r="KDL313" s="8"/>
      <c r="KDM313" s="8"/>
      <c r="KDN313" s="8"/>
      <c r="KDO313" s="8"/>
      <c r="KDP313" s="8"/>
      <c r="KDQ313" s="8"/>
      <c r="KDR313" s="8"/>
      <c r="KDS313" s="8"/>
      <c r="KDT313" s="8"/>
      <c r="KDU313" s="8"/>
      <c r="KDV313" s="8"/>
      <c r="KDW313" s="8"/>
      <c r="KDX313" s="8"/>
      <c r="KDY313" s="8"/>
      <c r="KDZ313" s="8"/>
      <c r="KEA313" s="8"/>
      <c r="KEB313" s="8"/>
      <c r="KEC313" s="8"/>
      <c r="KED313" s="8"/>
      <c r="KEE313" s="8"/>
      <c r="KEF313" s="8"/>
      <c r="KEG313" s="8"/>
      <c r="KEH313" s="8"/>
      <c r="KEI313" s="8"/>
      <c r="KEJ313" s="8"/>
      <c r="KEK313" s="8"/>
      <c r="KEL313" s="8"/>
      <c r="KEM313" s="8"/>
      <c r="KEN313" s="8"/>
      <c r="KEO313" s="8"/>
      <c r="KEP313" s="8"/>
      <c r="KEQ313" s="8"/>
      <c r="KER313" s="8"/>
      <c r="KES313" s="8"/>
      <c r="KET313" s="8"/>
      <c r="KEU313" s="8"/>
      <c r="KEV313" s="8"/>
      <c r="KEW313" s="8"/>
      <c r="KEX313" s="8"/>
      <c r="KEY313" s="8"/>
      <c r="KEZ313" s="8"/>
      <c r="KFA313" s="8"/>
      <c r="KFB313" s="8"/>
      <c r="KFC313" s="8"/>
      <c r="KFD313" s="8"/>
      <c r="KFE313" s="8"/>
      <c r="KFF313" s="8"/>
      <c r="KFG313" s="8"/>
      <c r="KFH313" s="8"/>
      <c r="KFI313" s="8"/>
      <c r="KFJ313" s="8"/>
      <c r="KFK313" s="8"/>
      <c r="KFL313" s="8"/>
      <c r="KFM313" s="8"/>
      <c r="KFN313" s="8"/>
      <c r="KFO313" s="8"/>
      <c r="KFP313" s="8"/>
      <c r="KFQ313" s="8"/>
      <c r="KFR313" s="8"/>
      <c r="KFS313" s="8"/>
      <c r="KFT313" s="8"/>
      <c r="KFU313" s="8"/>
      <c r="KFV313" s="8"/>
      <c r="KFW313" s="8"/>
      <c r="KFX313" s="8"/>
      <c r="KFY313" s="8"/>
      <c r="KFZ313" s="8"/>
      <c r="KGA313" s="8"/>
      <c r="KGB313" s="8"/>
      <c r="KGC313" s="8"/>
      <c r="KGD313" s="8"/>
      <c r="KGE313" s="8"/>
      <c r="KGF313" s="8"/>
      <c r="KGG313" s="8"/>
      <c r="KGH313" s="8"/>
      <c r="KGI313" s="8"/>
      <c r="KGJ313" s="8"/>
      <c r="KGK313" s="8"/>
      <c r="KGL313" s="8"/>
      <c r="KGM313" s="8"/>
      <c r="KGN313" s="8"/>
      <c r="KGO313" s="8"/>
      <c r="KGP313" s="8"/>
      <c r="KGQ313" s="8"/>
      <c r="KGR313" s="8"/>
      <c r="KGS313" s="8"/>
      <c r="KGT313" s="8"/>
      <c r="KGU313" s="8"/>
      <c r="KGV313" s="8"/>
      <c r="KGW313" s="8"/>
      <c r="KGX313" s="8"/>
      <c r="KGY313" s="8"/>
      <c r="KGZ313" s="8"/>
      <c r="KHA313" s="8"/>
      <c r="KHB313" s="8"/>
      <c r="KHC313" s="8"/>
      <c r="KHD313" s="8"/>
      <c r="KHE313" s="8"/>
      <c r="KHF313" s="8"/>
      <c r="KHG313" s="8"/>
      <c r="KHH313" s="8"/>
      <c r="KHI313" s="8"/>
      <c r="KHJ313" s="8"/>
      <c r="KHK313" s="8"/>
      <c r="KHL313" s="8"/>
      <c r="KHM313" s="8"/>
      <c r="KHN313" s="8"/>
      <c r="KHO313" s="8"/>
      <c r="KHP313" s="8"/>
      <c r="KHQ313" s="8"/>
      <c r="KHR313" s="8"/>
      <c r="KHS313" s="8"/>
      <c r="KHT313" s="8"/>
      <c r="KHU313" s="8"/>
      <c r="KHV313" s="8"/>
      <c r="KHW313" s="8"/>
      <c r="KHX313" s="8"/>
      <c r="KHY313" s="8"/>
      <c r="KHZ313" s="8"/>
      <c r="KIA313" s="8"/>
      <c r="KIB313" s="8"/>
      <c r="KIC313" s="8"/>
      <c r="KID313" s="8"/>
      <c r="KIE313" s="8"/>
      <c r="KIF313" s="8"/>
      <c r="KIG313" s="8"/>
      <c r="KIH313" s="8"/>
      <c r="KII313" s="8"/>
      <c r="KIJ313" s="8"/>
      <c r="KIK313" s="8"/>
      <c r="KIL313" s="8"/>
      <c r="KIM313" s="8"/>
      <c r="KIN313" s="8"/>
      <c r="KIO313" s="8"/>
      <c r="KIP313" s="8"/>
      <c r="KIQ313" s="8"/>
      <c r="KIR313" s="8"/>
      <c r="KIS313" s="8"/>
      <c r="KIT313" s="8"/>
      <c r="KIU313" s="8"/>
      <c r="KIV313" s="8"/>
      <c r="KIW313" s="8"/>
      <c r="KIX313" s="8"/>
      <c r="KIY313" s="8"/>
      <c r="KIZ313" s="8"/>
      <c r="KJA313" s="8"/>
      <c r="KJB313" s="8"/>
      <c r="KJC313" s="8"/>
      <c r="KJD313" s="8"/>
      <c r="KJE313" s="8"/>
      <c r="KJF313" s="8"/>
      <c r="KJG313" s="8"/>
      <c r="KJH313" s="8"/>
      <c r="KJI313" s="8"/>
      <c r="KJJ313" s="8"/>
      <c r="KJK313" s="8"/>
      <c r="KJL313" s="8"/>
      <c r="KJM313" s="8"/>
      <c r="KJN313" s="8"/>
      <c r="KJO313" s="8"/>
      <c r="KJP313" s="8"/>
      <c r="KJQ313" s="8"/>
      <c r="KJR313" s="8"/>
      <c r="KJS313" s="8"/>
      <c r="KJT313" s="8"/>
      <c r="KJU313" s="8"/>
      <c r="KJV313" s="8"/>
      <c r="KJW313" s="8"/>
      <c r="KJX313" s="8"/>
      <c r="KJY313" s="8"/>
      <c r="KJZ313" s="8"/>
      <c r="KKA313" s="8"/>
      <c r="KKB313" s="8"/>
      <c r="KKC313" s="8"/>
      <c r="KKD313" s="8"/>
      <c r="KKE313" s="8"/>
      <c r="KKF313" s="8"/>
      <c r="KKG313" s="8"/>
      <c r="KKH313" s="8"/>
      <c r="KKI313" s="8"/>
      <c r="KKJ313" s="8"/>
      <c r="KKK313" s="8"/>
      <c r="KKL313" s="8"/>
      <c r="KKM313" s="8"/>
      <c r="KKN313" s="8"/>
      <c r="KKO313" s="8"/>
      <c r="KKP313" s="8"/>
      <c r="KKQ313" s="8"/>
      <c r="KKR313" s="8"/>
      <c r="KKS313" s="8"/>
      <c r="KKT313" s="8"/>
      <c r="KKU313" s="8"/>
      <c r="KKV313" s="8"/>
      <c r="KKW313" s="8"/>
      <c r="KKX313" s="8"/>
      <c r="KKY313" s="8"/>
      <c r="KKZ313" s="8"/>
      <c r="KLA313" s="8"/>
      <c r="KLB313" s="8"/>
      <c r="KLC313" s="8"/>
      <c r="KLD313" s="8"/>
      <c r="KLE313" s="8"/>
      <c r="KLF313" s="8"/>
      <c r="KLG313" s="8"/>
      <c r="KLH313" s="8"/>
      <c r="KLI313" s="8"/>
      <c r="KLJ313" s="8"/>
      <c r="KLK313" s="8"/>
      <c r="KLL313" s="8"/>
      <c r="KLM313" s="8"/>
      <c r="KLN313" s="8"/>
      <c r="KLO313" s="8"/>
      <c r="KLP313" s="8"/>
      <c r="KLQ313" s="8"/>
      <c r="KLR313" s="8"/>
      <c r="KLS313" s="8"/>
      <c r="KLT313" s="8"/>
      <c r="KLU313" s="8"/>
      <c r="KLV313" s="8"/>
      <c r="KLW313" s="8"/>
      <c r="KLX313" s="8"/>
      <c r="KLY313" s="8"/>
      <c r="KLZ313" s="8"/>
      <c r="KMA313" s="8"/>
      <c r="KMB313" s="8"/>
      <c r="KMC313" s="8"/>
      <c r="KMD313" s="8"/>
      <c r="KME313" s="8"/>
      <c r="KMF313" s="8"/>
      <c r="KMG313" s="8"/>
      <c r="KMH313" s="8"/>
      <c r="KMI313" s="8"/>
      <c r="KMJ313" s="8"/>
      <c r="KMK313" s="8"/>
      <c r="KML313" s="8"/>
      <c r="KMM313" s="8"/>
      <c r="KMN313" s="8"/>
      <c r="KMO313" s="8"/>
      <c r="KMP313" s="8"/>
      <c r="KMQ313" s="8"/>
      <c r="KMR313" s="8"/>
      <c r="KMS313" s="8"/>
      <c r="KMT313" s="8"/>
      <c r="KMU313" s="8"/>
      <c r="KMV313" s="8"/>
      <c r="KMW313" s="8"/>
      <c r="KMX313" s="8"/>
      <c r="KMY313" s="8"/>
      <c r="KMZ313" s="8"/>
      <c r="KNA313" s="8"/>
      <c r="KNB313" s="8"/>
      <c r="KNC313" s="8"/>
      <c r="KND313" s="8"/>
      <c r="KNE313" s="8"/>
      <c r="KNF313" s="8"/>
      <c r="KNG313" s="8"/>
      <c r="KNH313" s="8"/>
      <c r="KNI313" s="8"/>
      <c r="KNJ313" s="8"/>
      <c r="KNK313" s="8"/>
      <c r="KNL313" s="8"/>
      <c r="KNM313" s="8"/>
      <c r="KNN313" s="8"/>
      <c r="KNO313" s="8"/>
      <c r="KNP313" s="8"/>
      <c r="KNQ313" s="8"/>
      <c r="KNR313" s="8"/>
      <c r="KNS313" s="8"/>
      <c r="KNT313" s="8"/>
      <c r="KNU313" s="8"/>
      <c r="KNV313" s="8"/>
      <c r="KNW313" s="8"/>
      <c r="KNX313" s="8"/>
      <c r="KNY313" s="8"/>
      <c r="KNZ313" s="8"/>
      <c r="KOA313" s="8"/>
      <c r="KOB313" s="8"/>
      <c r="KOC313" s="8"/>
      <c r="KOD313" s="8"/>
      <c r="KOE313" s="8"/>
      <c r="KOF313" s="8"/>
      <c r="KOG313" s="8"/>
      <c r="KOH313" s="8"/>
      <c r="KOI313" s="8"/>
      <c r="KOJ313" s="8"/>
      <c r="KOK313" s="8"/>
      <c r="KOL313" s="8"/>
      <c r="KOM313" s="8"/>
      <c r="KON313" s="8"/>
      <c r="KOO313" s="8"/>
      <c r="KOP313" s="8"/>
      <c r="KOQ313" s="8"/>
      <c r="KOR313" s="8"/>
      <c r="KOS313" s="8"/>
      <c r="KOT313" s="8"/>
      <c r="KOU313" s="8"/>
      <c r="KOV313" s="8"/>
      <c r="KOW313" s="8"/>
      <c r="KOX313" s="8"/>
      <c r="KOY313" s="8"/>
      <c r="KOZ313" s="8"/>
      <c r="KPA313" s="8"/>
      <c r="KPB313" s="8"/>
      <c r="KPC313" s="8"/>
      <c r="KPD313" s="8"/>
      <c r="KPE313" s="8"/>
      <c r="KPF313" s="8"/>
      <c r="KPG313" s="8"/>
      <c r="KPH313" s="8"/>
      <c r="KPI313" s="8"/>
      <c r="KPJ313" s="8"/>
      <c r="KPK313" s="8"/>
      <c r="KPL313" s="8"/>
      <c r="KPM313" s="8"/>
      <c r="KPN313" s="8"/>
      <c r="KPO313" s="8"/>
      <c r="KPP313" s="8"/>
      <c r="KPQ313" s="8"/>
      <c r="KPR313" s="8"/>
      <c r="KPS313" s="8"/>
      <c r="KPT313" s="8"/>
      <c r="KPU313" s="8"/>
      <c r="KPV313" s="8"/>
      <c r="KPW313" s="8"/>
      <c r="KPX313" s="8"/>
      <c r="KPY313" s="8"/>
      <c r="KPZ313" s="8"/>
      <c r="KQA313" s="8"/>
      <c r="KQB313" s="8"/>
      <c r="KQC313" s="8"/>
      <c r="KQD313" s="8"/>
      <c r="KQE313" s="8"/>
      <c r="KQF313" s="8"/>
      <c r="KQG313" s="8"/>
      <c r="KQH313" s="8"/>
      <c r="KQI313" s="8"/>
      <c r="KQJ313" s="8"/>
      <c r="KQK313" s="8"/>
      <c r="KQL313" s="8"/>
      <c r="KQM313" s="8"/>
      <c r="KQN313" s="8"/>
      <c r="KQO313" s="8"/>
      <c r="KQP313" s="8"/>
      <c r="KQQ313" s="8"/>
      <c r="KQR313" s="8"/>
      <c r="KQS313" s="8"/>
      <c r="KQT313" s="8"/>
      <c r="KQU313" s="8"/>
      <c r="KQV313" s="8"/>
      <c r="KQW313" s="8"/>
      <c r="KQX313" s="8"/>
      <c r="KQY313" s="8"/>
      <c r="KQZ313" s="8"/>
      <c r="KRA313" s="8"/>
      <c r="KRB313" s="8"/>
      <c r="KRC313" s="8"/>
      <c r="KRD313" s="8"/>
      <c r="KRE313" s="8"/>
      <c r="KRF313" s="8"/>
      <c r="KRG313" s="8"/>
      <c r="KRH313" s="8"/>
      <c r="KRI313" s="8"/>
      <c r="KRJ313" s="8"/>
      <c r="KRK313" s="8"/>
      <c r="KRL313" s="8"/>
      <c r="KRM313" s="8"/>
      <c r="KRN313" s="8"/>
      <c r="KRO313" s="8"/>
      <c r="KRP313" s="8"/>
      <c r="KRQ313" s="8"/>
      <c r="KRR313" s="8"/>
      <c r="KRS313" s="8"/>
      <c r="KRT313" s="8"/>
      <c r="KRU313" s="8"/>
      <c r="KRV313" s="8"/>
      <c r="KRW313" s="8"/>
      <c r="KRX313" s="8"/>
      <c r="KRY313" s="8"/>
      <c r="KRZ313" s="8"/>
      <c r="KSA313" s="8"/>
      <c r="KSB313" s="8"/>
      <c r="KSC313" s="8"/>
      <c r="KSD313" s="8"/>
      <c r="KSE313" s="8"/>
      <c r="KSF313" s="8"/>
      <c r="KSG313" s="8"/>
      <c r="KSH313" s="8"/>
      <c r="KSI313" s="8"/>
      <c r="KSJ313" s="8"/>
      <c r="KSK313" s="8"/>
      <c r="KSL313" s="8"/>
      <c r="KSM313" s="8"/>
      <c r="KSN313" s="8"/>
      <c r="KSO313" s="8"/>
      <c r="KSP313" s="8"/>
      <c r="KSQ313" s="8"/>
      <c r="KSR313" s="8"/>
      <c r="KSS313" s="8"/>
      <c r="KST313" s="8"/>
      <c r="KSU313" s="8"/>
      <c r="KSV313" s="8"/>
      <c r="KSW313" s="8"/>
      <c r="KSX313" s="8"/>
      <c r="KSY313" s="8"/>
      <c r="KSZ313" s="8"/>
      <c r="KTA313" s="8"/>
      <c r="KTB313" s="8"/>
      <c r="KTC313" s="8"/>
      <c r="KTD313" s="8"/>
      <c r="KTE313" s="8"/>
      <c r="KTF313" s="8"/>
      <c r="KTG313" s="8"/>
      <c r="KTH313" s="8"/>
      <c r="KTI313" s="8"/>
      <c r="KTJ313" s="8"/>
      <c r="KTK313" s="8"/>
      <c r="KTL313" s="8"/>
      <c r="KTM313" s="8"/>
      <c r="KTN313" s="8"/>
      <c r="KTO313" s="8"/>
      <c r="KTP313" s="8"/>
      <c r="KTQ313" s="8"/>
      <c r="KTR313" s="8"/>
      <c r="KTS313" s="8"/>
      <c r="KTT313" s="8"/>
      <c r="KTU313" s="8"/>
      <c r="KTV313" s="8"/>
      <c r="KTW313" s="8"/>
      <c r="KTX313" s="8"/>
      <c r="KTY313" s="8"/>
      <c r="KTZ313" s="8"/>
      <c r="KUA313" s="8"/>
      <c r="KUB313" s="8"/>
      <c r="KUC313" s="8"/>
      <c r="KUD313" s="8"/>
      <c r="KUE313" s="8"/>
      <c r="KUF313" s="8"/>
      <c r="KUG313" s="8"/>
      <c r="KUH313" s="8"/>
      <c r="KUI313" s="8"/>
      <c r="KUJ313" s="8"/>
      <c r="KUK313" s="8"/>
      <c r="KUL313" s="8"/>
      <c r="KUM313" s="8"/>
      <c r="KUN313" s="8"/>
      <c r="KUO313" s="8"/>
      <c r="KUP313" s="8"/>
      <c r="KUQ313" s="8"/>
      <c r="KUR313" s="8"/>
      <c r="KUS313" s="8"/>
      <c r="KUT313" s="8"/>
      <c r="KUU313" s="8"/>
      <c r="KUV313" s="8"/>
      <c r="KUW313" s="8"/>
      <c r="KUX313" s="8"/>
      <c r="KUY313" s="8"/>
      <c r="KUZ313" s="8"/>
      <c r="KVA313" s="8"/>
      <c r="KVB313" s="8"/>
      <c r="KVC313" s="8"/>
      <c r="KVD313" s="8"/>
      <c r="KVE313" s="8"/>
      <c r="KVF313" s="8"/>
      <c r="KVG313" s="8"/>
      <c r="KVH313" s="8"/>
      <c r="KVI313" s="8"/>
      <c r="KVJ313" s="8"/>
      <c r="KVK313" s="8"/>
      <c r="KVL313" s="8"/>
      <c r="KVM313" s="8"/>
      <c r="KVN313" s="8"/>
      <c r="KVO313" s="8"/>
      <c r="KVP313" s="8"/>
      <c r="KVQ313" s="8"/>
      <c r="KVR313" s="8"/>
      <c r="KVS313" s="8"/>
      <c r="KVT313" s="8"/>
      <c r="KVU313" s="8"/>
      <c r="KVV313" s="8"/>
      <c r="KVW313" s="8"/>
      <c r="KVX313" s="8"/>
      <c r="KVY313" s="8"/>
      <c r="KVZ313" s="8"/>
      <c r="KWA313" s="8"/>
      <c r="KWB313" s="8"/>
      <c r="KWC313" s="8"/>
      <c r="KWD313" s="8"/>
      <c r="KWE313" s="8"/>
      <c r="KWF313" s="8"/>
      <c r="KWG313" s="8"/>
      <c r="KWH313" s="8"/>
      <c r="KWI313" s="8"/>
      <c r="KWJ313" s="8"/>
      <c r="KWK313" s="8"/>
      <c r="KWL313" s="8"/>
      <c r="KWM313" s="8"/>
      <c r="KWN313" s="8"/>
      <c r="KWO313" s="8"/>
      <c r="KWP313" s="8"/>
      <c r="KWQ313" s="8"/>
      <c r="KWR313" s="8"/>
      <c r="KWS313" s="8"/>
      <c r="KWT313" s="8"/>
      <c r="KWU313" s="8"/>
      <c r="KWV313" s="8"/>
      <c r="KWW313" s="8"/>
      <c r="KWX313" s="8"/>
      <c r="KWY313" s="8"/>
      <c r="KWZ313" s="8"/>
      <c r="KXA313" s="8"/>
      <c r="KXB313" s="8"/>
      <c r="KXC313" s="8"/>
      <c r="KXD313" s="8"/>
      <c r="KXE313" s="8"/>
      <c r="KXF313" s="8"/>
      <c r="KXG313" s="8"/>
      <c r="KXH313" s="8"/>
      <c r="KXI313" s="8"/>
      <c r="KXJ313" s="8"/>
      <c r="KXK313" s="8"/>
      <c r="KXL313" s="8"/>
      <c r="KXM313" s="8"/>
      <c r="KXN313" s="8"/>
      <c r="KXO313" s="8"/>
      <c r="KXP313" s="8"/>
      <c r="KXQ313" s="8"/>
      <c r="KXR313" s="8"/>
      <c r="KXS313" s="8"/>
      <c r="KXT313" s="8"/>
      <c r="KXU313" s="8"/>
      <c r="KXV313" s="8"/>
      <c r="KXW313" s="8"/>
      <c r="KXX313" s="8"/>
      <c r="KXY313" s="8"/>
      <c r="KXZ313" s="8"/>
      <c r="KYA313" s="8"/>
      <c r="KYB313" s="8"/>
      <c r="KYC313" s="8"/>
      <c r="KYD313" s="8"/>
      <c r="KYE313" s="8"/>
      <c r="KYF313" s="8"/>
      <c r="KYG313" s="8"/>
      <c r="KYH313" s="8"/>
      <c r="KYI313" s="8"/>
      <c r="KYJ313" s="8"/>
      <c r="KYK313" s="8"/>
      <c r="KYL313" s="8"/>
      <c r="KYM313" s="8"/>
      <c r="KYN313" s="8"/>
      <c r="KYO313" s="8"/>
      <c r="KYP313" s="8"/>
      <c r="KYQ313" s="8"/>
      <c r="KYR313" s="8"/>
      <c r="KYS313" s="8"/>
      <c r="KYT313" s="8"/>
      <c r="KYU313" s="8"/>
      <c r="KYV313" s="8"/>
      <c r="KYW313" s="8"/>
      <c r="KYX313" s="8"/>
      <c r="KYY313" s="8"/>
      <c r="KYZ313" s="8"/>
      <c r="KZA313" s="8"/>
      <c r="KZB313" s="8"/>
      <c r="KZC313" s="8"/>
      <c r="KZD313" s="8"/>
      <c r="KZE313" s="8"/>
      <c r="KZF313" s="8"/>
      <c r="KZG313" s="8"/>
      <c r="KZH313" s="8"/>
      <c r="KZI313" s="8"/>
      <c r="KZJ313" s="8"/>
      <c r="KZK313" s="8"/>
      <c r="KZL313" s="8"/>
      <c r="KZM313" s="8"/>
      <c r="KZN313" s="8"/>
      <c r="KZO313" s="8"/>
      <c r="KZP313" s="8"/>
      <c r="KZQ313" s="8"/>
      <c r="KZR313" s="8"/>
      <c r="KZS313" s="8"/>
      <c r="KZT313" s="8"/>
      <c r="KZU313" s="8"/>
      <c r="KZV313" s="8"/>
      <c r="KZW313" s="8"/>
      <c r="KZX313" s="8"/>
      <c r="KZY313" s="8"/>
      <c r="KZZ313" s="8"/>
      <c r="LAA313" s="8"/>
      <c r="LAB313" s="8"/>
      <c r="LAC313" s="8"/>
      <c r="LAD313" s="8"/>
      <c r="LAE313" s="8"/>
      <c r="LAF313" s="8"/>
      <c r="LAG313" s="8"/>
      <c r="LAH313" s="8"/>
      <c r="LAI313" s="8"/>
      <c r="LAJ313" s="8"/>
      <c r="LAK313" s="8"/>
      <c r="LAL313" s="8"/>
      <c r="LAM313" s="8"/>
      <c r="LAN313" s="8"/>
      <c r="LAO313" s="8"/>
      <c r="LAP313" s="8"/>
      <c r="LAQ313" s="8"/>
      <c r="LAR313" s="8"/>
      <c r="LAS313" s="8"/>
      <c r="LAT313" s="8"/>
      <c r="LAU313" s="8"/>
      <c r="LAV313" s="8"/>
      <c r="LAW313" s="8"/>
      <c r="LAX313" s="8"/>
      <c r="LAY313" s="8"/>
      <c r="LAZ313" s="8"/>
      <c r="LBA313" s="8"/>
      <c r="LBB313" s="8"/>
      <c r="LBC313" s="8"/>
      <c r="LBD313" s="8"/>
      <c r="LBE313" s="8"/>
      <c r="LBF313" s="8"/>
      <c r="LBG313" s="8"/>
      <c r="LBH313" s="8"/>
      <c r="LBI313" s="8"/>
      <c r="LBJ313" s="8"/>
      <c r="LBK313" s="8"/>
      <c r="LBL313" s="8"/>
      <c r="LBM313" s="8"/>
      <c r="LBN313" s="8"/>
      <c r="LBO313" s="8"/>
      <c r="LBP313" s="8"/>
      <c r="LBQ313" s="8"/>
      <c r="LBR313" s="8"/>
      <c r="LBS313" s="8"/>
      <c r="LBT313" s="8"/>
      <c r="LBU313" s="8"/>
      <c r="LBV313" s="8"/>
      <c r="LBW313" s="8"/>
      <c r="LBX313" s="8"/>
      <c r="LBY313" s="8"/>
      <c r="LBZ313" s="8"/>
      <c r="LCA313" s="8"/>
      <c r="LCB313" s="8"/>
      <c r="LCC313" s="8"/>
      <c r="LCD313" s="8"/>
      <c r="LCE313" s="8"/>
      <c r="LCF313" s="8"/>
      <c r="LCG313" s="8"/>
      <c r="LCH313" s="8"/>
      <c r="LCI313" s="8"/>
      <c r="LCJ313" s="8"/>
      <c r="LCK313" s="8"/>
      <c r="LCL313" s="8"/>
      <c r="LCM313" s="8"/>
      <c r="LCN313" s="8"/>
      <c r="LCO313" s="8"/>
      <c r="LCP313" s="8"/>
      <c r="LCQ313" s="8"/>
      <c r="LCR313" s="8"/>
      <c r="LCS313" s="8"/>
      <c r="LCT313" s="8"/>
      <c r="LCU313" s="8"/>
      <c r="LCV313" s="8"/>
      <c r="LCW313" s="8"/>
      <c r="LCX313" s="8"/>
      <c r="LCY313" s="8"/>
      <c r="LCZ313" s="8"/>
      <c r="LDA313" s="8"/>
      <c r="LDB313" s="8"/>
      <c r="LDC313" s="8"/>
      <c r="LDD313" s="8"/>
      <c r="LDE313" s="8"/>
      <c r="LDF313" s="8"/>
      <c r="LDG313" s="8"/>
      <c r="LDH313" s="8"/>
      <c r="LDI313" s="8"/>
      <c r="LDJ313" s="8"/>
      <c r="LDK313" s="8"/>
      <c r="LDL313" s="8"/>
      <c r="LDM313" s="8"/>
      <c r="LDN313" s="8"/>
      <c r="LDO313" s="8"/>
      <c r="LDP313" s="8"/>
      <c r="LDQ313" s="8"/>
      <c r="LDR313" s="8"/>
      <c r="LDS313" s="8"/>
      <c r="LDT313" s="8"/>
      <c r="LDU313" s="8"/>
      <c r="LDV313" s="8"/>
      <c r="LDW313" s="8"/>
      <c r="LDX313" s="8"/>
      <c r="LDY313" s="8"/>
      <c r="LDZ313" s="8"/>
      <c r="LEA313" s="8"/>
      <c r="LEB313" s="8"/>
      <c r="LEC313" s="8"/>
      <c r="LED313" s="8"/>
      <c r="LEE313" s="8"/>
      <c r="LEF313" s="8"/>
      <c r="LEG313" s="8"/>
      <c r="LEH313" s="8"/>
      <c r="LEI313" s="8"/>
      <c r="LEJ313" s="8"/>
      <c r="LEK313" s="8"/>
      <c r="LEL313" s="8"/>
      <c r="LEM313" s="8"/>
      <c r="LEN313" s="8"/>
      <c r="LEO313" s="8"/>
      <c r="LEP313" s="8"/>
      <c r="LEQ313" s="8"/>
      <c r="LER313" s="8"/>
      <c r="LES313" s="8"/>
      <c r="LET313" s="8"/>
      <c r="LEU313" s="8"/>
      <c r="LEV313" s="8"/>
      <c r="LEW313" s="8"/>
      <c r="LEX313" s="8"/>
      <c r="LEY313" s="8"/>
      <c r="LEZ313" s="8"/>
      <c r="LFA313" s="8"/>
      <c r="LFB313" s="8"/>
      <c r="LFC313" s="8"/>
      <c r="LFD313" s="8"/>
      <c r="LFE313" s="8"/>
      <c r="LFF313" s="8"/>
      <c r="LFG313" s="8"/>
      <c r="LFH313" s="8"/>
      <c r="LFI313" s="8"/>
      <c r="LFJ313" s="8"/>
      <c r="LFK313" s="8"/>
      <c r="LFL313" s="8"/>
      <c r="LFM313" s="8"/>
      <c r="LFN313" s="8"/>
      <c r="LFO313" s="8"/>
      <c r="LFP313" s="8"/>
      <c r="LFQ313" s="8"/>
      <c r="LFR313" s="8"/>
      <c r="LFS313" s="8"/>
      <c r="LFT313" s="8"/>
      <c r="LFU313" s="8"/>
      <c r="LFV313" s="8"/>
      <c r="LFW313" s="8"/>
      <c r="LFX313" s="8"/>
      <c r="LFY313" s="8"/>
      <c r="LFZ313" s="8"/>
      <c r="LGA313" s="8"/>
      <c r="LGB313" s="8"/>
      <c r="LGC313" s="8"/>
      <c r="LGD313" s="8"/>
      <c r="LGE313" s="8"/>
      <c r="LGF313" s="8"/>
      <c r="LGG313" s="8"/>
      <c r="LGH313" s="8"/>
      <c r="LGI313" s="8"/>
      <c r="LGJ313" s="8"/>
      <c r="LGK313" s="8"/>
      <c r="LGL313" s="8"/>
      <c r="LGM313" s="8"/>
      <c r="LGN313" s="8"/>
      <c r="LGO313" s="8"/>
      <c r="LGP313" s="8"/>
      <c r="LGQ313" s="8"/>
      <c r="LGR313" s="8"/>
      <c r="LGS313" s="8"/>
      <c r="LGT313" s="8"/>
      <c r="LGU313" s="8"/>
      <c r="LGV313" s="8"/>
      <c r="LGW313" s="8"/>
      <c r="LGX313" s="8"/>
      <c r="LGY313" s="8"/>
      <c r="LGZ313" s="8"/>
      <c r="LHA313" s="8"/>
      <c r="LHB313" s="8"/>
      <c r="LHC313" s="8"/>
      <c r="LHD313" s="8"/>
      <c r="LHE313" s="8"/>
      <c r="LHF313" s="8"/>
      <c r="LHG313" s="8"/>
      <c r="LHH313" s="8"/>
      <c r="LHI313" s="8"/>
      <c r="LHJ313" s="8"/>
      <c r="LHK313" s="8"/>
      <c r="LHL313" s="8"/>
      <c r="LHM313" s="8"/>
      <c r="LHN313" s="8"/>
      <c r="LHO313" s="8"/>
      <c r="LHP313" s="8"/>
      <c r="LHQ313" s="8"/>
      <c r="LHR313" s="8"/>
      <c r="LHS313" s="8"/>
      <c r="LHT313" s="8"/>
      <c r="LHU313" s="8"/>
      <c r="LHV313" s="8"/>
      <c r="LHW313" s="8"/>
      <c r="LHX313" s="8"/>
      <c r="LHY313" s="8"/>
      <c r="LHZ313" s="8"/>
      <c r="LIA313" s="8"/>
      <c r="LIB313" s="8"/>
      <c r="LIC313" s="8"/>
      <c r="LID313" s="8"/>
      <c r="LIE313" s="8"/>
      <c r="LIF313" s="8"/>
      <c r="LIG313" s="8"/>
      <c r="LIH313" s="8"/>
      <c r="LII313" s="8"/>
      <c r="LIJ313" s="8"/>
      <c r="LIK313" s="8"/>
      <c r="LIL313" s="8"/>
      <c r="LIM313" s="8"/>
      <c r="LIN313" s="8"/>
      <c r="LIO313" s="8"/>
      <c r="LIP313" s="8"/>
      <c r="LIQ313" s="8"/>
      <c r="LIR313" s="8"/>
      <c r="LIS313" s="8"/>
      <c r="LIT313" s="8"/>
      <c r="LIU313" s="8"/>
      <c r="LIV313" s="8"/>
      <c r="LIW313" s="8"/>
      <c r="LIX313" s="8"/>
      <c r="LIY313" s="8"/>
      <c r="LIZ313" s="8"/>
      <c r="LJA313" s="8"/>
      <c r="LJB313" s="8"/>
      <c r="LJC313" s="8"/>
      <c r="LJD313" s="8"/>
      <c r="LJE313" s="8"/>
      <c r="LJF313" s="8"/>
      <c r="LJG313" s="8"/>
      <c r="LJH313" s="8"/>
      <c r="LJI313" s="8"/>
      <c r="LJJ313" s="8"/>
      <c r="LJK313" s="8"/>
      <c r="LJL313" s="8"/>
      <c r="LJM313" s="8"/>
      <c r="LJN313" s="8"/>
      <c r="LJO313" s="8"/>
      <c r="LJP313" s="8"/>
      <c r="LJQ313" s="8"/>
      <c r="LJR313" s="8"/>
      <c r="LJS313" s="8"/>
      <c r="LJT313" s="8"/>
      <c r="LJU313" s="8"/>
      <c r="LJV313" s="8"/>
      <c r="LJW313" s="8"/>
      <c r="LJX313" s="8"/>
      <c r="LJY313" s="8"/>
      <c r="LJZ313" s="8"/>
      <c r="LKA313" s="8"/>
      <c r="LKB313" s="8"/>
      <c r="LKC313" s="8"/>
      <c r="LKD313" s="8"/>
      <c r="LKE313" s="8"/>
      <c r="LKF313" s="8"/>
      <c r="LKG313" s="8"/>
      <c r="LKH313" s="8"/>
      <c r="LKI313" s="8"/>
      <c r="LKJ313" s="8"/>
      <c r="LKK313" s="8"/>
      <c r="LKL313" s="8"/>
      <c r="LKM313" s="8"/>
      <c r="LKN313" s="8"/>
      <c r="LKO313" s="8"/>
      <c r="LKP313" s="8"/>
      <c r="LKQ313" s="8"/>
      <c r="LKR313" s="8"/>
      <c r="LKS313" s="8"/>
      <c r="LKT313" s="8"/>
      <c r="LKU313" s="8"/>
      <c r="LKV313" s="8"/>
      <c r="LKW313" s="8"/>
      <c r="LKX313" s="8"/>
      <c r="LKY313" s="8"/>
      <c r="LKZ313" s="8"/>
      <c r="LLA313" s="8"/>
      <c r="LLB313" s="8"/>
      <c r="LLC313" s="8"/>
      <c r="LLD313" s="8"/>
      <c r="LLE313" s="8"/>
      <c r="LLF313" s="8"/>
      <c r="LLG313" s="8"/>
      <c r="LLH313" s="8"/>
      <c r="LLI313" s="8"/>
      <c r="LLJ313" s="8"/>
      <c r="LLK313" s="8"/>
      <c r="LLL313" s="8"/>
      <c r="LLM313" s="8"/>
      <c r="LLN313" s="8"/>
      <c r="LLO313" s="8"/>
      <c r="LLP313" s="8"/>
      <c r="LLQ313" s="8"/>
      <c r="LLR313" s="8"/>
      <c r="LLS313" s="8"/>
      <c r="LLT313" s="8"/>
      <c r="LLU313" s="8"/>
      <c r="LLV313" s="8"/>
      <c r="LLW313" s="8"/>
      <c r="LLX313" s="8"/>
      <c r="LLY313" s="8"/>
      <c r="LLZ313" s="8"/>
      <c r="LMA313" s="8"/>
      <c r="LMB313" s="8"/>
      <c r="LMC313" s="8"/>
      <c r="LMD313" s="8"/>
      <c r="LME313" s="8"/>
      <c r="LMF313" s="8"/>
      <c r="LMG313" s="8"/>
      <c r="LMH313" s="8"/>
      <c r="LMI313" s="8"/>
      <c r="LMJ313" s="8"/>
      <c r="LMK313" s="8"/>
      <c r="LML313" s="8"/>
      <c r="LMM313" s="8"/>
      <c r="LMN313" s="8"/>
      <c r="LMO313" s="8"/>
      <c r="LMP313" s="8"/>
      <c r="LMQ313" s="8"/>
      <c r="LMR313" s="8"/>
      <c r="LMS313" s="8"/>
      <c r="LMT313" s="8"/>
      <c r="LMU313" s="8"/>
      <c r="LMV313" s="8"/>
      <c r="LMW313" s="8"/>
      <c r="LMX313" s="8"/>
      <c r="LMY313" s="8"/>
      <c r="LMZ313" s="8"/>
      <c r="LNA313" s="8"/>
      <c r="LNB313" s="8"/>
      <c r="LNC313" s="8"/>
      <c r="LND313" s="8"/>
      <c r="LNE313" s="8"/>
      <c r="LNF313" s="8"/>
      <c r="LNG313" s="8"/>
      <c r="LNH313" s="8"/>
      <c r="LNI313" s="8"/>
      <c r="LNJ313" s="8"/>
      <c r="LNK313" s="8"/>
      <c r="LNL313" s="8"/>
      <c r="LNM313" s="8"/>
      <c r="LNN313" s="8"/>
      <c r="LNO313" s="8"/>
      <c r="LNP313" s="8"/>
      <c r="LNQ313" s="8"/>
      <c r="LNR313" s="8"/>
      <c r="LNS313" s="8"/>
      <c r="LNT313" s="8"/>
      <c r="LNU313" s="8"/>
      <c r="LNV313" s="8"/>
      <c r="LNW313" s="8"/>
      <c r="LNX313" s="8"/>
      <c r="LNY313" s="8"/>
      <c r="LNZ313" s="8"/>
      <c r="LOA313" s="8"/>
      <c r="LOB313" s="8"/>
      <c r="LOC313" s="8"/>
      <c r="LOD313" s="8"/>
      <c r="LOE313" s="8"/>
      <c r="LOF313" s="8"/>
      <c r="LOG313" s="8"/>
      <c r="LOH313" s="8"/>
      <c r="LOI313" s="8"/>
      <c r="LOJ313" s="8"/>
      <c r="LOK313" s="8"/>
      <c r="LOL313" s="8"/>
      <c r="LOM313" s="8"/>
      <c r="LON313" s="8"/>
      <c r="LOO313" s="8"/>
      <c r="LOP313" s="8"/>
      <c r="LOQ313" s="8"/>
      <c r="LOR313" s="8"/>
      <c r="LOS313" s="8"/>
      <c r="LOT313" s="8"/>
      <c r="LOU313" s="8"/>
      <c r="LOV313" s="8"/>
      <c r="LOW313" s="8"/>
      <c r="LOX313" s="8"/>
      <c r="LOY313" s="8"/>
      <c r="LOZ313" s="8"/>
      <c r="LPA313" s="8"/>
      <c r="LPB313" s="8"/>
      <c r="LPC313" s="8"/>
      <c r="LPD313" s="8"/>
      <c r="LPE313" s="8"/>
      <c r="LPF313" s="8"/>
      <c r="LPG313" s="8"/>
      <c r="LPH313" s="8"/>
      <c r="LPI313" s="8"/>
      <c r="LPJ313" s="8"/>
      <c r="LPK313" s="8"/>
      <c r="LPL313" s="8"/>
      <c r="LPM313" s="8"/>
      <c r="LPN313" s="8"/>
      <c r="LPO313" s="8"/>
      <c r="LPP313" s="8"/>
      <c r="LPQ313" s="8"/>
      <c r="LPR313" s="8"/>
      <c r="LPS313" s="8"/>
      <c r="LPT313" s="8"/>
      <c r="LPU313" s="8"/>
      <c r="LPV313" s="8"/>
      <c r="LPW313" s="8"/>
      <c r="LPX313" s="8"/>
      <c r="LPY313" s="8"/>
      <c r="LPZ313" s="8"/>
      <c r="LQA313" s="8"/>
      <c r="LQB313" s="8"/>
      <c r="LQC313" s="8"/>
      <c r="LQD313" s="8"/>
      <c r="LQE313" s="8"/>
      <c r="LQF313" s="8"/>
      <c r="LQG313" s="8"/>
      <c r="LQH313" s="8"/>
      <c r="LQI313" s="8"/>
      <c r="LQJ313" s="8"/>
      <c r="LQK313" s="8"/>
      <c r="LQL313" s="8"/>
      <c r="LQM313" s="8"/>
      <c r="LQN313" s="8"/>
      <c r="LQO313" s="8"/>
      <c r="LQP313" s="8"/>
      <c r="LQQ313" s="8"/>
      <c r="LQR313" s="8"/>
      <c r="LQS313" s="8"/>
      <c r="LQT313" s="8"/>
      <c r="LQU313" s="8"/>
      <c r="LQV313" s="8"/>
      <c r="LQW313" s="8"/>
      <c r="LQX313" s="8"/>
      <c r="LQY313" s="8"/>
      <c r="LQZ313" s="8"/>
      <c r="LRA313" s="8"/>
      <c r="LRB313" s="8"/>
      <c r="LRC313" s="8"/>
      <c r="LRD313" s="8"/>
      <c r="LRE313" s="8"/>
      <c r="LRF313" s="8"/>
      <c r="LRG313" s="8"/>
      <c r="LRH313" s="8"/>
      <c r="LRI313" s="8"/>
      <c r="LRJ313" s="8"/>
      <c r="LRK313" s="8"/>
      <c r="LRL313" s="8"/>
      <c r="LRM313" s="8"/>
      <c r="LRN313" s="8"/>
      <c r="LRO313" s="8"/>
      <c r="LRP313" s="8"/>
      <c r="LRQ313" s="8"/>
      <c r="LRR313" s="8"/>
      <c r="LRS313" s="8"/>
      <c r="LRT313" s="8"/>
      <c r="LRU313" s="8"/>
      <c r="LRV313" s="8"/>
      <c r="LRW313" s="8"/>
      <c r="LRX313" s="8"/>
      <c r="LRY313" s="8"/>
      <c r="LRZ313" s="8"/>
      <c r="LSA313" s="8"/>
      <c r="LSB313" s="8"/>
      <c r="LSC313" s="8"/>
      <c r="LSD313" s="8"/>
      <c r="LSE313" s="8"/>
      <c r="LSF313" s="8"/>
      <c r="LSG313" s="8"/>
      <c r="LSH313" s="8"/>
      <c r="LSI313" s="8"/>
      <c r="LSJ313" s="8"/>
      <c r="LSK313" s="8"/>
      <c r="LSL313" s="8"/>
      <c r="LSM313" s="8"/>
      <c r="LSN313" s="8"/>
      <c r="LSO313" s="8"/>
      <c r="LSP313" s="8"/>
      <c r="LSQ313" s="8"/>
      <c r="LSR313" s="8"/>
      <c r="LSS313" s="8"/>
      <c r="LST313" s="8"/>
      <c r="LSU313" s="8"/>
      <c r="LSV313" s="8"/>
      <c r="LSW313" s="8"/>
      <c r="LSX313" s="8"/>
      <c r="LSY313" s="8"/>
      <c r="LSZ313" s="8"/>
      <c r="LTA313" s="8"/>
      <c r="LTB313" s="8"/>
      <c r="LTC313" s="8"/>
      <c r="LTD313" s="8"/>
      <c r="LTE313" s="8"/>
      <c r="LTF313" s="8"/>
      <c r="LTG313" s="8"/>
      <c r="LTH313" s="8"/>
      <c r="LTI313" s="8"/>
      <c r="LTJ313" s="8"/>
      <c r="LTK313" s="8"/>
      <c r="LTL313" s="8"/>
      <c r="LTM313" s="8"/>
      <c r="LTN313" s="8"/>
      <c r="LTO313" s="8"/>
      <c r="LTP313" s="8"/>
      <c r="LTQ313" s="8"/>
      <c r="LTR313" s="8"/>
      <c r="LTS313" s="8"/>
      <c r="LTT313" s="8"/>
      <c r="LTU313" s="8"/>
      <c r="LTV313" s="8"/>
      <c r="LTW313" s="8"/>
      <c r="LTX313" s="8"/>
      <c r="LTY313" s="8"/>
      <c r="LTZ313" s="8"/>
      <c r="LUA313" s="8"/>
      <c r="LUB313" s="8"/>
      <c r="LUC313" s="8"/>
      <c r="LUD313" s="8"/>
      <c r="LUE313" s="8"/>
      <c r="LUF313" s="8"/>
      <c r="LUG313" s="8"/>
      <c r="LUH313" s="8"/>
      <c r="LUI313" s="8"/>
      <c r="LUJ313" s="8"/>
      <c r="LUK313" s="8"/>
      <c r="LUL313" s="8"/>
      <c r="LUM313" s="8"/>
      <c r="LUN313" s="8"/>
      <c r="LUO313" s="8"/>
      <c r="LUP313" s="8"/>
      <c r="LUQ313" s="8"/>
      <c r="LUR313" s="8"/>
      <c r="LUS313" s="8"/>
      <c r="LUT313" s="8"/>
      <c r="LUU313" s="8"/>
      <c r="LUV313" s="8"/>
      <c r="LUW313" s="8"/>
      <c r="LUX313" s="8"/>
      <c r="LUY313" s="8"/>
      <c r="LUZ313" s="8"/>
      <c r="LVA313" s="8"/>
      <c r="LVB313" s="8"/>
      <c r="LVC313" s="8"/>
      <c r="LVD313" s="8"/>
      <c r="LVE313" s="8"/>
      <c r="LVF313" s="8"/>
      <c r="LVG313" s="8"/>
      <c r="LVH313" s="8"/>
      <c r="LVI313" s="8"/>
      <c r="LVJ313" s="8"/>
      <c r="LVK313" s="8"/>
      <c r="LVL313" s="8"/>
      <c r="LVM313" s="8"/>
      <c r="LVN313" s="8"/>
      <c r="LVO313" s="8"/>
      <c r="LVP313" s="8"/>
      <c r="LVQ313" s="8"/>
      <c r="LVR313" s="8"/>
      <c r="LVS313" s="8"/>
      <c r="LVT313" s="8"/>
      <c r="LVU313" s="8"/>
      <c r="LVV313" s="8"/>
      <c r="LVW313" s="8"/>
      <c r="LVX313" s="8"/>
      <c r="LVY313" s="8"/>
      <c r="LVZ313" s="8"/>
      <c r="LWA313" s="8"/>
      <c r="LWB313" s="8"/>
      <c r="LWC313" s="8"/>
      <c r="LWD313" s="8"/>
      <c r="LWE313" s="8"/>
      <c r="LWF313" s="8"/>
      <c r="LWG313" s="8"/>
      <c r="LWH313" s="8"/>
      <c r="LWI313" s="8"/>
      <c r="LWJ313" s="8"/>
      <c r="LWK313" s="8"/>
      <c r="LWL313" s="8"/>
      <c r="LWM313" s="8"/>
      <c r="LWN313" s="8"/>
      <c r="LWO313" s="8"/>
      <c r="LWP313" s="8"/>
      <c r="LWQ313" s="8"/>
      <c r="LWR313" s="8"/>
      <c r="LWS313" s="8"/>
      <c r="LWT313" s="8"/>
      <c r="LWU313" s="8"/>
      <c r="LWV313" s="8"/>
      <c r="LWW313" s="8"/>
      <c r="LWX313" s="8"/>
      <c r="LWY313" s="8"/>
      <c r="LWZ313" s="8"/>
      <c r="LXA313" s="8"/>
      <c r="LXB313" s="8"/>
      <c r="LXC313" s="8"/>
      <c r="LXD313" s="8"/>
      <c r="LXE313" s="8"/>
      <c r="LXF313" s="8"/>
      <c r="LXG313" s="8"/>
      <c r="LXH313" s="8"/>
      <c r="LXI313" s="8"/>
      <c r="LXJ313" s="8"/>
      <c r="LXK313" s="8"/>
      <c r="LXL313" s="8"/>
      <c r="LXM313" s="8"/>
      <c r="LXN313" s="8"/>
      <c r="LXO313" s="8"/>
      <c r="LXP313" s="8"/>
      <c r="LXQ313" s="8"/>
      <c r="LXR313" s="8"/>
      <c r="LXS313" s="8"/>
      <c r="LXT313" s="8"/>
      <c r="LXU313" s="8"/>
      <c r="LXV313" s="8"/>
      <c r="LXW313" s="8"/>
      <c r="LXX313" s="8"/>
      <c r="LXY313" s="8"/>
      <c r="LXZ313" s="8"/>
      <c r="LYA313" s="8"/>
      <c r="LYB313" s="8"/>
      <c r="LYC313" s="8"/>
      <c r="LYD313" s="8"/>
      <c r="LYE313" s="8"/>
      <c r="LYF313" s="8"/>
      <c r="LYG313" s="8"/>
      <c r="LYH313" s="8"/>
      <c r="LYI313" s="8"/>
      <c r="LYJ313" s="8"/>
      <c r="LYK313" s="8"/>
      <c r="LYL313" s="8"/>
      <c r="LYM313" s="8"/>
      <c r="LYN313" s="8"/>
      <c r="LYO313" s="8"/>
      <c r="LYP313" s="8"/>
      <c r="LYQ313" s="8"/>
      <c r="LYR313" s="8"/>
      <c r="LYS313" s="8"/>
      <c r="LYT313" s="8"/>
      <c r="LYU313" s="8"/>
      <c r="LYV313" s="8"/>
      <c r="LYW313" s="8"/>
      <c r="LYX313" s="8"/>
      <c r="LYY313" s="8"/>
      <c r="LYZ313" s="8"/>
      <c r="LZA313" s="8"/>
      <c r="LZB313" s="8"/>
      <c r="LZC313" s="8"/>
      <c r="LZD313" s="8"/>
      <c r="LZE313" s="8"/>
      <c r="LZF313" s="8"/>
      <c r="LZG313" s="8"/>
      <c r="LZH313" s="8"/>
      <c r="LZI313" s="8"/>
      <c r="LZJ313" s="8"/>
      <c r="LZK313" s="8"/>
      <c r="LZL313" s="8"/>
      <c r="LZM313" s="8"/>
      <c r="LZN313" s="8"/>
      <c r="LZO313" s="8"/>
      <c r="LZP313" s="8"/>
      <c r="LZQ313" s="8"/>
      <c r="LZR313" s="8"/>
      <c r="LZS313" s="8"/>
      <c r="LZT313" s="8"/>
      <c r="LZU313" s="8"/>
      <c r="LZV313" s="8"/>
      <c r="LZW313" s="8"/>
      <c r="LZX313" s="8"/>
      <c r="LZY313" s="8"/>
      <c r="LZZ313" s="8"/>
      <c r="MAA313" s="8"/>
      <c r="MAB313" s="8"/>
      <c r="MAC313" s="8"/>
      <c r="MAD313" s="8"/>
      <c r="MAE313" s="8"/>
      <c r="MAF313" s="8"/>
      <c r="MAG313" s="8"/>
      <c r="MAH313" s="8"/>
      <c r="MAI313" s="8"/>
      <c r="MAJ313" s="8"/>
      <c r="MAK313" s="8"/>
      <c r="MAL313" s="8"/>
      <c r="MAM313" s="8"/>
      <c r="MAN313" s="8"/>
      <c r="MAO313" s="8"/>
      <c r="MAP313" s="8"/>
      <c r="MAQ313" s="8"/>
      <c r="MAR313" s="8"/>
      <c r="MAS313" s="8"/>
      <c r="MAT313" s="8"/>
      <c r="MAU313" s="8"/>
      <c r="MAV313" s="8"/>
      <c r="MAW313" s="8"/>
      <c r="MAX313" s="8"/>
      <c r="MAY313" s="8"/>
      <c r="MAZ313" s="8"/>
      <c r="MBA313" s="8"/>
      <c r="MBB313" s="8"/>
      <c r="MBC313" s="8"/>
      <c r="MBD313" s="8"/>
      <c r="MBE313" s="8"/>
      <c r="MBF313" s="8"/>
      <c r="MBG313" s="8"/>
      <c r="MBH313" s="8"/>
      <c r="MBI313" s="8"/>
      <c r="MBJ313" s="8"/>
      <c r="MBK313" s="8"/>
      <c r="MBL313" s="8"/>
      <c r="MBM313" s="8"/>
      <c r="MBN313" s="8"/>
      <c r="MBO313" s="8"/>
      <c r="MBP313" s="8"/>
      <c r="MBQ313" s="8"/>
      <c r="MBR313" s="8"/>
      <c r="MBS313" s="8"/>
      <c r="MBT313" s="8"/>
      <c r="MBU313" s="8"/>
      <c r="MBV313" s="8"/>
      <c r="MBW313" s="8"/>
      <c r="MBX313" s="8"/>
      <c r="MBY313" s="8"/>
      <c r="MBZ313" s="8"/>
      <c r="MCA313" s="8"/>
      <c r="MCB313" s="8"/>
      <c r="MCC313" s="8"/>
      <c r="MCD313" s="8"/>
      <c r="MCE313" s="8"/>
      <c r="MCF313" s="8"/>
      <c r="MCG313" s="8"/>
      <c r="MCH313" s="8"/>
      <c r="MCI313" s="8"/>
      <c r="MCJ313" s="8"/>
      <c r="MCK313" s="8"/>
      <c r="MCL313" s="8"/>
      <c r="MCM313" s="8"/>
      <c r="MCN313" s="8"/>
      <c r="MCO313" s="8"/>
      <c r="MCP313" s="8"/>
      <c r="MCQ313" s="8"/>
      <c r="MCR313" s="8"/>
      <c r="MCS313" s="8"/>
      <c r="MCT313" s="8"/>
      <c r="MCU313" s="8"/>
      <c r="MCV313" s="8"/>
      <c r="MCW313" s="8"/>
      <c r="MCX313" s="8"/>
      <c r="MCY313" s="8"/>
      <c r="MCZ313" s="8"/>
      <c r="MDA313" s="8"/>
      <c r="MDB313" s="8"/>
      <c r="MDC313" s="8"/>
      <c r="MDD313" s="8"/>
      <c r="MDE313" s="8"/>
      <c r="MDF313" s="8"/>
      <c r="MDG313" s="8"/>
      <c r="MDH313" s="8"/>
      <c r="MDI313" s="8"/>
      <c r="MDJ313" s="8"/>
      <c r="MDK313" s="8"/>
      <c r="MDL313" s="8"/>
      <c r="MDM313" s="8"/>
      <c r="MDN313" s="8"/>
      <c r="MDO313" s="8"/>
      <c r="MDP313" s="8"/>
      <c r="MDQ313" s="8"/>
      <c r="MDR313" s="8"/>
      <c r="MDS313" s="8"/>
      <c r="MDT313" s="8"/>
      <c r="MDU313" s="8"/>
      <c r="MDV313" s="8"/>
      <c r="MDW313" s="8"/>
      <c r="MDX313" s="8"/>
      <c r="MDY313" s="8"/>
      <c r="MDZ313" s="8"/>
      <c r="MEA313" s="8"/>
      <c r="MEB313" s="8"/>
      <c r="MEC313" s="8"/>
      <c r="MED313" s="8"/>
      <c r="MEE313" s="8"/>
      <c r="MEF313" s="8"/>
      <c r="MEG313" s="8"/>
      <c r="MEH313" s="8"/>
      <c r="MEI313" s="8"/>
      <c r="MEJ313" s="8"/>
      <c r="MEK313" s="8"/>
      <c r="MEL313" s="8"/>
      <c r="MEM313" s="8"/>
      <c r="MEN313" s="8"/>
      <c r="MEO313" s="8"/>
      <c r="MEP313" s="8"/>
      <c r="MEQ313" s="8"/>
      <c r="MER313" s="8"/>
      <c r="MES313" s="8"/>
      <c r="MET313" s="8"/>
      <c r="MEU313" s="8"/>
      <c r="MEV313" s="8"/>
      <c r="MEW313" s="8"/>
      <c r="MEX313" s="8"/>
      <c r="MEY313" s="8"/>
      <c r="MEZ313" s="8"/>
      <c r="MFA313" s="8"/>
      <c r="MFB313" s="8"/>
      <c r="MFC313" s="8"/>
      <c r="MFD313" s="8"/>
      <c r="MFE313" s="8"/>
      <c r="MFF313" s="8"/>
      <c r="MFG313" s="8"/>
      <c r="MFH313" s="8"/>
      <c r="MFI313" s="8"/>
      <c r="MFJ313" s="8"/>
      <c r="MFK313" s="8"/>
      <c r="MFL313" s="8"/>
      <c r="MFM313" s="8"/>
      <c r="MFN313" s="8"/>
      <c r="MFO313" s="8"/>
      <c r="MFP313" s="8"/>
      <c r="MFQ313" s="8"/>
      <c r="MFR313" s="8"/>
      <c r="MFS313" s="8"/>
      <c r="MFT313" s="8"/>
      <c r="MFU313" s="8"/>
      <c r="MFV313" s="8"/>
      <c r="MFW313" s="8"/>
      <c r="MFX313" s="8"/>
      <c r="MFY313" s="8"/>
      <c r="MFZ313" s="8"/>
      <c r="MGA313" s="8"/>
      <c r="MGB313" s="8"/>
      <c r="MGC313" s="8"/>
      <c r="MGD313" s="8"/>
      <c r="MGE313" s="8"/>
      <c r="MGF313" s="8"/>
      <c r="MGG313" s="8"/>
      <c r="MGH313" s="8"/>
      <c r="MGI313" s="8"/>
      <c r="MGJ313" s="8"/>
      <c r="MGK313" s="8"/>
      <c r="MGL313" s="8"/>
      <c r="MGM313" s="8"/>
      <c r="MGN313" s="8"/>
      <c r="MGO313" s="8"/>
      <c r="MGP313" s="8"/>
      <c r="MGQ313" s="8"/>
      <c r="MGR313" s="8"/>
      <c r="MGS313" s="8"/>
      <c r="MGT313" s="8"/>
      <c r="MGU313" s="8"/>
      <c r="MGV313" s="8"/>
      <c r="MGW313" s="8"/>
      <c r="MGX313" s="8"/>
      <c r="MGY313" s="8"/>
      <c r="MGZ313" s="8"/>
      <c r="MHA313" s="8"/>
      <c r="MHB313" s="8"/>
      <c r="MHC313" s="8"/>
      <c r="MHD313" s="8"/>
      <c r="MHE313" s="8"/>
      <c r="MHF313" s="8"/>
      <c r="MHG313" s="8"/>
      <c r="MHH313" s="8"/>
      <c r="MHI313" s="8"/>
      <c r="MHJ313" s="8"/>
      <c r="MHK313" s="8"/>
      <c r="MHL313" s="8"/>
      <c r="MHM313" s="8"/>
      <c r="MHN313" s="8"/>
      <c r="MHO313" s="8"/>
      <c r="MHP313" s="8"/>
      <c r="MHQ313" s="8"/>
      <c r="MHR313" s="8"/>
      <c r="MHS313" s="8"/>
      <c r="MHT313" s="8"/>
      <c r="MHU313" s="8"/>
      <c r="MHV313" s="8"/>
      <c r="MHW313" s="8"/>
      <c r="MHX313" s="8"/>
      <c r="MHY313" s="8"/>
      <c r="MHZ313" s="8"/>
      <c r="MIA313" s="8"/>
      <c r="MIB313" s="8"/>
      <c r="MIC313" s="8"/>
      <c r="MID313" s="8"/>
      <c r="MIE313" s="8"/>
      <c r="MIF313" s="8"/>
      <c r="MIG313" s="8"/>
      <c r="MIH313" s="8"/>
      <c r="MII313" s="8"/>
      <c r="MIJ313" s="8"/>
      <c r="MIK313" s="8"/>
      <c r="MIL313" s="8"/>
      <c r="MIM313" s="8"/>
      <c r="MIN313" s="8"/>
      <c r="MIO313" s="8"/>
      <c r="MIP313" s="8"/>
      <c r="MIQ313" s="8"/>
      <c r="MIR313" s="8"/>
      <c r="MIS313" s="8"/>
      <c r="MIT313" s="8"/>
      <c r="MIU313" s="8"/>
      <c r="MIV313" s="8"/>
      <c r="MIW313" s="8"/>
      <c r="MIX313" s="8"/>
      <c r="MIY313" s="8"/>
      <c r="MIZ313" s="8"/>
      <c r="MJA313" s="8"/>
      <c r="MJB313" s="8"/>
      <c r="MJC313" s="8"/>
      <c r="MJD313" s="8"/>
      <c r="MJE313" s="8"/>
      <c r="MJF313" s="8"/>
      <c r="MJG313" s="8"/>
      <c r="MJH313" s="8"/>
      <c r="MJI313" s="8"/>
      <c r="MJJ313" s="8"/>
      <c r="MJK313" s="8"/>
      <c r="MJL313" s="8"/>
      <c r="MJM313" s="8"/>
      <c r="MJN313" s="8"/>
      <c r="MJO313" s="8"/>
      <c r="MJP313" s="8"/>
      <c r="MJQ313" s="8"/>
      <c r="MJR313" s="8"/>
      <c r="MJS313" s="8"/>
      <c r="MJT313" s="8"/>
      <c r="MJU313" s="8"/>
      <c r="MJV313" s="8"/>
      <c r="MJW313" s="8"/>
      <c r="MJX313" s="8"/>
      <c r="MJY313" s="8"/>
      <c r="MJZ313" s="8"/>
      <c r="MKA313" s="8"/>
      <c r="MKB313" s="8"/>
      <c r="MKC313" s="8"/>
      <c r="MKD313" s="8"/>
      <c r="MKE313" s="8"/>
      <c r="MKF313" s="8"/>
      <c r="MKG313" s="8"/>
      <c r="MKH313" s="8"/>
      <c r="MKI313" s="8"/>
      <c r="MKJ313" s="8"/>
      <c r="MKK313" s="8"/>
      <c r="MKL313" s="8"/>
      <c r="MKM313" s="8"/>
      <c r="MKN313" s="8"/>
      <c r="MKO313" s="8"/>
      <c r="MKP313" s="8"/>
      <c r="MKQ313" s="8"/>
      <c r="MKR313" s="8"/>
      <c r="MKS313" s="8"/>
      <c r="MKT313" s="8"/>
      <c r="MKU313" s="8"/>
      <c r="MKV313" s="8"/>
      <c r="MKW313" s="8"/>
      <c r="MKX313" s="8"/>
      <c r="MKY313" s="8"/>
      <c r="MKZ313" s="8"/>
      <c r="MLA313" s="8"/>
      <c r="MLB313" s="8"/>
      <c r="MLC313" s="8"/>
      <c r="MLD313" s="8"/>
      <c r="MLE313" s="8"/>
      <c r="MLF313" s="8"/>
      <c r="MLG313" s="8"/>
      <c r="MLH313" s="8"/>
      <c r="MLI313" s="8"/>
      <c r="MLJ313" s="8"/>
      <c r="MLK313" s="8"/>
      <c r="MLL313" s="8"/>
      <c r="MLM313" s="8"/>
      <c r="MLN313" s="8"/>
      <c r="MLO313" s="8"/>
      <c r="MLP313" s="8"/>
      <c r="MLQ313" s="8"/>
      <c r="MLR313" s="8"/>
      <c r="MLS313" s="8"/>
      <c r="MLT313" s="8"/>
      <c r="MLU313" s="8"/>
      <c r="MLV313" s="8"/>
      <c r="MLW313" s="8"/>
      <c r="MLX313" s="8"/>
      <c r="MLY313" s="8"/>
      <c r="MLZ313" s="8"/>
      <c r="MMA313" s="8"/>
      <c r="MMB313" s="8"/>
      <c r="MMC313" s="8"/>
      <c r="MMD313" s="8"/>
      <c r="MME313" s="8"/>
      <c r="MMF313" s="8"/>
      <c r="MMG313" s="8"/>
      <c r="MMH313" s="8"/>
      <c r="MMI313" s="8"/>
      <c r="MMJ313" s="8"/>
      <c r="MMK313" s="8"/>
      <c r="MML313" s="8"/>
      <c r="MMM313" s="8"/>
      <c r="MMN313" s="8"/>
      <c r="MMO313" s="8"/>
      <c r="MMP313" s="8"/>
      <c r="MMQ313" s="8"/>
      <c r="MMR313" s="8"/>
      <c r="MMS313" s="8"/>
      <c r="MMT313" s="8"/>
      <c r="MMU313" s="8"/>
      <c r="MMV313" s="8"/>
      <c r="MMW313" s="8"/>
      <c r="MMX313" s="8"/>
      <c r="MMY313" s="8"/>
      <c r="MMZ313" s="8"/>
      <c r="MNA313" s="8"/>
      <c r="MNB313" s="8"/>
      <c r="MNC313" s="8"/>
      <c r="MND313" s="8"/>
      <c r="MNE313" s="8"/>
      <c r="MNF313" s="8"/>
      <c r="MNG313" s="8"/>
      <c r="MNH313" s="8"/>
      <c r="MNI313" s="8"/>
      <c r="MNJ313" s="8"/>
      <c r="MNK313" s="8"/>
      <c r="MNL313" s="8"/>
      <c r="MNM313" s="8"/>
      <c r="MNN313" s="8"/>
      <c r="MNO313" s="8"/>
      <c r="MNP313" s="8"/>
      <c r="MNQ313" s="8"/>
      <c r="MNR313" s="8"/>
      <c r="MNS313" s="8"/>
      <c r="MNT313" s="8"/>
      <c r="MNU313" s="8"/>
      <c r="MNV313" s="8"/>
      <c r="MNW313" s="8"/>
      <c r="MNX313" s="8"/>
      <c r="MNY313" s="8"/>
      <c r="MNZ313" s="8"/>
      <c r="MOA313" s="8"/>
      <c r="MOB313" s="8"/>
      <c r="MOC313" s="8"/>
      <c r="MOD313" s="8"/>
      <c r="MOE313" s="8"/>
      <c r="MOF313" s="8"/>
      <c r="MOG313" s="8"/>
      <c r="MOH313" s="8"/>
      <c r="MOI313" s="8"/>
      <c r="MOJ313" s="8"/>
      <c r="MOK313" s="8"/>
      <c r="MOL313" s="8"/>
      <c r="MOM313" s="8"/>
      <c r="MON313" s="8"/>
      <c r="MOO313" s="8"/>
      <c r="MOP313" s="8"/>
      <c r="MOQ313" s="8"/>
      <c r="MOR313" s="8"/>
      <c r="MOS313" s="8"/>
      <c r="MOT313" s="8"/>
      <c r="MOU313" s="8"/>
      <c r="MOV313" s="8"/>
      <c r="MOW313" s="8"/>
      <c r="MOX313" s="8"/>
      <c r="MOY313" s="8"/>
      <c r="MOZ313" s="8"/>
      <c r="MPA313" s="8"/>
      <c r="MPB313" s="8"/>
      <c r="MPC313" s="8"/>
      <c r="MPD313" s="8"/>
      <c r="MPE313" s="8"/>
      <c r="MPF313" s="8"/>
      <c r="MPG313" s="8"/>
      <c r="MPH313" s="8"/>
      <c r="MPI313" s="8"/>
      <c r="MPJ313" s="8"/>
      <c r="MPK313" s="8"/>
      <c r="MPL313" s="8"/>
      <c r="MPM313" s="8"/>
      <c r="MPN313" s="8"/>
      <c r="MPO313" s="8"/>
      <c r="MPP313" s="8"/>
      <c r="MPQ313" s="8"/>
      <c r="MPR313" s="8"/>
      <c r="MPS313" s="8"/>
      <c r="MPT313" s="8"/>
      <c r="MPU313" s="8"/>
      <c r="MPV313" s="8"/>
      <c r="MPW313" s="8"/>
      <c r="MPX313" s="8"/>
      <c r="MPY313" s="8"/>
      <c r="MPZ313" s="8"/>
      <c r="MQA313" s="8"/>
      <c r="MQB313" s="8"/>
      <c r="MQC313" s="8"/>
      <c r="MQD313" s="8"/>
      <c r="MQE313" s="8"/>
      <c r="MQF313" s="8"/>
      <c r="MQG313" s="8"/>
      <c r="MQH313" s="8"/>
      <c r="MQI313" s="8"/>
      <c r="MQJ313" s="8"/>
      <c r="MQK313" s="8"/>
      <c r="MQL313" s="8"/>
      <c r="MQM313" s="8"/>
      <c r="MQN313" s="8"/>
      <c r="MQO313" s="8"/>
      <c r="MQP313" s="8"/>
      <c r="MQQ313" s="8"/>
      <c r="MQR313" s="8"/>
      <c r="MQS313" s="8"/>
      <c r="MQT313" s="8"/>
      <c r="MQU313" s="8"/>
      <c r="MQV313" s="8"/>
      <c r="MQW313" s="8"/>
      <c r="MQX313" s="8"/>
      <c r="MQY313" s="8"/>
      <c r="MQZ313" s="8"/>
      <c r="MRA313" s="8"/>
      <c r="MRB313" s="8"/>
      <c r="MRC313" s="8"/>
      <c r="MRD313" s="8"/>
      <c r="MRE313" s="8"/>
      <c r="MRF313" s="8"/>
      <c r="MRG313" s="8"/>
      <c r="MRH313" s="8"/>
      <c r="MRI313" s="8"/>
      <c r="MRJ313" s="8"/>
      <c r="MRK313" s="8"/>
      <c r="MRL313" s="8"/>
      <c r="MRM313" s="8"/>
      <c r="MRN313" s="8"/>
      <c r="MRO313" s="8"/>
      <c r="MRP313" s="8"/>
      <c r="MRQ313" s="8"/>
      <c r="MRR313" s="8"/>
      <c r="MRS313" s="8"/>
      <c r="MRT313" s="8"/>
      <c r="MRU313" s="8"/>
      <c r="MRV313" s="8"/>
      <c r="MRW313" s="8"/>
      <c r="MRX313" s="8"/>
      <c r="MRY313" s="8"/>
      <c r="MRZ313" s="8"/>
      <c r="MSA313" s="8"/>
      <c r="MSB313" s="8"/>
      <c r="MSC313" s="8"/>
      <c r="MSD313" s="8"/>
      <c r="MSE313" s="8"/>
      <c r="MSF313" s="8"/>
      <c r="MSG313" s="8"/>
      <c r="MSH313" s="8"/>
      <c r="MSI313" s="8"/>
      <c r="MSJ313" s="8"/>
      <c r="MSK313" s="8"/>
      <c r="MSL313" s="8"/>
      <c r="MSM313" s="8"/>
      <c r="MSN313" s="8"/>
      <c r="MSO313" s="8"/>
      <c r="MSP313" s="8"/>
      <c r="MSQ313" s="8"/>
      <c r="MSR313" s="8"/>
      <c r="MSS313" s="8"/>
      <c r="MST313" s="8"/>
      <c r="MSU313" s="8"/>
      <c r="MSV313" s="8"/>
      <c r="MSW313" s="8"/>
      <c r="MSX313" s="8"/>
      <c r="MSY313" s="8"/>
      <c r="MSZ313" s="8"/>
      <c r="MTA313" s="8"/>
      <c r="MTB313" s="8"/>
      <c r="MTC313" s="8"/>
      <c r="MTD313" s="8"/>
      <c r="MTE313" s="8"/>
      <c r="MTF313" s="8"/>
      <c r="MTG313" s="8"/>
      <c r="MTH313" s="8"/>
      <c r="MTI313" s="8"/>
      <c r="MTJ313" s="8"/>
      <c r="MTK313" s="8"/>
      <c r="MTL313" s="8"/>
      <c r="MTM313" s="8"/>
      <c r="MTN313" s="8"/>
      <c r="MTO313" s="8"/>
      <c r="MTP313" s="8"/>
      <c r="MTQ313" s="8"/>
      <c r="MTR313" s="8"/>
      <c r="MTS313" s="8"/>
      <c r="MTT313" s="8"/>
      <c r="MTU313" s="8"/>
      <c r="MTV313" s="8"/>
      <c r="MTW313" s="8"/>
      <c r="MTX313" s="8"/>
      <c r="MTY313" s="8"/>
      <c r="MTZ313" s="8"/>
      <c r="MUA313" s="8"/>
      <c r="MUB313" s="8"/>
      <c r="MUC313" s="8"/>
      <c r="MUD313" s="8"/>
      <c r="MUE313" s="8"/>
      <c r="MUF313" s="8"/>
      <c r="MUG313" s="8"/>
      <c r="MUH313" s="8"/>
      <c r="MUI313" s="8"/>
      <c r="MUJ313" s="8"/>
      <c r="MUK313" s="8"/>
      <c r="MUL313" s="8"/>
      <c r="MUM313" s="8"/>
      <c r="MUN313" s="8"/>
      <c r="MUO313" s="8"/>
      <c r="MUP313" s="8"/>
      <c r="MUQ313" s="8"/>
      <c r="MUR313" s="8"/>
      <c r="MUS313" s="8"/>
      <c r="MUT313" s="8"/>
      <c r="MUU313" s="8"/>
      <c r="MUV313" s="8"/>
      <c r="MUW313" s="8"/>
      <c r="MUX313" s="8"/>
      <c r="MUY313" s="8"/>
      <c r="MUZ313" s="8"/>
      <c r="MVA313" s="8"/>
      <c r="MVB313" s="8"/>
      <c r="MVC313" s="8"/>
      <c r="MVD313" s="8"/>
      <c r="MVE313" s="8"/>
      <c r="MVF313" s="8"/>
      <c r="MVG313" s="8"/>
      <c r="MVH313" s="8"/>
      <c r="MVI313" s="8"/>
      <c r="MVJ313" s="8"/>
      <c r="MVK313" s="8"/>
      <c r="MVL313" s="8"/>
      <c r="MVM313" s="8"/>
      <c r="MVN313" s="8"/>
      <c r="MVO313" s="8"/>
      <c r="MVP313" s="8"/>
      <c r="MVQ313" s="8"/>
      <c r="MVR313" s="8"/>
      <c r="MVS313" s="8"/>
      <c r="MVT313" s="8"/>
      <c r="MVU313" s="8"/>
      <c r="MVV313" s="8"/>
      <c r="MVW313" s="8"/>
      <c r="MVX313" s="8"/>
      <c r="MVY313" s="8"/>
      <c r="MVZ313" s="8"/>
      <c r="MWA313" s="8"/>
      <c r="MWB313" s="8"/>
      <c r="MWC313" s="8"/>
      <c r="MWD313" s="8"/>
      <c r="MWE313" s="8"/>
      <c r="MWF313" s="8"/>
      <c r="MWG313" s="8"/>
      <c r="MWH313" s="8"/>
      <c r="MWI313" s="8"/>
      <c r="MWJ313" s="8"/>
      <c r="MWK313" s="8"/>
      <c r="MWL313" s="8"/>
      <c r="MWM313" s="8"/>
      <c r="MWN313" s="8"/>
      <c r="MWO313" s="8"/>
      <c r="MWP313" s="8"/>
      <c r="MWQ313" s="8"/>
      <c r="MWR313" s="8"/>
      <c r="MWS313" s="8"/>
      <c r="MWT313" s="8"/>
      <c r="MWU313" s="8"/>
      <c r="MWV313" s="8"/>
      <c r="MWW313" s="8"/>
      <c r="MWX313" s="8"/>
      <c r="MWY313" s="8"/>
      <c r="MWZ313" s="8"/>
      <c r="MXA313" s="8"/>
      <c r="MXB313" s="8"/>
      <c r="MXC313" s="8"/>
      <c r="MXD313" s="8"/>
      <c r="MXE313" s="8"/>
      <c r="MXF313" s="8"/>
      <c r="MXG313" s="8"/>
      <c r="MXH313" s="8"/>
      <c r="MXI313" s="8"/>
      <c r="MXJ313" s="8"/>
      <c r="MXK313" s="8"/>
      <c r="MXL313" s="8"/>
      <c r="MXM313" s="8"/>
      <c r="MXN313" s="8"/>
      <c r="MXO313" s="8"/>
      <c r="MXP313" s="8"/>
      <c r="MXQ313" s="8"/>
      <c r="MXR313" s="8"/>
      <c r="MXS313" s="8"/>
      <c r="MXT313" s="8"/>
      <c r="MXU313" s="8"/>
      <c r="MXV313" s="8"/>
      <c r="MXW313" s="8"/>
      <c r="MXX313" s="8"/>
      <c r="MXY313" s="8"/>
      <c r="MXZ313" s="8"/>
      <c r="MYA313" s="8"/>
      <c r="MYB313" s="8"/>
      <c r="MYC313" s="8"/>
      <c r="MYD313" s="8"/>
      <c r="MYE313" s="8"/>
      <c r="MYF313" s="8"/>
      <c r="MYG313" s="8"/>
      <c r="MYH313" s="8"/>
      <c r="MYI313" s="8"/>
      <c r="MYJ313" s="8"/>
      <c r="MYK313" s="8"/>
      <c r="MYL313" s="8"/>
      <c r="MYM313" s="8"/>
      <c r="MYN313" s="8"/>
      <c r="MYO313" s="8"/>
      <c r="MYP313" s="8"/>
      <c r="MYQ313" s="8"/>
      <c r="MYR313" s="8"/>
      <c r="MYS313" s="8"/>
      <c r="MYT313" s="8"/>
      <c r="MYU313" s="8"/>
      <c r="MYV313" s="8"/>
      <c r="MYW313" s="8"/>
      <c r="MYX313" s="8"/>
      <c r="MYY313" s="8"/>
      <c r="MYZ313" s="8"/>
      <c r="MZA313" s="8"/>
      <c r="MZB313" s="8"/>
      <c r="MZC313" s="8"/>
      <c r="MZD313" s="8"/>
      <c r="MZE313" s="8"/>
      <c r="MZF313" s="8"/>
      <c r="MZG313" s="8"/>
      <c r="MZH313" s="8"/>
      <c r="MZI313" s="8"/>
      <c r="MZJ313" s="8"/>
      <c r="MZK313" s="8"/>
      <c r="MZL313" s="8"/>
      <c r="MZM313" s="8"/>
      <c r="MZN313" s="8"/>
      <c r="MZO313" s="8"/>
      <c r="MZP313" s="8"/>
      <c r="MZQ313" s="8"/>
      <c r="MZR313" s="8"/>
      <c r="MZS313" s="8"/>
      <c r="MZT313" s="8"/>
      <c r="MZU313" s="8"/>
      <c r="MZV313" s="8"/>
      <c r="MZW313" s="8"/>
      <c r="MZX313" s="8"/>
      <c r="MZY313" s="8"/>
      <c r="MZZ313" s="8"/>
      <c r="NAA313" s="8"/>
      <c r="NAB313" s="8"/>
      <c r="NAC313" s="8"/>
      <c r="NAD313" s="8"/>
      <c r="NAE313" s="8"/>
      <c r="NAF313" s="8"/>
      <c r="NAG313" s="8"/>
      <c r="NAH313" s="8"/>
      <c r="NAI313" s="8"/>
      <c r="NAJ313" s="8"/>
      <c r="NAK313" s="8"/>
      <c r="NAL313" s="8"/>
      <c r="NAM313" s="8"/>
      <c r="NAN313" s="8"/>
      <c r="NAO313" s="8"/>
      <c r="NAP313" s="8"/>
      <c r="NAQ313" s="8"/>
      <c r="NAR313" s="8"/>
      <c r="NAS313" s="8"/>
      <c r="NAT313" s="8"/>
      <c r="NAU313" s="8"/>
      <c r="NAV313" s="8"/>
      <c r="NAW313" s="8"/>
      <c r="NAX313" s="8"/>
      <c r="NAY313" s="8"/>
      <c r="NAZ313" s="8"/>
      <c r="NBA313" s="8"/>
      <c r="NBB313" s="8"/>
      <c r="NBC313" s="8"/>
      <c r="NBD313" s="8"/>
      <c r="NBE313" s="8"/>
      <c r="NBF313" s="8"/>
      <c r="NBG313" s="8"/>
      <c r="NBH313" s="8"/>
      <c r="NBI313" s="8"/>
      <c r="NBJ313" s="8"/>
      <c r="NBK313" s="8"/>
      <c r="NBL313" s="8"/>
      <c r="NBM313" s="8"/>
      <c r="NBN313" s="8"/>
      <c r="NBO313" s="8"/>
      <c r="NBP313" s="8"/>
      <c r="NBQ313" s="8"/>
      <c r="NBR313" s="8"/>
      <c r="NBS313" s="8"/>
      <c r="NBT313" s="8"/>
      <c r="NBU313" s="8"/>
      <c r="NBV313" s="8"/>
      <c r="NBW313" s="8"/>
      <c r="NBX313" s="8"/>
      <c r="NBY313" s="8"/>
      <c r="NBZ313" s="8"/>
      <c r="NCA313" s="8"/>
      <c r="NCB313" s="8"/>
      <c r="NCC313" s="8"/>
      <c r="NCD313" s="8"/>
      <c r="NCE313" s="8"/>
      <c r="NCF313" s="8"/>
      <c r="NCG313" s="8"/>
      <c r="NCH313" s="8"/>
      <c r="NCI313" s="8"/>
      <c r="NCJ313" s="8"/>
      <c r="NCK313" s="8"/>
      <c r="NCL313" s="8"/>
      <c r="NCM313" s="8"/>
      <c r="NCN313" s="8"/>
      <c r="NCO313" s="8"/>
      <c r="NCP313" s="8"/>
      <c r="NCQ313" s="8"/>
      <c r="NCR313" s="8"/>
      <c r="NCS313" s="8"/>
      <c r="NCT313" s="8"/>
      <c r="NCU313" s="8"/>
      <c r="NCV313" s="8"/>
      <c r="NCW313" s="8"/>
      <c r="NCX313" s="8"/>
      <c r="NCY313" s="8"/>
      <c r="NCZ313" s="8"/>
      <c r="NDA313" s="8"/>
      <c r="NDB313" s="8"/>
      <c r="NDC313" s="8"/>
      <c r="NDD313" s="8"/>
      <c r="NDE313" s="8"/>
      <c r="NDF313" s="8"/>
      <c r="NDG313" s="8"/>
      <c r="NDH313" s="8"/>
      <c r="NDI313" s="8"/>
      <c r="NDJ313" s="8"/>
      <c r="NDK313" s="8"/>
      <c r="NDL313" s="8"/>
      <c r="NDM313" s="8"/>
      <c r="NDN313" s="8"/>
      <c r="NDO313" s="8"/>
      <c r="NDP313" s="8"/>
      <c r="NDQ313" s="8"/>
      <c r="NDR313" s="8"/>
      <c r="NDS313" s="8"/>
      <c r="NDT313" s="8"/>
      <c r="NDU313" s="8"/>
      <c r="NDV313" s="8"/>
      <c r="NDW313" s="8"/>
      <c r="NDX313" s="8"/>
      <c r="NDY313" s="8"/>
      <c r="NDZ313" s="8"/>
      <c r="NEA313" s="8"/>
      <c r="NEB313" s="8"/>
      <c r="NEC313" s="8"/>
      <c r="NED313" s="8"/>
      <c r="NEE313" s="8"/>
      <c r="NEF313" s="8"/>
      <c r="NEG313" s="8"/>
      <c r="NEH313" s="8"/>
      <c r="NEI313" s="8"/>
      <c r="NEJ313" s="8"/>
      <c r="NEK313" s="8"/>
      <c r="NEL313" s="8"/>
      <c r="NEM313" s="8"/>
      <c r="NEN313" s="8"/>
      <c r="NEO313" s="8"/>
      <c r="NEP313" s="8"/>
      <c r="NEQ313" s="8"/>
      <c r="NER313" s="8"/>
      <c r="NES313" s="8"/>
      <c r="NET313" s="8"/>
      <c r="NEU313" s="8"/>
      <c r="NEV313" s="8"/>
      <c r="NEW313" s="8"/>
      <c r="NEX313" s="8"/>
      <c r="NEY313" s="8"/>
      <c r="NEZ313" s="8"/>
      <c r="NFA313" s="8"/>
      <c r="NFB313" s="8"/>
      <c r="NFC313" s="8"/>
      <c r="NFD313" s="8"/>
      <c r="NFE313" s="8"/>
      <c r="NFF313" s="8"/>
      <c r="NFG313" s="8"/>
      <c r="NFH313" s="8"/>
      <c r="NFI313" s="8"/>
      <c r="NFJ313" s="8"/>
      <c r="NFK313" s="8"/>
      <c r="NFL313" s="8"/>
      <c r="NFM313" s="8"/>
      <c r="NFN313" s="8"/>
      <c r="NFO313" s="8"/>
      <c r="NFP313" s="8"/>
      <c r="NFQ313" s="8"/>
      <c r="NFR313" s="8"/>
      <c r="NFS313" s="8"/>
      <c r="NFT313" s="8"/>
      <c r="NFU313" s="8"/>
      <c r="NFV313" s="8"/>
      <c r="NFW313" s="8"/>
      <c r="NFX313" s="8"/>
      <c r="NFY313" s="8"/>
      <c r="NFZ313" s="8"/>
      <c r="NGA313" s="8"/>
      <c r="NGB313" s="8"/>
      <c r="NGC313" s="8"/>
      <c r="NGD313" s="8"/>
      <c r="NGE313" s="8"/>
      <c r="NGF313" s="8"/>
      <c r="NGG313" s="8"/>
      <c r="NGH313" s="8"/>
      <c r="NGI313" s="8"/>
      <c r="NGJ313" s="8"/>
      <c r="NGK313" s="8"/>
      <c r="NGL313" s="8"/>
      <c r="NGM313" s="8"/>
      <c r="NGN313" s="8"/>
      <c r="NGO313" s="8"/>
      <c r="NGP313" s="8"/>
      <c r="NGQ313" s="8"/>
      <c r="NGR313" s="8"/>
      <c r="NGS313" s="8"/>
      <c r="NGT313" s="8"/>
      <c r="NGU313" s="8"/>
      <c r="NGV313" s="8"/>
      <c r="NGW313" s="8"/>
      <c r="NGX313" s="8"/>
      <c r="NGY313" s="8"/>
      <c r="NGZ313" s="8"/>
      <c r="NHA313" s="8"/>
      <c r="NHB313" s="8"/>
      <c r="NHC313" s="8"/>
      <c r="NHD313" s="8"/>
      <c r="NHE313" s="8"/>
      <c r="NHF313" s="8"/>
      <c r="NHG313" s="8"/>
      <c r="NHH313" s="8"/>
      <c r="NHI313" s="8"/>
      <c r="NHJ313" s="8"/>
      <c r="NHK313" s="8"/>
      <c r="NHL313" s="8"/>
      <c r="NHM313" s="8"/>
      <c r="NHN313" s="8"/>
      <c r="NHO313" s="8"/>
      <c r="NHP313" s="8"/>
      <c r="NHQ313" s="8"/>
      <c r="NHR313" s="8"/>
      <c r="NHS313" s="8"/>
      <c r="NHT313" s="8"/>
      <c r="NHU313" s="8"/>
      <c r="NHV313" s="8"/>
      <c r="NHW313" s="8"/>
      <c r="NHX313" s="8"/>
      <c r="NHY313" s="8"/>
      <c r="NHZ313" s="8"/>
      <c r="NIA313" s="8"/>
      <c r="NIB313" s="8"/>
      <c r="NIC313" s="8"/>
      <c r="NID313" s="8"/>
      <c r="NIE313" s="8"/>
      <c r="NIF313" s="8"/>
      <c r="NIG313" s="8"/>
      <c r="NIH313" s="8"/>
      <c r="NII313" s="8"/>
      <c r="NIJ313" s="8"/>
      <c r="NIK313" s="8"/>
      <c r="NIL313" s="8"/>
      <c r="NIM313" s="8"/>
      <c r="NIN313" s="8"/>
      <c r="NIO313" s="8"/>
      <c r="NIP313" s="8"/>
      <c r="NIQ313" s="8"/>
      <c r="NIR313" s="8"/>
      <c r="NIS313" s="8"/>
      <c r="NIT313" s="8"/>
      <c r="NIU313" s="8"/>
      <c r="NIV313" s="8"/>
      <c r="NIW313" s="8"/>
      <c r="NIX313" s="8"/>
      <c r="NIY313" s="8"/>
      <c r="NIZ313" s="8"/>
      <c r="NJA313" s="8"/>
      <c r="NJB313" s="8"/>
      <c r="NJC313" s="8"/>
      <c r="NJD313" s="8"/>
      <c r="NJE313" s="8"/>
      <c r="NJF313" s="8"/>
      <c r="NJG313" s="8"/>
      <c r="NJH313" s="8"/>
      <c r="NJI313" s="8"/>
      <c r="NJJ313" s="8"/>
      <c r="NJK313" s="8"/>
      <c r="NJL313" s="8"/>
      <c r="NJM313" s="8"/>
      <c r="NJN313" s="8"/>
      <c r="NJO313" s="8"/>
      <c r="NJP313" s="8"/>
      <c r="NJQ313" s="8"/>
      <c r="NJR313" s="8"/>
      <c r="NJS313" s="8"/>
      <c r="NJT313" s="8"/>
      <c r="NJU313" s="8"/>
      <c r="NJV313" s="8"/>
      <c r="NJW313" s="8"/>
      <c r="NJX313" s="8"/>
      <c r="NJY313" s="8"/>
      <c r="NJZ313" s="8"/>
      <c r="NKA313" s="8"/>
      <c r="NKB313" s="8"/>
      <c r="NKC313" s="8"/>
      <c r="NKD313" s="8"/>
      <c r="NKE313" s="8"/>
      <c r="NKF313" s="8"/>
      <c r="NKG313" s="8"/>
      <c r="NKH313" s="8"/>
      <c r="NKI313" s="8"/>
      <c r="NKJ313" s="8"/>
      <c r="NKK313" s="8"/>
      <c r="NKL313" s="8"/>
      <c r="NKM313" s="8"/>
      <c r="NKN313" s="8"/>
      <c r="NKO313" s="8"/>
      <c r="NKP313" s="8"/>
      <c r="NKQ313" s="8"/>
      <c r="NKR313" s="8"/>
      <c r="NKS313" s="8"/>
      <c r="NKT313" s="8"/>
      <c r="NKU313" s="8"/>
      <c r="NKV313" s="8"/>
      <c r="NKW313" s="8"/>
      <c r="NKX313" s="8"/>
      <c r="NKY313" s="8"/>
      <c r="NKZ313" s="8"/>
      <c r="NLA313" s="8"/>
      <c r="NLB313" s="8"/>
      <c r="NLC313" s="8"/>
      <c r="NLD313" s="8"/>
      <c r="NLE313" s="8"/>
      <c r="NLF313" s="8"/>
      <c r="NLG313" s="8"/>
      <c r="NLH313" s="8"/>
      <c r="NLI313" s="8"/>
      <c r="NLJ313" s="8"/>
      <c r="NLK313" s="8"/>
      <c r="NLL313" s="8"/>
      <c r="NLM313" s="8"/>
      <c r="NLN313" s="8"/>
      <c r="NLO313" s="8"/>
      <c r="NLP313" s="8"/>
      <c r="NLQ313" s="8"/>
      <c r="NLR313" s="8"/>
      <c r="NLS313" s="8"/>
      <c r="NLT313" s="8"/>
      <c r="NLU313" s="8"/>
      <c r="NLV313" s="8"/>
      <c r="NLW313" s="8"/>
      <c r="NLX313" s="8"/>
      <c r="NLY313" s="8"/>
      <c r="NLZ313" s="8"/>
      <c r="NMA313" s="8"/>
      <c r="NMB313" s="8"/>
      <c r="NMC313" s="8"/>
      <c r="NMD313" s="8"/>
      <c r="NME313" s="8"/>
      <c r="NMF313" s="8"/>
      <c r="NMG313" s="8"/>
      <c r="NMH313" s="8"/>
      <c r="NMI313" s="8"/>
      <c r="NMJ313" s="8"/>
      <c r="NMK313" s="8"/>
      <c r="NML313" s="8"/>
      <c r="NMM313" s="8"/>
      <c r="NMN313" s="8"/>
      <c r="NMO313" s="8"/>
      <c r="NMP313" s="8"/>
      <c r="NMQ313" s="8"/>
      <c r="NMR313" s="8"/>
      <c r="NMS313" s="8"/>
      <c r="NMT313" s="8"/>
      <c r="NMU313" s="8"/>
      <c r="NMV313" s="8"/>
      <c r="NMW313" s="8"/>
      <c r="NMX313" s="8"/>
      <c r="NMY313" s="8"/>
      <c r="NMZ313" s="8"/>
      <c r="NNA313" s="8"/>
      <c r="NNB313" s="8"/>
      <c r="NNC313" s="8"/>
      <c r="NND313" s="8"/>
      <c r="NNE313" s="8"/>
      <c r="NNF313" s="8"/>
      <c r="NNG313" s="8"/>
      <c r="NNH313" s="8"/>
      <c r="NNI313" s="8"/>
      <c r="NNJ313" s="8"/>
      <c r="NNK313" s="8"/>
      <c r="NNL313" s="8"/>
      <c r="NNM313" s="8"/>
      <c r="NNN313" s="8"/>
      <c r="NNO313" s="8"/>
      <c r="NNP313" s="8"/>
      <c r="NNQ313" s="8"/>
      <c r="NNR313" s="8"/>
      <c r="NNS313" s="8"/>
      <c r="NNT313" s="8"/>
      <c r="NNU313" s="8"/>
      <c r="NNV313" s="8"/>
      <c r="NNW313" s="8"/>
      <c r="NNX313" s="8"/>
      <c r="NNY313" s="8"/>
      <c r="NNZ313" s="8"/>
      <c r="NOA313" s="8"/>
      <c r="NOB313" s="8"/>
      <c r="NOC313" s="8"/>
      <c r="NOD313" s="8"/>
      <c r="NOE313" s="8"/>
      <c r="NOF313" s="8"/>
      <c r="NOG313" s="8"/>
      <c r="NOH313" s="8"/>
      <c r="NOI313" s="8"/>
      <c r="NOJ313" s="8"/>
      <c r="NOK313" s="8"/>
      <c r="NOL313" s="8"/>
      <c r="NOM313" s="8"/>
      <c r="NON313" s="8"/>
      <c r="NOO313" s="8"/>
      <c r="NOP313" s="8"/>
      <c r="NOQ313" s="8"/>
      <c r="NOR313" s="8"/>
      <c r="NOS313" s="8"/>
      <c r="NOT313" s="8"/>
      <c r="NOU313" s="8"/>
      <c r="NOV313" s="8"/>
      <c r="NOW313" s="8"/>
      <c r="NOX313" s="8"/>
      <c r="NOY313" s="8"/>
      <c r="NOZ313" s="8"/>
      <c r="NPA313" s="8"/>
      <c r="NPB313" s="8"/>
      <c r="NPC313" s="8"/>
      <c r="NPD313" s="8"/>
      <c r="NPE313" s="8"/>
      <c r="NPF313" s="8"/>
      <c r="NPG313" s="8"/>
      <c r="NPH313" s="8"/>
      <c r="NPI313" s="8"/>
      <c r="NPJ313" s="8"/>
      <c r="NPK313" s="8"/>
      <c r="NPL313" s="8"/>
      <c r="NPM313" s="8"/>
      <c r="NPN313" s="8"/>
      <c r="NPO313" s="8"/>
      <c r="NPP313" s="8"/>
      <c r="NPQ313" s="8"/>
      <c r="NPR313" s="8"/>
      <c r="NPS313" s="8"/>
      <c r="NPT313" s="8"/>
      <c r="NPU313" s="8"/>
      <c r="NPV313" s="8"/>
      <c r="NPW313" s="8"/>
      <c r="NPX313" s="8"/>
      <c r="NPY313" s="8"/>
      <c r="NPZ313" s="8"/>
      <c r="NQA313" s="8"/>
      <c r="NQB313" s="8"/>
      <c r="NQC313" s="8"/>
      <c r="NQD313" s="8"/>
      <c r="NQE313" s="8"/>
      <c r="NQF313" s="8"/>
      <c r="NQG313" s="8"/>
      <c r="NQH313" s="8"/>
      <c r="NQI313" s="8"/>
      <c r="NQJ313" s="8"/>
      <c r="NQK313" s="8"/>
      <c r="NQL313" s="8"/>
      <c r="NQM313" s="8"/>
      <c r="NQN313" s="8"/>
      <c r="NQO313" s="8"/>
      <c r="NQP313" s="8"/>
      <c r="NQQ313" s="8"/>
      <c r="NQR313" s="8"/>
      <c r="NQS313" s="8"/>
      <c r="NQT313" s="8"/>
      <c r="NQU313" s="8"/>
      <c r="NQV313" s="8"/>
      <c r="NQW313" s="8"/>
      <c r="NQX313" s="8"/>
      <c r="NQY313" s="8"/>
      <c r="NQZ313" s="8"/>
      <c r="NRA313" s="8"/>
      <c r="NRB313" s="8"/>
      <c r="NRC313" s="8"/>
      <c r="NRD313" s="8"/>
      <c r="NRE313" s="8"/>
      <c r="NRF313" s="8"/>
      <c r="NRG313" s="8"/>
      <c r="NRH313" s="8"/>
      <c r="NRI313" s="8"/>
      <c r="NRJ313" s="8"/>
      <c r="NRK313" s="8"/>
      <c r="NRL313" s="8"/>
      <c r="NRM313" s="8"/>
      <c r="NRN313" s="8"/>
      <c r="NRO313" s="8"/>
      <c r="NRP313" s="8"/>
      <c r="NRQ313" s="8"/>
      <c r="NRR313" s="8"/>
      <c r="NRS313" s="8"/>
      <c r="NRT313" s="8"/>
      <c r="NRU313" s="8"/>
      <c r="NRV313" s="8"/>
      <c r="NRW313" s="8"/>
      <c r="NRX313" s="8"/>
      <c r="NRY313" s="8"/>
      <c r="NRZ313" s="8"/>
      <c r="NSA313" s="8"/>
      <c r="NSB313" s="8"/>
      <c r="NSC313" s="8"/>
      <c r="NSD313" s="8"/>
      <c r="NSE313" s="8"/>
      <c r="NSF313" s="8"/>
      <c r="NSG313" s="8"/>
      <c r="NSH313" s="8"/>
      <c r="NSI313" s="8"/>
      <c r="NSJ313" s="8"/>
      <c r="NSK313" s="8"/>
      <c r="NSL313" s="8"/>
      <c r="NSM313" s="8"/>
      <c r="NSN313" s="8"/>
      <c r="NSO313" s="8"/>
      <c r="NSP313" s="8"/>
      <c r="NSQ313" s="8"/>
      <c r="NSR313" s="8"/>
      <c r="NSS313" s="8"/>
      <c r="NST313" s="8"/>
      <c r="NSU313" s="8"/>
      <c r="NSV313" s="8"/>
      <c r="NSW313" s="8"/>
      <c r="NSX313" s="8"/>
      <c r="NSY313" s="8"/>
      <c r="NSZ313" s="8"/>
      <c r="NTA313" s="8"/>
      <c r="NTB313" s="8"/>
      <c r="NTC313" s="8"/>
      <c r="NTD313" s="8"/>
      <c r="NTE313" s="8"/>
      <c r="NTF313" s="8"/>
      <c r="NTG313" s="8"/>
      <c r="NTH313" s="8"/>
      <c r="NTI313" s="8"/>
      <c r="NTJ313" s="8"/>
      <c r="NTK313" s="8"/>
      <c r="NTL313" s="8"/>
      <c r="NTM313" s="8"/>
      <c r="NTN313" s="8"/>
      <c r="NTO313" s="8"/>
      <c r="NTP313" s="8"/>
      <c r="NTQ313" s="8"/>
      <c r="NTR313" s="8"/>
      <c r="NTS313" s="8"/>
      <c r="NTT313" s="8"/>
      <c r="NTU313" s="8"/>
      <c r="NTV313" s="8"/>
      <c r="NTW313" s="8"/>
      <c r="NTX313" s="8"/>
      <c r="NTY313" s="8"/>
      <c r="NTZ313" s="8"/>
      <c r="NUA313" s="8"/>
      <c r="NUB313" s="8"/>
      <c r="NUC313" s="8"/>
      <c r="NUD313" s="8"/>
      <c r="NUE313" s="8"/>
      <c r="NUF313" s="8"/>
      <c r="NUG313" s="8"/>
      <c r="NUH313" s="8"/>
      <c r="NUI313" s="8"/>
      <c r="NUJ313" s="8"/>
      <c r="NUK313" s="8"/>
      <c r="NUL313" s="8"/>
      <c r="NUM313" s="8"/>
      <c r="NUN313" s="8"/>
      <c r="NUO313" s="8"/>
      <c r="NUP313" s="8"/>
      <c r="NUQ313" s="8"/>
      <c r="NUR313" s="8"/>
      <c r="NUS313" s="8"/>
      <c r="NUT313" s="8"/>
      <c r="NUU313" s="8"/>
      <c r="NUV313" s="8"/>
      <c r="NUW313" s="8"/>
      <c r="NUX313" s="8"/>
      <c r="NUY313" s="8"/>
      <c r="NUZ313" s="8"/>
      <c r="NVA313" s="8"/>
      <c r="NVB313" s="8"/>
      <c r="NVC313" s="8"/>
      <c r="NVD313" s="8"/>
      <c r="NVE313" s="8"/>
      <c r="NVF313" s="8"/>
      <c r="NVG313" s="8"/>
      <c r="NVH313" s="8"/>
      <c r="NVI313" s="8"/>
      <c r="NVJ313" s="8"/>
      <c r="NVK313" s="8"/>
      <c r="NVL313" s="8"/>
      <c r="NVM313" s="8"/>
      <c r="NVN313" s="8"/>
      <c r="NVO313" s="8"/>
      <c r="NVP313" s="8"/>
      <c r="NVQ313" s="8"/>
      <c r="NVR313" s="8"/>
      <c r="NVS313" s="8"/>
      <c r="NVT313" s="8"/>
      <c r="NVU313" s="8"/>
      <c r="NVV313" s="8"/>
      <c r="NVW313" s="8"/>
      <c r="NVX313" s="8"/>
      <c r="NVY313" s="8"/>
      <c r="NVZ313" s="8"/>
      <c r="NWA313" s="8"/>
      <c r="NWB313" s="8"/>
      <c r="NWC313" s="8"/>
      <c r="NWD313" s="8"/>
      <c r="NWE313" s="8"/>
      <c r="NWF313" s="8"/>
      <c r="NWG313" s="8"/>
      <c r="NWH313" s="8"/>
      <c r="NWI313" s="8"/>
      <c r="NWJ313" s="8"/>
      <c r="NWK313" s="8"/>
      <c r="NWL313" s="8"/>
      <c r="NWM313" s="8"/>
      <c r="NWN313" s="8"/>
      <c r="NWO313" s="8"/>
      <c r="NWP313" s="8"/>
      <c r="NWQ313" s="8"/>
      <c r="NWR313" s="8"/>
      <c r="NWS313" s="8"/>
      <c r="NWT313" s="8"/>
      <c r="NWU313" s="8"/>
      <c r="NWV313" s="8"/>
      <c r="NWW313" s="8"/>
      <c r="NWX313" s="8"/>
      <c r="NWY313" s="8"/>
      <c r="NWZ313" s="8"/>
      <c r="NXA313" s="8"/>
      <c r="NXB313" s="8"/>
      <c r="NXC313" s="8"/>
      <c r="NXD313" s="8"/>
      <c r="NXE313" s="8"/>
      <c r="NXF313" s="8"/>
      <c r="NXG313" s="8"/>
      <c r="NXH313" s="8"/>
      <c r="NXI313" s="8"/>
      <c r="NXJ313" s="8"/>
      <c r="NXK313" s="8"/>
      <c r="NXL313" s="8"/>
      <c r="NXM313" s="8"/>
      <c r="NXN313" s="8"/>
      <c r="NXO313" s="8"/>
      <c r="NXP313" s="8"/>
      <c r="NXQ313" s="8"/>
      <c r="NXR313" s="8"/>
      <c r="NXS313" s="8"/>
      <c r="NXT313" s="8"/>
      <c r="NXU313" s="8"/>
      <c r="NXV313" s="8"/>
      <c r="NXW313" s="8"/>
      <c r="NXX313" s="8"/>
      <c r="NXY313" s="8"/>
      <c r="NXZ313" s="8"/>
      <c r="NYA313" s="8"/>
      <c r="NYB313" s="8"/>
      <c r="NYC313" s="8"/>
      <c r="NYD313" s="8"/>
      <c r="NYE313" s="8"/>
      <c r="NYF313" s="8"/>
      <c r="NYG313" s="8"/>
      <c r="NYH313" s="8"/>
      <c r="NYI313" s="8"/>
      <c r="NYJ313" s="8"/>
      <c r="NYK313" s="8"/>
      <c r="NYL313" s="8"/>
      <c r="NYM313" s="8"/>
      <c r="NYN313" s="8"/>
      <c r="NYO313" s="8"/>
      <c r="NYP313" s="8"/>
      <c r="NYQ313" s="8"/>
      <c r="NYR313" s="8"/>
      <c r="NYS313" s="8"/>
      <c r="NYT313" s="8"/>
      <c r="NYU313" s="8"/>
      <c r="NYV313" s="8"/>
      <c r="NYW313" s="8"/>
      <c r="NYX313" s="8"/>
      <c r="NYY313" s="8"/>
      <c r="NYZ313" s="8"/>
      <c r="NZA313" s="8"/>
      <c r="NZB313" s="8"/>
      <c r="NZC313" s="8"/>
      <c r="NZD313" s="8"/>
      <c r="NZE313" s="8"/>
      <c r="NZF313" s="8"/>
      <c r="NZG313" s="8"/>
      <c r="NZH313" s="8"/>
      <c r="NZI313" s="8"/>
      <c r="NZJ313" s="8"/>
      <c r="NZK313" s="8"/>
      <c r="NZL313" s="8"/>
      <c r="NZM313" s="8"/>
      <c r="NZN313" s="8"/>
      <c r="NZO313" s="8"/>
      <c r="NZP313" s="8"/>
      <c r="NZQ313" s="8"/>
      <c r="NZR313" s="8"/>
      <c r="NZS313" s="8"/>
      <c r="NZT313" s="8"/>
      <c r="NZU313" s="8"/>
      <c r="NZV313" s="8"/>
      <c r="NZW313" s="8"/>
      <c r="NZX313" s="8"/>
      <c r="NZY313" s="8"/>
      <c r="NZZ313" s="8"/>
      <c r="OAA313" s="8"/>
      <c r="OAB313" s="8"/>
      <c r="OAC313" s="8"/>
      <c r="OAD313" s="8"/>
      <c r="OAE313" s="8"/>
      <c r="OAF313" s="8"/>
      <c r="OAG313" s="8"/>
      <c r="OAH313" s="8"/>
      <c r="OAI313" s="8"/>
      <c r="OAJ313" s="8"/>
      <c r="OAK313" s="8"/>
      <c r="OAL313" s="8"/>
      <c r="OAM313" s="8"/>
      <c r="OAN313" s="8"/>
      <c r="OAO313" s="8"/>
      <c r="OAP313" s="8"/>
      <c r="OAQ313" s="8"/>
      <c r="OAR313" s="8"/>
      <c r="OAS313" s="8"/>
      <c r="OAT313" s="8"/>
      <c r="OAU313" s="8"/>
      <c r="OAV313" s="8"/>
      <c r="OAW313" s="8"/>
      <c r="OAX313" s="8"/>
      <c r="OAY313" s="8"/>
      <c r="OAZ313" s="8"/>
      <c r="OBA313" s="8"/>
      <c r="OBB313" s="8"/>
      <c r="OBC313" s="8"/>
      <c r="OBD313" s="8"/>
      <c r="OBE313" s="8"/>
      <c r="OBF313" s="8"/>
      <c r="OBG313" s="8"/>
      <c r="OBH313" s="8"/>
      <c r="OBI313" s="8"/>
      <c r="OBJ313" s="8"/>
      <c r="OBK313" s="8"/>
      <c r="OBL313" s="8"/>
      <c r="OBM313" s="8"/>
      <c r="OBN313" s="8"/>
      <c r="OBO313" s="8"/>
      <c r="OBP313" s="8"/>
      <c r="OBQ313" s="8"/>
      <c r="OBR313" s="8"/>
      <c r="OBS313" s="8"/>
      <c r="OBT313" s="8"/>
      <c r="OBU313" s="8"/>
      <c r="OBV313" s="8"/>
      <c r="OBW313" s="8"/>
      <c r="OBX313" s="8"/>
      <c r="OBY313" s="8"/>
      <c r="OBZ313" s="8"/>
      <c r="OCA313" s="8"/>
      <c r="OCB313" s="8"/>
      <c r="OCC313" s="8"/>
      <c r="OCD313" s="8"/>
      <c r="OCE313" s="8"/>
      <c r="OCF313" s="8"/>
      <c r="OCG313" s="8"/>
      <c r="OCH313" s="8"/>
      <c r="OCI313" s="8"/>
      <c r="OCJ313" s="8"/>
      <c r="OCK313" s="8"/>
      <c r="OCL313" s="8"/>
      <c r="OCM313" s="8"/>
      <c r="OCN313" s="8"/>
      <c r="OCO313" s="8"/>
      <c r="OCP313" s="8"/>
      <c r="OCQ313" s="8"/>
      <c r="OCR313" s="8"/>
      <c r="OCS313" s="8"/>
      <c r="OCT313" s="8"/>
      <c r="OCU313" s="8"/>
      <c r="OCV313" s="8"/>
      <c r="OCW313" s="8"/>
      <c r="OCX313" s="8"/>
      <c r="OCY313" s="8"/>
      <c r="OCZ313" s="8"/>
      <c r="ODA313" s="8"/>
      <c r="ODB313" s="8"/>
      <c r="ODC313" s="8"/>
      <c r="ODD313" s="8"/>
      <c r="ODE313" s="8"/>
      <c r="ODF313" s="8"/>
      <c r="ODG313" s="8"/>
      <c r="ODH313" s="8"/>
      <c r="ODI313" s="8"/>
      <c r="ODJ313" s="8"/>
      <c r="ODK313" s="8"/>
      <c r="ODL313" s="8"/>
      <c r="ODM313" s="8"/>
      <c r="ODN313" s="8"/>
      <c r="ODO313" s="8"/>
      <c r="ODP313" s="8"/>
      <c r="ODQ313" s="8"/>
      <c r="ODR313" s="8"/>
      <c r="ODS313" s="8"/>
      <c r="ODT313" s="8"/>
      <c r="ODU313" s="8"/>
      <c r="ODV313" s="8"/>
      <c r="ODW313" s="8"/>
      <c r="ODX313" s="8"/>
      <c r="ODY313" s="8"/>
      <c r="ODZ313" s="8"/>
      <c r="OEA313" s="8"/>
      <c r="OEB313" s="8"/>
      <c r="OEC313" s="8"/>
      <c r="OED313" s="8"/>
      <c r="OEE313" s="8"/>
      <c r="OEF313" s="8"/>
      <c r="OEG313" s="8"/>
      <c r="OEH313" s="8"/>
      <c r="OEI313" s="8"/>
      <c r="OEJ313" s="8"/>
      <c r="OEK313" s="8"/>
      <c r="OEL313" s="8"/>
      <c r="OEM313" s="8"/>
      <c r="OEN313" s="8"/>
      <c r="OEO313" s="8"/>
      <c r="OEP313" s="8"/>
      <c r="OEQ313" s="8"/>
      <c r="OER313" s="8"/>
      <c r="OES313" s="8"/>
      <c r="OET313" s="8"/>
      <c r="OEU313" s="8"/>
      <c r="OEV313" s="8"/>
      <c r="OEW313" s="8"/>
      <c r="OEX313" s="8"/>
      <c r="OEY313" s="8"/>
      <c r="OEZ313" s="8"/>
      <c r="OFA313" s="8"/>
      <c r="OFB313" s="8"/>
      <c r="OFC313" s="8"/>
      <c r="OFD313" s="8"/>
      <c r="OFE313" s="8"/>
      <c r="OFF313" s="8"/>
      <c r="OFG313" s="8"/>
      <c r="OFH313" s="8"/>
      <c r="OFI313" s="8"/>
      <c r="OFJ313" s="8"/>
      <c r="OFK313" s="8"/>
      <c r="OFL313" s="8"/>
      <c r="OFM313" s="8"/>
      <c r="OFN313" s="8"/>
      <c r="OFO313" s="8"/>
      <c r="OFP313" s="8"/>
      <c r="OFQ313" s="8"/>
      <c r="OFR313" s="8"/>
      <c r="OFS313" s="8"/>
      <c r="OFT313" s="8"/>
      <c r="OFU313" s="8"/>
      <c r="OFV313" s="8"/>
      <c r="OFW313" s="8"/>
      <c r="OFX313" s="8"/>
      <c r="OFY313" s="8"/>
      <c r="OFZ313" s="8"/>
      <c r="OGA313" s="8"/>
      <c r="OGB313" s="8"/>
      <c r="OGC313" s="8"/>
      <c r="OGD313" s="8"/>
      <c r="OGE313" s="8"/>
      <c r="OGF313" s="8"/>
      <c r="OGG313" s="8"/>
      <c r="OGH313" s="8"/>
      <c r="OGI313" s="8"/>
      <c r="OGJ313" s="8"/>
      <c r="OGK313" s="8"/>
      <c r="OGL313" s="8"/>
      <c r="OGM313" s="8"/>
      <c r="OGN313" s="8"/>
      <c r="OGO313" s="8"/>
      <c r="OGP313" s="8"/>
      <c r="OGQ313" s="8"/>
      <c r="OGR313" s="8"/>
      <c r="OGS313" s="8"/>
      <c r="OGT313" s="8"/>
      <c r="OGU313" s="8"/>
      <c r="OGV313" s="8"/>
      <c r="OGW313" s="8"/>
      <c r="OGX313" s="8"/>
      <c r="OGY313" s="8"/>
      <c r="OGZ313" s="8"/>
      <c r="OHA313" s="8"/>
      <c r="OHB313" s="8"/>
      <c r="OHC313" s="8"/>
      <c r="OHD313" s="8"/>
      <c r="OHE313" s="8"/>
      <c r="OHF313" s="8"/>
      <c r="OHG313" s="8"/>
      <c r="OHH313" s="8"/>
      <c r="OHI313" s="8"/>
      <c r="OHJ313" s="8"/>
      <c r="OHK313" s="8"/>
      <c r="OHL313" s="8"/>
      <c r="OHM313" s="8"/>
      <c r="OHN313" s="8"/>
      <c r="OHO313" s="8"/>
      <c r="OHP313" s="8"/>
      <c r="OHQ313" s="8"/>
      <c r="OHR313" s="8"/>
      <c r="OHS313" s="8"/>
      <c r="OHT313" s="8"/>
      <c r="OHU313" s="8"/>
      <c r="OHV313" s="8"/>
      <c r="OHW313" s="8"/>
      <c r="OHX313" s="8"/>
      <c r="OHY313" s="8"/>
      <c r="OHZ313" s="8"/>
      <c r="OIA313" s="8"/>
      <c r="OIB313" s="8"/>
      <c r="OIC313" s="8"/>
      <c r="OID313" s="8"/>
      <c r="OIE313" s="8"/>
      <c r="OIF313" s="8"/>
      <c r="OIG313" s="8"/>
      <c r="OIH313" s="8"/>
      <c r="OII313" s="8"/>
      <c r="OIJ313" s="8"/>
      <c r="OIK313" s="8"/>
      <c r="OIL313" s="8"/>
      <c r="OIM313" s="8"/>
      <c r="OIN313" s="8"/>
      <c r="OIO313" s="8"/>
      <c r="OIP313" s="8"/>
      <c r="OIQ313" s="8"/>
      <c r="OIR313" s="8"/>
      <c r="OIS313" s="8"/>
      <c r="OIT313" s="8"/>
      <c r="OIU313" s="8"/>
      <c r="OIV313" s="8"/>
      <c r="OIW313" s="8"/>
      <c r="OIX313" s="8"/>
      <c r="OIY313" s="8"/>
      <c r="OIZ313" s="8"/>
      <c r="OJA313" s="8"/>
      <c r="OJB313" s="8"/>
      <c r="OJC313" s="8"/>
      <c r="OJD313" s="8"/>
      <c r="OJE313" s="8"/>
      <c r="OJF313" s="8"/>
      <c r="OJG313" s="8"/>
      <c r="OJH313" s="8"/>
      <c r="OJI313" s="8"/>
      <c r="OJJ313" s="8"/>
      <c r="OJK313" s="8"/>
      <c r="OJL313" s="8"/>
      <c r="OJM313" s="8"/>
      <c r="OJN313" s="8"/>
      <c r="OJO313" s="8"/>
      <c r="OJP313" s="8"/>
      <c r="OJQ313" s="8"/>
      <c r="OJR313" s="8"/>
      <c r="OJS313" s="8"/>
      <c r="OJT313" s="8"/>
      <c r="OJU313" s="8"/>
      <c r="OJV313" s="8"/>
      <c r="OJW313" s="8"/>
      <c r="OJX313" s="8"/>
      <c r="OJY313" s="8"/>
      <c r="OJZ313" s="8"/>
      <c r="OKA313" s="8"/>
      <c r="OKB313" s="8"/>
      <c r="OKC313" s="8"/>
      <c r="OKD313" s="8"/>
      <c r="OKE313" s="8"/>
      <c r="OKF313" s="8"/>
      <c r="OKG313" s="8"/>
      <c r="OKH313" s="8"/>
      <c r="OKI313" s="8"/>
      <c r="OKJ313" s="8"/>
      <c r="OKK313" s="8"/>
      <c r="OKL313" s="8"/>
      <c r="OKM313" s="8"/>
      <c r="OKN313" s="8"/>
      <c r="OKO313" s="8"/>
      <c r="OKP313" s="8"/>
      <c r="OKQ313" s="8"/>
      <c r="OKR313" s="8"/>
      <c r="OKS313" s="8"/>
      <c r="OKT313" s="8"/>
      <c r="OKU313" s="8"/>
      <c r="OKV313" s="8"/>
      <c r="OKW313" s="8"/>
      <c r="OKX313" s="8"/>
      <c r="OKY313" s="8"/>
      <c r="OKZ313" s="8"/>
      <c r="OLA313" s="8"/>
      <c r="OLB313" s="8"/>
      <c r="OLC313" s="8"/>
      <c r="OLD313" s="8"/>
      <c r="OLE313" s="8"/>
      <c r="OLF313" s="8"/>
      <c r="OLG313" s="8"/>
      <c r="OLH313" s="8"/>
      <c r="OLI313" s="8"/>
      <c r="OLJ313" s="8"/>
      <c r="OLK313" s="8"/>
      <c r="OLL313" s="8"/>
      <c r="OLM313" s="8"/>
      <c r="OLN313" s="8"/>
      <c r="OLO313" s="8"/>
      <c r="OLP313" s="8"/>
      <c r="OLQ313" s="8"/>
      <c r="OLR313" s="8"/>
      <c r="OLS313" s="8"/>
      <c r="OLT313" s="8"/>
      <c r="OLU313" s="8"/>
      <c r="OLV313" s="8"/>
      <c r="OLW313" s="8"/>
      <c r="OLX313" s="8"/>
      <c r="OLY313" s="8"/>
      <c r="OLZ313" s="8"/>
      <c r="OMA313" s="8"/>
      <c r="OMB313" s="8"/>
      <c r="OMC313" s="8"/>
      <c r="OMD313" s="8"/>
      <c r="OME313" s="8"/>
      <c r="OMF313" s="8"/>
      <c r="OMG313" s="8"/>
      <c r="OMH313" s="8"/>
      <c r="OMI313" s="8"/>
      <c r="OMJ313" s="8"/>
      <c r="OMK313" s="8"/>
      <c r="OML313" s="8"/>
      <c r="OMM313" s="8"/>
      <c r="OMN313" s="8"/>
      <c r="OMO313" s="8"/>
      <c r="OMP313" s="8"/>
      <c r="OMQ313" s="8"/>
      <c r="OMR313" s="8"/>
      <c r="OMS313" s="8"/>
      <c r="OMT313" s="8"/>
      <c r="OMU313" s="8"/>
      <c r="OMV313" s="8"/>
      <c r="OMW313" s="8"/>
      <c r="OMX313" s="8"/>
      <c r="OMY313" s="8"/>
      <c r="OMZ313" s="8"/>
      <c r="ONA313" s="8"/>
      <c r="ONB313" s="8"/>
      <c r="ONC313" s="8"/>
      <c r="OND313" s="8"/>
      <c r="ONE313" s="8"/>
      <c r="ONF313" s="8"/>
      <c r="ONG313" s="8"/>
      <c r="ONH313" s="8"/>
      <c r="ONI313" s="8"/>
      <c r="ONJ313" s="8"/>
      <c r="ONK313" s="8"/>
      <c r="ONL313" s="8"/>
      <c r="ONM313" s="8"/>
      <c r="ONN313" s="8"/>
      <c r="ONO313" s="8"/>
      <c r="ONP313" s="8"/>
      <c r="ONQ313" s="8"/>
      <c r="ONR313" s="8"/>
      <c r="ONS313" s="8"/>
      <c r="ONT313" s="8"/>
      <c r="ONU313" s="8"/>
      <c r="ONV313" s="8"/>
      <c r="ONW313" s="8"/>
      <c r="ONX313" s="8"/>
      <c r="ONY313" s="8"/>
      <c r="ONZ313" s="8"/>
      <c r="OOA313" s="8"/>
      <c r="OOB313" s="8"/>
      <c r="OOC313" s="8"/>
      <c r="OOD313" s="8"/>
      <c r="OOE313" s="8"/>
      <c r="OOF313" s="8"/>
      <c r="OOG313" s="8"/>
      <c r="OOH313" s="8"/>
      <c r="OOI313" s="8"/>
      <c r="OOJ313" s="8"/>
      <c r="OOK313" s="8"/>
      <c r="OOL313" s="8"/>
      <c r="OOM313" s="8"/>
      <c r="OON313" s="8"/>
      <c r="OOO313" s="8"/>
      <c r="OOP313" s="8"/>
      <c r="OOQ313" s="8"/>
      <c r="OOR313" s="8"/>
      <c r="OOS313" s="8"/>
      <c r="OOT313" s="8"/>
      <c r="OOU313" s="8"/>
      <c r="OOV313" s="8"/>
      <c r="OOW313" s="8"/>
      <c r="OOX313" s="8"/>
      <c r="OOY313" s="8"/>
      <c r="OOZ313" s="8"/>
      <c r="OPA313" s="8"/>
      <c r="OPB313" s="8"/>
      <c r="OPC313" s="8"/>
      <c r="OPD313" s="8"/>
      <c r="OPE313" s="8"/>
      <c r="OPF313" s="8"/>
      <c r="OPG313" s="8"/>
      <c r="OPH313" s="8"/>
      <c r="OPI313" s="8"/>
      <c r="OPJ313" s="8"/>
      <c r="OPK313" s="8"/>
      <c r="OPL313" s="8"/>
      <c r="OPM313" s="8"/>
      <c r="OPN313" s="8"/>
      <c r="OPO313" s="8"/>
      <c r="OPP313" s="8"/>
      <c r="OPQ313" s="8"/>
      <c r="OPR313" s="8"/>
      <c r="OPS313" s="8"/>
      <c r="OPT313" s="8"/>
      <c r="OPU313" s="8"/>
      <c r="OPV313" s="8"/>
      <c r="OPW313" s="8"/>
      <c r="OPX313" s="8"/>
      <c r="OPY313" s="8"/>
      <c r="OPZ313" s="8"/>
      <c r="OQA313" s="8"/>
      <c r="OQB313" s="8"/>
      <c r="OQC313" s="8"/>
      <c r="OQD313" s="8"/>
      <c r="OQE313" s="8"/>
      <c r="OQF313" s="8"/>
      <c r="OQG313" s="8"/>
      <c r="OQH313" s="8"/>
      <c r="OQI313" s="8"/>
      <c r="OQJ313" s="8"/>
      <c r="OQK313" s="8"/>
      <c r="OQL313" s="8"/>
      <c r="OQM313" s="8"/>
      <c r="OQN313" s="8"/>
      <c r="OQO313" s="8"/>
      <c r="OQP313" s="8"/>
      <c r="OQQ313" s="8"/>
      <c r="OQR313" s="8"/>
      <c r="OQS313" s="8"/>
      <c r="OQT313" s="8"/>
      <c r="OQU313" s="8"/>
      <c r="OQV313" s="8"/>
      <c r="OQW313" s="8"/>
      <c r="OQX313" s="8"/>
      <c r="OQY313" s="8"/>
      <c r="OQZ313" s="8"/>
      <c r="ORA313" s="8"/>
      <c r="ORB313" s="8"/>
      <c r="ORC313" s="8"/>
      <c r="ORD313" s="8"/>
      <c r="ORE313" s="8"/>
      <c r="ORF313" s="8"/>
      <c r="ORG313" s="8"/>
      <c r="ORH313" s="8"/>
      <c r="ORI313" s="8"/>
      <c r="ORJ313" s="8"/>
      <c r="ORK313" s="8"/>
      <c r="ORL313" s="8"/>
      <c r="ORM313" s="8"/>
      <c r="ORN313" s="8"/>
      <c r="ORO313" s="8"/>
      <c r="ORP313" s="8"/>
      <c r="ORQ313" s="8"/>
      <c r="ORR313" s="8"/>
      <c r="ORS313" s="8"/>
      <c r="ORT313" s="8"/>
      <c r="ORU313" s="8"/>
      <c r="ORV313" s="8"/>
      <c r="ORW313" s="8"/>
      <c r="ORX313" s="8"/>
      <c r="ORY313" s="8"/>
      <c r="ORZ313" s="8"/>
      <c r="OSA313" s="8"/>
      <c r="OSB313" s="8"/>
      <c r="OSC313" s="8"/>
      <c r="OSD313" s="8"/>
      <c r="OSE313" s="8"/>
      <c r="OSF313" s="8"/>
      <c r="OSG313" s="8"/>
      <c r="OSH313" s="8"/>
      <c r="OSI313" s="8"/>
      <c r="OSJ313" s="8"/>
      <c r="OSK313" s="8"/>
      <c r="OSL313" s="8"/>
      <c r="OSM313" s="8"/>
      <c r="OSN313" s="8"/>
      <c r="OSO313" s="8"/>
      <c r="OSP313" s="8"/>
      <c r="OSQ313" s="8"/>
      <c r="OSR313" s="8"/>
      <c r="OSS313" s="8"/>
      <c r="OST313" s="8"/>
      <c r="OSU313" s="8"/>
      <c r="OSV313" s="8"/>
      <c r="OSW313" s="8"/>
      <c r="OSX313" s="8"/>
      <c r="OSY313" s="8"/>
      <c r="OSZ313" s="8"/>
      <c r="OTA313" s="8"/>
      <c r="OTB313" s="8"/>
      <c r="OTC313" s="8"/>
      <c r="OTD313" s="8"/>
      <c r="OTE313" s="8"/>
      <c r="OTF313" s="8"/>
      <c r="OTG313" s="8"/>
      <c r="OTH313" s="8"/>
      <c r="OTI313" s="8"/>
      <c r="OTJ313" s="8"/>
      <c r="OTK313" s="8"/>
      <c r="OTL313" s="8"/>
      <c r="OTM313" s="8"/>
      <c r="OTN313" s="8"/>
      <c r="OTO313" s="8"/>
      <c r="OTP313" s="8"/>
      <c r="OTQ313" s="8"/>
      <c r="OTR313" s="8"/>
      <c r="OTS313" s="8"/>
      <c r="OTT313" s="8"/>
      <c r="OTU313" s="8"/>
      <c r="OTV313" s="8"/>
      <c r="OTW313" s="8"/>
      <c r="OTX313" s="8"/>
      <c r="OTY313" s="8"/>
      <c r="OTZ313" s="8"/>
      <c r="OUA313" s="8"/>
      <c r="OUB313" s="8"/>
      <c r="OUC313" s="8"/>
      <c r="OUD313" s="8"/>
      <c r="OUE313" s="8"/>
      <c r="OUF313" s="8"/>
      <c r="OUG313" s="8"/>
      <c r="OUH313" s="8"/>
      <c r="OUI313" s="8"/>
      <c r="OUJ313" s="8"/>
      <c r="OUK313" s="8"/>
      <c r="OUL313" s="8"/>
      <c r="OUM313" s="8"/>
      <c r="OUN313" s="8"/>
      <c r="OUO313" s="8"/>
      <c r="OUP313" s="8"/>
      <c r="OUQ313" s="8"/>
      <c r="OUR313" s="8"/>
      <c r="OUS313" s="8"/>
      <c r="OUT313" s="8"/>
      <c r="OUU313" s="8"/>
      <c r="OUV313" s="8"/>
      <c r="OUW313" s="8"/>
      <c r="OUX313" s="8"/>
      <c r="OUY313" s="8"/>
      <c r="OUZ313" s="8"/>
      <c r="OVA313" s="8"/>
      <c r="OVB313" s="8"/>
      <c r="OVC313" s="8"/>
      <c r="OVD313" s="8"/>
      <c r="OVE313" s="8"/>
      <c r="OVF313" s="8"/>
      <c r="OVG313" s="8"/>
      <c r="OVH313" s="8"/>
      <c r="OVI313" s="8"/>
      <c r="OVJ313" s="8"/>
      <c r="OVK313" s="8"/>
      <c r="OVL313" s="8"/>
      <c r="OVM313" s="8"/>
      <c r="OVN313" s="8"/>
      <c r="OVO313" s="8"/>
      <c r="OVP313" s="8"/>
      <c r="OVQ313" s="8"/>
      <c r="OVR313" s="8"/>
      <c r="OVS313" s="8"/>
      <c r="OVT313" s="8"/>
      <c r="OVU313" s="8"/>
      <c r="OVV313" s="8"/>
      <c r="OVW313" s="8"/>
      <c r="OVX313" s="8"/>
      <c r="OVY313" s="8"/>
      <c r="OVZ313" s="8"/>
      <c r="OWA313" s="8"/>
      <c r="OWB313" s="8"/>
      <c r="OWC313" s="8"/>
      <c r="OWD313" s="8"/>
      <c r="OWE313" s="8"/>
      <c r="OWF313" s="8"/>
      <c r="OWG313" s="8"/>
      <c r="OWH313" s="8"/>
      <c r="OWI313" s="8"/>
      <c r="OWJ313" s="8"/>
      <c r="OWK313" s="8"/>
      <c r="OWL313" s="8"/>
      <c r="OWM313" s="8"/>
      <c r="OWN313" s="8"/>
      <c r="OWO313" s="8"/>
      <c r="OWP313" s="8"/>
      <c r="OWQ313" s="8"/>
      <c r="OWR313" s="8"/>
      <c r="OWS313" s="8"/>
      <c r="OWT313" s="8"/>
      <c r="OWU313" s="8"/>
      <c r="OWV313" s="8"/>
      <c r="OWW313" s="8"/>
      <c r="OWX313" s="8"/>
      <c r="OWY313" s="8"/>
      <c r="OWZ313" s="8"/>
      <c r="OXA313" s="8"/>
      <c r="OXB313" s="8"/>
      <c r="OXC313" s="8"/>
      <c r="OXD313" s="8"/>
      <c r="OXE313" s="8"/>
      <c r="OXF313" s="8"/>
      <c r="OXG313" s="8"/>
      <c r="OXH313" s="8"/>
      <c r="OXI313" s="8"/>
      <c r="OXJ313" s="8"/>
      <c r="OXK313" s="8"/>
      <c r="OXL313" s="8"/>
      <c r="OXM313" s="8"/>
      <c r="OXN313" s="8"/>
      <c r="OXO313" s="8"/>
      <c r="OXP313" s="8"/>
      <c r="OXQ313" s="8"/>
      <c r="OXR313" s="8"/>
      <c r="OXS313" s="8"/>
      <c r="OXT313" s="8"/>
      <c r="OXU313" s="8"/>
      <c r="OXV313" s="8"/>
      <c r="OXW313" s="8"/>
      <c r="OXX313" s="8"/>
      <c r="OXY313" s="8"/>
      <c r="OXZ313" s="8"/>
      <c r="OYA313" s="8"/>
      <c r="OYB313" s="8"/>
      <c r="OYC313" s="8"/>
      <c r="OYD313" s="8"/>
      <c r="OYE313" s="8"/>
      <c r="OYF313" s="8"/>
      <c r="OYG313" s="8"/>
      <c r="OYH313" s="8"/>
      <c r="OYI313" s="8"/>
      <c r="OYJ313" s="8"/>
      <c r="OYK313" s="8"/>
      <c r="OYL313" s="8"/>
      <c r="OYM313" s="8"/>
      <c r="OYN313" s="8"/>
      <c r="OYO313" s="8"/>
      <c r="OYP313" s="8"/>
      <c r="OYQ313" s="8"/>
      <c r="OYR313" s="8"/>
      <c r="OYS313" s="8"/>
      <c r="OYT313" s="8"/>
      <c r="OYU313" s="8"/>
      <c r="OYV313" s="8"/>
      <c r="OYW313" s="8"/>
      <c r="OYX313" s="8"/>
      <c r="OYY313" s="8"/>
      <c r="OYZ313" s="8"/>
      <c r="OZA313" s="8"/>
      <c r="OZB313" s="8"/>
      <c r="OZC313" s="8"/>
      <c r="OZD313" s="8"/>
      <c r="OZE313" s="8"/>
      <c r="OZF313" s="8"/>
      <c r="OZG313" s="8"/>
      <c r="OZH313" s="8"/>
      <c r="OZI313" s="8"/>
      <c r="OZJ313" s="8"/>
      <c r="OZK313" s="8"/>
      <c r="OZL313" s="8"/>
      <c r="OZM313" s="8"/>
      <c r="OZN313" s="8"/>
      <c r="OZO313" s="8"/>
      <c r="OZP313" s="8"/>
      <c r="OZQ313" s="8"/>
      <c r="OZR313" s="8"/>
      <c r="OZS313" s="8"/>
      <c r="OZT313" s="8"/>
      <c r="OZU313" s="8"/>
      <c r="OZV313" s="8"/>
      <c r="OZW313" s="8"/>
      <c r="OZX313" s="8"/>
      <c r="OZY313" s="8"/>
      <c r="OZZ313" s="8"/>
      <c r="PAA313" s="8"/>
      <c r="PAB313" s="8"/>
      <c r="PAC313" s="8"/>
      <c r="PAD313" s="8"/>
      <c r="PAE313" s="8"/>
      <c r="PAF313" s="8"/>
      <c r="PAG313" s="8"/>
      <c r="PAH313" s="8"/>
      <c r="PAI313" s="8"/>
      <c r="PAJ313" s="8"/>
      <c r="PAK313" s="8"/>
      <c r="PAL313" s="8"/>
      <c r="PAM313" s="8"/>
      <c r="PAN313" s="8"/>
      <c r="PAO313" s="8"/>
      <c r="PAP313" s="8"/>
      <c r="PAQ313" s="8"/>
      <c r="PAR313" s="8"/>
      <c r="PAS313" s="8"/>
      <c r="PAT313" s="8"/>
      <c r="PAU313" s="8"/>
      <c r="PAV313" s="8"/>
      <c r="PAW313" s="8"/>
      <c r="PAX313" s="8"/>
      <c r="PAY313" s="8"/>
      <c r="PAZ313" s="8"/>
      <c r="PBA313" s="8"/>
      <c r="PBB313" s="8"/>
      <c r="PBC313" s="8"/>
      <c r="PBD313" s="8"/>
      <c r="PBE313" s="8"/>
      <c r="PBF313" s="8"/>
      <c r="PBG313" s="8"/>
      <c r="PBH313" s="8"/>
      <c r="PBI313" s="8"/>
      <c r="PBJ313" s="8"/>
      <c r="PBK313" s="8"/>
      <c r="PBL313" s="8"/>
      <c r="PBM313" s="8"/>
      <c r="PBN313" s="8"/>
      <c r="PBO313" s="8"/>
      <c r="PBP313" s="8"/>
      <c r="PBQ313" s="8"/>
      <c r="PBR313" s="8"/>
      <c r="PBS313" s="8"/>
      <c r="PBT313" s="8"/>
      <c r="PBU313" s="8"/>
      <c r="PBV313" s="8"/>
      <c r="PBW313" s="8"/>
      <c r="PBX313" s="8"/>
      <c r="PBY313" s="8"/>
      <c r="PBZ313" s="8"/>
      <c r="PCA313" s="8"/>
      <c r="PCB313" s="8"/>
      <c r="PCC313" s="8"/>
      <c r="PCD313" s="8"/>
      <c r="PCE313" s="8"/>
      <c r="PCF313" s="8"/>
      <c r="PCG313" s="8"/>
      <c r="PCH313" s="8"/>
      <c r="PCI313" s="8"/>
      <c r="PCJ313" s="8"/>
      <c r="PCK313" s="8"/>
      <c r="PCL313" s="8"/>
      <c r="PCM313" s="8"/>
      <c r="PCN313" s="8"/>
      <c r="PCO313" s="8"/>
      <c r="PCP313" s="8"/>
      <c r="PCQ313" s="8"/>
      <c r="PCR313" s="8"/>
      <c r="PCS313" s="8"/>
      <c r="PCT313" s="8"/>
      <c r="PCU313" s="8"/>
      <c r="PCV313" s="8"/>
      <c r="PCW313" s="8"/>
      <c r="PCX313" s="8"/>
      <c r="PCY313" s="8"/>
      <c r="PCZ313" s="8"/>
      <c r="PDA313" s="8"/>
      <c r="PDB313" s="8"/>
      <c r="PDC313" s="8"/>
      <c r="PDD313" s="8"/>
      <c r="PDE313" s="8"/>
      <c r="PDF313" s="8"/>
      <c r="PDG313" s="8"/>
      <c r="PDH313" s="8"/>
      <c r="PDI313" s="8"/>
      <c r="PDJ313" s="8"/>
      <c r="PDK313" s="8"/>
      <c r="PDL313" s="8"/>
      <c r="PDM313" s="8"/>
      <c r="PDN313" s="8"/>
      <c r="PDO313" s="8"/>
      <c r="PDP313" s="8"/>
      <c r="PDQ313" s="8"/>
      <c r="PDR313" s="8"/>
      <c r="PDS313" s="8"/>
      <c r="PDT313" s="8"/>
      <c r="PDU313" s="8"/>
      <c r="PDV313" s="8"/>
      <c r="PDW313" s="8"/>
      <c r="PDX313" s="8"/>
      <c r="PDY313" s="8"/>
      <c r="PDZ313" s="8"/>
      <c r="PEA313" s="8"/>
      <c r="PEB313" s="8"/>
      <c r="PEC313" s="8"/>
      <c r="PED313" s="8"/>
      <c r="PEE313" s="8"/>
      <c r="PEF313" s="8"/>
      <c r="PEG313" s="8"/>
      <c r="PEH313" s="8"/>
      <c r="PEI313" s="8"/>
      <c r="PEJ313" s="8"/>
      <c r="PEK313" s="8"/>
      <c r="PEL313" s="8"/>
      <c r="PEM313" s="8"/>
      <c r="PEN313" s="8"/>
      <c r="PEO313" s="8"/>
      <c r="PEP313" s="8"/>
      <c r="PEQ313" s="8"/>
      <c r="PER313" s="8"/>
      <c r="PES313" s="8"/>
      <c r="PET313" s="8"/>
      <c r="PEU313" s="8"/>
      <c r="PEV313" s="8"/>
      <c r="PEW313" s="8"/>
      <c r="PEX313" s="8"/>
      <c r="PEY313" s="8"/>
      <c r="PEZ313" s="8"/>
      <c r="PFA313" s="8"/>
      <c r="PFB313" s="8"/>
      <c r="PFC313" s="8"/>
      <c r="PFD313" s="8"/>
      <c r="PFE313" s="8"/>
      <c r="PFF313" s="8"/>
      <c r="PFG313" s="8"/>
      <c r="PFH313" s="8"/>
      <c r="PFI313" s="8"/>
      <c r="PFJ313" s="8"/>
      <c r="PFK313" s="8"/>
      <c r="PFL313" s="8"/>
      <c r="PFM313" s="8"/>
      <c r="PFN313" s="8"/>
      <c r="PFO313" s="8"/>
      <c r="PFP313" s="8"/>
      <c r="PFQ313" s="8"/>
      <c r="PFR313" s="8"/>
      <c r="PFS313" s="8"/>
      <c r="PFT313" s="8"/>
      <c r="PFU313" s="8"/>
      <c r="PFV313" s="8"/>
      <c r="PFW313" s="8"/>
      <c r="PFX313" s="8"/>
      <c r="PFY313" s="8"/>
      <c r="PFZ313" s="8"/>
      <c r="PGA313" s="8"/>
      <c r="PGB313" s="8"/>
      <c r="PGC313" s="8"/>
      <c r="PGD313" s="8"/>
      <c r="PGE313" s="8"/>
      <c r="PGF313" s="8"/>
      <c r="PGG313" s="8"/>
      <c r="PGH313" s="8"/>
      <c r="PGI313" s="8"/>
      <c r="PGJ313" s="8"/>
      <c r="PGK313" s="8"/>
      <c r="PGL313" s="8"/>
      <c r="PGM313" s="8"/>
      <c r="PGN313" s="8"/>
      <c r="PGO313" s="8"/>
      <c r="PGP313" s="8"/>
      <c r="PGQ313" s="8"/>
      <c r="PGR313" s="8"/>
      <c r="PGS313" s="8"/>
      <c r="PGT313" s="8"/>
      <c r="PGU313" s="8"/>
      <c r="PGV313" s="8"/>
      <c r="PGW313" s="8"/>
      <c r="PGX313" s="8"/>
      <c r="PGY313" s="8"/>
      <c r="PGZ313" s="8"/>
      <c r="PHA313" s="8"/>
      <c r="PHB313" s="8"/>
      <c r="PHC313" s="8"/>
      <c r="PHD313" s="8"/>
      <c r="PHE313" s="8"/>
      <c r="PHF313" s="8"/>
      <c r="PHG313" s="8"/>
      <c r="PHH313" s="8"/>
      <c r="PHI313" s="8"/>
      <c r="PHJ313" s="8"/>
      <c r="PHK313" s="8"/>
      <c r="PHL313" s="8"/>
      <c r="PHM313" s="8"/>
      <c r="PHN313" s="8"/>
      <c r="PHO313" s="8"/>
      <c r="PHP313" s="8"/>
      <c r="PHQ313" s="8"/>
      <c r="PHR313" s="8"/>
      <c r="PHS313" s="8"/>
      <c r="PHT313" s="8"/>
      <c r="PHU313" s="8"/>
      <c r="PHV313" s="8"/>
      <c r="PHW313" s="8"/>
      <c r="PHX313" s="8"/>
      <c r="PHY313" s="8"/>
      <c r="PHZ313" s="8"/>
      <c r="PIA313" s="8"/>
      <c r="PIB313" s="8"/>
      <c r="PIC313" s="8"/>
      <c r="PID313" s="8"/>
      <c r="PIE313" s="8"/>
      <c r="PIF313" s="8"/>
      <c r="PIG313" s="8"/>
      <c r="PIH313" s="8"/>
      <c r="PII313" s="8"/>
      <c r="PIJ313" s="8"/>
      <c r="PIK313" s="8"/>
      <c r="PIL313" s="8"/>
      <c r="PIM313" s="8"/>
      <c r="PIN313" s="8"/>
      <c r="PIO313" s="8"/>
      <c r="PIP313" s="8"/>
      <c r="PIQ313" s="8"/>
      <c r="PIR313" s="8"/>
      <c r="PIS313" s="8"/>
      <c r="PIT313" s="8"/>
      <c r="PIU313" s="8"/>
      <c r="PIV313" s="8"/>
      <c r="PIW313" s="8"/>
      <c r="PIX313" s="8"/>
      <c r="PIY313" s="8"/>
      <c r="PIZ313" s="8"/>
      <c r="PJA313" s="8"/>
      <c r="PJB313" s="8"/>
      <c r="PJC313" s="8"/>
      <c r="PJD313" s="8"/>
      <c r="PJE313" s="8"/>
      <c r="PJF313" s="8"/>
      <c r="PJG313" s="8"/>
      <c r="PJH313" s="8"/>
      <c r="PJI313" s="8"/>
      <c r="PJJ313" s="8"/>
      <c r="PJK313" s="8"/>
      <c r="PJL313" s="8"/>
      <c r="PJM313" s="8"/>
      <c r="PJN313" s="8"/>
      <c r="PJO313" s="8"/>
      <c r="PJP313" s="8"/>
      <c r="PJQ313" s="8"/>
      <c r="PJR313" s="8"/>
      <c r="PJS313" s="8"/>
      <c r="PJT313" s="8"/>
      <c r="PJU313" s="8"/>
      <c r="PJV313" s="8"/>
      <c r="PJW313" s="8"/>
      <c r="PJX313" s="8"/>
      <c r="PJY313" s="8"/>
      <c r="PJZ313" s="8"/>
      <c r="PKA313" s="8"/>
      <c r="PKB313" s="8"/>
      <c r="PKC313" s="8"/>
      <c r="PKD313" s="8"/>
      <c r="PKE313" s="8"/>
      <c r="PKF313" s="8"/>
      <c r="PKG313" s="8"/>
      <c r="PKH313" s="8"/>
      <c r="PKI313" s="8"/>
      <c r="PKJ313" s="8"/>
      <c r="PKK313" s="8"/>
      <c r="PKL313" s="8"/>
      <c r="PKM313" s="8"/>
      <c r="PKN313" s="8"/>
      <c r="PKO313" s="8"/>
      <c r="PKP313" s="8"/>
      <c r="PKQ313" s="8"/>
      <c r="PKR313" s="8"/>
      <c r="PKS313" s="8"/>
      <c r="PKT313" s="8"/>
      <c r="PKU313" s="8"/>
      <c r="PKV313" s="8"/>
      <c r="PKW313" s="8"/>
      <c r="PKX313" s="8"/>
      <c r="PKY313" s="8"/>
      <c r="PKZ313" s="8"/>
      <c r="PLA313" s="8"/>
      <c r="PLB313" s="8"/>
      <c r="PLC313" s="8"/>
      <c r="PLD313" s="8"/>
      <c r="PLE313" s="8"/>
      <c r="PLF313" s="8"/>
      <c r="PLG313" s="8"/>
      <c r="PLH313" s="8"/>
      <c r="PLI313" s="8"/>
      <c r="PLJ313" s="8"/>
      <c r="PLK313" s="8"/>
      <c r="PLL313" s="8"/>
      <c r="PLM313" s="8"/>
      <c r="PLN313" s="8"/>
      <c r="PLO313" s="8"/>
      <c r="PLP313" s="8"/>
      <c r="PLQ313" s="8"/>
      <c r="PLR313" s="8"/>
      <c r="PLS313" s="8"/>
      <c r="PLT313" s="8"/>
      <c r="PLU313" s="8"/>
      <c r="PLV313" s="8"/>
      <c r="PLW313" s="8"/>
      <c r="PLX313" s="8"/>
      <c r="PLY313" s="8"/>
      <c r="PLZ313" s="8"/>
      <c r="PMA313" s="8"/>
      <c r="PMB313" s="8"/>
      <c r="PMC313" s="8"/>
      <c r="PMD313" s="8"/>
      <c r="PME313" s="8"/>
      <c r="PMF313" s="8"/>
      <c r="PMG313" s="8"/>
      <c r="PMH313" s="8"/>
      <c r="PMI313" s="8"/>
      <c r="PMJ313" s="8"/>
      <c r="PMK313" s="8"/>
      <c r="PML313" s="8"/>
      <c r="PMM313" s="8"/>
      <c r="PMN313" s="8"/>
      <c r="PMO313" s="8"/>
      <c r="PMP313" s="8"/>
      <c r="PMQ313" s="8"/>
      <c r="PMR313" s="8"/>
      <c r="PMS313" s="8"/>
      <c r="PMT313" s="8"/>
      <c r="PMU313" s="8"/>
      <c r="PMV313" s="8"/>
      <c r="PMW313" s="8"/>
      <c r="PMX313" s="8"/>
      <c r="PMY313" s="8"/>
      <c r="PMZ313" s="8"/>
      <c r="PNA313" s="8"/>
      <c r="PNB313" s="8"/>
      <c r="PNC313" s="8"/>
      <c r="PND313" s="8"/>
      <c r="PNE313" s="8"/>
      <c r="PNF313" s="8"/>
      <c r="PNG313" s="8"/>
      <c r="PNH313" s="8"/>
      <c r="PNI313" s="8"/>
      <c r="PNJ313" s="8"/>
      <c r="PNK313" s="8"/>
      <c r="PNL313" s="8"/>
      <c r="PNM313" s="8"/>
      <c r="PNN313" s="8"/>
      <c r="PNO313" s="8"/>
      <c r="PNP313" s="8"/>
      <c r="PNQ313" s="8"/>
      <c r="PNR313" s="8"/>
      <c r="PNS313" s="8"/>
      <c r="PNT313" s="8"/>
      <c r="PNU313" s="8"/>
      <c r="PNV313" s="8"/>
      <c r="PNW313" s="8"/>
      <c r="PNX313" s="8"/>
      <c r="PNY313" s="8"/>
      <c r="PNZ313" s="8"/>
      <c r="POA313" s="8"/>
      <c r="POB313" s="8"/>
      <c r="POC313" s="8"/>
      <c r="POD313" s="8"/>
      <c r="POE313" s="8"/>
      <c r="POF313" s="8"/>
      <c r="POG313" s="8"/>
      <c r="POH313" s="8"/>
      <c r="POI313" s="8"/>
      <c r="POJ313" s="8"/>
      <c r="POK313" s="8"/>
      <c r="POL313" s="8"/>
      <c r="POM313" s="8"/>
      <c r="PON313" s="8"/>
      <c r="POO313" s="8"/>
      <c r="POP313" s="8"/>
      <c r="POQ313" s="8"/>
      <c r="POR313" s="8"/>
      <c r="POS313" s="8"/>
      <c r="POT313" s="8"/>
      <c r="POU313" s="8"/>
      <c r="POV313" s="8"/>
      <c r="POW313" s="8"/>
      <c r="POX313" s="8"/>
      <c r="POY313" s="8"/>
      <c r="POZ313" s="8"/>
      <c r="PPA313" s="8"/>
      <c r="PPB313" s="8"/>
      <c r="PPC313" s="8"/>
      <c r="PPD313" s="8"/>
      <c r="PPE313" s="8"/>
      <c r="PPF313" s="8"/>
      <c r="PPG313" s="8"/>
      <c r="PPH313" s="8"/>
      <c r="PPI313" s="8"/>
      <c r="PPJ313" s="8"/>
      <c r="PPK313" s="8"/>
      <c r="PPL313" s="8"/>
      <c r="PPM313" s="8"/>
      <c r="PPN313" s="8"/>
      <c r="PPO313" s="8"/>
      <c r="PPP313" s="8"/>
      <c r="PPQ313" s="8"/>
      <c r="PPR313" s="8"/>
      <c r="PPS313" s="8"/>
      <c r="PPT313" s="8"/>
      <c r="PPU313" s="8"/>
      <c r="PPV313" s="8"/>
      <c r="PPW313" s="8"/>
      <c r="PPX313" s="8"/>
      <c r="PPY313" s="8"/>
      <c r="PPZ313" s="8"/>
      <c r="PQA313" s="8"/>
      <c r="PQB313" s="8"/>
      <c r="PQC313" s="8"/>
      <c r="PQD313" s="8"/>
      <c r="PQE313" s="8"/>
      <c r="PQF313" s="8"/>
      <c r="PQG313" s="8"/>
      <c r="PQH313" s="8"/>
      <c r="PQI313" s="8"/>
      <c r="PQJ313" s="8"/>
      <c r="PQK313" s="8"/>
      <c r="PQL313" s="8"/>
      <c r="PQM313" s="8"/>
      <c r="PQN313" s="8"/>
      <c r="PQO313" s="8"/>
      <c r="PQP313" s="8"/>
      <c r="PQQ313" s="8"/>
      <c r="PQR313" s="8"/>
      <c r="PQS313" s="8"/>
      <c r="PQT313" s="8"/>
      <c r="PQU313" s="8"/>
      <c r="PQV313" s="8"/>
      <c r="PQW313" s="8"/>
      <c r="PQX313" s="8"/>
      <c r="PQY313" s="8"/>
      <c r="PQZ313" s="8"/>
      <c r="PRA313" s="8"/>
      <c r="PRB313" s="8"/>
      <c r="PRC313" s="8"/>
      <c r="PRD313" s="8"/>
      <c r="PRE313" s="8"/>
      <c r="PRF313" s="8"/>
      <c r="PRG313" s="8"/>
      <c r="PRH313" s="8"/>
      <c r="PRI313" s="8"/>
      <c r="PRJ313" s="8"/>
      <c r="PRK313" s="8"/>
      <c r="PRL313" s="8"/>
      <c r="PRM313" s="8"/>
      <c r="PRN313" s="8"/>
      <c r="PRO313" s="8"/>
      <c r="PRP313" s="8"/>
      <c r="PRQ313" s="8"/>
      <c r="PRR313" s="8"/>
      <c r="PRS313" s="8"/>
      <c r="PRT313" s="8"/>
      <c r="PRU313" s="8"/>
      <c r="PRV313" s="8"/>
      <c r="PRW313" s="8"/>
      <c r="PRX313" s="8"/>
      <c r="PRY313" s="8"/>
      <c r="PRZ313" s="8"/>
      <c r="PSA313" s="8"/>
      <c r="PSB313" s="8"/>
      <c r="PSC313" s="8"/>
      <c r="PSD313" s="8"/>
      <c r="PSE313" s="8"/>
      <c r="PSF313" s="8"/>
      <c r="PSG313" s="8"/>
      <c r="PSH313" s="8"/>
      <c r="PSI313" s="8"/>
      <c r="PSJ313" s="8"/>
      <c r="PSK313" s="8"/>
      <c r="PSL313" s="8"/>
      <c r="PSM313" s="8"/>
      <c r="PSN313" s="8"/>
      <c r="PSO313" s="8"/>
      <c r="PSP313" s="8"/>
      <c r="PSQ313" s="8"/>
      <c r="PSR313" s="8"/>
      <c r="PSS313" s="8"/>
      <c r="PST313" s="8"/>
      <c r="PSU313" s="8"/>
      <c r="PSV313" s="8"/>
      <c r="PSW313" s="8"/>
      <c r="PSX313" s="8"/>
      <c r="PSY313" s="8"/>
      <c r="PSZ313" s="8"/>
      <c r="PTA313" s="8"/>
      <c r="PTB313" s="8"/>
      <c r="PTC313" s="8"/>
      <c r="PTD313" s="8"/>
      <c r="PTE313" s="8"/>
      <c r="PTF313" s="8"/>
      <c r="PTG313" s="8"/>
      <c r="PTH313" s="8"/>
      <c r="PTI313" s="8"/>
      <c r="PTJ313" s="8"/>
      <c r="PTK313" s="8"/>
      <c r="PTL313" s="8"/>
      <c r="PTM313" s="8"/>
      <c r="PTN313" s="8"/>
      <c r="PTO313" s="8"/>
      <c r="PTP313" s="8"/>
      <c r="PTQ313" s="8"/>
      <c r="PTR313" s="8"/>
      <c r="PTS313" s="8"/>
      <c r="PTT313" s="8"/>
      <c r="PTU313" s="8"/>
      <c r="PTV313" s="8"/>
      <c r="PTW313" s="8"/>
      <c r="PTX313" s="8"/>
      <c r="PTY313" s="8"/>
      <c r="PTZ313" s="8"/>
      <c r="PUA313" s="8"/>
      <c r="PUB313" s="8"/>
      <c r="PUC313" s="8"/>
      <c r="PUD313" s="8"/>
      <c r="PUE313" s="8"/>
      <c r="PUF313" s="8"/>
      <c r="PUG313" s="8"/>
      <c r="PUH313" s="8"/>
      <c r="PUI313" s="8"/>
      <c r="PUJ313" s="8"/>
      <c r="PUK313" s="8"/>
      <c r="PUL313" s="8"/>
      <c r="PUM313" s="8"/>
      <c r="PUN313" s="8"/>
      <c r="PUO313" s="8"/>
      <c r="PUP313" s="8"/>
      <c r="PUQ313" s="8"/>
      <c r="PUR313" s="8"/>
      <c r="PUS313" s="8"/>
      <c r="PUT313" s="8"/>
      <c r="PUU313" s="8"/>
      <c r="PUV313" s="8"/>
      <c r="PUW313" s="8"/>
      <c r="PUX313" s="8"/>
      <c r="PUY313" s="8"/>
      <c r="PUZ313" s="8"/>
      <c r="PVA313" s="8"/>
      <c r="PVB313" s="8"/>
      <c r="PVC313" s="8"/>
      <c r="PVD313" s="8"/>
      <c r="PVE313" s="8"/>
      <c r="PVF313" s="8"/>
      <c r="PVG313" s="8"/>
      <c r="PVH313" s="8"/>
      <c r="PVI313" s="8"/>
      <c r="PVJ313" s="8"/>
      <c r="PVK313" s="8"/>
      <c r="PVL313" s="8"/>
      <c r="PVM313" s="8"/>
      <c r="PVN313" s="8"/>
      <c r="PVO313" s="8"/>
      <c r="PVP313" s="8"/>
      <c r="PVQ313" s="8"/>
      <c r="PVR313" s="8"/>
      <c r="PVS313" s="8"/>
      <c r="PVT313" s="8"/>
      <c r="PVU313" s="8"/>
      <c r="PVV313" s="8"/>
      <c r="PVW313" s="8"/>
      <c r="PVX313" s="8"/>
      <c r="PVY313" s="8"/>
      <c r="PVZ313" s="8"/>
      <c r="PWA313" s="8"/>
      <c r="PWB313" s="8"/>
      <c r="PWC313" s="8"/>
      <c r="PWD313" s="8"/>
      <c r="PWE313" s="8"/>
      <c r="PWF313" s="8"/>
      <c r="PWG313" s="8"/>
      <c r="PWH313" s="8"/>
      <c r="PWI313" s="8"/>
      <c r="PWJ313" s="8"/>
      <c r="PWK313" s="8"/>
      <c r="PWL313" s="8"/>
      <c r="PWM313" s="8"/>
      <c r="PWN313" s="8"/>
      <c r="PWO313" s="8"/>
      <c r="PWP313" s="8"/>
      <c r="PWQ313" s="8"/>
      <c r="PWR313" s="8"/>
      <c r="PWS313" s="8"/>
      <c r="PWT313" s="8"/>
      <c r="PWU313" s="8"/>
      <c r="PWV313" s="8"/>
      <c r="PWW313" s="8"/>
      <c r="PWX313" s="8"/>
      <c r="PWY313" s="8"/>
      <c r="PWZ313" s="8"/>
      <c r="PXA313" s="8"/>
      <c r="PXB313" s="8"/>
      <c r="PXC313" s="8"/>
      <c r="PXD313" s="8"/>
      <c r="PXE313" s="8"/>
      <c r="PXF313" s="8"/>
      <c r="PXG313" s="8"/>
      <c r="PXH313" s="8"/>
      <c r="PXI313" s="8"/>
      <c r="PXJ313" s="8"/>
      <c r="PXK313" s="8"/>
      <c r="PXL313" s="8"/>
      <c r="PXM313" s="8"/>
      <c r="PXN313" s="8"/>
      <c r="PXO313" s="8"/>
      <c r="PXP313" s="8"/>
      <c r="PXQ313" s="8"/>
      <c r="PXR313" s="8"/>
      <c r="PXS313" s="8"/>
      <c r="PXT313" s="8"/>
      <c r="PXU313" s="8"/>
      <c r="PXV313" s="8"/>
      <c r="PXW313" s="8"/>
      <c r="PXX313" s="8"/>
      <c r="PXY313" s="8"/>
      <c r="PXZ313" s="8"/>
      <c r="PYA313" s="8"/>
      <c r="PYB313" s="8"/>
      <c r="PYC313" s="8"/>
      <c r="PYD313" s="8"/>
      <c r="PYE313" s="8"/>
      <c r="PYF313" s="8"/>
      <c r="PYG313" s="8"/>
      <c r="PYH313" s="8"/>
      <c r="PYI313" s="8"/>
      <c r="PYJ313" s="8"/>
      <c r="PYK313" s="8"/>
      <c r="PYL313" s="8"/>
      <c r="PYM313" s="8"/>
      <c r="PYN313" s="8"/>
      <c r="PYO313" s="8"/>
      <c r="PYP313" s="8"/>
      <c r="PYQ313" s="8"/>
      <c r="PYR313" s="8"/>
      <c r="PYS313" s="8"/>
      <c r="PYT313" s="8"/>
      <c r="PYU313" s="8"/>
      <c r="PYV313" s="8"/>
      <c r="PYW313" s="8"/>
      <c r="PYX313" s="8"/>
      <c r="PYY313" s="8"/>
      <c r="PYZ313" s="8"/>
      <c r="PZA313" s="8"/>
      <c r="PZB313" s="8"/>
      <c r="PZC313" s="8"/>
      <c r="PZD313" s="8"/>
      <c r="PZE313" s="8"/>
      <c r="PZF313" s="8"/>
      <c r="PZG313" s="8"/>
      <c r="PZH313" s="8"/>
      <c r="PZI313" s="8"/>
      <c r="PZJ313" s="8"/>
      <c r="PZK313" s="8"/>
      <c r="PZL313" s="8"/>
      <c r="PZM313" s="8"/>
      <c r="PZN313" s="8"/>
      <c r="PZO313" s="8"/>
      <c r="PZP313" s="8"/>
      <c r="PZQ313" s="8"/>
      <c r="PZR313" s="8"/>
      <c r="PZS313" s="8"/>
      <c r="PZT313" s="8"/>
      <c r="PZU313" s="8"/>
      <c r="PZV313" s="8"/>
      <c r="PZW313" s="8"/>
      <c r="PZX313" s="8"/>
      <c r="PZY313" s="8"/>
      <c r="PZZ313" s="8"/>
      <c r="QAA313" s="8"/>
      <c r="QAB313" s="8"/>
      <c r="QAC313" s="8"/>
      <c r="QAD313" s="8"/>
      <c r="QAE313" s="8"/>
      <c r="QAF313" s="8"/>
      <c r="QAG313" s="8"/>
      <c r="QAH313" s="8"/>
      <c r="QAI313" s="8"/>
      <c r="QAJ313" s="8"/>
      <c r="QAK313" s="8"/>
      <c r="QAL313" s="8"/>
      <c r="QAM313" s="8"/>
      <c r="QAN313" s="8"/>
      <c r="QAO313" s="8"/>
      <c r="QAP313" s="8"/>
      <c r="QAQ313" s="8"/>
      <c r="QAR313" s="8"/>
      <c r="QAS313" s="8"/>
      <c r="QAT313" s="8"/>
      <c r="QAU313" s="8"/>
      <c r="QAV313" s="8"/>
      <c r="QAW313" s="8"/>
      <c r="QAX313" s="8"/>
      <c r="QAY313" s="8"/>
      <c r="QAZ313" s="8"/>
      <c r="QBA313" s="8"/>
      <c r="QBB313" s="8"/>
      <c r="QBC313" s="8"/>
      <c r="QBD313" s="8"/>
      <c r="QBE313" s="8"/>
      <c r="QBF313" s="8"/>
      <c r="QBG313" s="8"/>
      <c r="QBH313" s="8"/>
      <c r="QBI313" s="8"/>
      <c r="QBJ313" s="8"/>
      <c r="QBK313" s="8"/>
      <c r="QBL313" s="8"/>
      <c r="QBM313" s="8"/>
      <c r="QBN313" s="8"/>
      <c r="QBO313" s="8"/>
      <c r="QBP313" s="8"/>
      <c r="QBQ313" s="8"/>
      <c r="QBR313" s="8"/>
      <c r="QBS313" s="8"/>
      <c r="QBT313" s="8"/>
      <c r="QBU313" s="8"/>
      <c r="QBV313" s="8"/>
      <c r="QBW313" s="8"/>
      <c r="QBX313" s="8"/>
      <c r="QBY313" s="8"/>
      <c r="QBZ313" s="8"/>
      <c r="QCA313" s="8"/>
      <c r="QCB313" s="8"/>
      <c r="QCC313" s="8"/>
      <c r="QCD313" s="8"/>
      <c r="QCE313" s="8"/>
      <c r="QCF313" s="8"/>
      <c r="QCG313" s="8"/>
      <c r="QCH313" s="8"/>
      <c r="QCI313" s="8"/>
      <c r="QCJ313" s="8"/>
      <c r="QCK313" s="8"/>
      <c r="QCL313" s="8"/>
      <c r="QCM313" s="8"/>
      <c r="QCN313" s="8"/>
      <c r="QCO313" s="8"/>
      <c r="QCP313" s="8"/>
      <c r="QCQ313" s="8"/>
      <c r="QCR313" s="8"/>
      <c r="QCS313" s="8"/>
      <c r="QCT313" s="8"/>
      <c r="QCU313" s="8"/>
      <c r="QCV313" s="8"/>
      <c r="QCW313" s="8"/>
      <c r="QCX313" s="8"/>
      <c r="QCY313" s="8"/>
      <c r="QCZ313" s="8"/>
      <c r="QDA313" s="8"/>
      <c r="QDB313" s="8"/>
      <c r="QDC313" s="8"/>
      <c r="QDD313" s="8"/>
      <c r="QDE313" s="8"/>
      <c r="QDF313" s="8"/>
      <c r="QDG313" s="8"/>
      <c r="QDH313" s="8"/>
      <c r="QDI313" s="8"/>
      <c r="QDJ313" s="8"/>
      <c r="QDK313" s="8"/>
      <c r="QDL313" s="8"/>
      <c r="QDM313" s="8"/>
      <c r="QDN313" s="8"/>
      <c r="QDO313" s="8"/>
      <c r="QDP313" s="8"/>
      <c r="QDQ313" s="8"/>
      <c r="QDR313" s="8"/>
      <c r="QDS313" s="8"/>
      <c r="QDT313" s="8"/>
      <c r="QDU313" s="8"/>
      <c r="QDV313" s="8"/>
      <c r="QDW313" s="8"/>
      <c r="QDX313" s="8"/>
      <c r="QDY313" s="8"/>
      <c r="QDZ313" s="8"/>
      <c r="QEA313" s="8"/>
      <c r="QEB313" s="8"/>
      <c r="QEC313" s="8"/>
      <c r="QED313" s="8"/>
      <c r="QEE313" s="8"/>
      <c r="QEF313" s="8"/>
      <c r="QEG313" s="8"/>
      <c r="QEH313" s="8"/>
      <c r="QEI313" s="8"/>
      <c r="QEJ313" s="8"/>
      <c r="QEK313" s="8"/>
      <c r="QEL313" s="8"/>
      <c r="QEM313" s="8"/>
      <c r="QEN313" s="8"/>
      <c r="QEO313" s="8"/>
      <c r="QEP313" s="8"/>
      <c r="QEQ313" s="8"/>
      <c r="QER313" s="8"/>
      <c r="QES313" s="8"/>
      <c r="QET313" s="8"/>
      <c r="QEU313" s="8"/>
      <c r="QEV313" s="8"/>
      <c r="QEW313" s="8"/>
      <c r="QEX313" s="8"/>
      <c r="QEY313" s="8"/>
      <c r="QEZ313" s="8"/>
      <c r="QFA313" s="8"/>
      <c r="QFB313" s="8"/>
      <c r="QFC313" s="8"/>
      <c r="QFD313" s="8"/>
      <c r="QFE313" s="8"/>
      <c r="QFF313" s="8"/>
      <c r="QFG313" s="8"/>
      <c r="QFH313" s="8"/>
      <c r="QFI313" s="8"/>
      <c r="QFJ313" s="8"/>
      <c r="QFK313" s="8"/>
      <c r="QFL313" s="8"/>
      <c r="QFM313" s="8"/>
      <c r="QFN313" s="8"/>
      <c r="QFO313" s="8"/>
      <c r="QFP313" s="8"/>
      <c r="QFQ313" s="8"/>
      <c r="QFR313" s="8"/>
      <c r="QFS313" s="8"/>
      <c r="QFT313" s="8"/>
      <c r="QFU313" s="8"/>
      <c r="QFV313" s="8"/>
      <c r="QFW313" s="8"/>
      <c r="QFX313" s="8"/>
      <c r="QFY313" s="8"/>
      <c r="QFZ313" s="8"/>
      <c r="QGA313" s="8"/>
      <c r="QGB313" s="8"/>
      <c r="QGC313" s="8"/>
      <c r="QGD313" s="8"/>
      <c r="QGE313" s="8"/>
      <c r="QGF313" s="8"/>
      <c r="QGG313" s="8"/>
      <c r="QGH313" s="8"/>
      <c r="QGI313" s="8"/>
      <c r="QGJ313" s="8"/>
      <c r="QGK313" s="8"/>
      <c r="QGL313" s="8"/>
      <c r="QGM313" s="8"/>
      <c r="QGN313" s="8"/>
      <c r="QGO313" s="8"/>
      <c r="QGP313" s="8"/>
      <c r="QGQ313" s="8"/>
      <c r="QGR313" s="8"/>
      <c r="QGS313" s="8"/>
      <c r="QGT313" s="8"/>
      <c r="QGU313" s="8"/>
      <c r="QGV313" s="8"/>
      <c r="QGW313" s="8"/>
      <c r="QGX313" s="8"/>
      <c r="QGY313" s="8"/>
      <c r="QGZ313" s="8"/>
      <c r="QHA313" s="8"/>
      <c r="QHB313" s="8"/>
      <c r="QHC313" s="8"/>
      <c r="QHD313" s="8"/>
      <c r="QHE313" s="8"/>
      <c r="QHF313" s="8"/>
      <c r="QHG313" s="8"/>
      <c r="QHH313" s="8"/>
      <c r="QHI313" s="8"/>
      <c r="QHJ313" s="8"/>
      <c r="QHK313" s="8"/>
      <c r="QHL313" s="8"/>
      <c r="QHM313" s="8"/>
      <c r="QHN313" s="8"/>
      <c r="QHO313" s="8"/>
      <c r="QHP313" s="8"/>
      <c r="QHQ313" s="8"/>
      <c r="QHR313" s="8"/>
      <c r="QHS313" s="8"/>
      <c r="QHT313" s="8"/>
      <c r="QHU313" s="8"/>
      <c r="QHV313" s="8"/>
      <c r="QHW313" s="8"/>
      <c r="QHX313" s="8"/>
      <c r="QHY313" s="8"/>
      <c r="QHZ313" s="8"/>
      <c r="QIA313" s="8"/>
      <c r="QIB313" s="8"/>
      <c r="QIC313" s="8"/>
      <c r="QID313" s="8"/>
      <c r="QIE313" s="8"/>
      <c r="QIF313" s="8"/>
      <c r="QIG313" s="8"/>
      <c r="QIH313" s="8"/>
      <c r="QII313" s="8"/>
      <c r="QIJ313" s="8"/>
      <c r="QIK313" s="8"/>
      <c r="QIL313" s="8"/>
      <c r="QIM313" s="8"/>
      <c r="QIN313" s="8"/>
      <c r="QIO313" s="8"/>
      <c r="QIP313" s="8"/>
      <c r="QIQ313" s="8"/>
      <c r="QIR313" s="8"/>
      <c r="QIS313" s="8"/>
      <c r="QIT313" s="8"/>
      <c r="QIU313" s="8"/>
      <c r="QIV313" s="8"/>
      <c r="QIW313" s="8"/>
      <c r="QIX313" s="8"/>
      <c r="QIY313" s="8"/>
      <c r="QIZ313" s="8"/>
      <c r="QJA313" s="8"/>
      <c r="QJB313" s="8"/>
      <c r="QJC313" s="8"/>
      <c r="QJD313" s="8"/>
      <c r="QJE313" s="8"/>
      <c r="QJF313" s="8"/>
      <c r="QJG313" s="8"/>
      <c r="QJH313" s="8"/>
      <c r="QJI313" s="8"/>
      <c r="QJJ313" s="8"/>
      <c r="QJK313" s="8"/>
      <c r="QJL313" s="8"/>
      <c r="QJM313" s="8"/>
      <c r="QJN313" s="8"/>
      <c r="QJO313" s="8"/>
      <c r="QJP313" s="8"/>
      <c r="QJQ313" s="8"/>
      <c r="QJR313" s="8"/>
      <c r="QJS313" s="8"/>
      <c r="QJT313" s="8"/>
      <c r="QJU313" s="8"/>
      <c r="QJV313" s="8"/>
      <c r="QJW313" s="8"/>
      <c r="QJX313" s="8"/>
      <c r="QJY313" s="8"/>
      <c r="QJZ313" s="8"/>
      <c r="QKA313" s="8"/>
      <c r="QKB313" s="8"/>
      <c r="QKC313" s="8"/>
      <c r="QKD313" s="8"/>
      <c r="QKE313" s="8"/>
      <c r="QKF313" s="8"/>
      <c r="QKG313" s="8"/>
      <c r="QKH313" s="8"/>
      <c r="QKI313" s="8"/>
      <c r="QKJ313" s="8"/>
      <c r="QKK313" s="8"/>
      <c r="QKL313" s="8"/>
      <c r="QKM313" s="8"/>
      <c r="QKN313" s="8"/>
      <c r="QKO313" s="8"/>
      <c r="QKP313" s="8"/>
      <c r="QKQ313" s="8"/>
      <c r="QKR313" s="8"/>
      <c r="QKS313" s="8"/>
      <c r="QKT313" s="8"/>
      <c r="QKU313" s="8"/>
      <c r="QKV313" s="8"/>
      <c r="QKW313" s="8"/>
      <c r="QKX313" s="8"/>
      <c r="QKY313" s="8"/>
      <c r="QKZ313" s="8"/>
      <c r="QLA313" s="8"/>
      <c r="QLB313" s="8"/>
      <c r="QLC313" s="8"/>
      <c r="QLD313" s="8"/>
      <c r="QLE313" s="8"/>
      <c r="QLF313" s="8"/>
      <c r="QLG313" s="8"/>
      <c r="QLH313" s="8"/>
      <c r="QLI313" s="8"/>
      <c r="QLJ313" s="8"/>
      <c r="QLK313" s="8"/>
      <c r="QLL313" s="8"/>
      <c r="QLM313" s="8"/>
      <c r="QLN313" s="8"/>
      <c r="QLO313" s="8"/>
      <c r="QLP313" s="8"/>
      <c r="QLQ313" s="8"/>
      <c r="QLR313" s="8"/>
      <c r="QLS313" s="8"/>
      <c r="QLT313" s="8"/>
      <c r="QLU313" s="8"/>
      <c r="QLV313" s="8"/>
      <c r="QLW313" s="8"/>
      <c r="QLX313" s="8"/>
      <c r="QLY313" s="8"/>
      <c r="QLZ313" s="8"/>
      <c r="QMA313" s="8"/>
      <c r="QMB313" s="8"/>
      <c r="QMC313" s="8"/>
      <c r="QMD313" s="8"/>
      <c r="QME313" s="8"/>
      <c r="QMF313" s="8"/>
      <c r="QMG313" s="8"/>
      <c r="QMH313" s="8"/>
      <c r="QMI313" s="8"/>
      <c r="QMJ313" s="8"/>
      <c r="QMK313" s="8"/>
      <c r="QML313" s="8"/>
      <c r="QMM313" s="8"/>
      <c r="QMN313" s="8"/>
      <c r="QMO313" s="8"/>
      <c r="QMP313" s="8"/>
      <c r="QMQ313" s="8"/>
      <c r="QMR313" s="8"/>
      <c r="QMS313" s="8"/>
      <c r="QMT313" s="8"/>
      <c r="QMU313" s="8"/>
      <c r="QMV313" s="8"/>
      <c r="QMW313" s="8"/>
      <c r="QMX313" s="8"/>
      <c r="QMY313" s="8"/>
      <c r="QMZ313" s="8"/>
      <c r="QNA313" s="8"/>
      <c r="QNB313" s="8"/>
      <c r="QNC313" s="8"/>
      <c r="QND313" s="8"/>
      <c r="QNE313" s="8"/>
      <c r="QNF313" s="8"/>
      <c r="QNG313" s="8"/>
      <c r="QNH313" s="8"/>
      <c r="QNI313" s="8"/>
      <c r="QNJ313" s="8"/>
      <c r="QNK313" s="8"/>
      <c r="QNL313" s="8"/>
      <c r="QNM313" s="8"/>
      <c r="QNN313" s="8"/>
      <c r="QNO313" s="8"/>
      <c r="QNP313" s="8"/>
      <c r="QNQ313" s="8"/>
      <c r="QNR313" s="8"/>
      <c r="QNS313" s="8"/>
      <c r="QNT313" s="8"/>
      <c r="QNU313" s="8"/>
      <c r="QNV313" s="8"/>
      <c r="QNW313" s="8"/>
      <c r="QNX313" s="8"/>
      <c r="QNY313" s="8"/>
      <c r="QNZ313" s="8"/>
      <c r="QOA313" s="8"/>
      <c r="QOB313" s="8"/>
      <c r="QOC313" s="8"/>
      <c r="QOD313" s="8"/>
      <c r="QOE313" s="8"/>
      <c r="QOF313" s="8"/>
      <c r="QOG313" s="8"/>
      <c r="QOH313" s="8"/>
      <c r="QOI313" s="8"/>
      <c r="QOJ313" s="8"/>
      <c r="QOK313" s="8"/>
      <c r="QOL313" s="8"/>
      <c r="QOM313" s="8"/>
      <c r="QON313" s="8"/>
      <c r="QOO313" s="8"/>
      <c r="QOP313" s="8"/>
      <c r="QOQ313" s="8"/>
      <c r="QOR313" s="8"/>
      <c r="QOS313" s="8"/>
      <c r="QOT313" s="8"/>
      <c r="QOU313" s="8"/>
      <c r="QOV313" s="8"/>
      <c r="QOW313" s="8"/>
      <c r="QOX313" s="8"/>
      <c r="QOY313" s="8"/>
      <c r="QOZ313" s="8"/>
      <c r="QPA313" s="8"/>
      <c r="QPB313" s="8"/>
      <c r="QPC313" s="8"/>
      <c r="QPD313" s="8"/>
      <c r="QPE313" s="8"/>
      <c r="QPF313" s="8"/>
      <c r="QPG313" s="8"/>
      <c r="QPH313" s="8"/>
      <c r="QPI313" s="8"/>
      <c r="QPJ313" s="8"/>
      <c r="QPK313" s="8"/>
      <c r="QPL313" s="8"/>
      <c r="QPM313" s="8"/>
      <c r="QPN313" s="8"/>
      <c r="QPO313" s="8"/>
      <c r="QPP313" s="8"/>
      <c r="QPQ313" s="8"/>
      <c r="QPR313" s="8"/>
      <c r="QPS313" s="8"/>
      <c r="QPT313" s="8"/>
      <c r="QPU313" s="8"/>
      <c r="QPV313" s="8"/>
      <c r="QPW313" s="8"/>
      <c r="QPX313" s="8"/>
      <c r="QPY313" s="8"/>
      <c r="QPZ313" s="8"/>
      <c r="QQA313" s="8"/>
      <c r="QQB313" s="8"/>
      <c r="QQC313" s="8"/>
      <c r="QQD313" s="8"/>
      <c r="QQE313" s="8"/>
      <c r="QQF313" s="8"/>
      <c r="QQG313" s="8"/>
      <c r="QQH313" s="8"/>
      <c r="QQI313" s="8"/>
      <c r="QQJ313" s="8"/>
      <c r="QQK313" s="8"/>
      <c r="QQL313" s="8"/>
      <c r="QQM313" s="8"/>
      <c r="QQN313" s="8"/>
      <c r="QQO313" s="8"/>
      <c r="QQP313" s="8"/>
      <c r="QQQ313" s="8"/>
      <c r="QQR313" s="8"/>
      <c r="QQS313" s="8"/>
      <c r="QQT313" s="8"/>
      <c r="QQU313" s="8"/>
      <c r="QQV313" s="8"/>
      <c r="QQW313" s="8"/>
      <c r="QQX313" s="8"/>
      <c r="QQY313" s="8"/>
      <c r="QQZ313" s="8"/>
      <c r="QRA313" s="8"/>
      <c r="QRB313" s="8"/>
      <c r="QRC313" s="8"/>
      <c r="QRD313" s="8"/>
      <c r="QRE313" s="8"/>
      <c r="QRF313" s="8"/>
      <c r="QRG313" s="8"/>
      <c r="QRH313" s="8"/>
      <c r="QRI313" s="8"/>
      <c r="QRJ313" s="8"/>
      <c r="QRK313" s="8"/>
      <c r="QRL313" s="8"/>
      <c r="QRM313" s="8"/>
      <c r="QRN313" s="8"/>
      <c r="QRO313" s="8"/>
      <c r="QRP313" s="8"/>
      <c r="QRQ313" s="8"/>
      <c r="QRR313" s="8"/>
      <c r="QRS313" s="8"/>
      <c r="QRT313" s="8"/>
      <c r="QRU313" s="8"/>
      <c r="QRV313" s="8"/>
      <c r="QRW313" s="8"/>
      <c r="QRX313" s="8"/>
      <c r="QRY313" s="8"/>
      <c r="QRZ313" s="8"/>
      <c r="QSA313" s="8"/>
      <c r="QSB313" s="8"/>
      <c r="QSC313" s="8"/>
      <c r="QSD313" s="8"/>
      <c r="QSE313" s="8"/>
      <c r="QSF313" s="8"/>
      <c r="QSG313" s="8"/>
      <c r="QSH313" s="8"/>
      <c r="QSI313" s="8"/>
      <c r="QSJ313" s="8"/>
      <c r="QSK313" s="8"/>
      <c r="QSL313" s="8"/>
      <c r="QSM313" s="8"/>
      <c r="QSN313" s="8"/>
      <c r="QSO313" s="8"/>
      <c r="QSP313" s="8"/>
      <c r="QSQ313" s="8"/>
      <c r="QSR313" s="8"/>
      <c r="QSS313" s="8"/>
      <c r="QST313" s="8"/>
      <c r="QSU313" s="8"/>
      <c r="QSV313" s="8"/>
      <c r="QSW313" s="8"/>
      <c r="QSX313" s="8"/>
      <c r="QSY313" s="8"/>
      <c r="QSZ313" s="8"/>
      <c r="QTA313" s="8"/>
      <c r="QTB313" s="8"/>
      <c r="QTC313" s="8"/>
      <c r="QTD313" s="8"/>
      <c r="QTE313" s="8"/>
      <c r="QTF313" s="8"/>
      <c r="QTG313" s="8"/>
      <c r="QTH313" s="8"/>
      <c r="QTI313" s="8"/>
      <c r="QTJ313" s="8"/>
      <c r="QTK313" s="8"/>
      <c r="QTL313" s="8"/>
      <c r="QTM313" s="8"/>
      <c r="QTN313" s="8"/>
      <c r="QTO313" s="8"/>
      <c r="QTP313" s="8"/>
      <c r="QTQ313" s="8"/>
      <c r="QTR313" s="8"/>
      <c r="QTS313" s="8"/>
      <c r="QTT313" s="8"/>
      <c r="QTU313" s="8"/>
      <c r="QTV313" s="8"/>
      <c r="QTW313" s="8"/>
      <c r="QTX313" s="8"/>
      <c r="QTY313" s="8"/>
      <c r="QTZ313" s="8"/>
      <c r="QUA313" s="8"/>
      <c r="QUB313" s="8"/>
      <c r="QUC313" s="8"/>
      <c r="QUD313" s="8"/>
      <c r="QUE313" s="8"/>
      <c r="QUF313" s="8"/>
      <c r="QUG313" s="8"/>
      <c r="QUH313" s="8"/>
      <c r="QUI313" s="8"/>
      <c r="QUJ313" s="8"/>
      <c r="QUK313" s="8"/>
      <c r="QUL313" s="8"/>
      <c r="QUM313" s="8"/>
      <c r="QUN313" s="8"/>
      <c r="QUO313" s="8"/>
      <c r="QUP313" s="8"/>
      <c r="QUQ313" s="8"/>
      <c r="QUR313" s="8"/>
      <c r="QUS313" s="8"/>
      <c r="QUT313" s="8"/>
      <c r="QUU313" s="8"/>
      <c r="QUV313" s="8"/>
      <c r="QUW313" s="8"/>
      <c r="QUX313" s="8"/>
      <c r="QUY313" s="8"/>
      <c r="QUZ313" s="8"/>
      <c r="QVA313" s="8"/>
      <c r="QVB313" s="8"/>
      <c r="QVC313" s="8"/>
      <c r="QVD313" s="8"/>
      <c r="QVE313" s="8"/>
      <c r="QVF313" s="8"/>
      <c r="QVG313" s="8"/>
      <c r="QVH313" s="8"/>
      <c r="QVI313" s="8"/>
      <c r="QVJ313" s="8"/>
      <c r="QVK313" s="8"/>
      <c r="QVL313" s="8"/>
      <c r="QVM313" s="8"/>
      <c r="QVN313" s="8"/>
      <c r="QVO313" s="8"/>
      <c r="QVP313" s="8"/>
      <c r="QVQ313" s="8"/>
      <c r="QVR313" s="8"/>
      <c r="QVS313" s="8"/>
      <c r="QVT313" s="8"/>
      <c r="QVU313" s="8"/>
      <c r="QVV313" s="8"/>
      <c r="QVW313" s="8"/>
      <c r="QVX313" s="8"/>
      <c r="QVY313" s="8"/>
      <c r="QVZ313" s="8"/>
      <c r="QWA313" s="8"/>
      <c r="QWB313" s="8"/>
      <c r="QWC313" s="8"/>
      <c r="QWD313" s="8"/>
      <c r="QWE313" s="8"/>
      <c r="QWF313" s="8"/>
      <c r="QWG313" s="8"/>
      <c r="QWH313" s="8"/>
      <c r="QWI313" s="8"/>
      <c r="QWJ313" s="8"/>
      <c r="QWK313" s="8"/>
      <c r="QWL313" s="8"/>
      <c r="QWM313" s="8"/>
      <c r="QWN313" s="8"/>
      <c r="QWO313" s="8"/>
      <c r="QWP313" s="8"/>
      <c r="QWQ313" s="8"/>
      <c r="QWR313" s="8"/>
      <c r="QWS313" s="8"/>
      <c r="QWT313" s="8"/>
      <c r="QWU313" s="8"/>
      <c r="QWV313" s="8"/>
      <c r="QWW313" s="8"/>
      <c r="QWX313" s="8"/>
      <c r="QWY313" s="8"/>
      <c r="QWZ313" s="8"/>
      <c r="QXA313" s="8"/>
      <c r="QXB313" s="8"/>
      <c r="QXC313" s="8"/>
      <c r="QXD313" s="8"/>
      <c r="QXE313" s="8"/>
      <c r="QXF313" s="8"/>
      <c r="QXG313" s="8"/>
      <c r="QXH313" s="8"/>
      <c r="QXI313" s="8"/>
      <c r="QXJ313" s="8"/>
      <c r="QXK313" s="8"/>
      <c r="QXL313" s="8"/>
      <c r="QXM313" s="8"/>
      <c r="QXN313" s="8"/>
      <c r="QXO313" s="8"/>
      <c r="QXP313" s="8"/>
      <c r="QXQ313" s="8"/>
      <c r="QXR313" s="8"/>
      <c r="QXS313" s="8"/>
      <c r="QXT313" s="8"/>
      <c r="QXU313" s="8"/>
      <c r="QXV313" s="8"/>
      <c r="QXW313" s="8"/>
      <c r="QXX313" s="8"/>
      <c r="QXY313" s="8"/>
      <c r="QXZ313" s="8"/>
      <c r="QYA313" s="8"/>
      <c r="QYB313" s="8"/>
      <c r="QYC313" s="8"/>
      <c r="QYD313" s="8"/>
      <c r="QYE313" s="8"/>
      <c r="QYF313" s="8"/>
      <c r="QYG313" s="8"/>
      <c r="QYH313" s="8"/>
      <c r="QYI313" s="8"/>
      <c r="QYJ313" s="8"/>
      <c r="QYK313" s="8"/>
      <c r="QYL313" s="8"/>
      <c r="QYM313" s="8"/>
      <c r="QYN313" s="8"/>
      <c r="QYO313" s="8"/>
      <c r="QYP313" s="8"/>
      <c r="QYQ313" s="8"/>
      <c r="QYR313" s="8"/>
      <c r="QYS313" s="8"/>
      <c r="QYT313" s="8"/>
      <c r="QYU313" s="8"/>
      <c r="QYV313" s="8"/>
      <c r="QYW313" s="8"/>
      <c r="QYX313" s="8"/>
      <c r="QYY313" s="8"/>
      <c r="QYZ313" s="8"/>
      <c r="QZA313" s="8"/>
      <c r="QZB313" s="8"/>
      <c r="QZC313" s="8"/>
      <c r="QZD313" s="8"/>
      <c r="QZE313" s="8"/>
      <c r="QZF313" s="8"/>
      <c r="QZG313" s="8"/>
      <c r="QZH313" s="8"/>
      <c r="QZI313" s="8"/>
      <c r="QZJ313" s="8"/>
      <c r="QZK313" s="8"/>
      <c r="QZL313" s="8"/>
      <c r="QZM313" s="8"/>
      <c r="QZN313" s="8"/>
      <c r="QZO313" s="8"/>
      <c r="QZP313" s="8"/>
      <c r="QZQ313" s="8"/>
      <c r="QZR313" s="8"/>
      <c r="QZS313" s="8"/>
      <c r="QZT313" s="8"/>
      <c r="QZU313" s="8"/>
      <c r="QZV313" s="8"/>
      <c r="QZW313" s="8"/>
      <c r="QZX313" s="8"/>
      <c r="QZY313" s="8"/>
      <c r="QZZ313" s="8"/>
      <c r="RAA313" s="8"/>
      <c r="RAB313" s="8"/>
      <c r="RAC313" s="8"/>
      <c r="RAD313" s="8"/>
      <c r="RAE313" s="8"/>
      <c r="RAF313" s="8"/>
      <c r="RAG313" s="8"/>
      <c r="RAH313" s="8"/>
      <c r="RAI313" s="8"/>
      <c r="RAJ313" s="8"/>
      <c r="RAK313" s="8"/>
      <c r="RAL313" s="8"/>
      <c r="RAM313" s="8"/>
      <c r="RAN313" s="8"/>
      <c r="RAO313" s="8"/>
      <c r="RAP313" s="8"/>
      <c r="RAQ313" s="8"/>
      <c r="RAR313" s="8"/>
      <c r="RAS313" s="8"/>
      <c r="RAT313" s="8"/>
      <c r="RAU313" s="8"/>
      <c r="RAV313" s="8"/>
      <c r="RAW313" s="8"/>
      <c r="RAX313" s="8"/>
      <c r="RAY313" s="8"/>
      <c r="RAZ313" s="8"/>
      <c r="RBA313" s="8"/>
      <c r="RBB313" s="8"/>
      <c r="RBC313" s="8"/>
      <c r="RBD313" s="8"/>
      <c r="RBE313" s="8"/>
      <c r="RBF313" s="8"/>
      <c r="RBG313" s="8"/>
      <c r="RBH313" s="8"/>
      <c r="RBI313" s="8"/>
      <c r="RBJ313" s="8"/>
      <c r="RBK313" s="8"/>
      <c r="RBL313" s="8"/>
      <c r="RBM313" s="8"/>
      <c r="RBN313" s="8"/>
      <c r="RBO313" s="8"/>
      <c r="RBP313" s="8"/>
      <c r="RBQ313" s="8"/>
      <c r="RBR313" s="8"/>
      <c r="RBS313" s="8"/>
      <c r="RBT313" s="8"/>
      <c r="RBU313" s="8"/>
      <c r="RBV313" s="8"/>
      <c r="RBW313" s="8"/>
      <c r="RBX313" s="8"/>
      <c r="RBY313" s="8"/>
      <c r="RBZ313" s="8"/>
      <c r="RCA313" s="8"/>
      <c r="RCB313" s="8"/>
      <c r="RCC313" s="8"/>
      <c r="RCD313" s="8"/>
      <c r="RCE313" s="8"/>
      <c r="RCF313" s="8"/>
      <c r="RCG313" s="8"/>
      <c r="RCH313" s="8"/>
      <c r="RCI313" s="8"/>
      <c r="RCJ313" s="8"/>
      <c r="RCK313" s="8"/>
      <c r="RCL313" s="8"/>
      <c r="RCM313" s="8"/>
      <c r="RCN313" s="8"/>
      <c r="RCO313" s="8"/>
      <c r="RCP313" s="8"/>
      <c r="RCQ313" s="8"/>
      <c r="RCR313" s="8"/>
      <c r="RCS313" s="8"/>
      <c r="RCT313" s="8"/>
      <c r="RCU313" s="8"/>
      <c r="RCV313" s="8"/>
      <c r="RCW313" s="8"/>
      <c r="RCX313" s="8"/>
      <c r="RCY313" s="8"/>
      <c r="RCZ313" s="8"/>
      <c r="RDA313" s="8"/>
      <c r="RDB313" s="8"/>
      <c r="RDC313" s="8"/>
      <c r="RDD313" s="8"/>
      <c r="RDE313" s="8"/>
      <c r="RDF313" s="8"/>
      <c r="RDG313" s="8"/>
      <c r="RDH313" s="8"/>
      <c r="RDI313" s="8"/>
      <c r="RDJ313" s="8"/>
      <c r="RDK313" s="8"/>
      <c r="RDL313" s="8"/>
      <c r="RDM313" s="8"/>
      <c r="RDN313" s="8"/>
      <c r="RDO313" s="8"/>
      <c r="RDP313" s="8"/>
      <c r="RDQ313" s="8"/>
      <c r="RDR313" s="8"/>
      <c r="RDS313" s="8"/>
      <c r="RDT313" s="8"/>
      <c r="RDU313" s="8"/>
      <c r="RDV313" s="8"/>
      <c r="RDW313" s="8"/>
      <c r="RDX313" s="8"/>
      <c r="RDY313" s="8"/>
      <c r="RDZ313" s="8"/>
      <c r="REA313" s="8"/>
      <c r="REB313" s="8"/>
      <c r="REC313" s="8"/>
      <c r="RED313" s="8"/>
      <c r="REE313" s="8"/>
      <c r="REF313" s="8"/>
      <c r="REG313" s="8"/>
      <c r="REH313" s="8"/>
      <c r="REI313" s="8"/>
      <c r="REJ313" s="8"/>
      <c r="REK313" s="8"/>
      <c r="REL313" s="8"/>
      <c r="REM313" s="8"/>
      <c r="REN313" s="8"/>
      <c r="REO313" s="8"/>
      <c r="REP313" s="8"/>
      <c r="REQ313" s="8"/>
      <c r="RER313" s="8"/>
      <c r="RES313" s="8"/>
      <c r="RET313" s="8"/>
      <c r="REU313" s="8"/>
      <c r="REV313" s="8"/>
      <c r="REW313" s="8"/>
      <c r="REX313" s="8"/>
      <c r="REY313" s="8"/>
      <c r="REZ313" s="8"/>
      <c r="RFA313" s="8"/>
      <c r="RFB313" s="8"/>
      <c r="RFC313" s="8"/>
      <c r="RFD313" s="8"/>
      <c r="RFE313" s="8"/>
      <c r="RFF313" s="8"/>
      <c r="RFG313" s="8"/>
      <c r="RFH313" s="8"/>
      <c r="RFI313" s="8"/>
      <c r="RFJ313" s="8"/>
      <c r="RFK313" s="8"/>
      <c r="RFL313" s="8"/>
      <c r="RFM313" s="8"/>
      <c r="RFN313" s="8"/>
      <c r="RFO313" s="8"/>
      <c r="RFP313" s="8"/>
      <c r="RFQ313" s="8"/>
      <c r="RFR313" s="8"/>
      <c r="RFS313" s="8"/>
      <c r="RFT313" s="8"/>
      <c r="RFU313" s="8"/>
      <c r="RFV313" s="8"/>
      <c r="RFW313" s="8"/>
      <c r="RFX313" s="8"/>
      <c r="RFY313" s="8"/>
      <c r="RFZ313" s="8"/>
      <c r="RGA313" s="8"/>
      <c r="RGB313" s="8"/>
      <c r="RGC313" s="8"/>
      <c r="RGD313" s="8"/>
      <c r="RGE313" s="8"/>
      <c r="RGF313" s="8"/>
      <c r="RGG313" s="8"/>
      <c r="RGH313" s="8"/>
      <c r="RGI313" s="8"/>
      <c r="RGJ313" s="8"/>
      <c r="RGK313" s="8"/>
      <c r="RGL313" s="8"/>
      <c r="RGM313" s="8"/>
      <c r="RGN313" s="8"/>
      <c r="RGO313" s="8"/>
      <c r="RGP313" s="8"/>
      <c r="RGQ313" s="8"/>
      <c r="RGR313" s="8"/>
      <c r="RGS313" s="8"/>
      <c r="RGT313" s="8"/>
      <c r="RGU313" s="8"/>
      <c r="RGV313" s="8"/>
      <c r="RGW313" s="8"/>
      <c r="RGX313" s="8"/>
      <c r="RGY313" s="8"/>
      <c r="RGZ313" s="8"/>
      <c r="RHA313" s="8"/>
      <c r="RHB313" s="8"/>
      <c r="RHC313" s="8"/>
      <c r="RHD313" s="8"/>
      <c r="RHE313" s="8"/>
      <c r="RHF313" s="8"/>
      <c r="RHG313" s="8"/>
      <c r="RHH313" s="8"/>
      <c r="RHI313" s="8"/>
      <c r="RHJ313" s="8"/>
      <c r="RHK313" s="8"/>
      <c r="RHL313" s="8"/>
      <c r="RHM313" s="8"/>
      <c r="RHN313" s="8"/>
      <c r="RHO313" s="8"/>
      <c r="RHP313" s="8"/>
      <c r="RHQ313" s="8"/>
      <c r="RHR313" s="8"/>
      <c r="RHS313" s="8"/>
      <c r="RHT313" s="8"/>
      <c r="RHU313" s="8"/>
      <c r="RHV313" s="8"/>
      <c r="RHW313" s="8"/>
      <c r="RHX313" s="8"/>
      <c r="RHY313" s="8"/>
      <c r="RHZ313" s="8"/>
      <c r="RIA313" s="8"/>
      <c r="RIB313" s="8"/>
      <c r="RIC313" s="8"/>
      <c r="RID313" s="8"/>
      <c r="RIE313" s="8"/>
      <c r="RIF313" s="8"/>
      <c r="RIG313" s="8"/>
      <c r="RIH313" s="8"/>
      <c r="RII313" s="8"/>
      <c r="RIJ313" s="8"/>
      <c r="RIK313" s="8"/>
      <c r="RIL313" s="8"/>
      <c r="RIM313" s="8"/>
      <c r="RIN313" s="8"/>
      <c r="RIO313" s="8"/>
      <c r="RIP313" s="8"/>
      <c r="RIQ313" s="8"/>
      <c r="RIR313" s="8"/>
      <c r="RIS313" s="8"/>
      <c r="RIT313" s="8"/>
      <c r="RIU313" s="8"/>
      <c r="RIV313" s="8"/>
      <c r="RIW313" s="8"/>
      <c r="RIX313" s="8"/>
      <c r="RIY313" s="8"/>
      <c r="RIZ313" s="8"/>
      <c r="RJA313" s="8"/>
      <c r="RJB313" s="8"/>
      <c r="RJC313" s="8"/>
      <c r="RJD313" s="8"/>
      <c r="RJE313" s="8"/>
      <c r="RJF313" s="8"/>
      <c r="RJG313" s="8"/>
      <c r="RJH313" s="8"/>
      <c r="RJI313" s="8"/>
      <c r="RJJ313" s="8"/>
      <c r="RJK313" s="8"/>
      <c r="RJL313" s="8"/>
      <c r="RJM313" s="8"/>
      <c r="RJN313" s="8"/>
      <c r="RJO313" s="8"/>
      <c r="RJP313" s="8"/>
      <c r="RJQ313" s="8"/>
      <c r="RJR313" s="8"/>
      <c r="RJS313" s="8"/>
      <c r="RJT313" s="8"/>
      <c r="RJU313" s="8"/>
      <c r="RJV313" s="8"/>
      <c r="RJW313" s="8"/>
      <c r="RJX313" s="8"/>
      <c r="RJY313" s="8"/>
      <c r="RJZ313" s="8"/>
      <c r="RKA313" s="8"/>
      <c r="RKB313" s="8"/>
      <c r="RKC313" s="8"/>
      <c r="RKD313" s="8"/>
      <c r="RKE313" s="8"/>
      <c r="RKF313" s="8"/>
      <c r="RKG313" s="8"/>
      <c r="RKH313" s="8"/>
      <c r="RKI313" s="8"/>
      <c r="RKJ313" s="8"/>
      <c r="RKK313" s="8"/>
      <c r="RKL313" s="8"/>
      <c r="RKM313" s="8"/>
      <c r="RKN313" s="8"/>
      <c r="RKO313" s="8"/>
      <c r="RKP313" s="8"/>
      <c r="RKQ313" s="8"/>
      <c r="RKR313" s="8"/>
      <c r="RKS313" s="8"/>
      <c r="RKT313" s="8"/>
      <c r="RKU313" s="8"/>
      <c r="RKV313" s="8"/>
      <c r="RKW313" s="8"/>
      <c r="RKX313" s="8"/>
      <c r="RKY313" s="8"/>
      <c r="RKZ313" s="8"/>
      <c r="RLA313" s="8"/>
      <c r="RLB313" s="8"/>
      <c r="RLC313" s="8"/>
      <c r="RLD313" s="8"/>
      <c r="RLE313" s="8"/>
      <c r="RLF313" s="8"/>
      <c r="RLG313" s="8"/>
      <c r="RLH313" s="8"/>
      <c r="RLI313" s="8"/>
      <c r="RLJ313" s="8"/>
      <c r="RLK313" s="8"/>
      <c r="RLL313" s="8"/>
      <c r="RLM313" s="8"/>
      <c r="RLN313" s="8"/>
      <c r="RLO313" s="8"/>
      <c r="RLP313" s="8"/>
      <c r="RLQ313" s="8"/>
      <c r="RLR313" s="8"/>
      <c r="RLS313" s="8"/>
      <c r="RLT313" s="8"/>
      <c r="RLU313" s="8"/>
      <c r="RLV313" s="8"/>
      <c r="RLW313" s="8"/>
      <c r="RLX313" s="8"/>
      <c r="RLY313" s="8"/>
      <c r="RLZ313" s="8"/>
      <c r="RMA313" s="8"/>
      <c r="RMB313" s="8"/>
      <c r="RMC313" s="8"/>
      <c r="RMD313" s="8"/>
      <c r="RME313" s="8"/>
      <c r="RMF313" s="8"/>
      <c r="RMG313" s="8"/>
      <c r="RMH313" s="8"/>
      <c r="RMI313" s="8"/>
      <c r="RMJ313" s="8"/>
      <c r="RMK313" s="8"/>
      <c r="RML313" s="8"/>
      <c r="RMM313" s="8"/>
      <c r="RMN313" s="8"/>
      <c r="RMO313" s="8"/>
      <c r="RMP313" s="8"/>
      <c r="RMQ313" s="8"/>
      <c r="RMR313" s="8"/>
      <c r="RMS313" s="8"/>
      <c r="RMT313" s="8"/>
      <c r="RMU313" s="8"/>
      <c r="RMV313" s="8"/>
      <c r="RMW313" s="8"/>
      <c r="RMX313" s="8"/>
      <c r="RMY313" s="8"/>
      <c r="RMZ313" s="8"/>
      <c r="RNA313" s="8"/>
      <c r="RNB313" s="8"/>
      <c r="RNC313" s="8"/>
      <c r="RND313" s="8"/>
      <c r="RNE313" s="8"/>
      <c r="RNF313" s="8"/>
      <c r="RNG313" s="8"/>
      <c r="RNH313" s="8"/>
      <c r="RNI313" s="8"/>
      <c r="RNJ313" s="8"/>
      <c r="RNK313" s="8"/>
      <c r="RNL313" s="8"/>
      <c r="RNM313" s="8"/>
      <c r="RNN313" s="8"/>
      <c r="RNO313" s="8"/>
      <c r="RNP313" s="8"/>
      <c r="RNQ313" s="8"/>
      <c r="RNR313" s="8"/>
      <c r="RNS313" s="8"/>
      <c r="RNT313" s="8"/>
      <c r="RNU313" s="8"/>
      <c r="RNV313" s="8"/>
      <c r="RNW313" s="8"/>
      <c r="RNX313" s="8"/>
      <c r="RNY313" s="8"/>
      <c r="RNZ313" s="8"/>
      <c r="ROA313" s="8"/>
      <c r="ROB313" s="8"/>
      <c r="ROC313" s="8"/>
      <c r="ROD313" s="8"/>
      <c r="ROE313" s="8"/>
      <c r="ROF313" s="8"/>
      <c r="ROG313" s="8"/>
      <c r="ROH313" s="8"/>
      <c r="ROI313" s="8"/>
      <c r="ROJ313" s="8"/>
      <c r="ROK313" s="8"/>
      <c r="ROL313" s="8"/>
      <c r="ROM313" s="8"/>
      <c r="RON313" s="8"/>
      <c r="ROO313" s="8"/>
      <c r="ROP313" s="8"/>
      <c r="ROQ313" s="8"/>
      <c r="ROR313" s="8"/>
      <c r="ROS313" s="8"/>
      <c r="ROT313" s="8"/>
      <c r="ROU313" s="8"/>
      <c r="ROV313" s="8"/>
      <c r="ROW313" s="8"/>
      <c r="ROX313" s="8"/>
      <c r="ROY313" s="8"/>
      <c r="ROZ313" s="8"/>
      <c r="RPA313" s="8"/>
      <c r="RPB313" s="8"/>
      <c r="RPC313" s="8"/>
      <c r="RPD313" s="8"/>
      <c r="RPE313" s="8"/>
      <c r="RPF313" s="8"/>
      <c r="RPG313" s="8"/>
      <c r="RPH313" s="8"/>
      <c r="RPI313" s="8"/>
      <c r="RPJ313" s="8"/>
      <c r="RPK313" s="8"/>
      <c r="RPL313" s="8"/>
      <c r="RPM313" s="8"/>
      <c r="RPN313" s="8"/>
      <c r="RPO313" s="8"/>
      <c r="RPP313" s="8"/>
      <c r="RPQ313" s="8"/>
      <c r="RPR313" s="8"/>
      <c r="RPS313" s="8"/>
      <c r="RPT313" s="8"/>
      <c r="RPU313" s="8"/>
      <c r="RPV313" s="8"/>
      <c r="RPW313" s="8"/>
      <c r="RPX313" s="8"/>
      <c r="RPY313" s="8"/>
      <c r="RPZ313" s="8"/>
      <c r="RQA313" s="8"/>
      <c r="RQB313" s="8"/>
      <c r="RQC313" s="8"/>
      <c r="RQD313" s="8"/>
      <c r="RQE313" s="8"/>
      <c r="RQF313" s="8"/>
      <c r="RQG313" s="8"/>
      <c r="RQH313" s="8"/>
      <c r="RQI313" s="8"/>
      <c r="RQJ313" s="8"/>
      <c r="RQK313" s="8"/>
      <c r="RQL313" s="8"/>
      <c r="RQM313" s="8"/>
      <c r="RQN313" s="8"/>
      <c r="RQO313" s="8"/>
      <c r="RQP313" s="8"/>
      <c r="RQQ313" s="8"/>
      <c r="RQR313" s="8"/>
      <c r="RQS313" s="8"/>
      <c r="RQT313" s="8"/>
      <c r="RQU313" s="8"/>
      <c r="RQV313" s="8"/>
      <c r="RQW313" s="8"/>
      <c r="RQX313" s="8"/>
      <c r="RQY313" s="8"/>
      <c r="RQZ313" s="8"/>
      <c r="RRA313" s="8"/>
      <c r="RRB313" s="8"/>
      <c r="RRC313" s="8"/>
      <c r="RRD313" s="8"/>
      <c r="RRE313" s="8"/>
      <c r="RRF313" s="8"/>
      <c r="RRG313" s="8"/>
      <c r="RRH313" s="8"/>
      <c r="RRI313" s="8"/>
      <c r="RRJ313" s="8"/>
      <c r="RRK313" s="8"/>
      <c r="RRL313" s="8"/>
      <c r="RRM313" s="8"/>
      <c r="RRN313" s="8"/>
      <c r="RRO313" s="8"/>
      <c r="RRP313" s="8"/>
      <c r="RRQ313" s="8"/>
      <c r="RRR313" s="8"/>
      <c r="RRS313" s="8"/>
      <c r="RRT313" s="8"/>
      <c r="RRU313" s="8"/>
      <c r="RRV313" s="8"/>
      <c r="RRW313" s="8"/>
      <c r="RRX313" s="8"/>
      <c r="RRY313" s="8"/>
      <c r="RRZ313" s="8"/>
      <c r="RSA313" s="8"/>
      <c r="RSB313" s="8"/>
      <c r="RSC313" s="8"/>
      <c r="RSD313" s="8"/>
      <c r="RSE313" s="8"/>
      <c r="RSF313" s="8"/>
      <c r="RSG313" s="8"/>
      <c r="RSH313" s="8"/>
      <c r="RSI313" s="8"/>
      <c r="RSJ313" s="8"/>
      <c r="RSK313" s="8"/>
      <c r="RSL313" s="8"/>
      <c r="RSM313" s="8"/>
      <c r="RSN313" s="8"/>
      <c r="RSO313" s="8"/>
      <c r="RSP313" s="8"/>
      <c r="RSQ313" s="8"/>
      <c r="RSR313" s="8"/>
      <c r="RSS313" s="8"/>
      <c r="RST313" s="8"/>
      <c r="RSU313" s="8"/>
      <c r="RSV313" s="8"/>
      <c r="RSW313" s="8"/>
      <c r="RSX313" s="8"/>
      <c r="RSY313" s="8"/>
      <c r="RSZ313" s="8"/>
      <c r="RTA313" s="8"/>
      <c r="RTB313" s="8"/>
      <c r="RTC313" s="8"/>
      <c r="RTD313" s="8"/>
      <c r="RTE313" s="8"/>
      <c r="RTF313" s="8"/>
      <c r="RTG313" s="8"/>
      <c r="RTH313" s="8"/>
      <c r="RTI313" s="8"/>
      <c r="RTJ313" s="8"/>
      <c r="RTK313" s="8"/>
      <c r="RTL313" s="8"/>
      <c r="RTM313" s="8"/>
      <c r="RTN313" s="8"/>
      <c r="RTO313" s="8"/>
      <c r="RTP313" s="8"/>
      <c r="RTQ313" s="8"/>
      <c r="RTR313" s="8"/>
      <c r="RTS313" s="8"/>
      <c r="RTT313" s="8"/>
      <c r="RTU313" s="8"/>
      <c r="RTV313" s="8"/>
      <c r="RTW313" s="8"/>
      <c r="RTX313" s="8"/>
      <c r="RTY313" s="8"/>
      <c r="RTZ313" s="8"/>
      <c r="RUA313" s="8"/>
      <c r="RUB313" s="8"/>
      <c r="RUC313" s="8"/>
      <c r="RUD313" s="8"/>
      <c r="RUE313" s="8"/>
      <c r="RUF313" s="8"/>
      <c r="RUG313" s="8"/>
      <c r="RUH313" s="8"/>
      <c r="RUI313" s="8"/>
      <c r="RUJ313" s="8"/>
      <c r="RUK313" s="8"/>
      <c r="RUL313" s="8"/>
      <c r="RUM313" s="8"/>
      <c r="RUN313" s="8"/>
      <c r="RUO313" s="8"/>
      <c r="RUP313" s="8"/>
      <c r="RUQ313" s="8"/>
      <c r="RUR313" s="8"/>
      <c r="RUS313" s="8"/>
      <c r="RUT313" s="8"/>
      <c r="RUU313" s="8"/>
      <c r="RUV313" s="8"/>
      <c r="RUW313" s="8"/>
      <c r="RUX313" s="8"/>
      <c r="RUY313" s="8"/>
      <c r="RUZ313" s="8"/>
      <c r="RVA313" s="8"/>
      <c r="RVB313" s="8"/>
      <c r="RVC313" s="8"/>
      <c r="RVD313" s="8"/>
      <c r="RVE313" s="8"/>
      <c r="RVF313" s="8"/>
      <c r="RVG313" s="8"/>
      <c r="RVH313" s="8"/>
      <c r="RVI313" s="8"/>
      <c r="RVJ313" s="8"/>
      <c r="RVK313" s="8"/>
      <c r="RVL313" s="8"/>
      <c r="RVM313" s="8"/>
      <c r="RVN313" s="8"/>
      <c r="RVO313" s="8"/>
      <c r="RVP313" s="8"/>
      <c r="RVQ313" s="8"/>
      <c r="RVR313" s="8"/>
      <c r="RVS313" s="8"/>
      <c r="RVT313" s="8"/>
      <c r="RVU313" s="8"/>
      <c r="RVV313" s="8"/>
      <c r="RVW313" s="8"/>
      <c r="RVX313" s="8"/>
      <c r="RVY313" s="8"/>
      <c r="RVZ313" s="8"/>
      <c r="RWA313" s="8"/>
      <c r="RWB313" s="8"/>
      <c r="RWC313" s="8"/>
      <c r="RWD313" s="8"/>
      <c r="RWE313" s="8"/>
      <c r="RWF313" s="8"/>
      <c r="RWG313" s="8"/>
      <c r="RWH313" s="8"/>
      <c r="RWI313" s="8"/>
      <c r="RWJ313" s="8"/>
      <c r="RWK313" s="8"/>
      <c r="RWL313" s="8"/>
      <c r="RWM313" s="8"/>
      <c r="RWN313" s="8"/>
      <c r="RWO313" s="8"/>
      <c r="RWP313" s="8"/>
      <c r="RWQ313" s="8"/>
      <c r="RWR313" s="8"/>
      <c r="RWS313" s="8"/>
      <c r="RWT313" s="8"/>
      <c r="RWU313" s="8"/>
      <c r="RWV313" s="8"/>
      <c r="RWW313" s="8"/>
      <c r="RWX313" s="8"/>
      <c r="RWY313" s="8"/>
      <c r="RWZ313" s="8"/>
      <c r="RXA313" s="8"/>
      <c r="RXB313" s="8"/>
      <c r="RXC313" s="8"/>
      <c r="RXD313" s="8"/>
      <c r="RXE313" s="8"/>
      <c r="RXF313" s="8"/>
      <c r="RXG313" s="8"/>
      <c r="RXH313" s="8"/>
      <c r="RXI313" s="8"/>
      <c r="RXJ313" s="8"/>
      <c r="RXK313" s="8"/>
      <c r="RXL313" s="8"/>
      <c r="RXM313" s="8"/>
      <c r="RXN313" s="8"/>
      <c r="RXO313" s="8"/>
      <c r="RXP313" s="8"/>
      <c r="RXQ313" s="8"/>
      <c r="RXR313" s="8"/>
      <c r="RXS313" s="8"/>
      <c r="RXT313" s="8"/>
      <c r="RXU313" s="8"/>
      <c r="RXV313" s="8"/>
      <c r="RXW313" s="8"/>
      <c r="RXX313" s="8"/>
      <c r="RXY313" s="8"/>
      <c r="RXZ313" s="8"/>
      <c r="RYA313" s="8"/>
      <c r="RYB313" s="8"/>
      <c r="RYC313" s="8"/>
      <c r="RYD313" s="8"/>
      <c r="RYE313" s="8"/>
      <c r="RYF313" s="8"/>
      <c r="RYG313" s="8"/>
      <c r="RYH313" s="8"/>
      <c r="RYI313" s="8"/>
      <c r="RYJ313" s="8"/>
      <c r="RYK313" s="8"/>
      <c r="RYL313" s="8"/>
      <c r="RYM313" s="8"/>
      <c r="RYN313" s="8"/>
      <c r="RYO313" s="8"/>
      <c r="RYP313" s="8"/>
      <c r="RYQ313" s="8"/>
      <c r="RYR313" s="8"/>
      <c r="RYS313" s="8"/>
      <c r="RYT313" s="8"/>
      <c r="RYU313" s="8"/>
      <c r="RYV313" s="8"/>
      <c r="RYW313" s="8"/>
      <c r="RYX313" s="8"/>
      <c r="RYY313" s="8"/>
      <c r="RYZ313" s="8"/>
      <c r="RZA313" s="8"/>
      <c r="RZB313" s="8"/>
      <c r="RZC313" s="8"/>
      <c r="RZD313" s="8"/>
      <c r="RZE313" s="8"/>
      <c r="RZF313" s="8"/>
      <c r="RZG313" s="8"/>
      <c r="RZH313" s="8"/>
      <c r="RZI313" s="8"/>
      <c r="RZJ313" s="8"/>
      <c r="RZK313" s="8"/>
      <c r="RZL313" s="8"/>
      <c r="RZM313" s="8"/>
      <c r="RZN313" s="8"/>
      <c r="RZO313" s="8"/>
      <c r="RZP313" s="8"/>
      <c r="RZQ313" s="8"/>
      <c r="RZR313" s="8"/>
      <c r="RZS313" s="8"/>
      <c r="RZT313" s="8"/>
      <c r="RZU313" s="8"/>
      <c r="RZV313" s="8"/>
      <c r="RZW313" s="8"/>
      <c r="RZX313" s="8"/>
      <c r="RZY313" s="8"/>
      <c r="RZZ313" s="8"/>
      <c r="SAA313" s="8"/>
      <c r="SAB313" s="8"/>
      <c r="SAC313" s="8"/>
      <c r="SAD313" s="8"/>
      <c r="SAE313" s="8"/>
      <c r="SAF313" s="8"/>
      <c r="SAG313" s="8"/>
      <c r="SAH313" s="8"/>
      <c r="SAI313" s="8"/>
      <c r="SAJ313" s="8"/>
      <c r="SAK313" s="8"/>
      <c r="SAL313" s="8"/>
      <c r="SAM313" s="8"/>
      <c r="SAN313" s="8"/>
      <c r="SAO313" s="8"/>
      <c r="SAP313" s="8"/>
      <c r="SAQ313" s="8"/>
      <c r="SAR313" s="8"/>
      <c r="SAS313" s="8"/>
      <c r="SAT313" s="8"/>
      <c r="SAU313" s="8"/>
      <c r="SAV313" s="8"/>
      <c r="SAW313" s="8"/>
      <c r="SAX313" s="8"/>
      <c r="SAY313" s="8"/>
      <c r="SAZ313" s="8"/>
      <c r="SBA313" s="8"/>
      <c r="SBB313" s="8"/>
      <c r="SBC313" s="8"/>
      <c r="SBD313" s="8"/>
      <c r="SBE313" s="8"/>
      <c r="SBF313" s="8"/>
      <c r="SBG313" s="8"/>
      <c r="SBH313" s="8"/>
      <c r="SBI313" s="8"/>
      <c r="SBJ313" s="8"/>
      <c r="SBK313" s="8"/>
      <c r="SBL313" s="8"/>
      <c r="SBM313" s="8"/>
      <c r="SBN313" s="8"/>
      <c r="SBO313" s="8"/>
      <c r="SBP313" s="8"/>
      <c r="SBQ313" s="8"/>
      <c r="SBR313" s="8"/>
      <c r="SBS313" s="8"/>
      <c r="SBT313" s="8"/>
      <c r="SBU313" s="8"/>
      <c r="SBV313" s="8"/>
      <c r="SBW313" s="8"/>
      <c r="SBX313" s="8"/>
      <c r="SBY313" s="8"/>
      <c r="SBZ313" s="8"/>
      <c r="SCA313" s="8"/>
      <c r="SCB313" s="8"/>
      <c r="SCC313" s="8"/>
      <c r="SCD313" s="8"/>
      <c r="SCE313" s="8"/>
      <c r="SCF313" s="8"/>
      <c r="SCG313" s="8"/>
      <c r="SCH313" s="8"/>
      <c r="SCI313" s="8"/>
      <c r="SCJ313" s="8"/>
      <c r="SCK313" s="8"/>
      <c r="SCL313" s="8"/>
      <c r="SCM313" s="8"/>
      <c r="SCN313" s="8"/>
      <c r="SCO313" s="8"/>
      <c r="SCP313" s="8"/>
      <c r="SCQ313" s="8"/>
      <c r="SCR313" s="8"/>
      <c r="SCS313" s="8"/>
      <c r="SCT313" s="8"/>
      <c r="SCU313" s="8"/>
      <c r="SCV313" s="8"/>
      <c r="SCW313" s="8"/>
      <c r="SCX313" s="8"/>
      <c r="SCY313" s="8"/>
      <c r="SCZ313" s="8"/>
      <c r="SDA313" s="8"/>
      <c r="SDB313" s="8"/>
      <c r="SDC313" s="8"/>
      <c r="SDD313" s="8"/>
      <c r="SDE313" s="8"/>
      <c r="SDF313" s="8"/>
      <c r="SDG313" s="8"/>
      <c r="SDH313" s="8"/>
      <c r="SDI313" s="8"/>
      <c r="SDJ313" s="8"/>
      <c r="SDK313" s="8"/>
      <c r="SDL313" s="8"/>
      <c r="SDM313" s="8"/>
      <c r="SDN313" s="8"/>
      <c r="SDO313" s="8"/>
      <c r="SDP313" s="8"/>
      <c r="SDQ313" s="8"/>
      <c r="SDR313" s="8"/>
      <c r="SDS313" s="8"/>
      <c r="SDT313" s="8"/>
      <c r="SDU313" s="8"/>
      <c r="SDV313" s="8"/>
      <c r="SDW313" s="8"/>
      <c r="SDX313" s="8"/>
      <c r="SDY313" s="8"/>
      <c r="SDZ313" s="8"/>
      <c r="SEA313" s="8"/>
      <c r="SEB313" s="8"/>
      <c r="SEC313" s="8"/>
      <c r="SED313" s="8"/>
      <c r="SEE313" s="8"/>
      <c r="SEF313" s="8"/>
      <c r="SEG313" s="8"/>
      <c r="SEH313" s="8"/>
      <c r="SEI313" s="8"/>
      <c r="SEJ313" s="8"/>
      <c r="SEK313" s="8"/>
      <c r="SEL313" s="8"/>
      <c r="SEM313" s="8"/>
      <c r="SEN313" s="8"/>
      <c r="SEO313" s="8"/>
      <c r="SEP313" s="8"/>
      <c r="SEQ313" s="8"/>
      <c r="SER313" s="8"/>
      <c r="SES313" s="8"/>
      <c r="SET313" s="8"/>
      <c r="SEU313" s="8"/>
      <c r="SEV313" s="8"/>
      <c r="SEW313" s="8"/>
      <c r="SEX313" s="8"/>
      <c r="SEY313" s="8"/>
      <c r="SEZ313" s="8"/>
      <c r="SFA313" s="8"/>
      <c r="SFB313" s="8"/>
      <c r="SFC313" s="8"/>
      <c r="SFD313" s="8"/>
      <c r="SFE313" s="8"/>
      <c r="SFF313" s="8"/>
      <c r="SFG313" s="8"/>
      <c r="SFH313" s="8"/>
      <c r="SFI313" s="8"/>
      <c r="SFJ313" s="8"/>
      <c r="SFK313" s="8"/>
      <c r="SFL313" s="8"/>
      <c r="SFM313" s="8"/>
      <c r="SFN313" s="8"/>
      <c r="SFO313" s="8"/>
      <c r="SFP313" s="8"/>
      <c r="SFQ313" s="8"/>
      <c r="SFR313" s="8"/>
      <c r="SFS313" s="8"/>
      <c r="SFT313" s="8"/>
      <c r="SFU313" s="8"/>
      <c r="SFV313" s="8"/>
      <c r="SFW313" s="8"/>
      <c r="SFX313" s="8"/>
      <c r="SFY313" s="8"/>
      <c r="SFZ313" s="8"/>
      <c r="SGA313" s="8"/>
      <c r="SGB313" s="8"/>
      <c r="SGC313" s="8"/>
      <c r="SGD313" s="8"/>
      <c r="SGE313" s="8"/>
      <c r="SGF313" s="8"/>
      <c r="SGG313" s="8"/>
      <c r="SGH313" s="8"/>
      <c r="SGI313" s="8"/>
      <c r="SGJ313" s="8"/>
      <c r="SGK313" s="8"/>
      <c r="SGL313" s="8"/>
      <c r="SGM313" s="8"/>
      <c r="SGN313" s="8"/>
      <c r="SGO313" s="8"/>
      <c r="SGP313" s="8"/>
      <c r="SGQ313" s="8"/>
      <c r="SGR313" s="8"/>
      <c r="SGS313" s="8"/>
      <c r="SGT313" s="8"/>
      <c r="SGU313" s="8"/>
      <c r="SGV313" s="8"/>
      <c r="SGW313" s="8"/>
      <c r="SGX313" s="8"/>
      <c r="SGY313" s="8"/>
      <c r="SGZ313" s="8"/>
      <c r="SHA313" s="8"/>
      <c r="SHB313" s="8"/>
      <c r="SHC313" s="8"/>
      <c r="SHD313" s="8"/>
      <c r="SHE313" s="8"/>
      <c r="SHF313" s="8"/>
      <c r="SHG313" s="8"/>
      <c r="SHH313" s="8"/>
      <c r="SHI313" s="8"/>
      <c r="SHJ313" s="8"/>
      <c r="SHK313" s="8"/>
      <c r="SHL313" s="8"/>
      <c r="SHM313" s="8"/>
      <c r="SHN313" s="8"/>
      <c r="SHO313" s="8"/>
      <c r="SHP313" s="8"/>
      <c r="SHQ313" s="8"/>
      <c r="SHR313" s="8"/>
      <c r="SHS313" s="8"/>
      <c r="SHT313" s="8"/>
      <c r="SHU313" s="8"/>
      <c r="SHV313" s="8"/>
      <c r="SHW313" s="8"/>
      <c r="SHX313" s="8"/>
      <c r="SHY313" s="8"/>
      <c r="SHZ313" s="8"/>
      <c r="SIA313" s="8"/>
      <c r="SIB313" s="8"/>
      <c r="SIC313" s="8"/>
      <c r="SID313" s="8"/>
      <c r="SIE313" s="8"/>
      <c r="SIF313" s="8"/>
      <c r="SIG313" s="8"/>
      <c r="SIH313" s="8"/>
      <c r="SII313" s="8"/>
      <c r="SIJ313" s="8"/>
      <c r="SIK313" s="8"/>
      <c r="SIL313" s="8"/>
      <c r="SIM313" s="8"/>
      <c r="SIN313" s="8"/>
      <c r="SIO313" s="8"/>
      <c r="SIP313" s="8"/>
      <c r="SIQ313" s="8"/>
      <c r="SIR313" s="8"/>
      <c r="SIS313" s="8"/>
      <c r="SIT313" s="8"/>
      <c r="SIU313" s="8"/>
      <c r="SIV313" s="8"/>
      <c r="SIW313" s="8"/>
      <c r="SIX313" s="8"/>
      <c r="SIY313" s="8"/>
      <c r="SIZ313" s="8"/>
      <c r="SJA313" s="8"/>
      <c r="SJB313" s="8"/>
      <c r="SJC313" s="8"/>
      <c r="SJD313" s="8"/>
      <c r="SJE313" s="8"/>
      <c r="SJF313" s="8"/>
      <c r="SJG313" s="8"/>
      <c r="SJH313" s="8"/>
      <c r="SJI313" s="8"/>
      <c r="SJJ313" s="8"/>
      <c r="SJK313" s="8"/>
      <c r="SJL313" s="8"/>
      <c r="SJM313" s="8"/>
      <c r="SJN313" s="8"/>
      <c r="SJO313" s="8"/>
      <c r="SJP313" s="8"/>
      <c r="SJQ313" s="8"/>
      <c r="SJR313" s="8"/>
      <c r="SJS313" s="8"/>
      <c r="SJT313" s="8"/>
      <c r="SJU313" s="8"/>
      <c r="SJV313" s="8"/>
      <c r="SJW313" s="8"/>
      <c r="SJX313" s="8"/>
      <c r="SJY313" s="8"/>
      <c r="SJZ313" s="8"/>
      <c r="SKA313" s="8"/>
      <c r="SKB313" s="8"/>
      <c r="SKC313" s="8"/>
      <c r="SKD313" s="8"/>
      <c r="SKE313" s="8"/>
      <c r="SKF313" s="8"/>
      <c r="SKG313" s="8"/>
      <c r="SKH313" s="8"/>
      <c r="SKI313" s="8"/>
      <c r="SKJ313" s="8"/>
      <c r="SKK313" s="8"/>
      <c r="SKL313" s="8"/>
      <c r="SKM313" s="8"/>
      <c r="SKN313" s="8"/>
      <c r="SKO313" s="8"/>
      <c r="SKP313" s="8"/>
      <c r="SKQ313" s="8"/>
      <c r="SKR313" s="8"/>
      <c r="SKS313" s="8"/>
      <c r="SKT313" s="8"/>
      <c r="SKU313" s="8"/>
      <c r="SKV313" s="8"/>
      <c r="SKW313" s="8"/>
      <c r="SKX313" s="8"/>
      <c r="SKY313" s="8"/>
      <c r="SKZ313" s="8"/>
      <c r="SLA313" s="8"/>
      <c r="SLB313" s="8"/>
      <c r="SLC313" s="8"/>
      <c r="SLD313" s="8"/>
      <c r="SLE313" s="8"/>
      <c r="SLF313" s="8"/>
      <c r="SLG313" s="8"/>
      <c r="SLH313" s="8"/>
      <c r="SLI313" s="8"/>
      <c r="SLJ313" s="8"/>
      <c r="SLK313" s="8"/>
      <c r="SLL313" s="8"/>
      <c r="SLM313" s="8"/>
      <c r="SLN313" s="8"/>
      <c r="SLO313" s="8"/>
      <c r="SLP313" s="8"/>
      <c r="SLQ313" s="8"/>
      <c r="SLR313" s="8"/>
      <c r="SLS313" s="8"/>
      <c r="SLT313" s="8"/>
      <c r="SLU313" s="8"/>
      <c r="SLV313" s="8"/>
      <c r="SLW313" s="8"/>
      <c r="SLX313" s="8"/>
      <c r="SLY313" s="8"/>
      <c r="SLZ313" s="8"/>
      <c r="SMA313" s="8"/>
      <c r="SMB313" s="8"/>
      <c r="SMC313" s="8"/>
      <c r="SMD313" s="8"/>
      <c r="SME313" s="8"/>
      <c r="SMF313" s="8"/>
      <c r="SMG313" s="8"/>
      <c r="SMH313" s="8"/>
      <c r="SMI313" s="8"/>
      <c r="SMJ313" s="8"/>
      <c r="SMK313" s="8"/>
      <c r="SML313" s="8"/>
      <c r="SMM313" s="8"/>
      <c r="SMN313" s="8"/>
      <c r="SMO313" s="8"/>
      <c r="SMP313" s="8"/>
      <c r="SMQ313" s="8"/>
      <c r="SMR313" s="8"/>
      <c r="SMS313" s="8"/>
      <c r="SMT313" s="8"/>
      <c r="SMU313" s="8"/>
      <c r="SMV313" s="8"/>
      <c r="SMW313" s="8"/>
      <c r="SMX313" s="8"/>
      <c r="SMY313" s="8"/>
      <c r="SMZ313" s="8"/>
      <c r="SNA313" s="8"/>
      <c r="SNB313" s="8"/>
      <c r="SNC313" s="8"/>
      <c r="SND313" s="8"/>
      <c r="SNE313" s="8"/>
      <c r="SNF313" s="8"/>
      <c r="SNG313" s="8"/>
      <c r="SNH313" s="8"/>
      <c r="SNI313" s="8"/>
      <c r="SNJ313" s="8"/>
      <c r="SNK313" s="8"/>
      <c r="SNL313" s="8"/>
      <c r="SNM313" s="8"/>
      <c r="SNN313" s="8"/>
      <c r="SNO313" s="8"/>
      <c r="SNP313" s="8"/>
      <c r="SNQ313" s="8"/>
      <c r="SNR313" s="8"/>
      <c r="SNS313" s="8"/>
      <c r="SNT313" s="8"/>
      <c r="SNU313" s="8"/>
      <c r="SNV313" s="8"/>
      <c r="SNW313" s="8"/>
      <c r="SNX313" s="8"/>
      <c r="SNY313" s="8"/>
      <c r="SNZ313" s="8"/>
      <c r="SOA313" s="8"/>
      <c r="SOB313" s="8"/>
      <c r="SOC313" s="8"/>
      <c r="SOD313" s="8"/>
      <c r="SOE313" s="8"/>
      <c r="SOF313" s="8"/>
      <c r="SOG313" s="8"/>
      <c r="SOH313" s="8"/>
      <c r="SOI313" s="8"/>
      <c r="SOJ313" s="8"/>
      <c r="SOK313" s="8"/>
      <c r="SOL313" s="8"/>
      <c r="SOM313" s="8"/>
      <c r="SON313" s="8"/>
      <c r="SOO313" s="8"/>
      <c r="SOP313" s="8"/>
      <c r="SOQ313" s="8"/>
      <c r="SOR313" s="8"/>
      <c r="SOS313" s="8"/>
      <c r="SOT313" s="8"/>
      <c r="SOU313" s="8"/>
      <c r="SOV313" s="8"/>
      <c r="SOW313" s="8"/>
      <c r="SOX313" s="8"/>
      <c r="SOY313" s="8"/>
      <c r="SOZ313" s="8"/>
      <c r="SPA313" s="8"/>
      <c r="SPB313" s="8"/>
      <c r="SPC313" s="8"/>
      <c r="SPD313" s="8"/>
      <c r="SPE313" s="8"/>
      <c r="SPF313" s="8"/>
      <c r="SPG313" s="8"/>
      <c r="SPH313" s="8"/>
      <c r="SPI313" s="8"/>
      <c r="SPJ313" s="8"/>
      <c r="SPK313" s="8"/>
      <c r="SPL313" s="8"/>
      <c r="SPM313" s="8"/>
      <c r="SPN313" s="8"/>
      <c r="SPO313" s="8"/>
      <c r="SPP313" s="8"/>
      <c r="SPQ313" s="8"/>
      <c r="SPR313" s="8"/>
      <c r="SPS313" s="8"/>
      <c r="SPT313" s="8"/>
      <c r="SPU313" s="8"/>
      <c r="SPV313" s="8"/>
      <c r="SPW313" s="8"/>
      <c r="SPX313" s="8"/>
      <c r="SPY313" s="8"/>
      <c r="SPZ313" s="8"/>
      <c r="SQA313" s="8"/>
      <c r="SQB313" s="8"/>
      <c r="SQC313" s="8"/>
      <c r="SQD313" s="8"/>
      <c r="SQE313" s="8"/>
      <c r="SQF313" s="8"/>
      <c r="SQG313" s="8"/>
      <c r="SQH313" s="8"/>
      <c r="SQI313" s="8"/>
      <c r="SQJ313" s="8"/>
      <c r="SQK313" s="8"/>
      <c r="SQL313" s="8"/>
      <c r="SQM313" s="8"/>
      <c r="SQN313" s="8"/>
      <c r="SQO313" s="8"/>
      <c r="SQP313" s="8"/>
      <c r="SQQ313" s="8"/>
      <c r="SQR313" s="8"/>
      <c r="SQS313" s="8"/>
      <c r="SQT313" s="8"/>
      <c r="SQU313" s="8"/>
      <c r="SQV313" s="8"/>
      <c r="SQW313" s="8"/>
      <c r="SQX313" s="8"/>
      <c r="SQY313" s="8"/>
      <c r="SQZ313" s="8"/>
      <c r="SRA313" s="8"/>
      <c r="SRB313" s="8"/>
      <c r="SRC313" s="8"/>
      <c r="SRD313" s="8"/>
      <c r="SRE313" s="8"/>
      <c r="SRF313" s="8"/>
      <c r="SRG313" s="8"/>
      <c r="SRH313" s="8"/>
      <c r="SRI313" s="8"/>
      <c r="SRJ313" s="8"/>
      <c r="SRK313" s="8"/>
      <c r="SRL313" s="8"/>
      <c r="SRM313" s="8"/>
      <c r="SRN313" s="8"/>
      <c r="SRO313" s="8"/>
      <c r="SRP313" s="8"/>
      <c r="SRQ313" s="8"/>
      <c r="SRR313" s="8"/>
      <c r="SRS313" s="8"/>
      <c r="SRT313" s="8"/>
      <c r="SRU313" s="8"/>
      <c r="SRV313" s="8"/>
      <c r="SRW313" s="8"/>
      <c r="SRX313" s="8"/>
      <c r="SRY313" s="8"/>
      <c r="SRZ313" s="8"/>
      <c r="SSA313" s="8"/>
      <c r="SSB313" s="8"/>
      <c r="SSC313" s="8"/>
      <c r="SSD313" s="8"/>
      <c r="SSE313" s="8"/>
      <c r="SSF313" s="8"/>
      <c r="SSG313" s="8"/>
      <c r="SSH313" s="8"/>
      <c r="SSI313" s="8"/>
      <c r="SSJ313" s="8"/>
      <c r="SSK313" s="8"/>
      <c r="SSL313" s="8"/>
      <c r="SSM313" s="8"/>
      <c r="SSN313" s="8"/>
      <c r="SSO313" s="8"/>
      <c r="SSP313" s="8"/>
      <c r="SSQ313" s="8"/>
      <c r="SSR313" s="8"/>
      <c r="SSS313" s="8"/>
      <c r="SST313" s="8"/>
      <c r="SSU313" s="8"/>
      <c r="SSV313" s="8"/>
      <c r="SSW313" s="8"/>
      <c r="SSX313" s="8"/>
      <c r="SSY313" s="8"/>
      <c r="SSZ313" s="8"/>
      <c r="STA313" s="8"/>
      <c r="STB313" s="8"/>
      <c r="STC313" s="8"/>
      <c r="STD313" s="8"/>
      <c r="STE313" s="8"/>
      <c r="STF313" s="8"/>
      <c r="STG313" s="8"/>
      <c r="STH313" s="8"/>
      <c r="STI313" s="8"/>
      <c r="STJ313" s="8"/>
      <c r="STK313" s="8"/>
      <c r="STL313" s="8"/>
      <c r="STM313" s="8"/>
      <c r="STN313" s="8"/>
      <c r="STO313" s="8"/>
      <c r="STP313" s="8"/>
      <c r="STQ313" s="8"/>
      <c r="STR313" s="8"/>
      <c r="STS313" s="8"/>
      <c r="STT313" s="8"/>
      <c r="STU313" s="8"/>
      <c r="STV313" s="8"/>
      <c r="STW313" s="8"/>
      <c r="STX313" s="8"/>
      <c r="STY313" s="8"/>
      <c r="STZ313" s="8"/>
      <c r="SUA313" s="8"/>
      <c r="SUB313" s="8"/>
      <c r="SUC313" s="8"/>
      <c r="SUD313" s="8"/>
      <c r="SUE313" s="8"/>
      <c r="SUF313" s="8"/>
      <c r="SUG313" s="8"/>
      <c r="SUH313" s="8"/>
      <c r="SUI313" s="8"/>
      <c r="SUJ313" s="8"/>
      <c r="SUK313" s="8"/>
      <c r="SUL313" s="8"/>
      <c r="SUM313" s="8"/>
      <c r="SUN313" s="8"/>
      <c r="SUO313" s="8"/>
      <c r="SUP313" s="8"/>
      <c r="SUQ313" s="8"/>
      <c r="SUR313" s="8"/>
      <c r="SUS313" s="8"/>
      <c r="SUT313" s="8"/>
      <c r="SUU313" s="8"/>
      <c r="SUV313" s="8"/>
      <c r="SUW313" s="8"/>
      <c r="SUX313" s="8"/>
      <c r="SUY313" s="8"/>
      <c r="SUZ313" s="8"/>
      <c r="SVA313" s="8"/>
      <c r="SVB313" s="8"/>
      <c r="SVC313" s="8"/>
      <c r="SVD313" s="8"/>
      <c r="SVE313" s="8"/>
      <c r="SVF313" s="8"/>
      <c r="SVG313" s="8"/>
      <c r="SVH313" s="8"/>
      <c r="SVI313" s="8"/>
      <c r="SVJ313" s="8"/>
      <c r="SVK313" s="8"/>
      <c r="SVL313" s="8"/>
      <c r="SVM313" s="8"/>
      <c r="SVN313" s="8"/>
      <c r="SVO313" s="8"/>
      <c r="SVP313" s="8"/>
      <c r="SVQ313" s="8"/>
      <c r="SVR313" s="8"/>
      <c r="SVS313" s="8"/>
      <c r="SVT313" s="8"/>
      <c r="SVU313" s="8"/>
      <c r="SVV313" s="8"/>
      <c r="SVW313" s="8"/>
      <c r="SVX313" s="8"/>
      <c r="SVY313" s="8"/>
      <c r="SVZ313" s="8"/>
      <c r="SWA313" s="8"/>
      <c r="SWB313" s="8"/>
      <c r="SWC313" s="8"/>
      <c r="SWD313" s="8"/>
      <c r="SWE313" s="8"/>
      <c r="SWF313" s="8"/>
      <c r="SWG313" s="8"/>
      <c r="SWH313" s="8"/>
      <c r="SWI313" s="8"/>
      <c r="SWJ313" s="8"/>
      <c r="SWK313" s="8"/>
      <c r="SWL313" s="8"/>
      <c r="SWM313" s="8"/>
      <c r="SWN313" s="8"/>
      <c r="SWO313" s="8"/>
      <c r="SWP313" s="8"/>
      <c r="SWQ313" s="8"/>
      <c r="SWR313" s="8"/>
      <c r="SWS313" s="8"/>
      <c r="SWT313" s="8"/>
      <c r="SWU313" s="8"/>
      <c r="SWV313" s="8"/>
      <c r="SWW313" s="8"/>
      <c r="SWX313" s="8"/>
      <c r="SWY313" s="8"/>
      <c r="SWZ313" s="8"/>
      <c r="SXA313" s="8"/>
      <c r="SXB313" s="8"/>
      <c r="SXC313" s="8"/>
      <c r="SXD313" s="8"/>
      <c r="SXE313" s="8"/>
      <c r="SXF313" s="8"/>
      <c r="SXG313" s="8"/>
      <c r="SXH313" s="8"/>
      <c r="SXI313" s="8"/>
      <c r="SXJ313" s="8"/>
      <c r="SXK313" s="8"/>
      <c r="SXL313" s="8"/>
      <c r="SXM313" s="8"/>
      <c r="SXN313" s="8"/>
      <c r="SXO313" s="8"/>
      <c r="SXP313" s="8"/>
      <c r="SXQ313" s="8"/>
      <c r="SXR313" s="8"/>
      <c r="SXS313" s="8"/>
      <c r="SXT313" s="8"/>
      <c r="SXU313" s="8"/>
      <c r="SXV313" s="8"/>
      <c r="SXW313" s="8"/>
      <c r="SXX313" s="8"/>
      <c r="SXY313" s="8"/>
      <c r="SXZ313" s="8"/>
      <c r="SYA313" s="8"/>
      <c r="SYB313" s="8"/>
      <c r="SYC313" s="8"/>
      <c r="SYD313" s="8"/>
      <c r="SYE313" s="8"/>
      <c r="SYF313" s="8"/>
      <c r="SYG313" s="8"/>
      <c r="SYH313" s="8"/>
      <c r="SYI313" s="8"/>
      <c r="SYJ313" s="8"/>
      <c r="SYK313" s="8"/>
      <c r="SYL313" s="8"/>
      <c r="SYM313" s="8"/>
      <c r="SYN313" s="8"/>
      <c r="SYO313" s="8"/>
      <c r="SYP313" s="8"/>
      <c r="SYQ313" s="8"/>
      <c r="SYR313" s="8"/>
      <c r="SYS313" s="8"/>
      <c r="SYT313" s="8"/>
      <c r="SYU313" s="8"/>
      <c r="SYV313" s="8"/>
      <c r="SYW313" s="8"/>
      <c r="SYX313" s="8"/>
      <c r="SYY313" s="8"/>
      <c r="SYZ313" s="8"/>
      <c r="SZA313" s="8"/>
      <c r="SZB313" s="8"/>
      <c r="SZC313" s="8"/>
      <c r="SZD313" s="8"/>
      <c r="SZE313" s="8"/>
      <c r="SZF313" s="8"/>
      <c r="SZG313" s="8"/>
      <c r="SZH313" s="8"/>
      <c r="SZI313" s="8"/>
      <c r="SZJ313" s="8"/>
      <c r="SZK313" s="8"/>
      <c r="SZL313" s="8"/>
      <c r="SZM313" s="8"/>
      <c r="SZN313" s="8"/>
      <c r="SZO313" s="8"/>
      <c r="SZP313" s="8"/>
      <c r="SZQ313" s="8"/>
      <c r="SZR313" s="8"/>
      <c r="SZS313" s="8"/>
      <c r="SZT313" s="8"/>
      <c r="SZU313" s="8"/>
      <c r="SZV313" s="8"/>
      <c r="SZW313" s="8"/>
      <c r="SZX313" s="8"/>
      <c r="SZY313" s="8"/>
      <c r="SZZ313" s="8"/>
      <c r="TAA313" s="8"/>
      <c r="TAB313" s="8"/>
      <c r="TAC313" s="8"/>
      <c r="TAD313" s="8"/>
      <c r="TAE313" s="8"/>
      <c r="TAF313" s="8"/>
      <c r="TAG313" s="8"/>
      <c r="TAH313" s="8"/>
      <c r="TAI313" s="8"/>
      <c r="TAJ313" s="8"/>
      <c r="TAK313" s="8"/>
      <c r="TAL313" s="8"/>
      <c r="TAM313" s="8"/>
      <c r="TAN313" s="8"/>
      <c r="TAO313" s="8"/>
      <c r="TAP313" s="8"/>
      <c r="TAQ313" s="8"/>
      <c r="TAR313" s="8"/>
      <c r="TAS313" s="8"/>
      <c r="TAT313" s="8"/>
      <c r="TAU313" s="8"/>
      <c r="TAV313" s="8"/>
      <c r="TAW313" s="8"/>
      <c r="TAX313" s="8"/>
      <c r="TAY313" s="8"/>
      <c r="TAZ313" s="8"/>
      <c r="TBA313" s="8"/>
      <c r="TBB313" s="8"/>
      <c r="TBC313" s="8"/>
      <c r="TBD313" s="8"/>
      <c r="TBE313" s="8"/>
      <c r="TBF313" s="8"/>
      <c r="TBG313" s="8"/>
      <c r="TBH313" s="8"/>
      <c r="TBI313" s="8"/>
      <c r="TBJ313" s="8"/>
      <c r="TBK313" s="8"/>
      <c r="TBL313" s="8"/>
      <c r="TBM313" s="8"/>
      <c r="TBN313" s="8"/>
      <c r="TBO313" s="8"/>
      <c r="TBP313" s="8"/>
      <c r="TBQ313" s="8"/>
      <c r="TBR313" s="8"/>
      <c r="TBS313" s="8"/>
      <c r="TBT313" s="8"/>
      <c r="TBU313" s="8"/>
      <c r="TBV313" s="8"/>
      <c r="TBW313" s="8"/>
      <c r="TBX313" s="8"/>
      <c r="TBY313" s="8"/>
      <c r="TBZ313" s="8"/>
      <c r="TCA313" s="8"/>
      <c r="TCB313" s="8"/>
      <c r="TCC313" s="8"/>
      <c r="TCD313" s="8"/>
      <c r="TCE313" s="8"/>
      <c r="TCF313" s="8"/>
      <c r="TCG313" s="8"/>
      <c r="TCH313" s="8"/>
      <c r="TCI313" s="8"/>
      <c r="TCJ313" s="8"/>
      <c r="TCK313" s="8"/>
      <c r="TCL313" s="8"/>
      <c r="TCM313" s="8"/>
      <c r="TCN313" s="8"/>
      <c r="TCO313" s="8"/>
      <c r="TCP313" s="8"/>
      <c r="TCQ313" s="8"/>
      <c r="TCR313" s="8"/>
      <c r="TCS313" s="8"/>
      <c r="TCT313" s="8"/>
      <c r="TCU313" s="8"/>
      <c r="TCV313" s="8"/>
      <c r="TCW313" s="8"/>
      <c r="TCX313" s="8"/>
      <c r="TCY313" s="8"/>
      <c r="TCZ313" s="8"/>
      <c r="TDA313" s="8"/>
      <c r="TDB313" s="8"/>
      <c r="TDC313" s="8"/>
      <c r="TDD313" s="8"/>
      <c r="TDE313" s="8"/>
      <c r="TDF313" s="8"/>
      <c r="TDG313" s="8"/>
      <c r="TDH313" s="8"/>
      <c r="TDI313" s="8"/>
      <c r="TDJ313" s="8"/>
      <c r="TDK313" s="8"/>
      <c r="TDL313" s="8"/>
      <c r="TDM313" s="8"/>
      <c r="TDN313" s="8"/>
      <c r="TDO313" s="8"/>
      <c r="TDP313" s="8"/>
      <c r="TDQ313" s="8"/>
      <c r="TDR313" s="8"/>
      <c r="TDS313" s="8"/>
      <c r="TDT313" s="8"/>
      <c r="TDU313" s="8"/>
      <c r="TDV313" s="8"/>
      <c r="TDW313" s="8"/>
      <c r="TDX313" s="8"/>
      <c r="TDY313" s="8"/>
      <c r="TDZ313" s="8"/>
      <c r="TEA313" s="8"/>
      <c r="TEB313" s="8"/>
      <c r="TEC313" s="8"/>
      <c r="TED313" s="8"/>
      <c r="TEE313" s="8"/>
      <c r="TEF313" s="8"/>
      <c r="TEG313" s="8"/>
      <c r="TEH313" s="8"/>
      <c r="TEI313" s="8"/>
      <c r="TEJ313" s="8"/>
      <c r="TEK313" s="8"/>
      <c r="TEL313" s="8"/>
      <c r="TEM313" s="8"/>
      <c r="TEN313" s="8"/>
      <c r="TEO313" s="8"/>
      <c r="TEP313" s="8"/>
      <c r="TEQ313" s="8"/>
      <c r="TER313" s="8"/>
      <c r="TES313" s="8"/>
      <c r="TET313" s="8"/>
      <c r="TEU313" s="8"/>
      <c r="TEV313" s="8"/>
      <c r="TEW313" s="8"/>
      <c r="TEX313" s="8"/>
      <c r="TEY313" s="8"/>
      <c r="TEZ313" s="8"/>
      <c r="TFA313" s="8"/>
      <c r="TFB313" s="8"/>
      <c r="TFC313" s="8"/>
      <c r="TFD313" s="8"/>
      <c r="TFE313" s="8"/>
      <c r="TFF313" s="8"/>
      <c r="TFG313" s="8"/>
      <c r="TFH313" s="8"/>
      <c r="TFI313" s="8"/>
      <c r="TFJ313" s="8"/>
      <c r="TFK313" s="8"/>
      <c r="TFL313" s="8"/>
      <c r="TFM313" s="8"/>
      <c r="TFN313" s="8"/>
      <c r="TFO313" s="8"/>
      <c r="TFP313" s="8"/>
      <c r="TFQ313" s="8"/>
      <c r="TFR313" s="8"/>
      <c r="TFS313" s="8"/>
      <c r="TFT313" s="8"/>
      <c r="TFU313" s="8"/>
      <c r="TFV313" s="8"/>
      <c r="TFW313" s="8"/>
      <c r="TFX313" s="8"/>
      <c r="TFY313" s="8"/>
      <c r="TFZ313" s="8"/>
      <c r="TGA313" s="8"/>
      <c r="TGB313" s="8"/>
      <c r="TGC313" s="8"/>
      <c r="TGD313" s="8"/>
      <c r="TGE313" s="8"/>
      <c r="TGF313" s="8"/>
      <c r="TGG313" s="8"/>
      <c r="TGH313" s="8"/>
      <c r="TGI313" s="8"/>
      <c r="TGJ313" s="8"/>
      <c r="TGK313" s="8"/>
      <c r="TGL313" s="8"/>
      <c r="TGM313" s="8"/>
      <c r="TGN313" s="8"/>
      <c r="TGO313" s="8"/>
      <c r="TGP313" s="8"/>
      <c r="TGQ313" s="8"/>
      <c r="TGR313" s="8"/>
      <c r="TGS313" s="8"/>
      <c r="TGT313" s="8"/>
      <c r="TGU313" s="8"/>
      <c r="TGV313" s="8"/>
      <c r="TGW313" s="8"/>
      <c r="TGX313" s="8"/>
      <c r="TGY313" s="8"/>
      <c r="TGZ313" s="8"/>
      <c r="THA313" s="8"/>
      <c r="THB313" s="8"/>
      <c r="THC313" s="8"/>
      <c r="THD313" s="8"/>
      <c r="THE313" s="8"/>
      <c r="THF313" s="8"/>
      <c r="THG313" s="8"/>
      <c r="THH313" s="8"/>
      <c r="THI313" s="8"/>
      <c r="THJ313" s="8"/>
      <c r="THK313" s="8"/>
      <c r="THL313" s="8"/>
      <c r="THM313" s="8"/>
      <c r="THN313" s="8"/>
      <c r="THO313" s="8"/>
      <c r="THP313" s="8"/>
      <c r="THQ313" s="8"/>
      <c r="THR313" s="8"/>
      <c r="THS313" s="8"/>
      <c r="THT313" s="8"/>
      <c r="THU313" s="8"/>
      <c r="THV313" s="8"/>
      <c r="THW313" s="8"/>
      <c r="THX313" s="8"/>
      <c r="THY313" s="8"/>
      <c r="THZ313" s="8"/>
      <c r="TIA313" s="8"/>
      <c r="TIB313" s="8"/>
      <c r="TIC313" s="8"/>
      <c r="TID313" s="8"/>
      <c r="TIE313" s="8"/>
      <c r="TIF313" s="8"/>
      <c r="TIG313" s="8"/>
      <c r="TIH313" s="8"/>
      <c r="TII313" s="8"/>
      <c r="TIJ313" s="8"/>
      <c r="TIK313" s="8"/>
      <c r="TIL313" s="8"/>
      <c r="TIM313" s="8"/>
      <c r="TIN313" s="8"/>
      <c r="TIO313" s="8"/>
      <c r="TIP313" s="8"/>
      <c r="TIQ313" s="8"/>
      <c r="TIR313" s="8"/>
      <c r="TIS313" s="8"/>
      <c r="TIT313" s="8"/>
      <c r="TIU313" s="8"/>
      <c r="TIV313" s="8"/>
      <c r="TIW313" s="8"/>
      <c r="TIX313" s="8"/>
      <c r="TIY313" s="8"/>
      <c r="TIZ313" s="8"/>
      <c r="TJA313" s="8"/>
      <c r="TJB313" s="8"/>
      <c r="TJC313" s="8"/>
      <c r="TJD313" s="8"/>
      <c r="TJE313" s="8"/>
      <c r="TJF313" s="8"/>
      <c r="TJG313" s="8"/>
      <c r="TJH313" s="8"/>
      <c r="TJI313" s="8"/>
      <c r="TJJ313" s="8"/>
      <c r="TJK313" s="8"/>
      <c r="TJL313" s="8"/>
      <c r="TJM313" s="8"/>
      <c r="TJN313" s="8"/>
      <c r="TJO313" s="8"/>
      <c r="TJP313" s="8"/>
      <c r="TJQ313" s="8"/>
      <c r="TJR313" s="8"/>
      <c r="TJS313" s="8"/>
      <c r="TJT313" s="8"/>
      <c r="TJU313" s="8"/>
      <c r="TJV313" s="8"/>
      <c r="TJW313" s="8"/>
      <c r="TJX313" s="8"/>
      <c r="TJY313" s="8"/>
      <c r="TJZ313" s="8"/>
      <c r="TKA313" s="8"/>
      <c r="TKB313" s="8"/>
      <c r="TKC313" s="8"/>
      <c r="TKD313" s="8"/>
      <c r="TKE313" s="8"/>
      <c r="TKF313" s="8"/>
      <c r="TKG313" s="8"/>
      <c r="TKH313" s="8"/>
      <c r="TKI313" s="8"/>
      <c r="TKJ313" s="8"/>
      <c r="TKK313" s="8"/>
      <c r="TKL313" s="8"/>
      <c r="TKM313" s="8"/>
      <c r="TKN313" s="8"/>
      <c r="TKO313" s="8"/>
      <c r="TKP313" s="8"/>
      <c r="TKQ313" s="8"/>
      <c r="TKR313" s="8"/>
      <c r="TKS313" s="8"/>
      <c r="TKT313" s="8"/>
      <c r="TKU313" s="8"/>
      <c r="TKV313" s="8"/>
      <c r="TKW313" s="8"/>
      <c r="TKX313" s="8"/>
      <c r="TKY313" s="8"/>
      <c r="TKZ313" s="8"/>
      <c r="TLA313" s="8"/>
      <c r="TLB313" s="8"/>
      <c r="TLC313" s="8"/>
      <c r="TLD313" s="8"/>
      <c r="TLE313" s="8"/>
      <c r="TLF313" s="8"/>
      <c r="TLG313" s="8"/>
      <c r="TLH313" s="8"/>
      <c r="TLI313" s="8"/>
      <c r="TLJ313" s="8"/>
      <c r="TLK313" s="8"/>
      <c r="TLL313" s="8"/>
      <c r="TLM313" s="8"/>
      <c r="TLN313" s="8"/>
      <c r="TLO313" s="8"/>
      <c r="TLP313" s="8"/>
      <c r="TLQ313" s="8"/>
      <c r="TLR313" s="8"/>
      <c r="TLS313" s="8"/>
      <c r="TLT313" s="8"/>
      <c r="TLU313" s="8"/>
      <c r="TLV313" s="8"/>
      <c r="TLW313" s="8"/>
      <c r="TLX313" s="8"/>
      <c r="TLY313" s="8"/>
      <c r="TLZ313" s="8"/>
      <c r="TMA313" s="8"/>
      <c r="TMB313" s="8"/>
      <c r="TMC313" s="8"/>
      <c r="TMD313" s="8"/>
      <c r="TME313" s="8"/>
      <c r="TMF313" s="8"/>
      <c r="TMG313" s="8"/>
      <c r="TMH313" s="8"/>
      <c r="TMI313" s="8"/>
      <c r="TMJ313" s="8"/>
      <c r="TMK313" s="8"/>
      <c r="TML313" s="8"/>
      <c r="TMM313" s="8"/>
      <c r="TMN313" s="8"/>
      <c r="TMO313" s="8"/>
      <c r="TMP313" s="8"/>
      <c r="TMQ313" s="8"/>
      <c r="TMR313" s="8"/>
      <c r="TMS313" s="8"/>
      <c r="TMT313" s="8"/>
      <c r="TMU313" s="8"/>
      <c r="TMV313" s="8"/>
      <c r="TMW313" s="8"/>
      <c r="TMX313" s="8"/>
      <c r="TMY313" s="8"/>
      <c r="TMZ313" s="8"/>
      <c r="TNA313" s="8"/>
      <c r="TNB313" s="8"/>
      <c r="TNC313" s="8"/>
      <c r="TND313" s="8"/>
      <c r="TNE313" s="8"/>
      <c r="TNF313" s="8"/>
      <c r="TNG313" s="8"/>
      <c r="TNH313" s="8"/>
      <c r="TNI313" s="8"/>
      <c r="TNJ313" s="8"/>
      <c r="TNK313" s="8"/>
      <c r="TNL313" s="8"/>
      <c r="TNM313" s="8"/>
      <c r="TNN313" s="8"/>
      <c r="TNO313" s="8"/>
      <c r="TNP313" s="8"/>
      <c r="TNQ313" s="8"/>
      <c r="TNR313" s="8"/>
      <c r="TNS313" s="8"/>
      <c r="TNT313" s="8"/>
      <c r="TNU313" s="8"/>
      <c r="TNV313" s="8"/>
      <c r="TNW313" s="8"/>
      <c r="TNX313" s="8"/>
      <c r="TNY313" s="8"/>
      <c r="TNZ313" s="8"/>
      <c r="TOA313" s="8"/>
      <c r="TOB313" s="8"/>
      <c r="TOC313" s="8"/>
      <c r="TOD313" s="8"/>
      <c r="TOE313" s="8"/>
      <c r="TOF313" s="8"/>
      <c r="TOG313" s="8"/>
      <c r="TOH313" s="8"/>
      <c r="TOI313" s="8"/>
      <c r="TOJ313" s="8"/>
      <c r="TOK313" s="8"/>
      <c r="TOL313" s="8"/>
      <c r="TOM313" s="8"/>
      <c r="TON313" s="8"/>
      <c r="TOO313" s="8"/>
      <c r="TOP313" s="8"/>
      <c r="TOQ313" s="8"/>
      <c r="TOR313" s="8"/>
      <c r="TOS313" s="8"/>
      <c r="TOT313" s="8"/>
      <c r="TOU313" s="8"/>
      <c r="TOV313" s="8"/>
      <c r="TOW313" s="8"/>
      <c r="TOX313" s="8"/>
      <c r="TOY313" s="8"/>
      <c r="TOZ313" s="8"/>
      <c r="TPA313" s="8"/>
      <c r="TPB313" s="8"/>
      <c r="TPC313" s="8"/>
      <c r="TPD313" s="8"/>
      <c r="TPE313" s="8"/>
      <c r="TPF313" s="8"/>
      <c r="TPG313" s="8"/>
      <c r="TPH313" s="8"/>
      <c r="TPI313" s="8"/>
      <c r="TPJ313" s="8"/>
      <c r="TPK313" s="8"/>
      <c r="TPL313" s="8"/>
      <c r="TPM313" s="8"/>
      <c r="TPN313" s="8"/>
      <c r="TPO313" s="8"/>
      <c r="TPP313" s="8"/>
      <c r="TPQ313" s="8"/>
      <c r="TPR313" s="8"/>
      <c r="TPS313" s="8"/>
      <c r="TPT313" s="8"/>
      <c r="TPU313" s="8"/>
      <c r="TPV313" s="8"/>
      <c r="TPW313" s="8"/>
      <c r="TPX313" s="8"/>
      <c r="TPY313" s="8"/>
      <c r="TPZ313" s="8"/>
      <c r="TQA313" s="8"/>
      <c r="TQB313" s="8"/>
      <c r="TQC313" s="8"/>
      <c r="TQD313" s="8"/>
      <c r="TQE313" s="8"/>
      <c r="TQF313" s="8"/>
      <c r="TQG313" s="8"/>
      <c r="TQH313" s="8"/>
      <c r="TQI313" s="8"/>
      <c r="TQJ313" s="8"/>
      <c r="TQK313" s="8"/>
      <c r="TQL313" s="8"/>
      <c r="TQM313" s="8"/>
      <c r="TQN313" s="8"/>
      <c r="TQO313" s="8"/>
      <c r="TQP313" s="8"/>
      <c r="TQQ313" s="8"/>
      <c r="TQR313" s="8"/>
      <c r="TQS313" s="8"/>
      <c r="TQT313" s="8"/>
      <c r="TQU313" s="8"/>
      <c r="TQV313" s="8"/>
      <c r="TQW313" s="8"/>
      <c r="TQX313" s="8"/>
      <c r="TQY313" s="8"/>
      <c r="TQZ313" s="8"/>
      <c r="TRA313" s="8"/>
      <c r="TRB313" s="8"/>
      <c r="TRC313" s="8"/>
      <c r="TRD313" s="8"/>
      <c r="TRE313" s="8"/>
      <c r="TRF313" s="8"/>
      <c r="TRG313" s="8"/>
      <c r="TRH313" s="8"/>
      <c r="TRI313" s="8"/>
      <c r="TRJ313" s="8"/>
      <c r="TRK313" s="8"/>
      <c r="TRL313" s="8"/>
      <c r="TRM313" s="8"/>
      <c r="TRN313" s="8"/>
      <c r="TRO313" s="8"/>
      <c r="TRP313" s="8"/>
      <c r="TRQ313" s="8"/>
      <c r="TRR313" s="8"/>
      <c r="TRS313" s="8"/>
      <c r="TRT313" s="8"/>
      <c r="TRU313" s="8"/>
      <c r="TRV313" s="8"/>
      <c r="TRW313" s="8"/>
      <c r="TRX313" s="8"/>
      <c r="TRY313" s="8"/>
      <c r="TRZ313" s="8"/>
      <c r="TSA313" s="8"/>
      <c r="TSB313" s="8"/>
      <c r="TSC313" s="8"/>
      <c r="TSD313" s="8"/>
      <c r="TSE313" s="8"/>
      <c r="TSF313" s="8"/>
      <c r="TSG313" s="8"/>
      <c r="TSH313" s="8"/>
      <c r="TSI313" s="8"/>
      <c r="TSJ313" s="8"/>
      <c r="TSK313" s="8"/>
      <c r="TSL313" s="8"/>
      <c r="TSM313" s="8"/>
      <c r="TSN313" s="8"/>
      <c r="TSO313" s="8"/>
      <c r="TSP313" s="8"/>
      <c r="TSQ313" s="8"/>
      <c r="TSR313" s="8"/>
      <c r="TSS313" s="8"/>
      <c r="TST313" s="8"/>
      <c r="TSU313" s="8"/>
      <c r="TSV313" s="8"/>
      <c r="TSW313" s="8"/>
      <c r="TSX313" s="8"/>
      <c r="TSY313" s="8"/>
      <c r="TSZ313" s="8"/>
      <c r="TTA313" s="8"/>
      <c r="TTB313" s="8"/>
      <c r="TTC313" s="8"/>
      <c r="TTD313" s="8"/>
      <c r="TTE313" s="8"/>
      <c r="TTF313" s="8"/>
      <c r="TTG313" s="8"/>
      <c r="TTH313" s="8"/>
      <c r="TTI313" s="8"/>
      <c r="TTJ313" s="8"/>
      <c r="TTK313" s="8"/>
      <c r="TTL313" s="8"/>
      <c r="TTM313" s="8"/>
      <c r="TTN313" s="8"/>
      <c r="TTO313" s="8"/>
      <c r="TTP313" s="8"/>
      <c r="TTQ313" s="8"/>
      <c r="TTR313" s="8"/>
      <c r="TTS313" s="8"/>
      <c r="TTT313" s="8"/>
      <c r="TTU313" s="8"/>
      <c r="TTV313" s="8"/>
      <c r="TTW313" s="8"/>
      <c r="TTX313" s="8"/>
      <c r="TTY313" s="8"/>
      <c r="TTZ313" s="8"/>
      <c r="TUA313" s="8"/>
      <c r="TUB313" s="8"/>
      <c r="TUC313" s="8"/>
      <c r="TUD313" s="8"/>
      <c r="TUE313" s="8"/>
      <c r="TUF313" s="8"/>
      <c r="TUG313" s="8"/>
      <c r="TUH313" s="8"/>
      <c r="TUI313" s="8"/>
      <c r="TUJ313" s="8"/>
      <c r="TUK313" s="8"/>
      <c r="TUL313" s="8"/>
      <c r="TUM313" s="8"/>
      <c r="TUN313" s="8"/>
      <c r="TUO313" s="8"/>
      <c r="TUP313" s="8"/>
      <c r="TUQ313" s="8"/>
      <c r="TUR313" s="8"/>
      <c r="TUS313" s="8"/>
      <c r="TUT313" s="8"/>
      <c r="TUU313" s="8"/>
      <c r="TUV313" s="8"/>
      <c r="TUW313" s="8"/>
      <c r="TUX313" s="8"/>
      <c r="TUY313" s="8"/>
      <c r="TUZ313" s="8"/>
      <c r="TVA313" s="8"/>
      <c r="TVB313" s="8"/>
      <c r="TVC313" s="8"/>
      <c r="TVD313" s="8"/>
      <c r="TVE313" s="8"/>
      <c r="TVF313" s="8"/>
      <c r="TVG313" s="8"/>
      <c r="TVH313" s="8"/>
      <c r="TVI313" s="8"/>
      <c r="TVJ313" s="8"/>
      <c r="TVK313" s="8"/>
      <c r="TVL313" s="8"/>
      <c r="TVM313" s="8"/>
      <c r="TVN313" s="8"/>
      <c r="TVO313" s="8"/>
      <c r="TVP313" s="8"/>
      <c r="TVQ313" s="8"/>
      <c r="TVR313" s="8"/>
      <c r="TVS313" s="8"/>
      <c r="TVT313" s="8"/>
      <c r="TVU313" s="8"/>
      <c r="TVV313" s="8"/>
      <c r="TVW313" s="8"/>
      <c r="TVX313" s="8"/>
      <c r="TVY313" s="8"/>
      <c r="TVZ313" s="8"/>
      <c r="TWA313" s="8"/>
      <c r="TWB313" s="8"/>
      <c r="TWC313" s="8"/>
      <c r="TWD313" s="8"/>
      <c r="TWE313" s="8"/>
      <c r="TWF313" s="8"/>
      <c r="TWG313" s="8"/>
      <c r="TWH313" s="8"/>
      <c r="TWI313" s="8"/>
      <c r="TWJ313" s="8"/>
      <c r="TWK313" s="8"/>
      <c r="TWL313" s="8"/>
      <c r="TWM313" s="8"/>
      <c r="TWN313" s="8"/>
      <c r="TWO313" s="8"/>
      <c r="TWP313" s="8"/>
      <c r="TWQ313" s="8"/>
      <c r="TWR313" s="8"/>
      <c r="TWS313" s="8"/>
      <c r="TWT313" s="8"/>
      <c r="TWU313" s="8"/>
      <c r="TWV313" s="8"/>
      <c r="TWW313" s="8"/>
      <c r="TWX313" s="8"/>
      <c r="TWY313" s="8"/>
      <c r="TWZ313" s="8"/>
      <c r="TXA313" s="8"/>
      <c r="TXB313" s="8"/>
      <c r="TXC313" s="8"/>
      <c r="TXD313" s="8"/>
      <c r="TXE313" s="8"/>
      <c r="TXF313" s="8"/>
      <c r="TXG313" s="8"/>
      <c r="TXH313" s="8"/>
      <c r="TXI313" s="8"/>
      <c r="TXJ313" s="8"/>
      <c r="TXK313" s="8"/>
      <c r="TXL313" s="8"/>
      <c r="TXM313" s="8"/>
      <c r="TXN313" s="8"/>
      <c r="TXO313" s="8"/>
      <c r="TXP313" s="8"/>
      <c r="TXQ313" s="8"/>
      <c r="TXR313" s="8"/>
      <c r="TXS313" s="8"/>
      <c r="TXT313" s="8"/>
      <c r="TXU313" s="8"/>
      <c r="TXV313" s="8"/>
      <c r="TXW313" s="8"/>
      <c r="TXX313" s="8"/>
      <c r="TXY313" s="8"/>
      <c r="TXZ313" s="8"/>
      <c r="TYA313" s="8"/>
      <c r="TYB313" s="8"/>
      <c r="TYC313" s="8"/>
      <c r="TYD313" s="8"/>
      <c r="TYE313" s="8"/>
      <c r="TYF313" s="8"/>
      <c r="TYG313" s="8"/>
      <c r="TYH313" s="8"/>
      <c r="TYI313" s="8"/>
      <c r="TYJ313" s="8"/>
      <c r="TYK313" s="8"/>
      <c r="TYL313" s="8"/>
      <c r="TYM313" s="8"/>
      <c r="TYN313" s="8"/>
      <c r="TYO313" s="8"/>
      <c r="TYP313" s="8"/>
      <c r="TYQ313" s="8"/>
      <c r="TYR313" s="8"/>
      <c r="TYS313" s="8"/>
      <c r="TYT313" s="8"/>
      <c r="TYU313" s="8"/>
      <c r="TYV313" s="8"/>
      <c r="TYW313" s="8"/>
      <c r="TYX313" s="8"/>
      <c r="TYY313" s="8"/>
      <c r="TYZ313" s="8"/>
      <c r="TZA313" s="8"/>
      <c r="TZB313" s="8"/>
      <c r="TZC313" s="8"/>
      <c r="TZD313" s="8"/>
      <c r="TZE313" s="8"/>
      <c r="TZF313" s="8"/>
      <c r="TZG313" s="8"/>
      <c r="TZH313" s="8"/>
      <c r="TZI313" s="8"/>
      <c r="TZJ313" s="8"/>
      <c r="TZK313" s="8"/>
      <c r="TZL313" s="8"/>
      <c r="TZM313" s="8"/>
      <c r="TZN313" s="8"/>
      <c r="TZO313" s="8"/>
      <c r="TZP313" s="8"/>
      <c r="TZQ313" s="8"/>
      <c r="TZR313" s="8"/>
      <c r="TZS313" s="8"/>
      <c r="TZT313" s="8"/>
      <c r="TZU313" s="8"/>
      <c r="TZV313" s="8"/>
      <c r="TZW313" s="8"/>
      <c r="TZX313" s="8"/>
      <c r="TZY313" s="8"/>
      <c r="TZZ313" s="8"/>
      <c r="UAA313" s="8"/>
      <c r="UAB313" s="8"/>
      <c r="UAC313" s="8"/>
      <c r="UAD313" s="8"/>
      <c r="UAE313" s="8"/>
      <c r="UAF313" s="8"/>
      <c r="UAG313" s="8"/>
      <c r="UAH313" s="8"/>
      <c r="UAI313" s="8"/>
      <c r="UAJ313" s="8"/>
      <c r="UAK313" s="8"/>
      <c r="UAL313" s="8"/>
      <c r="UAM313" s="8"/>
      <c r="UAN313" s="8"/>
      <c r="UAO313" s="8"/>
      <c r="UAP313" s="8"/>
      <c r="UAQ313" s="8"/>
      <c r="UAR313" s="8"/>
      <c r="UAS313" s="8"/>
      <c r="UAT313" s="8"/>
      <c r="UAU313" s="8"/>
      <c r="UAV313" s="8"/>
      <c r="UAW313" s="8"/>
      <c r="UAX313" s="8"/>
      <c r="UAY313" s="8"/>
      <c r="UAZ313" s="8"/>
      <c r="UBA313" s="8"/>
      <c r="UBB313" s="8"/>
      <c r="UBC313" s="8"/>
      <c r="UBD313" s="8"/>
      <c r="UBE313" s="8"/>
      <c r="UBF313" s="8"/>
      <c r="UBG313" s="8"/>
      <c r="UBH313" s="8"/>
      <c r="UBI313" s="8"/>
      <c r="UBJ313" s="8"/>
      <c r="UBK313" s="8"/>
      <c r="UBL313" s="8"/>
      <c r="UBM313" s="8"/>
      <c r="UBN313" s="8"/>
      <c r="UBO313" s="8"/>
      <c r="UBP313" s="8"/>
      <c r="UBQ313" s="8"/>
      <c r="UBR313" s="8"/>
      <c r="UBS313" s="8"/>
      <c r="UBT313" s="8"/>
      <c r="UBU313" s="8"/>
      <c r="UBV313" s="8"/>
      <c r="UBW313" s="8"/>
      <c r="UBX313" s="8"/>
      <c r="UBY313" s="8"/>
      <c r="UBZ313" s="8"/>
      <c r="UCA313" s="8"/>
      <c r="UCB313" s="8"/>
      <c r="UCC313" s="8"/>
      <c r="UCD313" s="8"/>
      <c r="UCE313" s="8"/>
      <c r="UCF313" s="8"/>
      <c r="UCG313" s="8"/>
      <c r="UCH313" s="8"/>
      <c r="UCI313" s="8"/>
      <c r="UCJ313" s="8"/>
      <c r="UCK313" s="8"/>
      <c r="UCL313" s="8"/>
      <c r="UCM313" s="8"/>
      <c r="UCN313" s="8"/>
      <c r="UCO313" s="8"/>
      <c r="UCP313" s="8"/>
      <c r="UCQ313" s="8"/>
      <c r="UCR313" s="8"/>
      <c r="UCS313" s="8"/>
      <c r="UCT313" s="8"/>
      <c r="UCU313" s="8"/>
      <c r="UCV313" s="8"/>
      <c r="UCW313" s="8"/>
      <c r="UCX313" s="8"/>
      <c r="UCY313" s="8"/>
      <c r="UCZ313" s="8"/>
      <c r="UDA313" s="8"/>
      <c r="UDB313" s="8"/>
      <c r="UDC313" s="8"/>
      <c r="UDD313" s="8"/>
      <c r="UDE313" s="8"/>
      <c r="UDF313" s="8"/>
      <c r="UDG313" s="8"/>
      <c r="UDH313" s="8"/>
      <c r="UDI313" s="8"/>
      <c r="UDJ313" s="8"/>
      <c r="UDK313" s="8"/>
      <c r="UDL313" s="8"/>
      <c r="UDM313" s="8"/>
      <c r="UDN313" s="8"/>
      <c r="UDO313" s="8"/>
      <c r="UDP313" s="8"/>
      <c r="UDQ313" s="8"/>
      <c r="UDR313" s="8"/>
      <c r="UDS313" s="8"/>
      <c r="UDT313" s="8"/>
      <c r="UDU313" s="8"/>
      <c r="UDV313" s="8"/>
      <c r="UDW313" s="8"/>
      <c r="UDX313" s="8"/>
      <c r="UDY313" s="8"/>
      <c r="UDZ313" s="8"/>
      <c r="UEA313" s="8"/>
      <c r="UEB313" s="8"/>
      <c r="UEC313" s="8"/>
      <c r="UED313" s="8"/>
      <c r="UEE313" s="8"/>
      <c r="UEF313" s="8"/>
      <c r="UEG313" s="8"/>
      <c r="UEH313" s="8"/>
      <c r="UEI313" s="8"/>
      <c r="UEJ313" s="8"/>
      <c r="UEK313" s="8"/>
      <c r="UEL313" s="8"/>
      <c r="UEM313" s="8"/>
      <c r="UEN313" s="8"/>
      <c r="UEO313" s="8"/>
      <c r="UEP313" s="8"/>
      <c r="UEQ313" s="8"/>
      <c r="UER313" s="8"/>
      <c r="UES313" s="8"/>
      <c r="UET313" s="8"/>
      <c r="UEU313" s="8"/>
      <c r="UEV313" s="8"/>
      <c r="UEW313" s="8"/>
      <c r="UEX313" s="8"/>
      <c r="UEY313" s="8"/>
      <c r="UEZ313" s="8"/>
      <c r="UFA313" s="8"/>
      <c r="UFB313" s="8"/>
      <c r="UFC313" s="8"/>
      <c r="UFD313" s="8"/>
      <c r="UFE313" s="8"/>
      <c r="UFF313" s="8"/>
      <c r="UFG313" s="8"/>
      <c r="UFH313" s="8"/>
      <c r="UFI313" s="8"/>
      <c r="UFJ313" s="8"/>
      <c r="UFK313" s="8"/>
      <c r="UFL313" s="8"/>
      <c r="UFM313" s="8"/>
      <c r="UFN313" s="8"/>
      <c r="UFO313" s="8"/>
      <c r="UFP313" s="8"/>
      <c r="UFQ313" s="8"/>
      <c r="UFR313" s="8"/>
      <c r="UFS313" s="8"/>
      <c r="UFT313" s="8"/>
      <c r="UFU313" s="8"/>
      <c r="UFV313" s="8"/>
      <c r="UFW313" s="8"/>
      <c r="UFX313" s="8"/>
      <c r="UFY313" s="8"/>
      <c r="UFZ313" s="8"/>
      <c r="UGA313" s="8"/>
      <c r="UGB313" s="8"/>
      <c r="UGC313" s="8"/>
      <c r="UGD313" s="8"/>
      <c r="UGE313" s="8"/>
      <c r="UGF313" s="8"/>
      <c r="UGG313" s="8"/>
      <c r="UGH313" s="8"/>
      <c r="UGI313" s="8"/>
      <c r="UGJ313" s="8"/>
      <c r="UGK313" s="8"/>
      <c r="UGL313" s="8"/>
      <c r="UGM313" s="8"/>
      <c r="UGN313" s="8"/>
      <c r="UGO313" s="8"/>
      <c r="UGP313" s="8"/>
      <c r="UGQ313" s="8"/>
      <c r="UGR313" s="8"/>
      <c r="UGS313" s="8"/>
      <c r="UGT313" s="8"/>
      <c r="UGU313" s="8"/>
      <c r="UGV313" s="8"/>
      <c r="UGW313" s="8"/>
      <c r="UGX313" s="8"/>
      <c r="UGY313" s="8"/>
      <c r="UGZ313" s="8"/>
      <c r="UHA313" s="8"/>
      <c r="UHB313" s="8"/>
      <c r="UHC313" s="8"/>
      <c r="UHD313" s="8"/>
      <c r="UHE313" s="8"/>
      <c r="UHF313" s="8"/>
      <c r="UHG313" s="8"/>
      <c r="UHH313" s="8"/>
      <c r="UHI313" s="8"/>
      <c r="UHJ313" s="8"/>
      <c r="UHK313" s="8"/>
      <c r="UHL313" s="8"/>
      <c r="UHM313" s="8"/>
      <c r="UHN313" s="8"/>
      <c r="UHO313" s="8"/>
      <c r="UHP313" s="8"/>
      <c r="UHQ313" s="8"/>
      <c r="UHR313" s="8"/>
      <c r="UHS313" s="8"/>
      <c r="UHT313" s="8"/>
      <c r="UHU313" s="8"/>
      <c r="UHV313" s="8"/>
      <c r="UHW313" s="8"/>
      <c r="UHX313" s="8"/>
      <c r="UHY313" s="8"/>
      <c r="UHZ313" s="8"/>
      <c r="UIA313" s="8"/>
      <c r="UIB313" s="8"/>
      <c r="UIC313" s="8"/>
      <c r="UID313" s="8"/>
      <c r="UIE313" s="8"/>
      <c r="UIF313" s="8"/>
      <c r="UIG313" s="8"/>
      <c r="UIH313" s="8"/>
      <c r="UII313" s="8"/>
      <c r="UIJ313" s="8"/>
      <c r="UIK313" s="8"/>
      <c r="UIL313" s="8"/>
      <c r="UIM313" s="8"/>
      <c r="UIN313" s="8"/>
      <c r="UIO313" s="8"/>
      <c r="UIP313" s="8"/>
      <c r="UIQ313" s="8"/>
      <c r="UIR313" s="8"/>
      <c r="UIS313" s="8"/>
      <c r="UIT313" s="8"/>
      <c r="UIU313" s="8"/>
      <c r="UIV313" s="8"/>
      <c r="UIW313" s="8"/>
      <c r="UIX313" s="8"/>
      <c r="UIY313" s="8"/>
      <c r="UIZ313" s="8"/>
      <c r="UJA313" s="8"/>
      <c r="UJB313" s="8"/>
      <c r="UJC313" s="8"/>
      <c r="UJD313" s="8"/>
      <c r="UJE313" s="8"/>
      <c r="UJF313" s="8"/>
      <c r="UJG313" s="8"/>
      <c r="UJH313" s="8"/>
      <c r="UJI313" s="8"/>
      <c r="UJJ313" s="8"/>
      <c r="UJK313" s="8"/>
      <c r="UJL313" s="8"/>
      <c r="UJM313" s="8"/>
      <c r="UJN313" s="8"/>
      <c r="UJO313" s="8"/>
      <c r="UJP313" s="8"/>
      <c r="UJQ313" s="8"/>
      <c r="UJR313" s="8"/>
      <c r="UJS313" s="8"/>
      <c r="UJT313" s="8"/>
      <c r="UJU313" s="8"/>
      <c r="UJV313" s="8"/>
      <c r="UJW313" s="8"/>
      <c r="UJX313" s="8"/>
      <c r="UJY313" s="8"/>
      <c r="UJZ313" s="8"/>
      <c r="UKA313" s="8"/>
      <c r="UKB313" s="8"/>
      <c r="UKC313" s="8"/>
      <c r="UKD313" s="8"/>
      <c r="UKE313" s="8"/>
      <c r="UKF313" s="8"/>
      <c r="UKG313" s="8"/>
      <c r="UKH313" s="8"/>
      <c r="UKI313" s="8"/>
      <c r="UKJ313" s="8"/>
      <c r="UKK313" s="8"/>
      <c r="UKL313" s="8"/>
      <c r="UKM313" s="8"/>
      <c r="UKN313" s="8"/>
      <c r="UKO313" s="8"/>
      <c r="UKP313" s="8"/>
      <c r="UKQ313" s="8"/>
      <c r="UKR313" s="8"/>
      <c r="UKS313" s="8"/>
      <c r="UKT313" s="8"/>
      <c r="UKU313" s="8"/>
      <c r="UKV313" s="8"/>
      <c r="UKW313" s="8"/>
      <c r="UKX313" s="8"/>
      <c r="UKY313" s="8"/>
      <c r="UKZ313" s="8"/>
      <c r="ULA313" s="8"/>
      <c r="ULB313" s="8"/>
      <c r="ULC313" s="8"/>
      <c r="ULD313" s="8"/>
      <c r="ULE313" s="8"/>
      <c r="ULF313" s="8"/>
      <c r="ULG313" s="8"/>
      <c r="ULH313" s="8"/>
      <c r="ULI313" s="8"/>
      <c r="ULJ313" s="8"/>
      <c r="ULK313" s="8"/>
      <c r="ULL313" s="8"/>
      <c r="ULM313" s="8"/>
      <c r="ULN313" s="8"/>
      <c r="ULO313" s="8"/>
      <c r="ULP313" s="8"/>
      <c r="ULQ313" s="8"/>
      <c r="ULR313" s="8"/>
      <c r="ULS313" s="8"/>
      <c r="ULT313" s="8"/>
      <c r="ULU313" s="8"/>
      <c r="ULV313" s="8"/>
      <c r="ULW313" s="8"/>
      <c r="ULX313" s="8"/>
      <c r="ULY313" s="8"/>
      <c r="ULZ313" s="8"/>
      <c r="UMA313" s="8"/>
      <c r="UMB313" s="8"/>
      <c r="UMC313" s="8"/>
      <c r="UMD313" s="8"/>
      <c r="UME313" s="8"/>
      <c r="UMF313" s="8"/>
      <c r="UMG313" s="8"/>
      <c r="UMH313" s="8"/>
      <c r="UMI313" s="8"/>
      <c r="UMJ313" s="8"/>
      <c r="UMK313" s="8"/>
      <c r="UML313" s="8"/>
      <c r="UMM313" s="8"/>
      <c r="UMN313" s="8"/>
      <c r="UMO313" s="8"/>
      <c r="UMP313" s="8"/>
      <c r="UMQ313" s="8"/>
      <c r="UMR313" s="8"/>
      <c r="UMS313" s="8"/>
      <c r="UMT313" s="8"/>
      <c r="UMU313" s="8"/>
      <c r="UMV313" s="8"/>
      <c r="UMW313" s="8"/>
      <c r="UMX313" s="8"/>
      <c r="UMY313" s="8"/>
      <c r="UMZ313" s="8"/>
      <c r="UNA313" s="8"/>
      <c r="UNB313" s="8"/>
      <c r="UNC313" s="8"/>
      <c r="UND313" s="8"/>
      <c r="UNE313" s="8"/>
      <c r="UNF313" s="8"/>
      <c r="UNG313" s="8"/>
      <c r="UNH313" s="8"/>
      <c r="UNI313" s="8"/>
      <c r="UNJ313" s="8"/>
      <c r="UNK313" s="8"/>
      <c r="UNL313" s="8"/>
      <c r="UNM313" s="8"/>
      <c r="UNN313" s="8"/>
      <c r="UNO313" s="8"/>
      <c r="UNP313" s="8"/>
      <c r="UNQ313" s="8"/>
      <c r="UNR313" s="8"/>
      <c r="UNS313" s="8"/>
      <c r="UNT313" s="8"/>
      <c r="UNU313" s="8"/>
      <c r="UNV313" s="8"/>
      <c r="UNW313" s="8"/>
      <c r="UNX313" s="8"/>
      <c r="UNY313" s="8"/>
      <c r="UNZ313" s="8"/>
      <c r="UOA313" s="8"/>
      <c r="UOB313" s="8"/>
      <c r="UOC313" s="8"/>
      <c r="UOD313" s="8"/>
      <c r="UOE313" s="8"/>
      <c r="UOF313" s="8"/>
      <c r="UOG313" s="8"/>
      <c r="UOH313" s="8"/>
      <c r="UOI313" s="8"/>
      <c r="UOJ313" s="8"/>
      <c r="UOK313" s="8"/>
      <c r="UOL313" s="8"/>
      <c r="UOM313" s="8"/>
      <c r="UON313" s="8"/>
      <c r="UOO313" s="8"/>
      <c r="UOP313" s="8"/>
      <c r="UOQ313" s="8"/>
      <c r="UOR313" s="8"/>
      <c r="UOS313" s="8"/>
      <c r="UOT313" s="8"/>
      <c r="UOU313" s="8"/>
      <c r="UOV313" s="8"/>
      <c r="UOW313" s="8"/>
      <c r="UOX313" s="8"/>
      <c r="UOY313" s="8"/>
      <c r="UOZ313" s="8"/>
      <c r="UPA313" s="8"/>
      <c r="UPB313" s="8"/>
      <c r="UPC313" s="8"/>
      <c r="UPD313" s="8"/>
      <c r="UPE313" s="8"/>
      <c r="UPF313" s="8"/>
      <c r="UPG313" s="8"/>
      <c r="UPH313" s="8"/>
      <c r="UPI313" s="8"/>
      <c r="UPJ313" s="8"/>
      <c r="UPK313" s="8"/>
      <c r="UPL313" s="8"/>
      <c r="UPM313" s="8"/>
      <c r="UPN313" s="8"/>
      <c r="UPO313" s="8"/>
      <c r="UPP313" s="8"/>
      <c r="UPQ313" s="8"/>
      <c r="UPR313" s="8"/>
      <c r="UPS313" s="8"/>
      <c r="UPT313" s="8"/>
      <c r="UPU313" s="8"/>
      <c r="UPV313" s="8"/>
      <c r="UPW313" s="8"/>
      <c r="UPX313" s="8"/>
      <c r="UPY313" s="8"/>
      <c r="UPZ313" s="8"/>
      <c r="UQA313" s="8"/>
      <c r="UQB313" s="8"/>
      <c r="UQC313" s="8"/>
      <c r="UQD313" s="8"/>
      <c r="UQE313" s="8"/>
      <c r="UQF313" s="8"/>
      <c r="UQG313" s="8"/>
      <c r="UQH313" s="8"/>
      <c r="UQI313" s="8"/>
      <c r="UQJ313" s="8"/>
      <c r="UQK313" s="8"/>
      <c r="UQL313" s="8"/>
      <c r="UQM313" s="8"/>
      <c r="UQN313" s="8"/>
      <c r="UQO313" s="8"/>
      <c r="UQP313" s="8"/>
      <c r="UQQ313" s="8"/>
      <c r="UQR313" s="8"/>
      <c r="UQS313" s="8"/>
      <c r="UQT313" s="8"/>
      <c r="UQU313" s="8"/>
      <c r="UQV313" s="8"/>
      <c r="UQW313" s="8"/>
      <c r="UQX313" s="8"/>
      <c r="UQY313" s="8"/>
      <c r="UQZ313" s="8"/>
      <c r="URA313" s="8"/>
      <c r="URB313" s="8"/>
      <c r="URC313" s="8"/>
      <c r="URD313" s="8"/>
      <c r="URE313" s="8"/>
      <c r="URF313" s="8"/>
      <c r="URG313" s="8"/>
      <c r="URH313" s="8"/>
      <c r="URI313" s="8"/>
      <c r="URJ313" s="8"/>
      <c r="URK313" s="8"/>
      <c r="URL313" s="8"/>
      <c r="URM313" s="8"/>
      <c r="URN313" s="8"/>
      <c r="URO313" s="8"/>
      <c r="URP313" s="8"/>
      <c r="URQ313" s="8"/>
      <c r="URR313" s="8"/>
      <c r="URS313" s="8"/>
      <c r="URT313" s="8"/>
      <c r="URU313" s="8"/>
      <c r="URV313" s="8"/>
      <c r="URW313" s="8"/>
      <c r="URX313" s="8"/>
      <c r="URY313" s="8"/>
      <c r="URZ313" s="8"/>
      <c r="USA313" s="8"/>
      <c r="USB313" s="8"/>
      <c r="USC313" s="8"/>
      <c r="USD313" s="8"/>
      <c r="USE313" s="8"/>
      <c r="USF313" s="8"/>
      <c r="USG313" s="8"/>
      <c r="USH313" s="8"/>
      <c r="USI313" s="8"/>
      <c r="USJ313" s="8"/>
      <c r="USK313" s="8"/>
      <c r="USL313" s="8"/>
      <c r="USM313" s="8"/>
      <c r="USN313" s="8"/>
      <c r="USO313" s="8"/>
      <c r="USP313" s="8"/>
      <c r="USQ313" s="8"/>
      <c r="USR313" s="8"/>
      <c r="USS313" s="8"/>
      <c r="UST313" s="8"/>
      <c r="USU313" s="8"/>
      <c r="USV313" s="8"/>
      <c r="USW313" s="8"/>
      <c r="USX313" s="8"/>
      <c r="USY313" s="8"/>
      <c r="USZ313" s="8"/>
      <c r="UTA313" s="8"/>
      <c r="UTB313" s="8"/>
      <c r="UTC313" s="8"/>
      <c r="UTD313" s="8"/>
      <c r="UTE313" s="8"/>
      <c r="UTF313" s="8"/>
      <c r="UTG313" s="8"/>
      <c r="UTH313" s="8"/>
      <c r="UTI313" s="8"/>
      <c r="UTJ313" s="8"/>
      <c r="UTK313" s="8"/>
      <c r="UTL313" s="8"/>
      <c r="UTM313" s="8"/>
      <c r="UTN313" s="8"/>
      <c r="UTO313" s="8"/>
      <c r="UTP313" s="8"/>
      <c r="UTQ313" s="8"/>
      <c r="UTR313" s="8"/>
      <c r="UTS313" s="8"/>
      <c r="UTT313" s="8"/>
      <c r="UTU313" s="8"/>
      <c r="UTV313" s="8"/>
      <c r="UTW313" s="8"/>
      <c r="UTX313" s="8"/>
      <c r="UTY313" s="8"/>
      <c r="UTZ313" s="8"/>
      <c r="UUA313" s="8"/>
      <c r="UUB313" s="8"/>
      <c r="UUC313" s="8"/>
      <c r="UUD313" s="8"/>
      <c r="UUE313" s="8"/>
      <c r="UUF313" s="8"/>
      <c r="UUG313" s="8"/>
      <c r="UUH313" s="8"/>
      <c r="UUI313" s="8"/>
      <c r="UUJ313" s="8"/>
      <c r="UUK313" s="8"/>
      <c r="UUL313" s="8"/>
      <c r="UUM313" s="8"/>
      <c r="UUN313" s="8"/>
      <c r="UUO313" s="8"/>
      <c r="UUP313" s="8"/>
      <c r="UUQ313" s="8"/>
      <c r="UUR313" s="8"/>
      <c r="UUS313" s="8"/>
      <c r="UUT313" s="8"/>
      <c r="UUU313" s="8"/>
      <c r="UUV313" s="8"/>
      <c r="UUW313" s="8"/>
      <c r="UUX313" s="8"/>
      <c r="UUY313" s="8"/>
      <c r="UUZ313" s="8"/>
      <c r="UVA313" s="8"/>
      <c r="UVB313" s="8"/>
      <c r="UVC313" s="8"/>
      <c r="UVD313" s="8"/>
      <c r="UVE313" s="8"/>
      <c r="UVF313" s="8"/>
      <c r="UVG313" s="8"/>
      <c r="UVH313" s="8"/>
      <c r="UVI313" s="8"/>
      <c r="UVJ313" s="8"/>
      <c r="UVK313" s="8"/>
      <c r="UVL313" s="8"/>
      <c r="UVM313" s="8"/>
      <c r="UVN313" s="8"/>
      <c r="UVO313" s="8"/>
      <c r="UVP313" s="8"/>
      <c r="UVQ313" s="8"/>
      <c r="UVR313" s="8"/>
      <c r="UVS313" s="8"/>
      <c r="UVT313" s="8"/>
      <c r="UVU313" s="8"/>
      <c r="UVV313" s="8"/>
      <c r="UVW313" s="8"/>
      <c r="UVX313" s="8"/>
      <c r="UVY313" s="8"/>
      <c r="UVZ313" s="8"/>
      <c r="UWA313" s="8"/>
      <c r="UWB313" s="8"/>
      <c r="UWC313" s="8"/>
      <c r="UWD313" s="8"/>
      <c r="UWE313" s="8"/>
      <c r="UWF313" s="8"/>
      <c r="UWG313" s="8"/>
      <c r="UWH313" s="8"/>
      <c r="UWI313" s="8"/>
      <c r="UWJ313" s="8"/>
      <c r="UWK313" s="8"/>
      <c r="UWL313" s="8"/>
      <c r="UWM313" s="8"/>
      <c r="UWN313" s="8"/>
      <c r="UWO313" s="8"/>
      <c r="UWP313" s="8"/>
      <c r="UWQ313" s="8"/>
      <c r="UWR313" s="8"/>
      <c r="UWS313" s="8"/>
      <c r="UWT313" s="8"/>
      <c r="UWU313" s="8"/>
      <c r="UWV313" s="8"/>
      <c r="UWW313" s="8"/>
      <c r="UWX313" s="8"/>
      <c r="UWY313" s="8"/>
      <c r="UWZ313" s="8"/>
      <c r="UXA313" s="8"/>
      <c r="UXB313" s="8"/>
      <c r="UXC313" s="8"/>
      <c r="UXD313" s="8"/>
      <c r="UXE313" s="8"/>
      <c r="UXF313" s="8"/>
      <c r="UXG313" s="8"/>
      <c r="UXH313" s="8"/>
      <c r="UXI313" s="8"/>
      <c r="UXJ313" s="8"/>
      <c r="UXK313" s="8"/>
      <c r="UXL313" s="8"/>
      <c r="UXM313" s="8"/>
      <c r="UXN313" s="8"/>
      <c r="UXO313" s="8"/>
      <c r="UXP313" s="8"/>
      <c r="UXQ313" s="8"/>
      <c r="UXR313" s="8"/>
      <c r="UXS313" s="8"/>
      <c r="UXT313" s="8"/>
      <c r="UXU313" s="8"/>
      <c r="UXV313" s="8"/>
      <c r="UXW313" s="8"/>
      <c r="UXX313" s="8"/>
      <c r="UXY313" s="8"/>
      <c r="UXZ313" s="8"/>
      <c r="UYA313" s="8"/>
      <c r="UYB313" s="8"/>
      <c r="UYC313" s="8"/>
      <c r="UYD313" s="8"/>
      <c r="UYE313" s="8"/>
      <c r="UYF313" s="8"/>
      <c r="UYG313" s="8"/>
      <c r="UYH313" s="8"/>
      <c r="UYI313" s="8"/>
      <c r="UYJ313" s="8"/>
      <c r="UYK313" s="8"/>
      <c r="UYL313" s="8"/>
      <c r="UYM313" s="8"/>
      <c r="UYN313" s="8"/>
      <c r="UYO313" s="8"/>
      <c r="UYP313" s="8"/>
      <c r="UYQ313" s="8"/>
      <c r="UYR313" s="8"/>
      <c r="UYS313" s="8"/>
      <c r="UYT313" s="8"/>
      <c r="UYU313" s="8"/>
      <c r="UYV313" s="8"/>
      <c r="UYW313" s="8"/>
      <c r="UYX313" s="8"/>
      <c r="UYY313" s="8"/>
      <c r="UYZ313" s="8"/>
      <c r="UZA313" s="8"/>
      <c r="UZB313" s="8"/>
      <c r="UZC313" s="8"/>
      <c r="UZD313" s="8"/>
      <c r="UZE313" s="8"/>
      <c r="UZF313" s="8"/>
      <c r="UZG313" s="8"/>
      <c r="UZH313" s="8"/>
      <c r="UZI313" s="8"/>
      <c r="UZJ313" s="8"/>
      <c r="UZK313" s="8"/>
      <c r="UZL313" s="8"/>
      <c r="UZM313" s="8"/>
      <c r="UZN313" s="8"/>
      <c r="UZO313" s="8"/>
      <c r="UZP313" s="8"/>
      <c r="UZQ313" s="8"/>
      <c r="UZR313" s="8"/>
      <c r="UZS313" s="8"/>
      <c r="UZT313" s="8"/>
      <c r="UZU313" s="8"/>
      <c r="UZV313" s="8"/>
      <c r="UZW313" s="8"/>
      <c r="UZX313" s="8"/>
      <c r="UZY313" s="8"/>
      <c r="UZZ313" s="8"/>
      <c r="VAA313" s="8"/>
      <c r="VAB313" s="8"/>
      <c r="VAC313" s="8"/>
      <c r="VAD313" s="8"/>
      <c r="VAE313" s="8"/>
      <c r="VAF313" s="8"/>
      <c r="VAG313" s="8"/>
      <c r="VAH313" s="8"/>
      <c r="VAI313" s="8"/>
      <c r="VAJ313" s="8"/>
      <c r="VAK313" s="8"/>
      <c r="VAL313" s="8"/>
      <c r="VAM313" s="8"/>
      <c r="VAN313" s="8"/>
      <c r="VAO313" s="8"/>
      <c r="VAP313" s="8"/>
      <c r="VAQ313" s="8"/>
      <c r="VAR313" s="8"/>
      <c r="VAS313" s="8"/>
      <c r="VAT313" s="8"/>
      <c r="VAU313" s="8"/>
      <c r="VAV313" s="8"/>
      <c r="VAW313" s="8"/>
      <c r="VAX313" s="8"/>
      <c r="VAY313" s="8"/>
      <c r="VAZ313" s="8"/>
      <c r="VBA313" s="8"/>
      <c r="VBB313" s="8"/>
      <c r="VBC313" s="8"/>
      <c r="VBD313" s="8"/>
      <c r="VBE313" s="8"/>
      <c r="VBF313" s="8"/>
      <c r="VBG313" s="8"/>
      <c r="VBH313" s="8"/>
      <c r="VBI313" s="8"/>
      <c r="VBJ313" s="8"/>
      <c r="VBK313" s="8"/>
      <c r="VBL313" s="8"/>
      <c r="VBM313" s="8"/>
      <c r="VBN313" s="8"/>
      <c r="VBO313" s="8"/>
      <c r="VBP313" s="8"/>
      <c r="VBQ313" s="8"/>
      <c r="VBR313" s="8"/>
      <c r="VBS313" s="8"/>
      <c r="VBT313" s="8"/>
      <c r="VBU313" s="8"/>
      <c r="VBV313" s="8"/>
      <c r="VBW313" s="8"/>
      <c r="VBX313" s="8"/>
      <c r="VBY313" s="8"/>
      <c r="VBZ313" s="8"/>
      <c r="VCA313" s="8"/>
      <c r="VCB313" s="8"/>
      <c r="VCC313" s="8"/>
      <c r="VCD313" s="8"/>
      <c r="VCE313" s="8"/>
      <c r="VCF313" s="8"/>
      <c r="VCG313" s="8"/>
      <c r="VCH313" s="8"/>
      <c r="VCI313" s="8"/>
      <c r="VCJ313" s="8"/>
      <c r="VCK313" s="8"/>
      <c r="VCL313" s="8"/>
      <c r="VCM313" s="8"/>
      <c r="VCN313" s="8"/>
      <c r="VCO313" s="8"/>
      <c r="VCP313" s="8"/>
      <c r="VCQ313" s="8"/>
      <c r="VCR313" s="8"/>
      <c r="VCS313" s="8"/>
      <c r="VCT313" s="8"/>
      <c r="VCU313" s="8"/>
      <c r="VCV313" s="8"/>
      <c r="VCW313" s="8"/>
      <c r="VCX313" s="8"/>
      <c r="VCY313" s="8"/>
      <c r="VCZ313" s="8"/>
      <c r="VDA313" s="8"/>
      <c r="VDB313" s="8"/>
      <c r="VDC313" s="8"/>
      <c r="VDD313" s="8"/>
      <c r="VDE313" s="8"/>
      <c r="VDF313" s="8"/>
      <c r="VDG313" s="8"/>
      <c r="VDH313" s="8"/>
      <c r="VDI313" s="8"/>
      <c r="VDJ313" s="8"/>
      <c r="VDK313" s="8"/>
      <c r="VDL313" s="8"/>
      <c r="VDM313" s="8"/>
      <c r="VDN313" s="8"/>
      <c r="VDO313" s="8"/>
      <c r="VDP313" s="8"/>
      <c r="VDQ313" s="8"/>
      <c r="VDR313" s="8"/>
      <c r="VDS313" s="8"/>
      <c r="VDT313" s="8"/>
      <c r="VDU313" s="8"/>
      <c r="VDV313" s="8"/>
      <c r="VDW313" s="8"/>
      <c r="VDX313" s="8"/>
      <c r="VDY313" s="8"/>
      <c r="VDZ313" s="8"/>
      <c r="VEA313" s="8"/>
      <c r="VEB313" s="8"/>
      <c r="VEC313" s="8"/>
      <c r="VED313" s="8"/>
      <c r="VEE313" s="8"/>
      <c r="VEF313" s="8"/>
      <c r="VEG313" s="8"/>
      <c r="VEH313" s="8"/>
      <c r="VEI313" s="8"/>
      <c r="VEJ313" s="8"/>
      <c r="VEK313" s="8"/>
      <c r="VEL313" s="8"/>
      <c r="VEM313" s="8"/>
      <c r="VEN313" s="8"/>
      <c r="VEO313" s="8"/>
      <c r="VEP313" s="8"/>
      <c r="VEQ313" s="8"/>
      <c r="VER313" s="8"/>
      <c r="VES313" s="8"/>
      <c r="VET313" s="8"/>
      <c r="VEU313" s="8"/>
      <c r="VEV313" s="8"/>
      <c r="VEW313" s="8"/>
      <c r="VEX313" s="8"/>
      <c r="VEY313" s="8"/>
      <c r="VEZ313" s="8"/>
      <c r="VFA313" s="8"/>
      <c r="VFB313" s="8"/>
      <c r="VFC313" s="8"/>
      <c r="VFD313" s="8"/>
      <c r="VFE313" s="8"/>
      <c r="VFF313" s="8"/>
      <c r="VFG313" s="8"/>
      <c r="VFH313" s="8"/>
      <c r="VFI313" s="8"/>
      <c r="VFJ313" s="8"/>
      <c r="VFK313" s="8"/>
      <c r="VFL313" s="8"/>
      <c r="VFM313" s="8"/>
      <c r="VFN313" s="8"/>
      <c r="VFO313" s="8"/>
      <c r="VFP313" s="8"/>
      <c r="VFQ313" s="8"/>
      <c r="VFR313" s="8"/>
      <c r="VFS313" s="8"/>
      <c r="VFT313" s="8"/>
      <c r="VFU313" s="8"/>
      <c r="VFV313" s="8"/>
      <c r="VFW313" s="8"/>
      <c r="VFX313" s="8"/>
      <c r="VFY313" s="8"/>
      <c r="VFZ313" s="8"/>
      <c r="VGA313" s="8"/>
      <c r="VGB313" s="8"/>
      <c r="VGC313" s="8"/>
      <c r="VGD313" s="8"/>
      <c r="VGE313" s="8"/>
      <c r="VGF313" s="8"/>
      <c r="VGG313" s="8"/>
      <c r="VGH313" s="8"/>
      <c r="VGI313" s="8"/>
      <c r="VGJ313" s="8"/>
      <c r="VGK313" s="8"/>
      <c r="VGL313" s="8"/>
      <c r="VGM313" s="8"/>
      <c r="VGN313" s="8"/>
      <c r="VGO313" s="8"/>
      <c r="VGP313" s="8"/>
      <c r="VGQ313" s="8"/>
      <c r="VGR313" s="8"/>
      <c r="VGS313" s="8"/>
      <c r="VGT313" s="8"/>
      <c r="VGU313" s="8"/>
      <c r="VGV313" s="8"/>
      <c r="VGW313" s="8"/>
      <c r="VGX313" s="8"/>
      <c r="VGY313" s="8"/>
      <c r="VGZ313" s="8"/>
      <c r="VHA313" s="8"/>
      <c r="VHB313" s="8"/>
      <c r="VHC313" s="8"/>
      <c r="VHD313" s="8"/>
      <c r="VHE313" s="8"/>
      <c r="VHF313" s="8"/>
      <c r="VHG313" s="8"/>
      <c r="VHH313" s="8"/>
      <c r="VHI313" s="8"/>
      <c r="VHJ313" s="8"/>
      <c r="VHK313" s="8"/>
      <c r="VHL313" s="8"/>
      <c r="VHM313" s="8"/>
      <c r="VHN313" s="8"/>
      <c r="VHO313" s="8"/>
      <c r="VHP313" s="8"/>
      <c r="VHQ313" s="8"/>
      <c r="VHR313" s="8"/>
      <c r="VHS313" s="8"/>
      <c r="VHT313" s="8"/>
      <c r="VHU313" s="8"/>
      <c r="VHV313" s="8"/>
      <c r="VHW313" s="8"/>
      <c r="VHX313" s="8"/>
      <c r="VHY313" s="8"/>
      <c r="VHZ313" s="8"/>
      <c r="VIA313" s="8"/>
      <c r="VIB313" s="8"/>
      <c r="VIC313" s="8"/>
      <c r="VID313" s="8"/>
      <c r="VIE313" s="8"/>
      <c r="VIF313" s="8"/>
      <c r="VIG313" s="8"/>
      <c r="VIH313" s="8"/>
      <c r="VII313" s="8"/>
      <c r="VIJ313" s="8"/>
      <c r="VIK313" s="8"/>
      <c r="VIL313" s="8"/>
      <c r="VIM313" s="8"/>
      <c r="VIN313" s="8"/>
      <c r="VIO313" s="8"/>
      <c r="VIP313" s="8"/>
      <c r="VIQ313" s="8"/>
      <c r="VIR313" s="8"/>
      <c r="VIS313" s="8"/>
      <c r="VIT313" s="8"/>
      <c r="VIU313" s="8"/>
      <c r="VIV313" s="8"/>
      <c r="VIW313" s="8"/>
      <c r="VIX313" s="8"/>
      <c r="VIY313" s="8"/>
      <c r="VIZ313" s="8"/>
      <c r="VJA313" s="8"/>
      <c r="VJB313" s="8"/>
      <c r="VJC313" s="8"/>
      <c r="VJD313" s="8"/>
      <c r="VJE313" s="8"/>
      <c r="VJF313" s="8"/>
      <c r="VJG313" s="8"/>
      <c r="VJH313" s="8"/>
      <c r="VJI313" s="8"/>
      <c r="VJJ313" s="8"/>
      <c r="VJK313" s="8"/>
      <c r="VJL313" s="8"/>
      <c r="VJM313" s="8"/>
      <c r="VJN313" s="8"/>
      <c r="VJO313" s="8"/>
      <c r="VJP313" s="8"/>
      <c r="VJQ313" s="8"/>
      <c r="VJR313" s="8"/>
      <c r="VJS313" s="8"/>
      <c r="VJT313" s="8"/>
      <c r="VJU313" s="8"/>
      <c r="VJV313" s="8"/>
      <c r="VJW313" s="8"/>
      <c r="VJX313" s="8"/>
      <c r="VJY313" s="8"/>
      <c r="VJZ313" s="8"/>
      <c r="VKA313" s="8"/>
      <c r="VKB313" s="8"/>
      <c r="VKC313" s="8"/>
      <c r="VKD313" s="8"/>
      <c r="VKE313" s="8"/>
      <c r="VKF313" s="8"/>
      <c r="VKG313" s="8"/>
      <c r="VKH313" s="8"/>
      <c r="VKI313" s="8"/>
      <c r="VKJ313" s="8"/>
      <c r="VKK313" s="8"/>
      <c r="VKL313" s="8"/>
      <c r="VKM313" s="8"/>
      <c r="VKN313" s="8"/>
      <c r="VKO313" s="8"/>
      <c r="VKP313" s="8"/>
      <c r="VKQ313" s="8"/>
      <c r="VKR313" s="8"/>
      <c r="VKS313" s="8"/>
      <c r="VKT313" s="8"/>
      <c r="VKU313" s="8"/>
      <c r="VKV313" s="8"/>
      <c r="VKW313" s="8"/>
      <c r="VKX313" s="8"/>
      <c r="VKY313" s="8"/>
      <c r="VKZ313" s="8"/>
      <c r="VLA313" s="8"/>
      <c r="VLB313" s="8"/>
      <c r="VLC313" s="8"/>
      <c r="VLD313" s="8"/>
      <c r="VLE313" s="8"/>
      <c r="VLF313" s="8"/>
      <c r="VLG313" s="8"/>
      <c r="VLH313" s="8"/>
      <c r="VLI313" s="8"/>
      <c r="VLJ313" s="8"/>
      <c r="VLK313" s="8"/>
      <c r="VLL313" s="8"/>
      <c r="VLM313" s="8"/>
      <c r="VLN313" s="8"/>
      <c r="VLO313" s="8"/>
      <c r="VLP313" s="8"/>
      <c r="VLQ313" s="8"/>
      <c r="VLR313" s="8"/>
      <c r="VLS313" s="8"/>
      <c r="VLT313" s="8"/>
      <c r="VLU313" s="8"/>
      <c r="VLV313" s="8"/>
      <c r="VLW313" s="8"/>
      <c r="VLX313" s="8"/>
      <c r="VLY313" s="8"/>
      <c r="VLZ313" s="8"/>
      <c r="VMA313" s="8"/>
      <c r="VMB313" s="8"/>
      <c r="VMC313" s="8"/>
      <c r="VMD313" s="8"/>
      <c r="VME313" s="8"/>
      <c r="VMF313" s="8"/>
      <c r="VMG313" s="8"/>
      <c r="VMH313" s="8"/>
      <c r="VMI313" s="8"/>
      <c r="VMJ313" s="8"/>
      <c r="VMK313" s="8"/>
      <c r="VML313" s="8"/>
      <c r="VMM313" s="8"/>
      <c r="VMN313" s="8"/>
      <c r="VMO313" s="8"/>
      <c r="VMP313" s="8"/>
      <c r="VMQ313" s="8"/>
      <c r="VMR313" s="8"/>
      <c r="VMS313" s="8"/>
      <c r="VMT313" s="8"/>
      <c r="VMU313" s="8"/>
      <c r="VMV313" s="8"/>
      <c r="VMW313" s="8"/>
      <c r="VMX313" s="8"/>
      <c r="VMY313" s="8"/>
      <c r="VMZ313" s="8"/>
      <c r="VNA313" s="8"/>
      <c r="VNB313" s="8"/>
      <c r="VNC313" s="8"/>
      <c r="VND313" s="8"/>
      <c r="VNE313" s="8"/>
      <c r="VNF313" s="8"/>
      <c r="VNG313" s="8"/>
      <c r="VNH313" s="8"/>
      <c r="VNI313" s="8"/>
      <c r="VNJ313" s="8"/>
      <c r="VNK313" s="8"/>
      <c r="VNL313" s="8"/>
      <c r="VNM313" s="8"/>
      <c r="VNN313" s="8"/>
      <c r="VNO313" s="8"/>
      <c r="VNP313" s="8"/>
      <c r="VNQ313" s="8"/>
      <c r="VNR313" s="8"/>
      <c r="VNS313" s="8"/>
      <c r="VNT313" s="8"/>
      <c r="VNU313" s="8"/>
      <c r="VNV313" s="8"/>
      <c r="VNW313" s="8"/>
      <c r="VNX313" s="8"/>
      <c r="VNY313" s="8"/>
      <c r="VNZ313" s="8"/>
      <c r="VOA313" s="8"/>
      <c r="VOB313" s="8"/>
      <c r="VOC313" s="8"/>
      <c r="VOD313" s="8"/>
      <c r="VOE313" s="8"/>
      <c r="VOF313" s="8"/>
      <c r="VOG313" s="8"/>
      <c r="VOH313" s="8"/>
      <c r="VOI313" s="8"/>
      <c r="VOJ313" s="8"/>
      <c r="VOK313" s="8"/>
      <c r="VOL313" s="8"/>
      <c r="VOM313" s="8"/>
      <c r="VON313" s="8"/>
      <c r="VOO313" s="8"/>
      <c r="VOP313" s="8"/>
      <c r="VOQ313" s="8"/>
      <c r="VOR313" s="8"/>
      <c r="VOS313" s="8"/>
      <c r="VOT313" s="8"/>
      <c r="VOU313" s="8"/>
      <c r="VOV313" s="8"/>
      <c r="VOW313" s="8"/>
      <c r="VOX313" s="8"/>
      <c r="VOY313" s="8"/>
      <c r="VOZ313" s="8"/>
      <c r="VPA313" s="8"/>
      <c r="VPB313" s="8"/>
      <c r="VPC313" s="8"/>
      <c r="VPD313" s="8"/>
      <c r="VPE313" s="8"/>
      <c r="VPF313" s="8"/>
      <c r="VPG313" s="8"/>
      <c r="VPH313" s="8"/>
      <c r="VPI313" s="8"/>
      <c r="VPJ313" s="8"/>
      <c r="VPK313" s="8"/>
      <c r="VPL313" s="8"/>
      <c r="VPM313" s="8"/>
      <c r="VPN313" s="8"/>
      <c r="VPO313" s="8"/>
      <c r="VPP313" s="8"/>
      <c r="VPQ313" s="8"/>
      <c r="VPR313" s="8"/>
      <c r="VPS313" s="8"/>
      <c r="VPT313" s="8"/>
      <c r="VPU313" s="8"/>
      <c r="VPV313" s="8"/>
      <c r="VPW313" s="8"/>
      <c r="VPX313" s="8"/>
      <c r="VPY313" s="8"/>
      <c r="VPZ313" s="8"/>
      <c r="VQA313" s="8"/>
      <c r="VQB313" s="8"/>
      <c r="VQC313" s="8"/>
      <c r="VQD313" s="8"/>
      <c r="VQE313" s="8"/>
      <c r="VQF313" s="8"/>
      <c r="VQG313" s="8"/>
      <c r="VQH313" s="8"/>
      <c r="VQI313" s="8"/>
      <c r="VQJ313" s="8"/>
      <c r="VQK313" s="8"/>
      <c r="VQL313" s="8"/>
      <c r="VQM313" s="8"/>
      <c r="VQN313" s="8"/>
      <c r="VQO313" s="8"/>
      <c r="VQP313" s="8"/>
      <c r="VQQ313" s="8"/>
      <c r="VQR313" s="8"/>
      <c r="VQS313" s="8"/>
      <c r="VQT313" s="8"/>
      <c r="VQU313" s="8"/>
      <c r="VQV313" s="8"/>
      <c r="VQW313" s="8"/>
      <c r="VQX313" s="8"/>
      <c r="VQY313" s="8"/>
      <c r="VQZ313" s="8"/>
      <c r="VRA313" s="8"/>
      <c r="VRB313" s="8"/>
      <c r="VRC313" s="8"/>
      <c r="VRD313" s="8"/>
      <c r="VRE313" s="8"/>
      <c r="VRF313" s="8"/>
      <c r="VRG313" s="8"/>
      <c r="VRH313" s="8"/>
      <c r="VRI313" s="8"/>
      <c r="VRJ313" s="8"/>
      <c r="VRK313" s="8"/>
      <c r="VRL313" s="8"/>
      <c r="VRM313" s="8"/>
      <c r="VRN313" s="8"/>
      <c r="VRO313" s="8"/>
      <c r="VRP313" s="8"/>
      <c r="VRQ313" s="8"/>
      <c r="VRR313" s="8"/>
      <c r="VRS313" s="8"/>
      <c r="VRT313" s="8"/>
      <c r="VRU313" s="8"/>
      <c r="VRV313" s="8"/>
      <c r="VRW313" s="8"/>
      <c r="VRX313" s="8"/>
      <c r="VRY313" s="8"/>
      <c r="VRZ313" s="8"/>
      <c r="VSA313" s="8"/>
      <c r="VSB313" s="8"/>
      <c r="VSC313" s="8"/>
      <c r="VSD313" s="8"/>
      <c r="VSE313" s="8"/>
      <c r="VSF313" s="8"/>
      <c r="VSG313" s="8"/>
      <c r="VSH313" s="8"/>
      <c r="VSI313" s="8"/>
      <c r="VSJ313" s="8"/>
      <c r="VSK313" s="8"/>
      <c r="VSL313" s="8"/>
      <c r="VSM313" s="8"/>
      <c r="VSN313" s="8"/>
      <c r="VSO313" s="8"/>
      <c r="VSP313" s="8"/>
      <c r="VSQ313" s="8"/>
      <c r="VSR313" s="8"/>
      <c r="VSS313" s="8"/>
      <c r="VST313" s="8"/>
      <c r="VSU313" s="8"/>
      <c r="VSV313" s="8"/>
      <c r="VSW313" s="8"/>
      <c r="VSX313" s="8"/>
      <c r="VSY313" s="8"/>
      <c r="VSZ313" s="8"/>
      <c r="VTA313" s="8"/>
      <c r="VTB313" s="8"/>
      <c r="VTC313" s="8"/>
      <c r="VTD313" s="8"/>
      <c r="VTE313" s="8"/>
      <c r="VTF313" s="8"/>
      <c r="VTG313" s="8"/>
      <c r="VTH313" s="8"/>
      <c r="VTI313" s="8"/>
      <c r="VTJ313" s="8"/>
      <c r="VTK313" s="8"/>
      <c r="VTL313" s="8"/>
      <c r="VTM313" s="8"/>
      <c r="VTN313" s="8"/>
      <c r="VTO313" s="8"/>
      <c r="VTP313" s="8"/>
      <c r="VTQ313" s="8"/>
      <c r="VTR313" s="8"/>
      <c r="VTS313" s="8"/>
      <c r="VTT313" s="8"/>
      <c r="VTU313" s="8"/>
      <c r="VTV313" s="8"/>
      <c r="VTW313" s="8"/>
      <c r="VTX313" s="8"/>
      <c r="VTY313" s="8"/>
      <c r="VTZ313" s="8"/>
      <c r="VUA313" s="8"/>
      <c r="VUB313" s="8"/>
      <c r="VUC313" s="8"/>
      <c r="VUD313" s="8"/>
      <c r="VUE313" s="8"/>
      <c r="VUF313" s="8"/>
      <c r="VUG313" s="8"/>
      <c r="VUH313" s="8"/>
      <c r="VUI313" s="8"/>
      <c r="VUJ313" s="8"/>
      <c r="VUK313" s="8"/>
      <c r="VUL313" s="8"/>
      <c r="VUM313" s="8"/>
      <c r="VUN313" s="8"/>
      <c r="VUO313" s="8"/>
      <c r="VUP313" s="8"/>
      <c r="VUQ313" s="8"/>
      <c r="VUR313" s="8"/>
      <c r="VUS313" s="8"/>
      <c r="VUT313" s="8"/>
      <c r="VUU313" s="8"/>
      <c r="VUV313" s="8"/>
      <c r="VUW313" s="8"/>
      <c r="VUX313" s="8"/>
      <c r="VUY313" s="8"/>
      <c r="VUZ313" s="8"/>
      <c r="VVA313" s="8"/>
      <c r="VVB313" s="8"/>
      <c r="VVC313" s="8"/>
      <c r="VVD313" s="8"/>
      <c r="VVE313" s="8"/>
      <c r="VVF313" s="8"/>
      <c r="VVG313" s="8"/>
      <c r="VVH313" s="8"/>
      <c r="VVI313" s="8"/>
      <c r="VVJ313" s="8"/>
      <c r="VVK313" s="8"/>
      <c r="VVL313" s="8"/>
      <c r="VVM313" s="8"/>
      <c r="VVN313" s="8"/>
      <c r="VVO313" s="8"/>
      <c r="VVP313" s="8"/>
      <c r="VVQ313" s="8"/>
      <c r="VVR313" s="8"/>
      <c r="VVS313" s="8"/>
      <c r="VVT313" s="8"/>
      <c r="VVU313" s="8"/>
      <c r="VVV313" s="8"/>
      <c r="VVW313" s="8"/>
      <c r="VVX313" s="8"/>
      <c r="VVY313" s="8"/>
      <c r="VVZ313" s="8"/>
      <c r="VWA313" s="8"/>
      <c r="VWB313" s="8"/>
      <c r="VWC313" s="8"/>
      <c r="VWD313" s="8"/>
      <c r="VWE313" s="8"/>
      <c r="VWF313" s="8"/>
      <c r="VWG313" s="8"/>
      <c r="VWH313" s="8"/>
      <c r="VWI313" s="8"/>
      <c r="VWJ313" s="8"/>
      <c r="VWK313" s="8"/>
      <c r="VWL313" s="8"/>
      <c r="VWM313" s="8"/>
      <c r="VWN313" s="8"/>
      <c r="VWO313" s="8"/>
      <c r="VWP313" s="8"/>
      <c r="VWQ313" s="8"/>
      <c r="VWR313" s="8"/>
      <c r="VWS313" s="8"/>
      <c r="VWT313" s="8"/>
      <c r="VWU313" s="8"/>
      <c r="VWV313" s="8"/>
      <c r="VWW313" s="8"/>
      <c r="VWX313" s="8"/>
      <c r="VWY313" s="8"/>
      <c r="VWZ313" s="8"/>
      <c r="VXA313" s="8"/>
      <c r="VXB313" s="8"/>
      <c r="VXC313" s="8"/>
      <c r="VXD313" s="8"/>
      <c r="VXE313" s="8"/>
      <c r="VXF313" s="8"/>
      <c r="VXG313" s="8"/>
      <c r="VXH313" s="8"/>
      <c r="VXI313" s="8"/>
      <c r="VXJ313" s="8"/>
      <c r="VXK313" s="8"/>
      <c r="VXL313" s="8"/>
      <c r="VXM313" s="8"/>
      <c r="VXN313" s="8"/>
      <c r="VXO313" s="8"/>
      <c r="VXP313" s="8"/>
      <c r="VXQ313" s="8"/>
      <c r="VXR313" s="8"/>
      <c r="VXS313" s="8"/>
      <c r="VXT313" s="8"/>
      <c r="VXU313" s="8"/>
      <c r="VXV313" s="8"/>
      <c r="VXW313" s="8"/>
      <c r="VXX313" s="8"/>
      <c r="VXY313" s="8"/>
      <c r="VXZ313" s="8"/>
      <c r="VYA313" s="8"/>
      <c r="VYB313" s="8"/>
      <c r="VYC313" s="8"/>
      <c r="VYD313" s="8"/>
      <c r="VYE313" s="8"/>
      <c r="VYF313" s="8"/>
      <c r="VYG313" s="8"/>
      <c r="VYH313" s="8"/>
      <c r="VYI313" s="8"/>
      <c r="VYJ313" s="8"/>
      <c r="VYK313" s="8"/>
      <c r="VYL313" s="8"/>
      <c r="VYM313" s="8"/>
      <c r="VYN313" s="8"/>
      <c r="VYO313" s="8"/>
      <c r="VYP313" s="8"/>
      <c r="VYQ313" s="8"/>
      <c r="VYR313" s="8"/>
      <c r="VYS313" s="8"/>
      <c r="VYT313" s="8"/>
      <c r="VYU313" s="8"/>
      <c r="VYV313" s="8"/>
      <c r="VYW313" s="8"/>
      <c r="VYX313" s="8"/>
      <c r="VYY313" s="8"/>
      <c r="VYZ313" s="8"/>
      <c r="VZA313" s="8"/>
      <c r="VZB313" s="8"/>
      <c r="VZC313" s="8"/>
      <c r="VZD313" s="8"/>
      <c r="VZE313" s="8"/>
      <c r="VZF313" s="8"/>
      <c r="VZG313" s="8"/>
      <c r="VZH313" s="8"/>
      <c r="VZI313" s="8"/>
      <c r="VZJ313" s="8"/>
      <c r="VZK313" s="8"/>
      <c r="VZL313" s="8"/>
      <c r="VZM313" s="8"/>
      <c r="VZN313" s="8"/>
      <c r="VZO313" s="8"/>
      <c r="VZP313" s="8"/>
      <c r="VZQ313" s="8"/>
      <c r="VZR313" s="8"/>
      <c r="VZS313" s="8"/>
      <c r="VZT313" s="8"/>
      <c r="VZU313" s="8"/>
      <c r="VZV313" s="8"/>
      <c r="VZW313" s="8"/>
      <c r="VZX313" s="8"/>
      <c r="VZY313" s="8"/>
      <c r="VZZ313" s="8"/>
      <c r="WAA313" s="8"/>
      <c r="WAB313" s="8"/>
      <c r="WAC313" s="8"/>
      <c r="WAD313" s="8"/>
      <c r="WAE313" s="8"/>
      <c r="WAF313" s="8"/>
      <c r="WAG313" s="8"/>
      <c r="WAH313" s="8"/>
      <c r="WAI313" s="8"/>
      <c r="WAJ313" s="8"/>
      <c r="WAK313" s="8"/>
      <c r="WAL313" s="8"/>
      <c r="WAM313" s="8"/>
      <c r="WAN313" s="8"/>
      <c r="WAO313" s="8"/>
      <c r="WAP313" s="8"/>
      <c r="WAQ313" s="8"/>
      <c r="WAR313" s="8"/>
      <c r="WAS313" s="8"/>
      <c r="WAT313" s="8"/>
      <c r="WAU313" s="8"/>
      <c r="WAV313" s="8"/>
      <c r="WAW313" s="8"/>
      <c r="WAX313" s="8"/>
      <c r="WAY313" s="8"/>
      <c r="WAZ313" s="8"/>
      <c r="WBA313" s="8"/>
      <c r="WBB313" s="8"/>
      <c r="WBC313" s="8"/>
      <c r="WBD313" s="8"/>
      <c r="WBE313" s="8"/>
      <c r="WBF313" s="8"/>
      <c r="WBG313" s="8"/>
      <c r="WBH313" s="8"/>
      <c r="WBI313" s="8"/>
      <c r="WBJ313" s="8"/>
      <c r="WBK313" s="8"/>
      <c r="WBL313" s="8"/>
      <c r="WBM313" s="8"/>
      <c r="WBN313" s="8"/>
      <c r="WBO313" s="8"/>
      <c r="WBP313" s="8"/>
      <c r="WBQ313" s="8"/>
      <c r="WBR313" s="8"/>
      <c r="WBS313" s="8"/>
      <c r="WBT313" s="8"/>
      <c r="WBU313" s="8"/>
      <c r="WBV313" s="8"/>
      <c r="WBW313" s="8"/>
      <c r="WBX313" s="8"/>
      <c r="WBY313" s="8"/>
      <c r="WBZ313" s="8"/>
      <c r="WCA313" s="8"/>
      <c r="WCB313" s="8"/>
      <c r="WCC313" s="8"/>
      <c r="WCD313" s="8"/>
      <c r="WCE313" s="8"/>
      <c r="WCF313" s="8"/>
      <c r="WCG313" s="8"/>
      <c r="WCH313" s="8"/>
      <c r="WCI313" s="8"/>
      <c r="WCJ313" s="8"/>
      <c r="WCK313" s="8"/>
      <c r="WCL313" s="8"/>
      <c r="WCM313" s="8"/>
      <c r="WCN313" s="8"/>
      <c r="WCO313" s="8"/>
      <c r="WCP313" s="8"/>
      <c r="WCQ313" s="8"/>
      <c r="WCR313" s="8"/>
      <c r="WCS313" s="8"/>
      <c r="WCT313" s="8"/>
      <c r="WCU313" s="8"/>
      <c r="WCV313" s="8"/>
      <c r="WCW313" s="8"/>
      <c r="WCX313" s="8"/>
      <c r="WCY313" s="8"/>
      <c r="WCZ313" s="8"/>
      <c r="WDA313" s="8"/>
      <c r="WDB313" s="8"/>
      <c r="WDC313" s="8"/>
      <c r="WDD313" s="8"/>
      <c r="WDE313" s="8"/>
      <c r="WDF313" s="8"/>
      <c r="WDG313" s="8"/>
      <c r="WDH313" s="8"/>
      <c r="WDI313" s="8"/>
      <c r="WDJ313" s="8"/>
      <c r="WDK313" s="8"/>
      <c r="WDL313" s="8"/>
      <c r="WDM313" s="8"/>
      <c r="WDN313" s="8"/>
      <c r="WDO313" s="8"/>
      <c r="WDP313" s="8"/>
      <c r="WDQ313" s="8"/>
      <c r="WDR313" s="8"/>
      <c r="WDS313" s="8"/>
      <c r="WDT313" s="8"/>
      <c r="WDU313" s="8"/>
      <c r="WDV313" s="8"/>
      <c r="WDW313" s="8"/>
      <c r="WDX313" s="8"/>
      <c r="WDY313" s="8"/>
      <c r="WDZ313" s="8"/>
      <c r="WEA313" s="8"/>
      <c r="WEB313" s="8"/>
      <c r="WEC313" s="8"/>
      <c r="WED313" s="8"/>
      <c r="WEE313" s="8"/>
      <c r="WEF313" s="8"/>
      <c r="WEG313" s="8"/>
      <c r="WEH313" s="8"/>
      <c r="WEI313" s="8"/>
      <c r="WEJ313" s="8"/>
      <c r="WEK313" s="8"/>
      <c r="WEL313" s="8"/>
      <c r="WEM313" s="8"/>
      <c r="WEN313" s="8"/>
      <c r="WEO313" s="8"/>
      <c r="WEP313" s="8"/>
      <c r="WEQ313" s="8"/>
      <c r="WER313" s="8"/>
      <c r="WES313" s="8"/>
      <c r="WET313" s="8"/>
      <c r="WEU313" s="8"/>
      <c r="WEV313" s="8"/>
      <c r="WEW313" s="8"/>
      <c r="WEX313" s="8"/>
      <c r="WEY313" s="8"/>
      <c r="WEZ313" s="8"/>
      <c r="WFA313" s="8"/>
      <c r="WFB313" s="8"/>
      <c r="WFC313" s="8"/>
      <c r="WFD313" s="8"/>
      <c r="WFE313" s="8"/>
      <c r="WFF313" s="8"/>
      <c r="WFG313" s="8"/>
      <c r="WFH313" s="8"/>
      <c r="WFI313" s="8"/>
      <c r="WFJ313" s="8"/>
      <c r="WFK313" s="8"/>
      <c r="WFL313" s="8"/>
      <c r="WFM313" s="8"/>
      <c r="WFN313" s="8"/>
      <c r="WFO313" s="8"/>
      <c r="WFP313" s="8"/>
      <c r="WFQ313" s="8"/>
      <c r="WFR313" s="8"/>
      <c r="WFS313" s="8"/>
      <c r="WFT313" s="8"/>
      <c r="WFU313" s="8"/>
      <c r="WFV313" s="8"/>
      <c r="WFW313" s="8"/>
      <c r="WFX313" s="8"/>
      <c r="WFY313" s="8"/>
      <c r="WFZ313" s="8"/>
      <c r="WGA313" s="8"/>
      <c r="WGB313" s="8"/>
      <c r="WGC313" s="8"/>
      <c r="WGD313" s="8"/>
      <c r="WGE313" s="8"/>
      <c r="WGF313" s="8"/>
      <c r="WGG313" s="8"/>
      <c r="WGH313" s="8"/>
      <c r="WGI313" s="8"/>
      <c r="WGJ313" s="8"/>
      <c r="WGK313" s="8"/>
      <c r="WGL313" s="8"/>
      <c r="WGM313" s="8"/>
      <c r="WGN313" s="8"/>
      <c r="WGO313" s="8"/>
      <c r="WGP313" s="8"/>
      <c r="WGQ313" s="8"/>
      <c r="WGR313" s="8"/>
      <c r="WGS313" s="8"/>
      <c r="WGT313" s="8"/>
      <c r="WGU313" s="8"/>
      <c r="WGV313" s="8"/>
      <c r="WGW313" s="8"/>
      <c r="WGX313" s="8"/>
      <c r="WGY313" s="8"/>
      <c r="WGZ313" s="8"/>
      <c r="WHA313" s="8"/>
      <c r="WHB313" s="8"/>
      <c r="WHC313" s="8"/>
      <c r="WHD313" s="8"/>
      <c r="WHE313" s="8"/>
      <c r="WHF313" s="8"/>
      <c r="WHG313" s="8"/>
      <c r="WHH313" s="8"/>
      <c r="WHI313" s="8"/>
      <c r="WHJ313" s="8"/>
      <c r="WHK313" s="8"/>
      <c r="WHL313" s="8"/>
      <c r="WHM313" s="8"/>
      <c r="WHN313" s="8"/>
      <c r="WHO313" s="8"/>
      <c r="WHP313" s="8"/>
      <c r="WHQ313" s="8"/>
      <c r="WHR313" s="8"/>
      <c r="WHS313" s="8"/>
      <c r="WHT313" s="8"/>
      <c r="WHU313" s="8"/>
      <c r="WHV313" s="8"/>
      <c r="WHW313" s="8"/>
      <c r="WHX313" s="8"/>
      <c r="WHY313" s="8"/>
      <c r="WHZ313" s="8"/>
      <c r="WIA313" s="8"/>
      <c r="WIB313" s="8"/>
      <c r="WIC313" s="8"/>
      <c r="WID313" s="8"/>
      <c r="WIE313" s="8"/>
      <c r="WIF313" s="8"/>
      <c r="WIG313" s="8"/>
      <c r="WIH313" s="8"/>
      <c r="WII313" s="8"/>
      <c r="WIJ313" s="8"/>
      <c r="WIK313" s="8"/>
      <c r="WIL313" s="8"/>
      <c r="WIM313" s="8"/>
      <c r="WIN313" s="8"/>
      <c r="WIO313" s="8"/>
      <c r="WIP313" s="8"/>
      <c r="WIQ313" s="8"/>
      <c r="WIR313" s="8"/>
      <c r="WIS313" s="8"/>
      <c r="WIT313" s="8"/>
      <c r="WIU313" s="8"/>
      <c r="WIV313" s="8"/>
      <c r="WIW313" s="8"/>
      <c r="WIX313" s="8"/>
      <c r="WIY313" s="8"/>
      <c r="WIZ313" s="8"/>
      <c r="WJA313" s="8"/>
      <c r="WJB313" s="8"/>
      <c r="WJC313" s="8"/>
      <c r="WJD313" s="8"/>
      <c r="WJE313" s="8"/>
      <c r="WJF313" s="8"/>
      <c r="WJG313" s="8"/>
      <c r="WJH313" s="8"/>
      <c r="WJI313" s="8"/>
      <c r="WJJ313" s="8"/>
      <c r="WJK313" s="8"/>
      <c r="WJL313" s="8"/>
      <c r="WJM313" s="8"/>
      <c r="WJN313" s="8"/>
      <c r="WJO313" s="8"/>
      <c r="WJP313" s="8"/>
      <c r="WJQ313" s="8"/>
      <c r="WJR313" s="8"/>
      <c r="WJS313" s="8"/>
      <c r="WJT313" s="8"/>
      <c r="WJU313" s="8"/>
      <c r="WJV313" s="8"/>
      <c r="WJW313" s="8"/>
      <c r="WJX313" s="8"/>
      <c r="WJY313" s="8"/>
      <c r="WJZ313" s="8"/>
      <c r="WKA313" s="8"/>
      <c r="WKB313" s="8"/>
      <c r="WKC313" s="8"/>
      <c r="WKD313" s="8"/>
      <c r="WKE313" s="8"/>
      <c r="WKF313" s="8"/>
      <c r="WKG313" s="8"/>
      <c r="WKH313" s="8"/>
      <c r="WKI313" s="8"/>
      <c r="WKJ313" s="8"/>
      <c r="WKK313" s="8"/>
      <c r="WKL313" s="8"/>
      <c r="WKM313" s="8"/>
      <c r="WKN313" s="8"/>
      <c r="WKO313" s="8"/>
      <c r="WKP313" s="8"/>
      <c r="WKQ313" s="8"/>
      <c r="WKR313" s="8"/>
      <c r="WKS313" s="8"/>
      <c r="WKT313" s="8"/>
      <c r="WKU313" s="8"/>
      <c r="WKV313" s="8"/>
      <c r="WKW313" s="8"/>
      <c r="WKX313" s="8"/>
      <c r="WKY313" s="8"/>
      <c r="WKZ313" s="8"/>
      <c r="WLA313" s="8"/>
      <c r="WLB313" s="8"/>
      <c r="WLC313" s="8"/>
      <c r="WLD313" s="8"/>
      <c r="WLE313" s="8"/>
      <c r="WLF313" s="8"/>
      <c r="WLG313" s="8"/>
      <c r="WLH313" s="8"/>
      <c r="WLI313" s="8"/>
      <c r="WLJ313" s="8"/>
      <c r="WLK313" s="8"/>
      <c r="WLL313" s="8"/>
      <c r="WLM313" s="8"/>
      <c r="WLN313" s="8"/>
      <c r="WLO313" s="8"/>
      <c r="WLP313" s="8"/>
      <c r="WLQ313" s="8"/>
      <c r="WLR313" s="8"/>
      <c r="WLS313" s="8"/>
      <c r="WLT313" s="8"/>
      <c r="WLU313" s="8"/>
      <c r="WLV313" s="8"/>
      <c r="WLW313" s="8"/>
      <c r="WLX313" s="8"/>
      <c r="WLY313" s="8"/>
      <c r="WLZ313" s="8"/>
      <c r="WMA313" s="8"/>
      <c r="WMB313" s="8"/>
      <c r="WMC313" s="8"/>
      <c r="WMD313" s="8"/>
      <c r="WME313" s="8"/>
      <c r="WMF313" s="8"/>
      <c r="WMG313" s="8"/>
      <c r="WMH313" s="8"/>
      <c r="WMI313" s="8"/>
      <c r="WMJ313" s="8"/>
      <c r="WMK313" s="8"/>
      <c r="WML313" s="8"/>
      <c r="WMM313" s="8"/>
      <c r="WMN313" s="8"/>
      <c r="WMO313" s="8"/>
      <c r="WMP313" s="8"/>
      <c r="WMQ313" s="8"/>
      <c r="WMR313" s="8"/>
      <c r="WMS313" s="8"/>
      <c r="WMT313" s="8"/>
      <c r="WMU313" s="8"/>
      <c r="WMV313" s="8"/>
      <c r="WMW313" s="8"/>
      <c r="WMX313" s="8"/>
      <c r="WMY313" s="8"/>
      <c r="WMZ313" s="8"/>
      <c r="WNA313" s="8"/>
      <c r="WNB313" s="8"/>
      <c r="WNC313" s="8"/>
      <c r="WND313" s="8"/>
      <c r="WNE313" s="8"/>
      <c r="WNF313" s="8"/>
      <c r="WNG313" s="8"/>
      <c r="WNH313" s="8"/>
      <c r="WNI313" s="8"/>
      <c r="WNJ313" s="8"/>
      <c r="WNK313" s="8"/>
      <c r="WNL313" s="8"/>
      <c r="WNM313" s="8"/>
      <c r="WNN313" s="8"/>
      <c r="WNO313" s="8"/>
      <c r="WNP313" s="8"/>
      <c r="WNQ313" s="8"/>
      <c r="WNR313" s="8"/>
      <c r="WNS313" s="8"/>
      <c r="WNT313" s="8"/>
      <c r="WNU313" s="8"/>
      <c r="WNV313" s="8"/>
      <c r="WNW313" s="8"/>
      <c r="WNX313" s="8"/>
      <c r="WNY313" s="8"/>
      <c r="WNZ313" s="8"/>
      <c r="WOA313" s="8"/>
      <c r="WOB313" s="8"/>
      <c r="WOC313" s="8"/>
      <c r="WOD313" s="8"/>
      <c r="WOE313" s="8"/>
      <c r="WOF313" s="8"/>
      <c r="WOG313" s="8"/>
      <c r="WOH313" s="8"/>
      <c r="WOI313" s="8"/>
      <c r="WOJ313" s="8"/>
      <c r="WOK313" s="8"/>
      <c r="WOL313" s="8"/>
      <c r="WOM313" s="8"/>
      <c r="WON313" s="8"/>
      <c r="WOO313" s="8"/>
      <c r="WOP313" s="8"/>
      <c r="WOQ313" s="8"/>
      <c r="WOR313" s="8"/>
      <c r="WOS313" s="8"/>
      <c r="WOT313" s="8"/>
      <c r="WOU313" s="8"/>
      <c r="WOV313" s="8"/>
      <c r="WOW313" s="8"/>
      <c r="WOX313" s="8"/>
      <c r="WOY313" s="8"/>
      <c r="WOZ313" s="8"/>
      <c r="WPA313" s="8"/>
      <c r="WPB313" s="8"/>
      <c r="WPC313" s="8"/>
      <c r="WPD313" s="8"/>
      <c r="WPE313" s="8"/>
      <c r="WPF313" s="8"/>
      <c r="WPG313" s="8"/>
      <c r="WPH313" s="8"/>
      <c r="WPI313" s="8"/>
      <c r="WPJ313" s="8"/>
      <c r="WPK313" s="8"/>
      <c r="WPL313" s="8"/>
      <c r="WPM313" s="8"/>
      <c r="WPN313" s="8"/>
      <c r="WPO313" s="8"/>
      <c r="WPP313" s="8"/>
      <c r="WPQ313" s="8"/>
      <c r="WPR313" s="8"/>
      <c r="WPS313" s="8"/>
      <c r="WPT313" s="8"/>
      <c r="WPU313" s="8"/>
      <c r="WPV313" s="8"/>
      <c r="WPW313" s="8"/>
      <c r="WPX313" s="8"/>
      <c r="WPY313" s="8"/>
      <c r="WPZ313" s="8"/>
      <c r="WQA313" s="8"/>
      <c r="WQB313" s="8"/>
      <c r="WQC313" s="8"/>
      <c r="WQD313" s="8"/>
      <c r="WQE313" s="8"/>
      <c r="WQF313" s="8"/>
      <c r="WQG313" s="8"/>
      <c r="WQH313" s="8"/>
      <c r="WQI313" s="8"/>
      <c r="WQJ313" s="8"/>
      <c r="WQK313" s="8"/>
      <c r="WQL313" s="8"/>
      <c r="WQM313" s="8"/>
      <c r="WQN313" s="8"/>
      <c r="WQO313" s="8"/>
      <c r="WQP313" s="8"/>
      <c r="WQQ313" s="8"/>
      <c r="WQR313" s="8"/>
      <c r="WQS313" s="8"/>
      <c r="WQT313" s="8"/>
      <c r="WQU313" s="8"/>
      <c r="WQV313" s="8"/>
      <c r="WQW313" s="8"/>
      <c r="WQX313" s="8"/>
      <c r="WQY313" s="8"/>
      <c r="WQZ313" s="8"/>
      <c r="WRA313" s="8"/>
      <c r="WRB313" s="8"/>
      <c r="WRC313" s="8"/>
      <c r="WRD313" s="8"/>
      <c r="WRE313" s="8"/>
      <c r="WRF313" s="8"/>
      <c r="WRG313" s="8"/>
      <c r="WRH313" s="8"/>
      <c r="WRI313" s="8"/>
      <c r="WRJ313" s="8"/>
      <c r="WRK313" s="8"/>
      <c r="WRL313" s="8"/>
      <c r="WRM313" s="8"/>
      <c r="WRN313" s="8"/>
      <c r="WRO313" s="8"/>
      <c r="WRP313" s="8"/>
      <c r="WRQ313" s="8"/>
      <c r="WRR313" s="8"/>
      <c r="WRS313" s="8"/>
      <c r="WRT313" s="8"/>
      <c r="WRU313" s="8"/>
      <c r="WRV313" s="8"/>
      <c r="WRW313" s="8"/>
      <c r="WRX313" s="8"/>
      <c r="WRY313" s="8"/>
      <c r="WRZ313" s="8"/>
      <c r="WSA313" s="8"/>
      <c r="WSB313" s="8"/>
      <c r="WSC313" s="8"/>
      <c r="WSD313" s="8"/>
      <c r="WSE313" s="8"/>
      <c r="WSF313" s="8"/>
      <c r="WSG313" s="8"/>
      <c r="WSH313" s="8"/>
      <c r="WSI313" s="8"/>
      <c r="WSJ313" s="8"/>
      <c r="WSK313" s="8"/>
      <c r="WSL313" s="8"/>
      <c r="WSM313" s="8"/>
      <c r="WSN313" s="8"/>
      <c r="WSO313" s="8"/>
      <c r="WSP313" s="8"/>
      <c r="WSQ313" s="8"/>
      <c r="WSR313" s="8"/>
      <c r="WSS313" s="8"/>
      <c r="WST313" s="8"/>
      <c r="WSU313" s="8"/>
      <c r="WSV313" s="8"/>
      <c r="WSW313" s="8"/>
      <c r="WSX313" s="8"/>
      <c r="WSY313" s="8"/>
      <c r="WSZ313" s="8"/>
      <c r="WTA313" s="8"/>
      <c r="WTB313" s="8"/>
      <c r="WTC313" s="8"/>
      <c r="WTD313" s="8"/>
      <c r="WTE313" s="8"/>
      <c r="WTF313" s="8"/>
      <c r="WTG313" s="8"/>
      <c r="WTH313" s="8"/>
      <c r="WTI313" s="8"/>
      <c r="WTJ313" s="8"/>
      <c r="WTK313" s="8"/>
      <c r="WTL313" s="8"/>
      <c r="WTM313" s="8"/>
      <c r="WTN313" s="8"/>
      <c r="WTO313" s="8"/>
      <c r="WTP313" s="8"/>
      <c r="WTQ313" s="8"/>
      <c r="WTR313" s="8"/>
      <c r="WTS313" s="8"/>
      <c r="WTT313" s="8"/>
      <c r="WTU313" s="8"/>
      <c r="WTV313" s="8"/>
      <c r="WTW313" s="8"/>
      <c r="WTX313" s="8"/>
      <c r="WTY313" s="8"/>
      <c r="WTZ313" s="8"/>
      <c r="WUA313" s="8"/>
      <c r="WUB313" s="8"/>
      <c r="WUC313" s="8"/>
      <c r="WUD313" s="8"/>
      <c r="WUE313" s="8"/>
      <c r="WUF313" s="8"/>
      <c r="WUG313" s="8"/>
      <c r="WUH313" s="8"/>
      <c r="WUI313" s="8"/>
      <c r="WUJ313" s="8"/>
      <c r="WUK313" s="8"/>
      <c r="WUL313" s="8"/>
      <c r="WUM313" s="8"/>
      <c r="WUN313" s="8"/>
      <c r="WUO313" s="8"/>
      <c r="WUP313" s="8"/>
      <c r="WUQ313" s="8"/>
      <c r="WUR313" s="8"/>
      <c r="WUS313" s="8"/>
      <c r="WUT313" s="8"/>
      <c r="WUU313" s="8"/>
      <c r="WUV313" s="8"/>
      <c r="WUW313" s="8"/>
      <c r="WUX313" s="8"/>
      <c r="WUY313" s="8"/>
      <c r="WUZ313" s="8"/>
      <c r="WVA313" s="8"/>
      <c r="WVB313" s="8"/>
      <c r="WVC313" s="8"/>
      <c r="WVD313" s="8"/>
      <c r="WVE313" s="8"/>
      <c r="WVF313" s="8"/>
      <c r="WVG313" s="8"/>
      <c r="WVH313" s="8"/>
      <c r="WVI313" s="8"/>
      <c r="WVJ313" s="8"/>
      <c r="WVK313" s="8"/>
      <c r="WVL313" s="8"/>
      <c r="WVM313" s="8"/>
      <c r="WVN313" s="8"/>
      <c r="WVO313" s="8"/>
      <c r="WVP313" s="8"/>
      <c r="WVQ313" s="8"/>
      <c r="WVR313" s="8"/>
      <c r="WVS313" s="8"/>
      <c r="WVT313" s="8"/>
      <c r="WVU313" s="8"/>
      <c r="WVV313" s="8"/>
      <c r="WVW313" s="8"/>
      <c r="WVX313" s="8"/>
      <c r="WVY313" s="8"/>
      <c r="WVZ313" s="8"/>
      <c r="WWA313" s="8"/>
      <c r="WWB313" s="8"/>
      <c r="WWC313" s="8"/>
      <c r="WWD313" s="8"/>
      <c r="WWE313" s="8"/>
      <c r="WWF313" s="8"/>
      <c r="WWG313" s="8"/>
      <c r="WWH313" s="8"/>
      <c r="WWI313" s="8"/>
      <c r="WWJ313" s="8"/>
      <c r="WWK313" s="8"/>
      <c r="WWL313" s="8"/>
      <c r="WWM313" s="8"/>
      <c r="WWN313" s="8"/>
      <c r="WWO313" s="8"/>
      <c r="WWP313" s="8"/>
      <c r="WWQ313" s="8"/>
      <c r="WWR313" s="8"/>
      <c r="WWS313" s="8"/>
      <c r="WWT313" s="8"/>
      <c r="WWU313" s="8"/>
      <c r="WWV313" s="8"/>
      <c r="WWW313" s="8"/>
      <c r="WWX313" s="8"/>
      <c r="WWY313" s="8"/>
      <c r="WWZ313" s="8"/>
      <c r="WXA313" s="8"/>
      <c r="WXB313" s="8"/>
      <c r="WXC313" s="8"/>
      <c r="WXD313" s="8"/>
      <c r="WXE313" s="8"/>
      <c r="WXF313" s="8"/>
      <c r="WXG313" s="8"/>
      <c r="WXH313" s="8"/>
      <c r="WXI313" s="8"/>
      <c r="WXJ313" s="8"/>
      <c r="WXK313" s="8"/>
      <c r="WXL313" s="8"/>
      <c r="WXM313" s="8"/>
      <c r="WXN313" s="8"/>
      <c r="WXO313" s="8"/>
      <c r="WXP313" s="8"/>
      <c r="WXQ313" s="8"/>
      <c r="WXR313" s="8"/>
      <c r="WXS313" s="8"/>
      <c r="WXT313" s="8"/>
      <c r="WXU313" s="8"/>
      <c r="WXV313" s="8"/>
      <c r="WXW313" s="8"/>
      <c r="WXX313" s="8"/>
      <c r="WXY313" s="8"/>
      <c r="WXZ313" s="8"/>
      <c r="WYA313" s="8"/>
      <c r="WYB313" s="8"/>
      <c r="WYC313" s="8"/>
      <c r="WYD313" s="8"/>
      <c r="WYE313" s="8"/>
      <c r="WYF313" s="8"/>
      <c r="WYG313" s="8"/>
      <c r="WYH313" s="8"/>
      <c r="WYI313" s="8"/>
      <c r="WYJ313" s="8"/>
      <c r="WYK313" s="8"/>
      <c r="WYL313" s="8"/>
      <c r="WYM313" s="8"/>
      <c r="WYN313" s="8"/>
      <c r="WYO313" s="8"/>
      <c r="WYP313" s="8"/>
      <c r="WYQ313" s="8"/>
      <c r="WYR313" s="8"/>
      <c r="WYS313" s="8"/>
      <c r="WYT313" s="8"/>
      <c r="WYU313" s="8"/>
      <c r="WYV313" s="8"/>
      <c r="WYW313" s="8"/>
      <c r="WYX313" s="8"/>
      <c r="WYY313" s="8"/>
      <c r="WYZ313" s="8"/>
      <c r="WZA313" s="8"/>
      <c r="WZB313" s="8"/>
      <c r="WZC313" s="8"/>
      <c r="WZD313" s="8"/>
      <c r="WZE313" s="8"/>
      <c r="WZF313" s="8"/>
      <c r="WZG313" s="8"/>
      <c r="WZH313" s="8"/>
      <c r="WZI313" s="8"/>
      <c r="WZJ313" s="8"/>
      <c r="WZK313" s="8"/>
      <c r="WZL313" s="8"/>
      <c r="WZM313" s="8"/>
      <c r="WZN313" s="8"/>
      <c r="WZO313" s="8"/>
      <c r="WZP313" s="8"/>
      <c r="WZQ313" s="8"/>
      <c r="WZR313" s="8"/>
      <c r="WZS313" s="8"/>
      <c r="WZT313" s="8"/>
      <c r="WZU313" s="8"/>
      <c r="WZV313" s="8"/>
      <c r="WZW313" s="8"/>
      <c r="WZX313" s="8"/>
      <c r="WZY313" s="8"/>
      <c r="WZZ313" s="8"/>
      <c r="XAA313" s="8"/>
      <c r="XAB313" s="8"/>
      <c r="XAC313" s="8"/>
      <c r="XAD313" s="8"/>
      <c r="XAE313" s="8"/>
      <c r="XAF313" s="8"/>
      <c r="XAG313" s="8"/>
      <c r="XAH313" s="8"/>
      <c r="XAI313" s="8"/>
      <c r="XAJ313" s="8"/>
      <c r="XAK313" s="8"/>
      <c r="XAL313" s="8"/>
      <c r="XAM313" s="8"/>
      <c r="XAN313" s="8"/>
      <c r="XAO313" s="8"/>
      <c r="XAP313" s="8"/>
      <c r="XAQ313" s="8"/>
      <c r="XAR313" s="8"/>
      <c r="XAS313" s="8"/>
      <c r="XAT313" s="8"/>
      <c r="XAU313" s="8"/>
      <c r="XAV313" s="8"/>
      <c r="XAW313" s="8"/>
      <c r="XAX313" s="8"/>
      <c r="XAY313" s="8"/>
      <c r="XAZ313" s="8"/>
      <c r="XBA313" s="8"/>
      <c r="XBB313" s="8"/>
      <c r="XBC313" s="8"/>
      <c r="XBD313" s="8"/>
      <c r="XBE313" s="8"/>
      <c r="XBF313" s="8"/>
      <c r="XBG313" s="8"/>
      <c r="XBH313" s="8"/>
      <c r="XBI313" s="8"/>
      <c r="XBJ313" s="8"/>
      <c r="XBK313" s="8"/>
      <c r="XBL313" s="8"/>
      <c r="XBM313" s="8"/>
      <c r="XBN313" s="8"/>
      <c r="XBO313" s="8"/>
      <c r="XBP313" s="8"/>
      <c r="XBQ313" s="8"/>
      <c r="XBR313" s="8"/>
      <c r="XBS313" s="8"/>
      <c r="XBT313" s="8"/>
      <c r="XBU313" s="8"/>
      <c r="XBV313" s="8"/>
      <c r="XBW313" s="8"/>
      <c r="XBX313" s="8"/>
      <c r="XBY313" s="8"/>
      <c r="XBZ313" s="8"/>
      <c r="XCA313" s="8"/>
      <c r="XCB313" s="8"/>
      <c r="XCC313" s="8"/>
      <c r="XCD313" s="8"/>
      <c r="XCE313" s="8"/>
      <c r="XCF313" s="8"/>
      <c r="XCG313" s="8"/>
      <c r="XCH313" s="8"/>
      <c r="XCI313" s="8"/>
      <c r="XCJ313" s="8"/>
      <c r="XCK313" s="8"/>
      <c r="XCL313" s="8"/>
      <c r="XCM313" s="8"/>
      <c r="XCN313" s="8"/>
      <c r="XCO313" s="8"/>
      <c r="XCP313" s="8"/>
      <c r="XCQ313" s="8"/>
      <c r="XCR313" s="8"/>
      <c r="XCS313" s="8"/>
      <c r="XCT313" s="8"/>
      <c r="XCU313" s="8"/>
      <c r="XCV313" s="8"/>
      <c r="XCW313" s="8"/>
      <c r="XCX313" s="8"/>
      <c r="XCY313" s="8"/>
      <c r="XCZ313" s="8"/>
      <c r="XDA313" s="8"/>
      <c r="XDB313" s="8"/>
      <c r="XDC313" s="8"/>
      <c r="XDD313" s="8"/>
      <c r="XDE313" s="8"/>
      <c r="XDF313" s="8"/>
      <c r="XDG313" s="8"/>
      <c r="XDH313" s="8"/>
      <c r="XDI313" s="8"/>
      <c r="XDJ313" s="8"/>
      <c r="XDK313" s="8"/>
      <c r="XDL313" s="8"/>
      <c r="XDM313" s="8"/>
      <c r="XDN313" s="8"/>
      <c r="XDO313" s="8"/>
      <c r="XDP313" s="8"/>
      <c r="XDQ313" s="8"/>
      <c r="XDR313" s="8"/>
      <c r="XDS313" s="8"/>
      <c r="XDT313" s="8"/>
      <c r="XDU313" s="8"/>
      <c r="XDV313" s="8"/>
      <c r="XDW313" s="8"/>
      <c r="XDX313" s="8"/>
      <c r="XDY313" s="8"/>
      <c r="XDZ313" s="8"/>
      <c r="XEA313" s="8"/>
      <c r="XEB313" s="8"/>
      <c r="XEC313" s="8"/>
      <c r="XED313" s="8"/>
      <c r="XEE313" s="8"/>
      <c r="XEF313" s="8"/>
      <c r="XEG313" s="8"/>
      <c r="XEH313" s="8"/>
      <c r="XEI313" s="8"/>
      <c r="XEJ313" s="8"/>
      <c r="XEK313" s="8"/>
      <c r="XEL313" s="8"/>
      <c r="XEM313" s="8"/>
      <c r="XEN313" s="8"/>
      <c r="XEO313" s="8"/>
      <c r="XEP313" s="8"/>
      <c r="XEQ313" s="8"/>
      <c r="XER313" s="8"/>
      <c r="XES313" s="8"/>
      <c r="XET313" s="8"/>
      <c r="XEU313" s="8"/>
      <c r="XEV313" s="8"/>
      <c r="XEW313" s="8"/>
      <c r="XEX313" s="8"/>
      <c r="XEY313" s="8"/>
      <c r="XEZ313" s="8"/>
      <c r="XFA313" s="8"/>
    </row>
    <row r="314" spans="1:16381" s="35" customFormat="1" ht="26.25" customHeight="1" x14ac:dyDescent="0.15">
      <c r="A314" s="53"/>
      <c r="B314" s="28" t="s">
        <v>3</v>
      </c>
      <c r="C314" s="128" t="s">
        <v>163</v>
      </c>
      <c r="D314" s="128" t="s">
        <v>72</v>
      </c>
      <c r="E314" s="128" t="s">
        <v>7</v>
      </c>
      <c r="F314" s="128" t="s">
        <v>8</v>
      </c>
      <c r="G314" s="128" t="s">
        <v>690</v>
      </c>
      <c r="H314" s="47">
        <v>312359892</v>
      </c>
      <c r="I314" s="156" t="s">
        <v>76</v>
      </c>
      <c r="J314" s="29" t="s">
        <v>76</v>
      </c>
      <c r="K314" s="72" t="s">
        <v>692</v>
      </c>
      <c r="L314" s="131" t="s">
        <v>78</v>
      </c>
      <c r="M314" s="128" t="str">
        <f>+G314</f>
        <v>Entregar a título de arrendamiento a la Universidad Pedagógica Nacional para su uso y goce el inmueble ubicado en la AV carrera 14 No 65-27  con Matriculas Inmobiliarias 50C-276773.</v>
      </c>
      <c r="N314" s="31">
        <v>1</v>
      </c>
      <c r="O314" s="31">
        <v>1</v>
      </c>
      <c r="P314" s="74">
        <v>11</v>
      </c>
      <c r="Q314" s="75" t="s">
        <v>79</v>
      </c>
      <c r="R314" s="75" t="s">
        <v>80</v>
      </c>
      <c r="S314" s="128" t="s">
        <v>5</v>
      </c>
      <c r="T314" s="129">
        <f t="shared" ref="T314" si="30">H314</f>
        <v>312359892</v>
      </c>
      <c r="U314" s="130">
        <f t="shared" ref="U314" si="31">T314</f>
        <v>312359892</v>
      </c>
      <c r="V314" s="31" t="s">
        <v>76</v>
      </c>
      <c r="W314" s="31" t="s">
        <v>81</v>
      </c>
      <c r="X314" s="78" t="s">
        <v>82</v>
      </c>
      <c r="Y314" s="32" t="s">
        <v>83</v>
      </c>
      <c r="Z314" s="33" t="s">
        <v>3</v>
      </c>
      <c r="AA314" s="30" t="s">
        <v>84</v>
      </c>
      <c r="AB314" s="79" t="s">
        <v>85</v>
      </c>
      <c r="AC314" s="31" t="s">
        <v>76</v>
      </c>
      <c r="AD314" s="31" t="s">
        <v>86</v>
      </c>
      <c r="AE314" s="80" t="s">
        <v>87</v>
      </c>
      <c r="AF314" s="80" t="s">
        <v>88</v>
      </c>
      <c r="AG314" s="80" t="s">
        <v>89</v>
      </c>
      <c r="AH314" s="80" t="s">
        <v>90</v>
      </c>
      <c r="AI314" s="80" t="s">
        <v>90</v>
      </c>
      <c r="AJ314" s="80" t="s">
        <v>90</v>
      </c>
      <c r="AK314" s="81"/>
      <c r="AL314" s="81"/>
      <c r="AM314" s="81"/>
    </row>
    <row r="315" spans="1:16381" s="35" customFormat="1" ht="99" x14ac:dyDescent="0.15">
      <c r="A315" s="53"/>
      <c r="B315" s="28" t="s">
        <v>3</v>
      </c>
      <c r="C315" s="135" t="s">
        <v>151</v>
      </c>
      <c r="D315" s="135" t="s">
        <v>128</v>
      </c>
      <c r="E315" s="135" t="s">
        <v>9</v>
      </c>
      <c r="F315" s="135" t="s">
        <v>699</v>
      </c>
      <c r="G315" s="149" t="s">
        <v>712</v>
      </c>
      <c r="H315" s="47">
        <v>2494206905</v>
      </c>
      <c r="I315" s="135" t="s">
        <v>86</v>
      </c>
      <c r="J315" s="29" t="s">
        <v>76</v>
      </c>
      <c r="K315" s="72" t="s">
        <v>698</v>
      </c>
      <c r="L315" s="134" t="s">
        <v>701</v>
      </c>
      <c r="M315" s="148" t="s">
        <v>712</v>
      </c>
      <c r="N315" s="31">
        <v>1</v>
      </c>
      <c r="O315" s="31">
        <v>1</v>
      </c>
      <c r="P315" s="74">
        <v>11</v>
      </c>
      <c r="Q315" s="75" t="s">
        <v>79</v>
      </c>
      <c r="R315" s="75" t="s">
        <v>80</v>
      </c>
      <c r="S315" s="82" t="s">
        <v>1</v>
      </c>
      <c r="T315" s="136">
        <f t="shared" ref="T315:T316" si="32">H315</f>
        <v>2494206905</v>
      </c>
      <c r="U315" s="83">
        <f t="shared" ref="U315:U316" si="33">T315</f>
        <v>2494206905</v>
      </c>
      <c r="V315" s="31" t="s">
        <v>76</v>
      </c>
      <c r="W315" s="31" t="s">
        <v>81</v>
      </c>
      <c r="X315" s="78" t="s">
        <v>82</v>
      </c>
      <c r="Y315" s="32" t="s">
        <v>83</v>
      </c>
      <c r="Z315" s="33" t="s">
        <v>3</v>
      </c>
      <c r="AA315" s="30" t="s">
        <v>84</v>
      </c>
      <c r="AB315" s="79" t="s">
        <v>85</v>
      </c>
      <c r="AC315" s="31" t="s">
        <v>76</v>
      </c>
      <c r="AD315" s="31" t="s">
        <v>86</v>
      </c>
      <c r="AE315" s="80" t="s">
        <v>87</v>
      </c>
      <c r="AF315" s="80" t="s">
        <v>88</v>
      </c>
      <c r="AG315" s="80" t="s">
        <v>89</v>
      </c>
      <c r="AH315" s="80" t="s">
        <v>90</v>
      </c>
      <c r="AI315" s="80" t="s">
        <v>90</v>
      </c>
      <c r="AJ315" s="80" t="s">
        <v>90</v>
      </c>
      <c r="AK315" s="81"/>
      <c r="AL315" s="81"/>
      <c r="AM315" s="81"/>
    </row>
    <row r="316" spans="1:16381" s="35" customFormat="1" x14ac:dyDescent="0.15">
      <c r="A316" s="53"/>
      <c r="B316" s="28" t="s">
        <v>3</v>
      </c>
      <c r="C316" s="138" t="s">
        <v>151</v>
      </c>
      <c r="D316" s="138" t="s">
        <v>128</v>
      </c>
      <c r="E316" s="138" t="s">
        <v>4</v>
      </c>
      <c r="F316" s="138" t="s">
        <v>6</v>
      </c>
      <c r="G316" s="138" t="s">
        <v>455</v>
      </c>
      <c r="H316" s="47">
        <v>33000000</v>
      </c>
      <c r="I316" s="138" t="s">
        <v>86</v>
      </c>
      <c r="J316" s="29" t="s">
        <v>76</v>
      </c>
      <c r="K316" s="72" t="s">
        <v>704</v>
      </c>
      <c r="L316" s="141" t="s">
        <v>457</v>
      </c>
      <c r="M316" s="138" t="str">
        <f>G316</f>
        <v>Prestar el servicio de transporte de alimentos, para los restaurantes y cafeterías de la Universidad Pedagógica Nacional.</v>
      </c>
      <c r="N316" s="31">
        <v>1</v>
      </c>
      <c r="O316" s="31">
        <v>1</v>
      </c>
      <c r="P316" s="74">
        <v>11</v>
      </c>
      <c r="Q316" s="75" t="s">
        <v>79</v>
      </c>
      <c r="R316" s="75" t="s">
        <v>80</v>
      </c>
      <c r="S316" s="138" t="s">
        <v>5</v>
      </c>
      <c r="T316" s="139">
        <f t="shared" si="32"/>
        <v>33000000</v>
      </c>
      <c r="U316" s="140">
        <f t="shared" si="33"/>
        <v>33000000</v>
      </c>
      <c r="V316" s="31" t="s">
        <v>76</v>
      </c>
      <c r="W316" s="31" t="s">
        <v>81</v>
      </c>
      <c r="X316" s="78" t="s">
        <v>82</v>
      </c>
      <c r="Y316" s="32" t="s">
        <v>83</v>
      </c>
      <c r="Z316" s="33" t="s">
        <v>3</v>
      </c>
      <c r="AA316" s="30" t="s">
        <v>84</v>
      </c>
      <c r="AB316" s="79" t="s">
        <v>85</v>
      </c>
      <c r="AC316" s="31" t="s">
        <v>76</v>
      </c>
      <c r="AD316" s="31" t="s">
        <v>86</v>
      </c>
      <c r="AE316" s="80" t="s">
        <v>87</v>
      </c>
      <c r="AF316" s="80" t="s">
        <v>88</v>
      </c>
      <c r="AG316" s="80" t="s">
        <v>89</v>
      </c>
      <c r="AH316" s="80" t="s">
        <v>90</v>
      </c>
      <c r="AI316" s="80" t="s">
        <v>90</v>
      </c>
      <c r="AJ316" s="80" t="s">
        <v>90</v>
      </c>
      <c r="AK316" s="81"/>
      <c r="AL316" s="81"/>
      <c r="AM316" s="81"/>
    </row>
    <row r="317" spans="1:16381" s="35" customFormat="1" ht="42.75" customHeight="1" x14ac:dyDescent="0.15">
      <c r="A317" s="53"/>
      <c r="B317" s="28" t="s">
        <v>3</v>
      </c>
      <c r="C317" s="138" t="s">
        <v>139</v>
      </c>
      <c r="D317" s="138" t="s">
        <v>128</v>
      </c>
      <c r="E317" s="138" t="s">
        <v>125</v>
      </c>
      <c r="F317" s="138" t="s">
        <v>126</v>
      </c>
      <c r="G317" s="138" t="s">
        <v>705</v>
      </c>
      <c r="H317" s="47">
        <v>55216000</v>
      </c>
      <c r="I317" s="138" t="s">
        <v>86</v>
      </c>
      <c r="J317" s="29" t="s">
        <v>76</v>
      </c>
      <c r="K317" s="72" t="s">
        <v>706</v>
      </c>
      <c r="L317" s="141">
        <v>49121500</v>
      </c>
      <c r="M317" s="173" t="s">
        <v>705</v>
      </c>
      <c r="N317" s="31">
        <v>1</v>
      </c>
      <c r="O317" s="31">
        <v>1</v>
      </c>
      <c r="P317" s="74">
        <v>11</v>
      </c>
      <c r="Q317" s="75" t="s">
        <v>79</v>
      </c>
      <c r="R317" s="75" t="s">
        <v>80</v>
      </c>
      <c r="S317" s="82" t="s">
        <v>5</v>
      </c>
      <c r="T317" s="139">
        <f t="shared" ref="T317:T320" si="34">H317</f>
        <v>55216000</v>
      </c>
      <c r="U317" s="140">
        <f t="shared" ref="U317:U320" si="35">T317</f>
        <v>55216000</v>
      </c>
      <c r="V317" s="31" t="s">
        <v>76</v>
      </c>
      <c r="W317" s="31" t="s">
        <v>81</v>
      </c>
      <c r="X317" s="78" t="s">
        <v>82</v>
      </c>
      <c r="Y317" s="32" t="s">
        <v>83</v>
      </c>
      <c r="Z317" s="33" t="s">
        <v>3</v>
      </c>
      <c r="AA317" s="30" t="s">
        <v>84</v>
      </c>
      <c r="AB317" s="79" t="s">
        <v>85</v>
      </c>
      <c r="AC317" s="31" t="s">
        <v>76</v>
      </c>
      <c r="AD317" s="31" t="s">
        <v>86</v>
      </c>
      <c r="AE317" s="80" t="s">
        <v>87</v>
      </c>
      <c r="AF317" s="80" t="s">
        <v>88</v>
      </c>
      <c r="AG317" s="80" t="s">
        <v>89</v>
      </c>
      <c r="AH317" s="80" t="s">
        <v>90</v>
      </c>
      <c r="AI317" s="80" t="s">
        <v>90</v>
      </c>
      <c r="AJ317" s="80" t="s">
        <v>90</v>
      </c>
      <c r="AK317" s="81"/>
      <c r="AL317" s="81"/>
      <c r="AM317" s="81"/>
    </row>
    <row r="318" spans="1:16381" s="35" customFormat="1" ht="40.5" customHeight="1" x14ac:dyDescent="0.15">
      <c r="A318" s="53"/>
      <c r="B318" s="28" t="s">
        <v>3</v>
      </c>
      <c r="C318" s="138" t="s">
        <v>139</v>
      </c>
      <c r="D318" s="138" t="s">
        <v>128</v>
      </c>
      <c r="E318" s="138" t="s">
        <v>117</v>
      </c>
      <c r="F318" s="138" t="s">
        <v>118</v>
      </c>
      <c r="G318" s="138" t="s">
        <v>705</v>
      </c>
      <c r="H318" s="47">
        <v>9520000</v>
      </c>
      <c r="I318" s="138" t="s">
        <v>86</v>
      </c>
      <c r="J318" s="29" t="s">
        <v>76</v>
      </c>
      <c r="K318" s="72" t="s">
        <v>706</v>
      </c>
      <c r="L318" s="141">
        <v>56101500</v>
      </c>
      <c r="M318" s="179"/>
      <c r="N318" s="31">
        <v>1</v>
      </c>
      <c r="O318" s="31">
        <v>1</v>
      </c>
      <c r="P318" s="74">
        <v>11</v>
      </c>
      <c r="Q318" s="75" t="s">
        <v>79</v>
      </c>
      <c r="R318" s="75" t="s">
        <v>80</v>
      </c>
      <c r="S318" s="82" t="s">
        <v>5</v>
      </c>
      <c r="T318" s="139">
        <f t="shared" si="34"/>
        <v>9520000</v>
      </c>
      <c r="U318" s="140">
        <f t="shared" si="35"/>
        <v>9520000</v>
      </c>
      <c r="V318" s="31" t="s">
        <v>76</v>
      </c>
      <c r="W318" s="31" t="s">
        <v>81</v>
      </c>
      <c r="X318" s="78" t="s">
        <v>82</v>
      </c>
      <c r="Y318" s="32" t="s">
        <v>83</v>
      </c>
      <c r="Z318" s="33" t="s">
        <v>3</v>
      </c>
      <c r="AA318" s="30" t="s">
        <v>84</v>
      </c>
      <c r="AB318" s="79" t="s">
        <v>85</v>
      </c>
      <c r="AC318" s="31" t="s">
        <v>76</v>
      </c>
      <c r="AD318" s="31" t="s">
        <v>86</v>
      </c>
      <c r="AE318" s="80" t="s">
        <v>87</v>
      </c>
      <c r="AF318" s="80" t="s">
        <v>88</v>
      </c>
      <c r="AG318" s="80" t="s">
        <v>89</v>
      </c>
      <c r="AH318" s="80" t="s">
        <v>90</v>
      </c>
      <c r="AI318" s="80" t="s">
        <v>90</v>
      </c>
      <c r="AJ318" s="80" t="s">
        <v>90</v>
      </c>
      <c r="AK318" s="81"/>
      <c r="AL318" s="81"/>
      <c r="AM318" s="81"/>
    </row>
    <row r="319" spans="1:16381" s="35" customFormat="1" ht="47.25" customHeight="1" x14ac:dyDescent="0.15">
      <c r="A319" s="53"/>
      <c r="B319" s="28" t="s">
        <v>3</v>
      </c>
      <c r="C319" s="138" t="s">
        <v>139</v>
      </c>
      <c r="D319" s="138" t="s">
        <v>128</v>
      </c>
      <c r="E319" s="138" t="s">
        <v>26</v>
      </c>
      <c r="F319" s="138" t="s">
        <v>18</v>
      </c>
      <c r="G319" s="138" t="s">
        <v>705</v>
      </c>
      <c r="H319" s="47">
        <v>14280000</v>
      </c>
      <c r="I319" s="138" t="s">
        <v>86</v>
      </c>
      <c r="J319" s="29" t="s">
        <v>76</v>
      </c>
      <c r="K319" s="72" t="s">
        <v>706</v>
      </c>
      <c r="L319" s="141">
        <v>56112100</v>
      </c>
      <c r="M319" s="174"/>
      <c r="N319" s="31">
        <v>1</v>
      </c>
      <c r="O319" s="31">
        <v>1</v>
      </c>
      <c r="P319" s="74">
        <v>11</v>
      </c>
      <c r="Q319" s="75" t="s">
        <v>79</v>
      </c>
      <c r="R319" s="75" t="s">
        <v>80</v>
      </c>
      <c r="S319" s="82" t="s">
        <v>5</v>
      </c>
      <c r="T319" s="139">
        <f t="shared" si="34"/>
        <v>14280000</v>
      </c>
      <c r="U319" s="140">
        <f t="shared" si="35"/>
        <v>14280000</v>
      </c>
      <c r="V319" s="31" t="s">
        <v>76</v>
      </c>
      <c r="W319" s="31" t="s">
        <v>81</v>
      </c>
      <c r="X319" s="78" t="s">
        <v>82</v>
      </c>
      <c r="Y319" s="32" t="s">
        <v>83</v>
      </c>
      <c r="Z319" s="33" t="s">
        <v>3</v>
      </c>
      <c r="AA319" s="30" t="s">
        <v>84</v>
      </c>
      <c r="AB319" s="79" t="s">
        <v>85</v>
      </c>
      <c r="AC319" s="31" t="s">
        <v>76</v>
      </c>
      <c r="AD319" s="31" t="s">
        <v>86</v>
      </c>
      <c r="AE319" s="80" t="s">
        <v>87</v>
      </c>
      <c r="AF319" s="80" t="s">
        <v>88</v>
      </c>
      <c r="AG319" s="80" t="s">
        <v>89</v>
      </c>
      <c r="AH319" s="80" t="s">
        <v>90</v>
      </c>
      <c r="AI319" s="80" t="s">
        <v>90</v>
      </c>
      <c r="AJ319" s="80" t="s">
        <v>90</v>
      </c>
      <c r="AK319" s="81"/>
      <c r="AL319" s="81"/>
      <c r="AM319" s="81"/>
    </row>
    <row r="320" spans="1:16381" s="35" customFormat="1" ht="47.25" customHeight="1" x14ac:dyDescent="0.15">
      <c r="A320" s="53"/>
      <c r="B320" s="28" t="s">
        <v>3</v>
      </c>
      <c r="C320" s="143" t="s">
        <v>142</v>
      </c>
      <c r="D320" s="143" t="s">
        <v>72</v>
      </c>
      <c r="E320" s="143" t="s">
        <v>101</v>
      </c>
      <c r="F320" s="143" t="s">
        <v>102</v>
      </c>
      <c r="G320" s="143" t="s">
        <v>711</v>
      </c>
      <c r="H320" s="47">
        <v>43000000</v>
      </c>
      <c r="I320" s="143" t="s">
        <v>86</v>
      </c>
      <c r="J320" s="29" t="s">
        <v>76</v>
      </c>
      <c r="K320" s="72" t="s">
        <v>709</v>
      </c>
      <c r="L320" s="146" t="s">
        <v>710</v>
      </c>
      <c r="M320" s="143" t="str">
        <f>G320</f>
        <v>Adquirir equipos de sistema de alimentación ininterrumpida (UPS) para la protección y respaldo eléctrico de los equipos tecnológicos de la Universidad Pedagógica Nacional.</v>
      </c>
      <c r="N320" s="31">
        <v>1</v>
      </c>
      <c r="O320" s="31">
        <v>1</v>
      </c>
      <c r="P320" s="74">
        <v>11</v>
      </c>
      <c r="Q320" s="75" t="s">
        <v>79</v>
      </c>
      <c r="R320" s="75" t="s">
        <v>80</v>
      </c>
      <c r="S320" s="82" t="s">
        <v>5</v>
      </c>
      <c r="T320" s="144">
        <f t="shared" si="34"/>
        <v>43000000</v>
      </c>
      <c r="U320" s="145">
        <f t="shared" si="35"/>
        <v>43000000</v>
      </c>
      <c r="V320" s="31" t="s">
        <v>76</v>
      </c>
      <c r="W320" s="31" t="s">
        <v>81</v>
      </c>
      <c r="X320" s="78" t="s">
        <v>82</v>
      </c>
      <c r="Y320" s="32" t="s">
        <v>83</v>
      </c>
      <c r="Z320" s="33" t="s">
        <v>3</v>
      </c>
      <c r="AA320" s="30" t="s">
        <v>84</v>
      </c>
      <c r="AB320" s="79" t="s">
        <v>85</v>
      </c>
      <c r="AC320" s="31" t="s">
        <v>76</v>
      </c>
      <c r="AD320" s="31" t="s">
        <v>86</v>
      </c>
      <c r="AE320" s="80" t="s">
        <v>87</v>
      </c>
      <c r="AF320" s="80" t="s">
        <v>88</v>
      </c>
      <c r="AG320" s="80" t="s">
        <v>89</v>
      </c>
      <c r="AH320" s="80" t="s">
        <v>90</v>
      </c>
      <c r="AI320" s="80" t="s">
        <v>90</v>
      </c>
      <c r="AJ320" s="80" t="s">
        <v>90</v>
      </c>
      <c r="AK320" s="81"/>
      <c r="AL320" s="81"/>
      <c r="AM320" s="81"/>
    </row>
    <row r="321" spans="1:39" s="35" customFormat="1" ht="47.25" customHeight="1" x14ac:dyDescent="0.15">
      <c r="A321" s="53"/>
      <c r="B321" s="28" t="s">
        <v>3</v>
      </c>
      <c r="C321" s="151" t="s">
        <v>142</v>
      </c>
      <c r="D321" s="151" t="s">
        <v>72</v>
      </c>
      <c r="E321" s="151" t="s">
        <v>9</v>
      </c>
      <c r="F321" s="151" t="s">
        <v>699</v>
      </c>
      <c r="G321" s="151" t="s">
        <v>714</v>
      </c>
      <c r="H321" s="47">
        <v>118568029</v>
      </c>
      <c r="I321" s="151" t="s">
        <v>86</v>
      </c>
      <c r="J321" s="29" t="s">
        <v>430</v>
      </c>
      <c r="K321" s="72" t="s">
        <v>713</v>
      </c>
      <c r="L321" s="150"/>
      <c r="M321" s="151" t="str">
        <f>G321</f>
        <v>Prestar los servicios para la demarcación y mantenimiento de las canchas deportivas de las Instalaciones de Valmaría -UPN.</v>
      </c>
      <c r="N321" s="31">
        <v>1</v>
      </c>
      <c r="O321" s="31">
        <v>1</v>
      </c>
      <c r="P321" s="74">
        <v>11</v>
      </c>
      <c r="Q321" s="75" t="s">
        <v>79</v>
      </c>
      <c r="R321" s="75" t="s">
        <v>80</v>
      </c>
      <c r="S321" s="82" t="s">
        <v>5</v>
      </c>
      <c r="T321" s="152">
        <f t="shared" ref="T321" si="36">H321</f>
        <v>118568029</v>
      </c>
      <c r="U321" s="153">
        <f t="shared" ref="U321" si="37">T321</f>
        <v>118568029</v>
      </c>
      <c r="V321" s="31" t="s">
        <v>76</v>
      </c>
      <c r="W321" s="31" t="s">
        <v>81</v>
      </c>
      <c r="X321" s="78" t="s">
        <v>82</v>
      </c>
      <c r="Y321" s="32" t="s">
        <v>83</v>
      </c>
      <c r="Z321" s="33" t="s">
        <v>3</v>
      </c>
      <c r="AA321" s="30" t="s">
        <v>84</v>
      </c>
      <c r="AB321" s="79" t="s">
        <v>85</v>
      </c>
      <c r="AC321" s="31" t="s">
        <v>76</v>
      </c>
      <c r="AD321" s="31" t="s">
        <v>86</v>
      </c>
      <c r="AE321" s="80" t="s">
        <v>87</v>
      </c>
      <c r="AF321" s="80" t="s">
        <v>88</v>
      </c>
      <c r="AG321" s="80" t="s">
        <v>89</v>
      </c>
      <c r="AH321" s="80" t="s">
        <v>90</v>
      </c>
      <c r="AI321" s="80" t="s">
        <v>90</v>
      </c>
      <c r="AJ321" s="80" t="s">
        <v>90</v>
      </c>
      <c r="AK321" s="81"/>
      <c r="AL321" s="81"/>
      <c r="AM321" s="81"/>
    </row>
    <row r="322" spans="1:39" s="35" customFormat="1" x14ac:dyDescent="0.15">
      <c r="A322" s="53"/>
      <c r="B322" s="28" t="s">
        <v>3</v>
      </c>
      <c r="C322" s="138" t="s">
        <v>151</v>
      </c>
      <c r="D322" s="138" t="s">
        <v>128</v>
      </c>
      <c r="E322" s="138" t="s">
        <v>7</v>
      </c>
      <c r="F322" s="138" t="s">
        <v>25</v>
      </c>
      <c r="G322" s="138" t="s">
        <v>703</v>
      </c>
      <c r="H322" s="47">
        <v>95000000</v>
      </c>
      <c r="I322" s="138" t="s">
        <v>86</v>
      </c>
      <c r="J322" s="29" t="s">
        <v>691</v>
      </c>
      <c r="K322" s="72" t="s">
        <v>716</v>
      </c>
      <c r="L322" s="141" t="s">
        <v>719</v>
      </c>
      <c r="M322" s="138" t="str">
        <f>G322</f>
        <v>Amparar el canon de arrendamiento del Contrato Arriendo del centro de producción de alimentos ubicado en la Calle 94 C # 57A-11, Barrio Rionegro</v>
      </c>
      <c r="N322" s="31">
        <v>1</v>
      </c>
      <c r="O322" s="31">
        <v>1</v>
      </c>
      <c r="P322" s="74">
        <v>11</v>
      </c>
      <c r="Q322" s="75" t="s">
        <v>79</v>
      </c>
      <c r="R322" s="75" t="s">
        <v>80</v>
      </c>
      <c r="S322" s="138" t="s">
        <v>5</v>
      </c>
      <c r="T322" s="139">
        <f t="shared" ref="T322" si="38">H322</f>
        <v>95000000</v>
      </c>
      <c r="U322" s="140">
        <f t="shared" ref="U322" si="39">T322</f>
        <v>95000000</v>
      </c>
      <c r="V322" s="31" t="s">
        <v>76</v>
      </c>
      <c r="W322" s="31" t="s">
        <v>81</v>
      </c>
      <c r="X322" s="78" t="s">
        <v>82</v>
      </c>
      <c r="Y322" s="32" t="s">
        <v>83</v>
      </c>
      <c r="Z322" s="33" t="s">
        <v>3</v>
      </c>
      <c r="AA322" s="30" t="s">
        <v>84</v>
      </c>
      <c r="AB322" s="79" t="s">
        <v>85</v>
      </c>
      <c r="AC322" s="31" t="s">
        <v>76</v>
      </c>
      <c r="AD322" s="31" t="s">
        <v>86</v>
      </c>
      <c r="AE322" s="80" t="s">
        <v>87</v>
      </c>
      <c r="AF322" s="80" t="s">
        <v>88</v>
      </c>
      <c r="AG322" s="80" t="s">
        <v>89</v>
      </c>
      <c r="AH322" s="80" t="s">
        <v>90</v>
      </c>
      <c r="AI322" s="80" t="s">
        <v>90</v>
      </c>
      <c r="AJ322" s="80" t="s">
        <v>90</v>
      </c>
      <c r="AK322" s="81"/>
      <c r="AL322" s="81"/>
      <c r="AM322" s="81"/>
    </row>
    <row r="323" spans="1:39" s="8" customFormat="1" ht="79.5" customHeight="1" x14ac:dyDescent="0.15">
      <c r="A323" s="53"/>
      <c r="B323" s="210" t="s">
        <v>680</v>
      </c>
      <c r="C323" s="210"/>
      <c r="D323" s="210"/>
      <c r="E323" s="137"/>
      <c r="F323" s="142"/>
      <c r="G323" s="142"/>
      <c r="H323" s="48"/>
      <c r="I323" s="137"/>
      <c r="J323" s="137"/>
      <c r="K323" s="94"/>
      <c r="L323" s="95"/>
      <c r="M323" s="137"/>
      <c r="N323" s="137"/>
      <c r="O323" s="137"/>
      <c r="P323" s="137"/>
      <c r="Q323" s="96"/>
      <c r="R323" s="96"/>
      <c r="S323" s="137"/>
      <c r="T323" s="137"/>
      <c r="U323" s="97"/>
      <c r="V323" s="137"/>
      <c r="W323" s="137"/>
      <c r="X323" s="98"/>
      <c r="Y323" s="40"/>
      <c r="Z323" s="137"/>
      <c r="AA323" s="137"/>
      <c r="AB323" s="99"/>
      <c r="AC323" s="137"/>
      <c r="AD323" s="137"/>
      <c r="AE323" s="100"/>
      <c r="AF323" s="100"/>
      <c r="AG323" s="100"/>
      <c r="AH323" s="100"/>
      <c r="AI323" s="100"/>
      <c r="AJ323" s="100"/>
    </row>
    <row r="324" spans="1:39" ht="24" customHeight="1" x14ac:dyDescent="0.25">
      <c r="A324" s="3"/>
      <c r="B324" s="178" t="s">
        <v>660</v>
      </c>
      <c r="C324" s="178"/>
      <c r="D324" s="178"/>
      <c r="E324" s="62"/>
      <c r="F324" s="101"/>
      <c r="G324" s="101"/>
      <c r="H324" s="48"/>
      <c r="I324" s="101"/>
      <c r="J324" s="102"/>
      <c r="M324" s="102"/>
      <c r="N324" s="3"/>
      <c r="O324" s="3"/>
      <c r="P324" s="3"/>
      <c r="Q324" s="3"/>
      <c r="R324" s="3"/>
      <c r="S324" s="137"/>
      <c r="T324" s="137"/>
      <c r="U324" s="103"/>
      <c r="V324" s="95"/>
      <c r="W324" s="3"/>
      <c r="X324" s="3"/>
      <c r="Y324" s="3"/>
      <c r="Z324" s="3"/>
      <c r="AA324" s="3"/>
      <c r="AB324" s="3"/>
      <c r="AC324" s="3"/>
      <c r="AD324" s="3"/>
      <c r="AE324" s="3"/>
      <c r="AF324" s="3"/>
      <c r="AG324" s="3"/>
      <c r="AH324" s="3"/>
      <c r="AI324" s="3"/>
      <c r="AJ324" s="3"/>
      <c r="AK324" s="3"/>
      <c r="AL324" s="3"/>
      <c r="AM324" s="3"/>
    </row>
    <row r="325" spans="1:39" ht="36" customHeight="1" x14ac:dyDescent="0.15">
      <c r="B325" s="108"/>
      <c r="C325" s="108"/>
      <c r="D325" s="108"/>
      <c r="E325" s="108"/>
      <c r="F325" s="108"/>
      <c r="G325" s="108"/>
      <c r="H325" s="102"/>
      <c r="I325" s="108"/>
      <c r="J325" s="108"/>
      <c r="K325" s="108"/>
      <c r="L325" s="108"/>
      <c r="M325" s="108"/>
      <c r="N325" s="108"/>
      <c r="O325" s="108"/>
      <c r="P325" s="108"/>
      <c r="Q325" s="108"/>
      <c r="R325" s="108"/>
      <c r="S325" s="108"/>
      <c r="T325" s="108"/>
      <c r="U325" s="108"/>
      <c r="V325" s="108"/>
      <c r="W325" s="108"/>
      <c r="X325" s="108"/>
      <c r="Y325" s="108"/>
      <c r="Z325" s="108"/>
      <c r="AA325" s="108"/>
      <c r="AB325" s="108"/>
      <c r="AC325" s="108"/>
      <c r="AD325" s="108"/>
      <c r="AE325" s="108"/>
      <c r="AF325" s="108"/>
      <c r="AG325" s="108"/>
      <c r="AH325" s="108"/>
      <c r="AI325" s="108"/>
      <c r="AJ325" s="108"/>
    </row>
    <row r="327" spans="1:39" ht="36" customHeight="1" x14ac:dyDescent="0.25">
      <c r="G327" s="42"/>
      <c r="H327" s="154"/>
      <c r="K327" s="42"/>
    </row>
  </sheetData>
  <autoFilter ref="A16:AM325" xr:uid="{ED05830D-B95A-4A5B-8683-79B45BFCAE70}"/>
  <mergeCells count="136">
    <mergeCell ref="Z11:AA11"/>
    <mergeCell ref="Z6:AA6"/>
    <mergeCell ref="B323:D323"/>
    <mergeCell ref="B3:AJ4"/>
    <mergeCell ref="Z8:AA8"/>
    <mergeCell ref="Z10:AA10"/>
    <mergeCell ref="AE14:AG14"/>
    <mergeCell ref="AH14:AJ14"/>
    <mergeCell ref="O59:O61"/>
    <mergeCell ref="P59:P61"/>
    <mergeCell ref="Q59:Q61"/>
    <mergeCell ref="R59:R61"/>
    <mergeCell ref="L59:L61"/>
    <mergeCell ref="AH59:AH61"/>
    <mergeCell ref="AI59:AI61"/>
    <mergeCell ref="AJ59:AJ61"/>
    <mergeCell ref="B71:B72"/>
    <mergeCell ref="AB59:AB61"/>
    <mergeCell ref="AC59:AC61"/>
    <mergeCell ref="M59:M61"/>
    <mergeCell ref="N59:N61"/>
    <mergeCell ref="M119:M121"/>
    <mergeCell ref="T119:T121"/>
    <mergeCell ref="U119:U121"/>
    <mergeCell ref="L119:L121"/>
    <mergeCell ref="M67:M68"/>
    <mergeCell ref="M122:M123"/>
    <mergeCell ref="T122:T123"/>
    <mergeCell ref="U122:U123"/>
    <mergeCell ref="AE59:AE61"/>
    <mergeCell ref="AF59:AF61"/>
    <mergeCell ref="AG59:AG61"/>
    <mergeCell ref="V59:V61"/>
    <mergeCell ref="W59:W61"/>
    <mergeCell ref="X59:X61"/>
    <mergeCell ref="Y59:Y61"/>
    <mergeCell ref="Z59:Z61"/>
    <mergeCell ref="AA59:AA61"/>
    <mergeCell ref="AD59:AD61"/>
    <mergeCell ref="M132:M133"/>
    <mergeCell ref="T132:T133"/>
    <mergeCell ref="U132:U133"/>
    <mergeCell ref="M134:M136"/>
    <mergeCell ref="T134:T136"/>
    <mergeCell ref="U134:U136"/>
    <mergeCell ref="M124:M126"/>
    <mergeCell ref="T124:T126"/>
    <mergeCell ref="U124:U126"/>
    <mergeCell ref="M130:M131"/>
    <mergeCell ref="T130:T131"/>
    <mergeCell ref="U130:U131"/>
    <mergeCell ref="M138:M139"/>
    <mergeCell ref="T138:T139"/>
    <mergeCell ref="U138:U139"/>
    <mergeCell ref="M141:M142"/>
    <mergeCell ref="S141:S142"/>
    <mergeCell ref="T141:T142"/>
    <mergeCell ref="U141:U142"/>
    <mergeCell ref="M168:M169"/>
    <mergeCell ref="T168:T169"/>
    <mergeCell ref="U168:U169"/>
    <mergeCell ref="T205:T206"/>
    <mergeCell ref="U205:U206"/>
    <mergeCell ref="M208:M209"/>
    <mergeCell ref="T208:T209"/>
    <mergeCell ref="U208:U209"/>
    <mergeCell ref="T196:T197"/>
    <mergeCell ref="U196:U197"/>
    <mergeCell ref="M199:M201"/>
    <mergeCell ref="T199:T201"/>
    <mergeCell ref="U199:U201"/>
    <mergeCell ref="M202:M204"/>
    <mergeCell ref="T202:T204"/>
    <mergeCell ref="U202:U204"/>
    <mergeCell ref="T240:T241"/>
    <mergeCell ref="U240:U241"/>
    <mergeCell ref="M250:M251"/>
    <mergeCell ref="T250:T251"/>
    <mergeCell ref="U250:U251"/>
    <mergeCell ref="T245:T246"/>
    <mergeCell ref="U245:U246"/>
    <mergeCell ref="M245:M246"/>
    <mergeCell ref="M224:M227"/>
    <mergeCell ref="T224:T227"/>
    <mergeCell ref="U224:U227"/>
    <mergeCell ref="M228:M235"/>
    <mergeCell ref="T228:T235"/>
    <mergeCell ref="U228:U235"/>
    <mergeCell ref="B324:D324"/>
    <mergeCell ref="L309:L310"/>
    <mergeCell ref="M309:M310"/>
    <mergeCell ref="T309:T310"/>
    <mergeCell ref="U309:U310"/>
    <mergeCell ref="M311:M312"/>
    <mergeCell ref="T311:T312"/>
    <mergeCell ref="U311:U312"/>
    <mergeCell ref="L289:L290"/>
    <mergeCell ref="M289:M290"/>
    <mergeCell ref="T289:T290"/>
    <mergeCell ref="U289:U290"/>
    <mergeCell ref="T296:T297"/>
    <mergeCell ref="U296:U297"/>
    <mergeCell ref="M317:M319"/>
    <mergeCell ref="T277:T278"/>
    <mergeCell ref="U277:U278"/>
    <mergeCell ref="L280:L285"/>
    <mergeCell ref="M280:M285"/>
    <mergeCell ref="T280:T285"/>
    <mergeCell ref="U280:U285"/>
    <mergeCell ref="M269:M272"/>
    <mergeCell ref="L311:L312"/>
    <mergeCell ref="T269:T272"/>
    <mergeCell ref="U269:U272"/>
    <mergeCell ref="M273:M275"/>
    <mergeCell ref="T273:T275"/>
    <mergeCell ref="U273:U275"/>
    <mergeCell ref="L250:L251"/>
    <mergeCell ref="L269:L272"/>
    <mergeCell ref="L273:L275"/>
    <mergeCell ref="L277:L278"/>
    <mergeCell ref="L245:L246"/>
    <mergeCell ref="L208:L209"/>
    <mergeCell ref="L205:L206"/>
    <mergeCell ref="L224:L227"/>
    <mergeCell ref="M277:M278"/>
    <mergeCell ref="M240:M241"/>
    <mergeCell ref="M205:M206"/>
    <mergeCell ref="L141:L142"/>
    <mergeCell ref="L122:L123"/>
    <mergeCell ref="L124:L126"/>
    <mergeCell ref="L130:L131"/>
    <mergeCell ref="L132:L133"/>
    <mergeCell ref="L199:L201"/>
    <mergeCell ref="L168:L169"/>
    <mergeCell ref="L202:L204"/>
    <mergeCell ref="L228:L235"/>
  </mergeCells>
  <conditionalFormatting sqref="L134:L136">
    <cfRule type="duplicateValues" dxfId="0" priority="1"/>
  </conditionalFormatting>
  <dataValidations count="1">
    <dataValidation type="list" allowBlank="1" showInputMessage="1" showErrorMessage="1" sqref="V17:V60 AC17:AD60 AC62:AD323 V62:V323" xr:uid="{22A56E4B-B041-4723-B452-4871584898DD}">
      <formula1>"SI,NO"</formula1>
    </dataValidation>
  </dataValidations>
  <pageMargins left="0.70866141732283472" right="0.70866141732283472" top="0.74803149606299213" bottom="0.74803149606299213" header="0.31496062992125984" footer="0.31496062992125984"/>
  <pageSetup paperSize="187" scale="25" fitToHeight="3" orientation="landscape" r:id="rId1"/>
  <rowBreaks count="1" manualBreakCount="1">
    <brk id="275" max="38"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A30B4763-BDFE-40EF-AD51-4A3E0CEA45AD}">
          <x14:formula1>
            <xm:f>'F:\Proyectopresupuesto_2023\docuemntos finales para resolucion\[Presupuesto_para_resolución.xlsx]LISTAS'!#REF!</xm:f>
          </x14:formula1>
          <xm:sqref>C91 C103 C106</xm:sqref>
        </x14:dataValidation>
        <x14:dataValidation type="list" allowBlank="1" showInputMessage="1" showErrorMessage="1" errorTitle="Atención" error="El valor que intenta escribir es superior al total asignado para este objeto de gasto" xr:uid="{5C11CD73-7053-4C95-B0A9-F8F2D76EE783}">
          <x14:formula1>
            <xm:f>'E:\Copia 171119\Copia 060718\DATOS\MisDocumentos\Plan de Compras\Plan de Compras 2023\[Formato PAA Funcionamiento 2023.xlsx]Listas'!#REF!</xm:f>
          </x14:formula1>
          <xm:sqref>AK305:AM305 AK293:AM299 AE17:AF60 AH17:AJ60 AK17:AM66 AK70:AM290 AE323:AF323 AE62:AF304 AH62:AJ304 AH323:AJ323 AE320:AF321 AH320:AJ321 AE306:AF315 AH306:AJ315 AK314:AM322</xm:sqref>
        </x14:dataValidation>
        <x14:dataValidation type="list" allowBlank="1" showInputMessage="1" showErrorMessage="1" xr:uid="{2375870D-A78F-4224-B9FA-9F466058D820}">
          <x14:formula1>
            <xm:f>'E:\Copia 171119\Copia 060718\DATOS\MisDocumentos\Plan de Compras\Plan de Compras 2023\[Formato PAA Funcionamiento 2023.xlsx]Listas'!#REF!</xm:f>
          </x14:formula1>
          <xm:sqref>K10 N259:O268 N17:O60 W17:W60 AG17:AG60 AG323 AG62:AG304 N62:O256 W62:W304 W323 N273:O315 AG320:AG321 W320:W321 AG306:AG315 W306:W315 N317:O323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58FAA-059D-4C49-BC5E-F2BCE5E321A7}">
  <dimension ref="B4:M12"/>
  <sheetViews>
    <sheetView topLeftCell="B5" workbookViewId="0">
      <selection activeCell="K22" sqref="K22"/>
    </sheetView>
  </sheetViews>
  <sheetFormatPr baseColWidth="10" defaultRowHeight="15" x14ac:dyDescent="0.25"/>
  <cols>
    <col min="6" max="6" width="21.7109375" customWidth="1"/>
    <col min="7" max="7" width="42.140625" customWidth="1"/>
    <col min="8" max="10" width="14.140625" bestFit="1" customWidth="1"/>
    <col min="11" max="11" width="18.42578125" customWidth="1"/>
  </cols>
  <sheetData>
    <row r="4" spans="2:13" ht="15.75" thickBot="1" x14ac:dyDescent="0.3"/>
    <row r="5" spans="2:13" ht="27" x14ac:dyDescent="0.25">
      <c r="B5" s="124" t="s">
        <v>37</v>
      </c>
      <c r="C5" s="124" t="s">
        <v>38</v>
      </c>
      <c r="D5" s="124" t="s">
        <v>39</v>
      </c>
      <c r="E5" s="124" t="s">
        <v>40</v>
      </c>
      <c r="F5" s="124" t="s">
        <v>41</v>
      </c>
      <c r="G5" s="124" t="s">
        <v>42</v>
      </c>
      <c r="H5" s="46" t="s">
        <v>43</v>
      </c>
      <c r="I5" s="124" t="s">
        <v>687</v>
      </c>
      <c r="J5" s="124" t="s">
        <v>688</v>
      </c>
      <c r="K5" s="124" t="s">
        <v>689</v>
      </c>
      <c r="L5" s="125" t="s">
        <v>46</v>
      </c>
    </row>
    <row r="6" spans="2:13" ht="45" x14ac:dyDescent="0.25">
      <c r="B6" s="28" t="s">
        <v>3</v>
      </c>
      <c r="C6" s="156" t="s">
        <v>142</v>
      </c>
      <c r="D6" s="156" t="s">
        <v>72</v>
      </c>
      <c r="E6" s="156" t="s">
        <v>13</v>
      </c>
      <c r="F6" s="156" t="s">
        <v>140</v>
      </c>
      <c r="G6" s="156" t="s">
        <v>143</v>
      </c>
      <c r="H6" s="47">
        <f>30000000</f>
        <v>30000000</v>
      </c>
      <c r="I6" s="47">
        <v>740220</v>
      </c>
      <c r="J6" s="47"/>
      <c r="K6" s="47">
        <f>H6-I6</f>
        <v>29259780</v>
      </c>
      <c r="L6" s="159" t="s">
        <v>144</v>
      </c>
    </row>
    <row r="7" spans="2:13" ht="45" x14ac:dyDescent="0.25">
      <c r="B7" s="28" t="s">
        <v>3</v>
      </c>
      <c r="C7" s="156" t="s">
        <v>142</v>
      </c>
      <c r="D7" s="156" t="s">
        <v>176</v>
      </c>
      <c r="E7" s="156" t="s">
        <v>185</v>
      </c>
      <c r="F7" s="156" t="s">
        <v>178</v>
      </c>
      <c r="G7" s="156" t="s">
        <v>190</v>
      </c>
      <c r="H7" s="47">
        <f>6263400</f>
        <v>6263400</v>
      </c>
      <c r="I7" s="156"/>
      <c r="J7" s="47">
        <v>740220</v>
      </c>
      <c r="K7" s="47">
        <f>H7+J7</f>
        <v>7003620</v>
      </c>
      <c r="L7" s="72" t="s">
        <v>180</v>
      </c>
    </row>
    <row r="8" spans="2:13" ht="45" x14ac:dyDescent="0.25">
      <c r="B8" s="28" t="s">
        <v>3</v>
      </c>
      <c r="C8" s="156" t="s">
        <v>151</v>
      </c>
      <c r="D8" s="156" t="s">
        <v>128</v>
      </c>
      <c r="E8" s="156" t="s">
        <v>7</v>
      </c>
      <c r="F8" s="156" t="s">
        <v>25</v>
      </c>
      <c r="G8" s="156" t="s">
        <v>703</v>
      </c>
      <c r="H8" s="47">
        <v>95000000</v>
      </c>
      <c r="I8" s="156"/>
      <c r="J8" s="47"/>
      <c r="K8" s="47">
        <f>H8</f>
        <v>95000000</v>
      </c>
      <c r="L8" s="72" t="s">
        <v>716</v>
      </c>
      <c r="M8" s="168" t="s">
        <v>717</v>
      </c>
    </row>
    <row r="9" spans="2:13" x14ac:dyDescent="0.25">
      <c r="B9" s="160"/>
      <c r="C9" s="161"/>
      <c r="D9" s="161"/>
      <c r="E9" s="161"/>
      <c r="F9" s="161"/>
      <c r="G9" s="161"/>
      <c r="H9" s="162"/>
      <c r="I9" s="163"/>
      <c r="J9" s="164"/>
      <c r="K9" s="165"/>
      <c r="L9" s="166"/>
    </row>
    <row r="10" spans="2:13" x14ac:dyDescent="0.25">
      <c r="H10" s="126">
        <f>SUM(H6:H8)</f>
        <v>131263400</v>
      </c>
      <c r="I10" s="126">
        <f t="shared" ref="I10:K10" si="0">SUM(I6:I8)</f>
        <v>740220</v>
      </c>
      <c r="J10" s="126">
        <f t="shared" si="0"/>
        <v>740220</v>
      </c>
      <c r="K10" s="126">
        <f t="shared" si="0"/>
        <v>131263400</v>
      </c>
    </row>
    <row r="12" spans="2:13" x14ac:dyDescent="0.25">
      <c r="K12" s="126">
        <f>H10-K10</f>
        <v>0</v>
      </c>
    </row>
  </sheetData>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B915F-808A-4338-B70A-058651988314}">
  <dimension ref="B3:C28"/>
  <sheetViews>
    <sheetView workbookViewId="0">
      <selection activeCell="G12" sqref="G12"/>
    </sheetView>
  </sheetViews>
  <sheetFormatPr baseColWidth="10" defaultRowHeight="15" x14ac:dyDescent="0.25"/>
  <cols>
    <col min="2" max="2" width="40.7109375" bestFit="1" customWidth="1"/>
    <col min="3" max="3" width="22.85546875" customWidth="1"/>
  </cols>
  <sheetData>
    <row r="3" spans="2:3" x14ac:dyDescent="0.25">
      <c r="B3" s="117" t="s">
        <v>38</v>
      </c>
      <c r="C3" s="117" t="s">
        <v>681</v>
      </c>
    </row>
    <row r="4" spans="2:3" x14ac:dyDescent="0.25">
      <c r="B4" s="118" t="s">
        <v>142</v>
      </c>
      <c r="C4" s="119">
        <v>20330647641</v>
      </c>
    </row>
    <row r="5" spans="2:3" x14ac:dyDescent="0.25">
      <c r="B5" s="118" t="s">
        <v>203</v>
      </c>
      <c r="C5" s="119">
        <v>282630806</v>
      </c>
    </row>
    <row r="6" spans="2:3" x14ac:dyDescent="0.25">
      <c r="B6" s="118" t="s">
        <v>210</v>
      </c>
      <c r="C6" s="119">
        <v>506097508</v>
      </c>
    </row>
    <row r="7" spans="2:3" x14ac:dyDescent="0.25">
      <c r="B7" s="118" t="s">
        <v>207</v>
      </c>
      <c r="C7" s="119">
        <v>16500000</v>
      </c>
    </row>
    <row r="8" spans="2:3" x14ac:dyDescent="0.25">
      <c r="B8" s="118" t="s">
        <v>159</v>
      </c>
      <c r="C8" s="119">
        <v>2012142315</v>
      </c>
    </row>
    <row r="9" spans="2:3" x14ac:dyDescent="0.25">
      <c r="B9" s="118" t="s">
        <v>321</v>
      </c>
      <c r="C9" s="119">
        <v>4975262</v>
      </c>
    </row>
    <row r="10" spans="2:3" x14ac:dyDescent="0.25">
      <c r="B10" s="118" t="s">
        <v>314</v>
      </c>
      <c r="C10" s="119">
        <v>71033144</v>
      </c>
    </row>
    <row r="11" spans="2:3" x14ac:dyDescent="0.25">
      <c r="B11" s="118" t="s">
        <v>134</v>
      </c>
      <c r="C11" s="119">
        <v>80640000</v>
      </c>
    </row>
    <row r="12" spans="2:3" x14ac:dyDescent="0.25">
      <c r="B12" s="118" t="s">
        <v>416</v>
      </c>
      <c r="C12" s="119">
        <v>129099568</v>
      </c>
    </row>
    <row r="13" spans="2:3" x14ac:dyDescent="0.25">
      <c r="B13" s="118" t="s">
        <v>71</v>
      </c>
      <c r="C13" s="119">
        <v>1603837379</v>
      </c>
    </row>
    <row r="14" spans="2:3" x14ac:dyDescent="0.25">
      <c r="B14" s="118" t="s">
        <v>163</v>
      </c>
      <c r="C14" s="119">
        <v>1410902185</v>
      </c>
    </row>
    <row r="15" spans="2:3" x14ac:dyDescent="0.25">
      <c r="B15" s="118" t="s">
        <v>253</v>
      </c>
      <c r="C15" s="119">
        <v>1800000000</v>
      </c>
    </row>
    <row r="16" spans="2:3" x14ac:dyDescent="0.25">
      <c r="B16" s="118" t="s">
        <v>436</v>
      </c>
      <c r="C16" s="119">
        <v>192254410</v>
      </c>
    </row>
    <row r="17" spans="2:3" x14ac:dyDescent="0.25">
      <c r="B17" s="118" t="s">
        <v>536</v>
      </c>
      <c r="C17" s="119">
        <v>1000000000</v>
      </c>
    </row>
    <row r="18" spans="2:3" x14ac:dyDescent="0.25">
      <c r="B18" s="118" t="s">
        <v>451</v>
      </c>
      <c r="C18" s="119">
        <v>92902590</v>
      </c>
    </row>
    <row r="19" spans="2:3" x14ac:dyDescent="0.25">
      <c r="B19" s="118" t="s">
        <v>151</v>
      </c>
      <c r="C19" s="119">
        <v>2888136178</v>
      </c>
    </row>
    <row r="20" spans="2:3" x14ac:dyDescent="0.25">
      <c r="B20" s="118" t="s">
        <v>466</v>
      </c>
      <c r="C20" s="119">
        <v>374938450</v>
      </c>
    </row>
    <row r="21" spans="2:3" x14ac:dyDescent="0.25">
      <c r="B21" s="118" t="s">
        <v>550</v>
      </c>
      <c r="C21" s="119">
        <v>50121900</v>
      </c>
    </row>
    <row r="22" spans="2:3" x14ac:dyDescent="0.25">
      <c r="B22" s="118" t="s">
        <v>127</v>
      </c>
      <c r="C22" s="119">
        <v>67923603</v>
      </c>
    </row>
    <row r="23" spans="2:3" x14ac:dyDescent="0.25">
      <c r="B23" s="118" t="s">
        <v>139</v>
      </c>
      <c r="C23" s="119">
        <v>99947000</v>
      </c>
    </row>
    <row r="24" spans="2:3" x14ac:dyDescent="0.25">
      <c r="B24" s="118" t="s">
        <v>287</v>
      </c>
      <c r="C24" s="119">
        <v>332041539</v>
      </c>
    </row>
    <row r="25" spans="2:3" x14ac:dyDescent="0.25">
      <c r="B25" s="118" t="s">
        <v>257</v>
      </c>
      <c r="C25" s="119">
        <v>55229177</v>
      </c>
    </row>
    <row r="26" spans="2:3" x14ac:dyDescent="0.25">
      <c r="B26" s="118" t="s">
        <v>214</v>
      </c>
      <c r="C26" s="119">
        <v>274946605</v>
      </c>
    </row>
    <row r="27" spans="2:3" x14ac:dyDescent="0.25">
      <c r="B27" s="118" t="s">
        <v>532</v>
      </c>
      <c r="C27" s="119">
        <v>7270000</v>
      </c>
    </row>
    <row r="28" spans="2:3" x14ac:dyDescent="0.25">
      <c r="B28" s="117" t="s">
        <v>682</v>
      </c>
      <c r="C28" s="119">
        <v>33684217260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PAA V09 del 2026</vt:lpstr>
      <vt:lpstr>Actualiaciones</vt:lpstr>
      <vt:lpstr>Resumen Auxiliar</vt:lpstr>
      <vt:lpstr>'PAA V09 del 2026'!Área_de_impresión</vt:lpstr>
      <vt:lpstr>'PAA V09 del 2026'!Títulos_a_imprimir</vt:lpstr>
    </vt:vector>
  </TitlesOfParts>
  <Company>UNIVERSIDAD PEDAGOGICA NACIONAL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LIDIA MIREYA ULLOA LUENGAS</dc:creator>
  <cp:lastModifiedBy>JOHAN SEBASTIAN VILLAMIZAR MORENO</cp:lastModifiedBy>
  <cp:lastPrinted>2026-01-26T20:16:52Z</cp:lastPrinted>
  <dcterms:created xsi:type="dcterms:W3CDTF">2026-01-09T15:42:26Z</dcterms:created>
  <dcterms:modified xsi:type="dcterms:W3CDTF">2026-01-29T13:21:48Z</dcterms:modified>
</cp:coreProperties>
</file>